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40" windowWidth="15180" windowHeight="7515" tabRatio="940" firstSheet="6" activeTab="18"/>
  </bookViews>
  <sheets>
    <sheet name="Excess 2008-2012" sheetId="1" r:id="rId1"/>
    <sheet name="Excess 2005-2007" sheetId="2" r:id="rId2"/>
    <sheet name="Excess 2002 " sheetId="3" r:id="rId3"/>
    <sheet name="What-if Summary" sheetId="4" r:id="rId4"/>
    <sheet name="Summary" sheetId="5" r:id="rId5"/>
    <sheet name="4000.4714_4716_4708" sheetId="6" r:id="rId6"/>
    <sheet name="4000.4062" sheetId="7" r:id="rId7"/>
    <sheet name="4000.4066" sheetId="8" r:id="rId8"/>
    <sheet name="4000.4068" sheetId="9" r:id="rId9"/>
    <sheet name="1.1584_1586_1580" sheetId="10" r:id="rId10"/>
    <sheet name="Chart1" sheetId="11" r:id="rId11"/>
    <sheet name="Unbilled" sheetId="12" r:id="rId12"/>
    <sheet name="Revenue (2)" sheetId="13" r:id="rId13"/>
    <sheet name="Revenue (3)" sheetId="14" r:id="rId14"/>
    <sheet name="Sheet1" sheetId="15" r:id="rId15"/>
    <sheet name="Table 4" sheetId="16" r:id="rId16"/>
    <sheet name="Table 3" sheetId="17" r:id="rId17"/>
    <sheet name="Table 2" sheetId="18" r:id="rId18"/>
    <sheet name="New UTRs" sheetId="19" r:id="rId19"/>
    <sheet name="E8 Tables" sheetId="20" r:id="rId20"/>
  </sheets>
  <definedNames>
    <definedName name="_xlnm.Print_Area" localSheetId="8">'4000.4068'!$A$1:$U$109</definedName>
    <definedName name="_xlnm.Print_Area" localSheetId="5">'4000.4714_4716_4708'!$A$1:$K$54</definedName>
    <definedName name="_xlnm.Print_Area" localSheetId="4">'Summary'!$A$4:$AE$105</definedName>
    <definedName name="_xlnm.Print_Area" localSheetId="17">'Table 2'!$A$1:$F$8</definedName>
  </definedNames>
  <calcPr fullCalcOnLoad="1"/>
</workbook>
</file>

<file path=xl/sharedStrings.xml><?xml version="1.0" encoding="utf-8"?>
<sst xmlns="http://schemas.openxmlformats.org/spreadsheetml/2006/main" count="1249" uniqueCount="155">
  <si>
    <t>Kitchener Wilmot Hydro Inc.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</si>
  <si>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</si>
  <si>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</si>
  <si>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</si>
  <si>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</si>
  <si>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</si>
  <si>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</si>
  <si>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</si>
  <si>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</si>
  <si>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</si>
  <si>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</si>
  <si>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</si>
  <si>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</si>
  <si>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Account# 1.1584</t>
  </si>
  <si>
    <t>Account# 1.1586</t>
  </si>
  <si>
    <t>Total</t>
  </si>
  <si>
    <t>Account #4000.4714</t>
  </si>
  <si>
    <t>Account #4000.4716</t>
  </si>
  <si>
    <t>Account #4000.4066.100</t>
  </si>
  <si>
    <t>Account #4000.4066.105</t>
  </si>
  <si>
    <t>Account #4000.4066.200</t>
  </si>
  <si>
    <t>Account #4000.4066.205</t>
  </si>
  <si>
    <t>Account #4000.4066.300</t>
  </si>
  <si>
    <t>Account #4000.4066.305</t>
  </si>
  <si>
    <t>Account #4000.4066.400</t>
  </si>
  <si>
    <t>Account #4000.4066.500</t>
  </si>
  <si>
    <t>Account #4000.4066.600</t>
  </si>
  <si>
    <t>Account #4000.4066.900</t>
  </si>
  <si>
    <t>Account #4000.4068.100</t>
  </si>
  <si>
    <t>Account #4000.4068.105</t>
  </si>
  <si>
    <t>Account #4000.4068.200</t>
  </si>
  <si>
    <t>Account #4000.4068.205</t>
  </si>
  <si>
    <t>Account #4000.4068.300</t>
  </si>
  <si>
    <t>Account #4000.4068.305</t>
  </si>
  <si>
    <t>Account #4000.4068.400</t>
  </si>
  <si>
    <t>Account #4000.4068.500</t>
  </si>
  <si>
    <t>Account #4000.4068.600</t>
  </si>
  <si>
    <t>Account #4000.4068.900</t>
  </si>
  <si>
    <t>Master Reconciliation</t>
  </si>
  <si>
    <t>kWh</t>
  </si>
  <si>
    <t>kW</t>
  </si>
  <si>
    <t>kW $</t>
  </si>
  <si>
    <t>kWh $</t>
  </si>
  <si>
    <t>Total Revenue</t>
  </si>
  <si>
    <t>$/kW</t>
  </si>
  <si>
    <t>$/kWh</t>
  </si>
  <si>
    <t>Network</t>
  </si>
  <si>
    <t>Connection</t>
  </si>
  <si>
    <t>Average</t>
  </si>
  <si>
    <t>Excess of Revenues over Costs</t>
  </si>
  <si>
    <t>Retail Transmission</t>
  </si>
  <si>
    <t>$$$$</t>
  </si>
  <si>
    <t>%</t>
  </si>
  <si>
    <t>Account #4000.4066.350</t>
  </si>
  <si>
    <t>Account #4000.4068.350</t>
  </si>
  <si>
    <t>Network Revenue</t>
  </si>
  <si>
    <t>Connection Revenue</t>
  </si>
  <si>
    <t>Network Cost</t>
  </si>
  <si>
    <t>Connection Cost</t>
  </si>
  <si>
    <t>Network Variance</t>
  </si>
  <si>
    <t>Connection Variance</t>
  </si>
  <si>
    <t xml:space="preserve">June </t>
  </si>
  <si>
    <t>RT Net Change since new rates May 2006</t>
  </si>
  <si>
    <t>paid back</t>
  </si>
  <si>
    <t>overcollected</t>
  </si>
  <si>
    <t>Projected Variance</t>
  </si>
  <si>
    <t>Account #4000.4062.100</t>
  </si>
  <si>
    <t>Account #4000.4062.105</t>
  </si>
  <si>
    <t>Account #4000.4062.200</t>
  </si>
  <si>
    <t>Account #4000.4062.205</t>
  </si>
  <si>
    <t>Account #4000.4062.300</t>
  </si>
  <si>
    <t>Account #4000.4062.305</t>
  </si>
  <si>
    <t>Account #4000.4062.350</t>
  </si>
  <si>
    <t>Account #4000.4062.400</t>
  </si>
  <si>
    <t>Account #4000.4062.500</t>
  </si>
  <si>
    <t>Account #4000.4062.600</t>
  </si>
  <si>
    <t>Account #4000.4062.900</t>
  </si>
  <si>
    <t>Account #4000.4708</t>
  </si>
  <si>
    <t>Account# 1.1580</t>
  </si>
  <si>
    <t>Wholesale Market Services</t>
  </si>
  <si>
    <t>Wholesale Market Services Revenue</t>
  </si>
  <si>
    <t>Wholesale Market Services Cost</t>
  </si>
  <si>
    <t>N/A</t>
  </si>
  <si>
    <t>Wholesale Market Services Variance</t>
  </si>
  <si>
    <t>WMS</t>
  </si>
  <si>
    <t>Average Monthly Variance</t>
  </si>
  <si>
    <t>Account #4002.4050.500</t>
  </si>
  <si>
    <t>Account #4002.4050.600</t>
  </si>
  <si>
    <t>2007</t>
  </si>
  <si>
    <t>Residential</t>
  </si>
  <si>
    <t>&lt; 50</t>
  </si>
  <si>
    <t>&gt; 50</t>
  </si>
  <si>
    <t>USL</t>
  </si>
  <si>
    <t>Large Use</t>
  </si>
  <si>
    <t>Embedded Distributor</t>
  </si>
  <si>
    <t>Streetlighting</t>
  </si>
  <si>
    <t>Unbilled Revenue</t>
  </si>
  <si>
    <t>Change 2008</t>
  </si>
  <si>
    <t>Retail Transmission Rates</t>
  </si>
  <si>
    <t>Revenue by Year (includes billed and unbilled)</t>
  </si>
  <si>
    <t>Retail Transmission Cost</t>
  </si>
  <si>
    <t>Variance (net of carrying charges and other adjustments)</t>
  </si>
  <si>
    <t>Revenue to cost ratio</t>
  </si>
  <si>
    <t>Revenue to cost ratios</t>
  </si>
  <si>
    <t>January to June</t>
  </si>
  <si>
    <t>July - December</t>
  </si>
  <si>
    <t>July to December</t>
  </si>
  <si>
    <t>Projected</t>
  </si>
  <si>
    <t>Actual</t>
  </si>
  <si>
    <t>Proposed</t>
  </si>
  <si>
    <t>Wholesale Network</t>
  </si>
  <si>
    <t>Total Revenues</t>
  </si>
  <si>
    <t>Cost by Year</t>
  </si>
  <si>
    <t>Table 1</t>
  </si>
  <si>
    <t>Total Costs</t>
  </si>
  <si>
    <t>Adjusted Rates</t>
  </si>
  <si>
    <t>Table 4</t>
  </si>
  <si>
    <t>Cost to Revenue Ratio</t>
  </si>
  <si>
    <t>Actual and Projected Revenue</t>
  </si>
  <si>
    <t>Table 6</t>
  </si>
  <si>
    <t>Excess of Revenue over Costs (Historical and Projected)</t>
  </si>
  <si>
    <t>Table 5</t>
  </si>
  <si>
    <t>Table 8</t>
  </si>
  <si>
    <t>Uniform Transmission Rate</t>
  </si>
  <si>
    <t>Current Rate</t>
  </si>
  <si>
    <t>Applies to</t>
  </si>
  <si>
    <t>Network Service Rate</t>
  </si>
  <si>
    <t>Line Connection Service Rate</t>
  </si>
  <si>
    <t>Transformation Connection Service Rate</t>
  </si>
  <si>
    <t>Table 7</t>
  </si>
  <si>
    <t>Change 2009</t>
  </si>
  <si>
    <t>Change 2010</t>
  </si>
  <si>
    <t>Change 2011</t>
  </si>
  <si>
    <t>Change 2012</t>
  </si>
  <si>
    <t>Acct#</t>
  </si>
  <si>
    <t>Per summary above</t>
  </si>
  <si>
    <t>Per GL Variance</t>
  </si>
  <si>
    <t>Difference</t>
  </si>
  <si>
    <t>Account #4005.4050.400</t>
  </si>
  <si>
    <t>Estimated</t>
  </si>
  <si>
    <t>Revenue vs Costs (Historical and Projected)</t>
  </si>
  <si>
    <t>If value is negative, the revenues exceed the wholesale cost.</t>
  </si>
  <si>
    <t>Estimated 2013</t>
  </si>
  <si>
    <t>Proposed 2014</t>
  </si>
  <si>
    <t>Adjusted Rates Proposed 2014</t>
  </si>
  <si>
    <t>Rate Effective July 1, 2013</t>
  </si>
  <si>
    <t>2013 increase</t>
  </si>
  <si>
    <t>2014 increase</t>
  </si>
  <si>
    <t>HONI Proposed * 2014</t>
  </si>
  <si>
    <t>* EB-2012-0031</t>
  </si>
  <si>
    <t>Estimated UTR Increase % 2014</t>
  </si>
  <si>
    <t>UTR % Increase</t>
  </si>
  <si>
    <t>Growth</t>
  </si>
  <si>
    <t>Projected    2013</t>
  </si>
  <si>
    <t>Proposed    2014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</si>
</sst>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_(* #,##0.000_);_(* \(#,##0.000\);_(* &quot;-&quot;??_);_(@_)"/>
    <numFmt numFmtId="174" formatCode="_(* #,##0.0000_);_(* \(#,##0.0000\);_(* &quot;-&quot;??_);_(@_)"/>
    <numFmt numFmtId="175" formatCode="_(* #,##0.0000_);_(* \(#,##0.0000\);_(* &quot;-&quot;??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0.0%"/>
    <numFmt numFmtId="180" formatCode="m/dd/yyyy"/>
    <numFmt numFmtId="181" formatCode="_(* #,##0.0_);_(* \(#,##0.0\);_(* &quot;-&quot;??_);_(@_)"/>
    <numFmt numFmtId="182" formatCode="_(* #,##0_);_(* \(#,##0\);_(* &quot;-&quot;??_);_(@_)"/>
    <numFmt numFmtId="183" formatCode="_(* #,##0.000_);_(* \(#,##0.000\);_(* &quot;-&quot;???_);_(@_)"/>
    <numFmt numFmtId="184" formatCode="_(* #,##0.0_);_(* \(#,##0.0\);_(* &quot;-&quot;?_);_(@_)"/>
    <numFmt numFmtId="185" formatCode="0.00000"/>
    <numFmt numFmtId="186" formatCode="0.0000"/>
    <numFmt numFmtId="187" formatCode="0.0"/>
    <numFmt numFmtId="188" formatCode="_-* #,##0.0000_-;\-* #,##0.0000_-;_-* &quot;-&quot;????_-;_-@_-"/>
    <numFmt numFmtId="189" formatCode="_-* #,##0.000_-;\-* #,##0.000_-;_-* &quot;-&quot;???_-;_-@_-"/>
    <numFmt numFmtId="190" formatCode="0.000000000000"/>
    <numFmt numFmtId="191" formatCode="_-* #,##0.0_-;\-* #,##0.0_-;_-* &quot;-&quot;?_-;_-@_-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172" fontId="0" fillId="0" borderId="0" xfId="0" applyNumberFormat="1" applyAlignment="1">
      <alignment/>
    </xf>
    <xf numFmtId="171" fontId="0" fillId="0" borderId="0" xfId="42" applyFont="1" applyAlignment="1">
      <alignment/>
    </xf>
    <xf numFmtId="171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17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171" fontId="0" fillId="0" borderId="0" xfId="42" applyFont="1" applyBorder="1" applyAlignment="1">
      <alignment/>
    </xf>
    <xf numFmtId="171" fontId="5" fillId="0" borderId="0" xfId="42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6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10" fontId="2" fillId="0" borderId="0" xfId="59" applyNumberFormat="1" applyFont="1" applyAlignment="1">
      <alignment/>
    </xf>
    <xf numFmtId="10" fontId="0" fillId="0" borderId="0" xfId="59" applyNumberFormat="1" applyFont="1" applyAlignment="1">
      <alignment/>
    </xf>
    <xf numFmtId="0" fontId="0" fillId="0" borderId="10" xfId="0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171" fontId="0" fillId="0" borderId="0" xfId="42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171" fontId="0" fillId="0" borderId="0" xfId="42" applyAlignment="1">
      <alignment/>
    </xf>
    <xf numFmtId="10" fontId="0" fillId="0" borderId="0" xfId="59" applyNumberFormat="1" applyAlignment="1">
      <alignment/>
    </xf>
    <xf numFmtId="174" fontId="0" fillId="0" borderId="0" xfId="42" applyNumberFormat="1" applyAlignment="1">
      <alignment/>
    </xf>
    <xf numFmtId="174" fontId="0" fillId="0" borderId="0" xfId="42" applyNumberFormat="1" applyFont="1" applyAlignment="1">
      <alignment/>
    </xf>
    <xf numFmtId="171" fontId="0" fillId="0" borderId="0" xfId="42" applyFont="1" applyAlignment="1">
      <alignment/>
    </xf>
    <xf numFmtId="171" fontId="0" fillId="0" borderId="0" xfId="42" applyNumberFormat="1" applyAlignment="1">
      <alignment/>
    </xf>
    <xf numFmtId="171" fontId="0" fillId="0" borderId="0" xfId="42" applyNumberFormat="1" applyFont="1" applyAlignment="1">
      <alignment/>
    </xf>
    <xf numFmtId="171" fontId="7" fillId="0" borderId="0" xfId="42" applyFont="1" applyAlignment="1">
      <alignment/>
    </xf>
    <xf numFmtId="0" fontId="7" fillId="0" borderId="0" xfId="0" applyFont="1" applyAlignment="1">
      <alignment/>
    </xf>
    <xf numFmtId="171" fontId="8" fillId="0" borderId="0" xfId="0" applyNumberFormat="1" applyFont="1" applyAlignment="1">
      <alignment/>
    </xf>
    <xf numFmtId="171" fontId="9" fillId="0" borderId="0" xfId="42" applyFont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171" fontId="10" fillId="0" borderId="0" xfId="0" applyNumberFormat="1" applyFont="1" applyAlignment="1">
      <alignment/>
    </xf>
    <xf numFmtId="171" fontId="0" fillId="0" borderId="0" xfId="0" applyNumberFormat="1" applyBorder="1" applyAlignment="1">
      <alignment/>
    </xf>
    <xf numFmtId="15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71" fontId="8" fillId="0" borderId="0" xfId="42" applyFont="1" applyAlignment="1">
      <alignment/>
    </xf>
    <xf numFmtId="0" fontId="11" fillId="0" borderId="0" xfId="0" applyFont="1" applyAlignment="1" quotePrefix="1">
      <alignment/>
    </xf>
    <xf numFmtId="182" fontId="0" fillId="0" borderId="0" xfId="42" applyNumberFormat="1" applyFont="1" applyAlignment="1">
      <alignment/>
    </xf>
    <xf numFmtId="171" fontId="0" fillId="0" borderId="10" xfId="42" applyFont="1" applyBorder="1" applyAlignment="1">
      <alignment/>
    </xf>
    <xf numFmtId="0" fontId="2" fillId="0" borderId="0" xfId="0" applyFont="1" applyAlignment="1">
      <alignment horizontal="center"/>
    </xf>
    <xf numFmtId="182" fontId="0" fillId="0" borderId="10" xfId="42" applyNumberFormat="1" applyFont="1" applyBorder="1" applyAlignment="1">
      <alignment/>
    </xf>
    <xf numFmtId="182" fontId="0" fillId="0" borderId="0" xfId="42" applyNumberFormat="1" applyAlignment="1">
      <alignment/>
    </xf>
    <xf numFmtId="182" fontId="0" fillId="0" borderId="10" xfId="42" applyNumberFormat="1" applyBorder="1" applyAlignment="1">
      <alignment/>
    </xf>
    <xf numFmtId="182" fontId="0" fillId="0" borderId="0" xfId="0" applyNumberFormat="1" applyAlignment="1">
      <alignment/>
    </xf>
    <xf numFmtId="182" fontId="2" fillId="0" borderId="0" xfId="42" applyNumberFormat="1" applyFont="1" applyBorder="1" applyAlignment="1">
      <alignment horizontal="center"/>
    </xf>
    <xf numFmtId="9" fontId="0" fillId="0" borderId="0" xfId="0" applyNumberFormat="1" applyAlignment="1">
      <alignment/>
    </xf>
    <xf numFmtId="179" fontId="2" fillId="0" borderId="0" xfId="59" applyNumberFormat="1" applyFont="1" applyAlignment="1">
      <alignment horizontal="center"/>
    </xf>
    <xf numFmtId="10" fontId="2" fillId="0" borderId="0" xfId="59" applyNumberFormat="1" applyFont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86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5" xfId="0" applyBorder="1" applyAlignment="1">
      <alignment/>
    </xf>
    <xf numFmtId="9" fontId="0" fillId="0" borderId="0" xfId="59" applyAlignment="1">
      <alignment/>
    </xf>
    <xf numFmtId="0" fontId="0" fillId="0" borderId="0" xfId="0" applyFont="1" applyBorder="1" applyAlignment="1">
      <alignment/>
    </xf>
    <xf numFmtId="182" fontId="0" fillId="0" borderId="0" xfId="42" applyNumberFormat="1" applyBorder="1" applyAlignment="1">
      <alignment/>
    </xf>
    <xf numFmtId="171" fontId="0" fillId="0" borderId="0" xfId="42" applyBorder="1" applyAlignment="1">
      <alignment/>
    </xf>
    <xf numFmtId="10" fontId="2" fillId="0" borderId="0" xfId="59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8" xfId="0" applyFont="1" applyBorder="1" applyAlignment="1">
      <alignment/>
    </xf>
    <xf numFmtId="182" fontId="0" fillId="0" borderId="18" xfId="42" applyNumberFormat="1" applyBorder="1" applyAlignment="1">
      <alignment/>
    </xf>
    <xf numFmtId="0" fontId="0" fillId="0" borderId="18" xfId="0" applyBorder="1" applyAlignment="1">
      <alignment/>
    </xf>
    <xf numFmtId="0" fontId="2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2" fillId="0" borderId="18" xfId="0" applyNumberFormat="1" applyFont="1" applyBorder="1" applyAlignment="1">
      <alignment/>
    </xf>
    <xf numFmtId="182" fontId="2" fillId="0" borderId="18" xfId="42" applyNumberFormat="1" applyFont="1" applyBorder="1" applyAlignment="1">
      <alignment/>
    </xf>
    <xf numFmtId="171" fontId="2" fillId="0" borderId="18" xfId="42" applyFont="1" applyBorder="1" applyAlignment="1">
      <alignment/>
    </xf>
    <xf numFmtId="0" fontId="12" fillId="0" borderId="0" xfId="0" applyFont="1" applyAlignment="1">
      <alignment/>
    </xf>
    <xf numFmtId="182" fontId="0" fillId="0" borderId="18" xfId="0" applyNumberFormat="1" applyBorder="1" applyAlignment="1">
      <alignment/>
    </xf>
    <xf numFmtId="0" fontId="2" fillId="2" borderId="19" xfId="0" applyFont="1" applyFill="1" applyBorder="1" applyAlignment="1">
      <alignment horizontal="center"/>
    </xf>
    <xf numFmtId="0" fontId="0" fillId="0" borderId="18" xfId="0" applyBorder="1" applyAlignment="1">
      <alignment vertical="center"/>
    </xf>
    <xf numFmtId="171" fontId="0" fillId="0" borderId="18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2" fontId="2" fillId="0" borderId="18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179" fontId="13" fillId="0" borderId="0" xfId="59" applyNumberFormat="1" applyFont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171" fontId="13" fillId="0" borderId="0" xfId="42" applyFont="1" applyAlignment="1">
      <alignment/>
    </xf>
    <xf numFmtId="10" fontId="15" fillId="0" borderId="0" xfId="59" applyNumberFormat="1" applyFont="1" applyAlignment="1">
      <alignment/>
    </xf>
    <xf numFmtId="171" fontId="15" fillId="0" borderId="0" xfId="0" applyNumberFormat="1" applyFont="1" applyAlignment="1">
      <alignment/>
    </xf>
    <xf numFmtId="171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174" fontId="13" fillId="0" borderId="0" xfId="42" applyNumberFormat="1" applyFont="1" applyAlignment="1">
      <alignment/>
    </xf>
    <xf numFmtId="173" fontId="13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71" fontId="13" fillId="0" borderId="0" xfId="42" applyNumberFormat="1" applyFont="1" applyAlignment="1">
      <alignment/>
    </xf>
    <xf numFmtId="0" fontId="13" fillId="0" borderId="0" xfId="0" applyFont="1" applyFill="1" applyAlignment="1">
      <alignment/>
    </xf>
    <xf numFmtId="2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/>
    </xf>
    <xf numFmtId="171" fontId="8" fillId="0" borderId="0" xfId="42" applyFont="1" applyFill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Alignment="1">
      <alignment/>
    </xf>
    <xf numFmtId="0" fontId="0" fillId="0" borderId="0" xfId="42" applyNumberFormat="1" applyAlignment="1">
      <alignment/>
    </xf>
    <xf numFmtId="174" fontId="13" fillId="0" borderId="0" xfId="42" applyNumberFormat="1" applyFont="1" applyFill="1" applyAlignment="1">
      <alignment/>
    </xf>
    <xf numFmtId="171" fontId="13" fillId="0" borderId="0" xfId="42" applyFont="1" applyFill="1" applyAlignment="1">
      <alignment/>
    </xf>
    <xf numFmtId="171" fontId="13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/>
    </xf>
    <xf numFmtId="171" fontId="13" fillId="0" borderId="0" xfId="42" applyNumberFormat="1" applyFont="1" applyFill="1" applyAlignment="1">
      <alignment/>
    </xf>
    <xf numFmtId="176" fontId="13" fillId="0" borderId="0" xfId="0" applyNumberFormat="1" applyFont="1" applyFill="1" applyAlignment="1">
      <alignment/>
    </xf>
    <xf numFmtId="182" fontId="0" fillId="0" borderId="0" xfId="42" applyNumberFormat="1" applyFill="1" applyAlignment="1">
      <alignment/>
    </xf>
    <xf numFmtId="171" fontId="0" fillId="0" borderId="0" xfId="42" applyFont="1" applyAlignment="1">
      <alignment/>
    </xf>
    <xf numFmtId="9" fontId="0" fillId="0" borderId="0" xfId="59" applyFont="1" applyAlignment="1">
      <alignment/>
    </xf>
    <xf numFmtId="9" fontId="0" fillId="0" borderId="0" xfId="59" applyNumberFormat="1" applyFont="1" applyAlignment="1">
      <alignment/>
    </xf>
    <xf numFmtId="9" fontId="0" fillId="0" borderId="10" xfId="59" applyNumberFormat="1" applyFont="1" applyBorder="1" applyAlignment="1">
      <alignment/>
    </xf>
    <xf numFmtId="182" fontId="0" fillId="0" borderId="0" xfId="42" applyNumberFormat="1" applyFont="1" applyFill="1" applyAlignment="1">
      <alignment/>
    </xf>
    <xf numFmtId="186" fontId="0" fillId="0" borderId="0" xfId="0" applyNumberFormat="1" applyBorder="1" applyAlignment="1">
      <alignment/>
    </xf>
    <xf numFmtId="171" fontId="0" fillId="0" borderId="0" xfId="42" applyFont="1" applyFill="1" applyBorder="1" applyAlignment="1">
      <alignment/>
    </xf>
    <xf numFmtId="0" fontId="13" fillId="0" borderId="0" xfId="0" applyFont="1" applyAlignment="1">
      <alignment horizontal="left"/>
    </xf>
    <xf numFmtId="172" fontId="0" fillId="0" borderId="0" xfId="0" applyNumberFormat="1" applyFont="1" applyAlignment="1">
      <alignment/>
    </xf>
    <xf numFmtId="172" fontId="0" fillId="33" borderId="0" xfId="0" applyNumberFormat="1" applyFill="1" applyAlignment="1">
      <alignment/>
    </xf>
    <xf numFmtId="0" fontId="0" fillId="0" borderId="0" xfId="0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Font="1" applyFill="1" applyAlignment="1">
      <alignment/>
    </xf>
    <xf numFmtId="171" fontId="13" fillId="34" borderId="0" xfId="42" applyFont="1" applyFill="1" applyAlignment="1">
      <alignment/>
    </xf>
    <xf numFmtId="190" fontId="0" fillId="0" borderId="0" xfId="0" applyNumberFormat="1" applyAlignment="1">
      <alignment/>
    </xf>
    <xf numFmtId="0" fontId="13" fillId="0" borderId="10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70" fontId="0" fillId="0" borderId="18" xfId="44" applyFont="1" applyFill="1" applyBorder="1" applyAlignment="1">
      <alignment/>
    </xf>
    <xf numFmtId="170" fontId="0" fillId="0" borderId="18" xfId="44" applyFont="1" applyFill="1" applyBorder="1" applyAlignment="1">
      <alignment/>
    </xf>
    <xf numFmtId="9" fontId="0" fillId="0" borderId="18" xfId="44" applyNumberFormat="1" applyFont="1" applyFill="1" applyBorder="1" applyAlignment="1">
      <alignment horizontal="center"/>
    </xf>
    <xf numFmtId="179" fontId="0" fillId="0" borderId="18" xfId="59" applyNumberFormat="1" applyFont="1" applyFill="1" applyBorder="1" applyAlignment="1">
      <alignment horizontal="center"/>
    </xf>
    <xf numFmtId="10" fontId="0" fillId="0" borderId="18" xfId="44" applyNumberFormat="1" applyFont="1" applyFill="1" applyBorder="1" applyAlignment="1">
      <alignment horizontal="center"/>
    </xf>
    <xf numFmtId="179" fontId="0" fillId="0" borderId="18" xfId="59" applyNumberFormat="1" applyFont="1" applyFill="1" applyBorder="1" applyAlignment="1">
      <alignment horizontal="center"/>
    </xf>
    <xf numFmtId="170" fontId="0" fillId="0" borderId="18" xfId="44" applyFont="1" applyFill="1" applyBorder="1" applyAlignment="1">
      <alignment horizontal="center"/>
    </xf>
    <xf numFmtId="10" fontId="0" fillId="0" borderId="18" xfId="59" applyNumberFormat="1" applyFont="1" applyFill="1" applyBorder="1" applyAlignment="1">
      <alignment horizontal="center"/>
    </xf>
    <xf numFmtId="170" fontId="0" fillId="0" borderId="18" xfId="44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2" borderId="21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171" fontId="8" fillId="35" borderId="0" xfId="42" applyFont="1" applyFill="1" applyAlignment="1">
      <alignment/>
    </xf>
    <xf numFmtId="171" fontId="8" fillId="35" borderId="0" xfId="0" applyNumberFormat="1" applyFont="1" applyFill="1" applyAlignment="1">
      <alignment/>
    </xf>
    <xf numFmtId="0" fontId="0" fillId="35" borderId="0" xfId="0" applyFill="1" applyBorder="1" applyAlignment="1">
      <alignment/>
    </xf>
    <xf numFmtId="0" fontId="5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ill="1" applyAlignment="1">
      <alignment/>
    </xf>
    <xf numFmtId="179" fontId="2" fillId="35" borderId="0" xfId="59" applyNumberFormat="1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182" fontId="0" fillId="35" borderId="0" xfId="42" applyNumberFormat="1" applyFill="1" applyAlignment="1">
      <alignment/>
    </xf>
    <xf numFmtId="182" fontId="0" fillId="35" borderId="10" xfId="42" applyNumberFormat="1" applyFill="1" applyBorder="1" applyAlignment="1">
      <alignment/>
    </xf>
    <xf numFmtId="182" fontId="0" fillId="35" borderId="0" xfId="0" applyNumberFormat="1" applyFill="1" applyAlignment="1">
      <alignment/>
    </xf>
    <xf numFmtId="10" fontId="2" fillId="35" borderId="0" xfId="59" applyNumberFormat="1" applyFont="1" applyFill="1" applyAlignment="1">
      <alignment horizontal="center"/>
    </xf>
    <xf numFmtId="9" fontId="2" fillId="35" borderId="0" xfId="0" applyNumberFormat="1" applyFont="1" applyFill="1" applyAlignment="1">
      <alignment horizontal="center"/>
    </xf>
    <xf numFmtId="182" fontId="2" fillId="35" borderId="0" xfId="42" applyNumberFormat="1" applyFont="1" applyFill="1" applyBorder="1" applyAlignment="1">
      <alignment horizontal="center"/>
    </xf>
    <xf numFmtId="2" fontId="0" fillId="35" borderId="18" xfId="0" applyNumberFormat="1" applyFill="1" applyBorder="1" applyAlignment="1">
      <alignment horizontal="center" vertical="center"/>
    </xf>
    <xf numFmtId="182" fontId="0" fillId="35" borderId="18" xfId="42" applyNumberForma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12" xfId="0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186" fontId="0" fillId="35" borderId="16" xfId="0" applyNumberForma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86" fontId="0" fillId="35" borderId="15" xfId="0" applyNumberFormat="1" applyFill="1" applyBorder="1" applyAlignment="1">
      <alignment horizontal="center"/>
    </xf>
    <xf numFmtId="182" fontId="0" fillId="35" borderId="0" xfId="42" applyNumberFormat="1" applyFont="1" applyFill="1" applyAlignment="1">
      <alignment/>
    </xf>
    <xf numFmtId="182" fontId="0" fillId="35" borderId="10" xfId="42" applyNumberFormat="1" applyFont="1" applyFill="1" applyBorder="1" applyAlignment="1">
      <alignment/>
    </xf>
    <xf numFmtId="182" fontId="0" fillId="35" borderId="0" xfId="42" applyNumberFormat="1" applyFont="1" applyFill="1" applyBorder="1" applyAlignment="1">
      <alignment/>
    </xf>
    <xf numFmtId="43" fontId="0" fillId="35" borderId="0" xfId="42" applyNumberFormat="1" applyFont="1" applyFill="1" applyAlignment="1">
      <alignment/>
    </xf>
    <xf numFmtId="43" fontId="0" fillId="35" borderId="10" xfId="42" applyNumberFormat="1" applyFont="1" applyFill="1" applyBorder="1" applyAlignment="1">
      <alignment/>
    </xf>
    <xf numFmtId="171" fontId="0" fillId="35" borderId="0" xfId="0" applyNumberFormat="1" applyFill="1" applyAlignment="1">
      <alignment/>
    </xf>
    <xf numFmtId="171" fontId="0" fillId="35" borderId="1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05"/>
          <c:w val="0.89925"/>
          <c:h val="0.9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Unbilled!$A$7:$L$7</c:f>
              <c:numCache>
                <c:ptCount val="12"/>
                <c:pt idx="0">
                  <c:v>0</c:v>
                </c:pt>
                <c:pt idx="1">
                  <c:v>530300.0000000001</c:v>
                </c:pt>
                <c:pt idx="2">
                  <c:v>-73700.00000000012</c:v>
                </c:pt>
                <c:pt idx="3">
                  <c:v>456600</c:v>
                </c:pt>
                <c:pt idx="4">
                  <c:v>38700</c:v>
                </c:pt>
                <c:pt idx="5">
                  <c:v>495300</c:v>
                </c:pt>
                <c:pt idx="6">
                  <c:v>26300</c:v>
                </c:pt>
                <c:pt idx="7">
                  <c:v>521600</c:v>
                </c:pt>
                <c:pt idx="8">
                  <c:v>13500</c:v>
                </c:pt>
                <c:pt idx="9">
                  <c:v>535100</c:v>
                </c:pt>
                <c:pt idx="10">
                  <c:v>168200</c:v>
                </c:pt>
                <c:pt idx="11">
                  <c:v>703300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Unbilled!$A$8:$L$8</c:f>
              <c:numCache>
                <c:ptCount val="12"/>
                <c:pt idx="0">
                  <c:v>0</c:v>
                </c:pt>
                <c:pt idx="1">
                  <c:v>167400</c:v>
                </c:pt>
                <c:pt idx="2">
                  <c:v>-24300</c:v>
                </c:pt>
                <c:pt idx="3">
                  <c:v>143100</c:v>
                </c:pt>
                <c:pt idx="4">
                  <c:v>14900</c:v>
                </c:pt>
                <c:pt idx="5">
                  <c:v>158000</c:v>
                </c:pt>
                <c:pt idx="6">
                  <c:v>9200</c:v>
                </c:pt>
                <c:pt idx="7">
                  <c:v>167200</c:v>
                </c:pt>
                <c:pt idx="8">
                  <c:v>9500</c:v>
                </c:pt>
                <c:pt idx="9">
                  <c:v>176700</c:v>
                </c:pt>
                <c:pt idx="10">
                  <c:v>47900</c:v>
                </c:pt>
                <c:pt idx="11">
                  <c:v>224600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Unbilled!$A$9:$L$9</c:f>
              <c:numCache>
                <c:ptCount val="12"/>
                <c:pt idx="0">
                  <c:v>0</c:v>
                </c:pt>
                <c:pt idx="1">
                  <c:v>299600</c:v>
                </c:pt>
                <c:pt idx="2">
                  <c:v>-80700</c:v>
                </c:pt>
                <c:pt idx="3">
                  <c:v>218900</c:v>
                </c:pt>
                <c:pt idx="4">
                  <c:v>26000</c:v>
                </c:pt>
                <c:pt idx="5">
                  <c:v>244900</c:v>
                </c:pt>
                <c:pt idx="6">
                  <c:v>21100</c:v>
                </c:pt>
                <c:pt idx="7">
                  <c:v>266000</c:v>
                </c:pt>
                <c:pt idx="8">
                  <c:v>171900</c:v>
                </c:pt>
                <c:pt idx="9">
                  <c:v>437900</c:v>
                </c:pt>
                <c:pt idx="10">
                  <c:v>104300</c:v>
                </c:pt>
                <c:pt idx="11">
                  <c:v>542200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Unbilled!$A$10:$L$10</c:f>
              <c:numCache>
                <c:ptCount val="12"/>
                <c:pt idx="0">
                  <c:v>0</c:v>
                </c:pt>
                <c:pt idx="1">
                  <c:v>37500</c:v>
                </c:pt>
                <c:pt idx="2">
                  <c:v>-14200</c:v>
                </c:pt>
                <c:pt idx="3">
                  <c:v>23300</c:v>
                </c:pt>
                <c:pt idx="4">
                  <c:v>-10300</c:v>
                </c:pt>
                <c:pt idx="5">
                  <c:v>13000</c:v>
                </c:pt>
                <c:pt idx="6">
                  <c:v>-800</c:v>
                </c:pt>
                <c:pt idx="7">
                  <c:v>12200</c:v>
                </c:pt>
                <c:pt idx="8">
                  <c:v>12000</c:v>
                </c:pt>
                <c:pt idx="9">
                  <c:v>24200</c:v>
                </c:pt>
                <c:pt idx="10">
                  <c:v>6400</c:v>
                </c:pt>
                <c:pt idx="11">
                  <c:v>30600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Unbilled!$A$11:$L$11</c:f>
              <c:numCache>
                <c:ptCount val="12"/>
                <c:pt idx="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Unbilled!$A$12:$L$12</c:f>
              <c:numCache>
                <c:ptCount val="12"/>
                <c:pt idx="0">
                  <c:v>0</c:v>
                </c:pt>
                <c:pt idx="2">
                  <c:v>2700</c:v>
                </c:pt>
                <c:pt idx="3">
                  <c:v>2700</c:v>
                </c:pt>
                <c:pt idx="4">
                  <c:v>600</c:v>
                </c:pt>
                <c:pt idx="5">
                  <c:v>3300</c:v>
                </c:pt>
                <c:pt idx="6">
                  <c:v>0</c:v>
                </c:pt>
                <c:pt idx="7">
                  <c:v>3300</c:v>
                </c:pt>
                <c:pt idx="8">
                  <c:v>2100</c:v>
                </c:pt>
                <c:pt idx="9">
                  <c:v>5400</c:v>
                </c:pt>
                <c:pt idx="10">
                  <c:v>1500</c:v>
                </c:pt>
                <c:pt idx="11">
                  <c:v>6900</c:v>
                </c:pt>
              </c:numCache>
            </c:numRef>
          </c:val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Unbilled!$A$13:$L$13</c:f>
              <c:numCache>
                <c:ptCount val="12"/>
                <c:pt idx="0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Unbilled!$A$14:$L$14</c:f>
              <c:numCache>
                <c:ptCount val="12"/>
                <c:pt idx="1">
                  <c:v>1034800.0000000001</c:v>
                </c:pt>
                <c:pt idx="2">
                  <c:v>-190200.00000000012</c:v>
                </c:pt>
                <c:pt idx="3">
                  <c:v>844600</c:v>
                </c:pt>
                <c:pt idx="4">
                  <c:v>69900</c:v>
                </c:pt>
                <c:pt idx="5">
                  <c:v>914500</c:v>
                </c:pt>
                <c:pt idx="6">
                  <c:v>55800</c:v>
                </c:pt>
                <c:pt idx="7">
                  <c:v>970300</c:v>
                </c:pt>
                <c:pt idx="8">
                  <c:v>209000</c:v>
                </c:pt>
                <c:pt idx="9">
                  <c:v>1179300</c:v>
                </c:pt>
                <c:pt idx="10">
                  <c:v>328300</c:v>
                </c:pt>
                <c:pt idx="11">
                  <c:v>1507600</c:v>
                </c:pt>
              </c:numCache>
            </c:numRef>
          </c:val>
        </c:ser>
        <c:axId val="50794869"/>
        <c:axId val="54500638"/>
      </c:barChart>
      <c:catAx>
        <c:axId val="50794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00638"/>
        <c:crosses val="autoZero"/>
        <c:auto val="1"/>
        <c:lblOffset val="100"/>
        <c:tickLblSkip val="1"/>
        <c:noMultiLvlLbl val="0"/>
      </c:catAx>
      <c:valAx>
        <c:axId val="54500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94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75"/>
          <c:y val="0.353"/>
          <c:w val="0.067"/>
          <c:h val="0.2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G8" sqref="B6:G8"/>
    </sheetView>
  </sheetViews>
  <sheetFormatPr defaultColWidth="9.140625" defaultRowHeight="12.75"/>
  <cols>
    <col min="1" max="1" width="11.00390625" style="0" customWidth="1"/>
    <col min="2" max="2" width="14.57421875" style="0" bestFit="1" customWidth="1"/>
    <col min="3" max="6" width="13.7109375" style="0" customWidth="1"/>
    <col min="7" max="7" width="16.8515625" style="0" bestFit="1" customWidth="1"/>
    <col min="8" max="8" width="17.28125" style="0" customWidth="1"/>
  </cols>
  <sheetData>
    <row r="1" spans="1:7" ht="15.75">
      <c r="A1" s="173" t="s">
        <v>50</v>
      </c>
      <c r="B1" s="173"/>
      <c r="C1" s="173"/>
      <c r="D1" s="173"/>
      <c r="E1" s="173"/>
      <c r="F1" s="173"/>
      <c r="G1" s="173"/>
    </row>
    <row r="2" spans="1:7" ht="15.75">
      <c r="A2" s="173" t="s">
        <v>49</v>
      </c>
      <c r="B2" s="173"/>
      <c r="C2" s="173"/>
      <c r="D2" s="173"/>
      <c r="E2" s="173"/>
      <c r="F2" s="173"/>
      <c r="G2" s="173"/>
    </row>
    <row r="4" ht="12.75">
      <c r="A4" s="6" t="s">
        <v>52</v>
      </c>
    </row>
    <row r="5" spans="2:7" ht="12.75">
      <c r="B5" s="22">
        <v>2008</v>
      </c>
      <c r="C5" s="22">
        <v>2009</v>
      </c>
      <c r="D5" s="22">
        <v>2010</v>
      </c>
      <c r="E5" s="22">
        <v>2011</v>
      </c>
      <c r="F5" s="22">
        <v>2012</v>
      </c>
      <c r="G5" s="22" t="s">
        <v>48</v>
      </c>
    </row>
    <row r="6" spans="1:7" ht="12.75">
      <c r="A6" t="s">
        <v>46</v>
      </c>
      <c r="B6" s="30">
        <v>0.08466995768908825</v>
      </c>
      <c r="C6" s="30">
        <v>-0.03680427628385167</v>
      </c>
      <c r="D6" s="30">
        <v>-0.14279949539488204</v>
      </c>
      <c r="E6" s="30">
        <v>-0.13099513872716248</v>
      </c>
      <c r="F6" s="30">
        <v>-0.06442334932931149</v>
      </c>
      <c r="G6" s="30">
        <v>-0.05807046040922388</v>
      </c>
    </row>
    <row r="7" spans="1:7" ht="12.75">
      <c r="A7" t="s">
        <v>47</v>
      </c>
      <c r="B7" s="30">
        <v>0.2399675013395968</v>
      </c>
      <c r="C7" s="30">
        <v>0.17001934901230206</v>
      </c>
      <c r="D7" s="30">
        <v>-0.003926805650518363</v>
      </c>
      <c r="E7" s="30">
        <v>-0.06897989393687601</v>
      </c>
      <c r="F7" s="30">
        <v>-0.01625242144836025</v>
      </c>
      <c r="G7" s="30">
        <v>0.06416554586322884</v>
      </c>
    </row>
    <row r="8" spans="1:7" ht="12.75">
      <c r="A8" t="s">
        <v>84</v>
      </c>
      <c r="B8" s="30">
        <v>0.10516194034583332</v>
      </c>
      <c r="C8" s="30">
        <v>0.06457641317306459</v>
      </c>
      <c r="D8" s="30">
        <v>0.20487986370745123</v>
      </c>
      <c r="E8" s="30">
        <v>0.1983582452141523</v>
      </c>
      <c r="F8" s="30">
        <v>0.2598793472567453</v>
      </c>
      <c r="G8" s="30">
        <v>0.16657116193944935</v>
      </c>
    </row>
    <row r="10" spans="1:7" ht="12.75">
      <c r="A10" s="45" t="s">
        <v>51</v>
      </c>
      <c r="B10" s="45"/>
      <c r="C10" s="45"/>
      <c r="D10" s="45"/>
      <c r="E10" s="45"/>
      <c r="F10" s="45"/>
      <c r="G10" s="45"/>
    </row>
    <row r="11" spans="1:7" ht="12.75">
      <c r="A11" s="45"/>
      <c r="B11" s="46">
        <v>2008</v>
      </c>
      <c r="C11" s="46">
        <v>2009</v>
      </c>
      <c r="D11" s="46">
        <v>2010</v>
      </c>
      <c r="E11" s="46">
        <v>2011</v>
      </c>
      <c r="F11" s="46">
        <v>2012</v>
      </c>
      <c r="G11" s="123" t="s">
        <v>65</v>
      </c>
    </row>
    <row r="12" spans="1:7" ht="12.75">
      <c r="A12" s="45" t="s">
        <v>46</v>
      </c>
      <c r="B12" s="186">
        <v>-5925319.680000001</v>
      </c>
      <c r="C12" s="47">
        <v>336463.36000000034</v>
      </c>
      <c r="D12" s="47">
        <v>1582414.04</v>
      </c>
      <c r="E12" s="47">
        <v>1556946.2699999998</v>
      </c>
      <c r="F12" s="47">
        <v>846212.4899999998</v>
      </c>
      <c r="G12" s="124">
        <v>-1603283.520000001</v>
      </c>
    </row>
    <row r="13" spans="1:7" ht="12.75">
      <c r="A13" s="45" t="s">
        <v>47</v>
      </c>
      <c r="B13" s="186">
        <v>-674834.1500000001</v>
      </c>
      <c r="C13" s="47">
        <v>-516035.50399999996</v>
      </c>
      <c r="D13" s="47">
        <v>13352.729999999981</v>
      </c>
      <c r="E13" s="47">
        <v>216576.69999999984</v>
      </c>
      <c r="F13" s="47">
        <v>49338.88000000024</v>
      </c>
      <c r="G13" s="124">
        <v>-911601.344</v>
      </c>
    </row>
    <row r="14" spans="1:7" ht="12.75">
      <c r="A14" s="45" t="s">
        <v>84</v>
      </c>
      <c r="B14" s="187">
        <v>-1142054.3499999996</v>
      </c>
      <c r="C14" s="38">
        <v>-712371.6100000008</v>
      </c>
      <c r="D14" s="47">
        <v>-2088064.2300000007</v>
      </c>
      <c r="E14" s="47">
        <v>-2036934.5499999998</v>
      </c>
      <c r="F14" s="47">
        <v>-2473539.79</v>
      </c>
      <c r="G14" s="124">
        <v>-8452964.530000001</v>
      </c>
    </row>
    <row r="16" ht="12.75">
      <c r="A16" t="s">
        <v>85</v>
      </c>
    </row>
    <row r="17" spans="2:7" ht="12.75">
      <c r="B17" s="22">
        <v>2008</v>
      </c>
      <c r="C17" s="22">
        <v>2009</v>
      </c>
      <c r="D17" s="22">
        <v>2010</v>
      </c>
      <c r="E17" s="22">
        <v>2011</v>
      </c>
      <c r="F17" s="22">
        <v>2012</v>
      </c>
      <c r="G17" s="22" t="s">
        <v>15</v>
      </c>
    </row>
    <row r="18" spans="1:7" ht="12.75">
      <c r="A18" t="s">
        <v>46</v>
      </c>
      <c r="B18" s="29">
        <v>-60203.59166666671</v>
      </c>
      <c r="C18" s="29">
        <v>28038.61333333333</v>
      </c>
      <c r="D18" s="29">
        <v>131867.83666666667</v>
      </c>
      <c r="E18" s="29">
        <v>129745.5225</v>
      </c>
      <c r="F18" s="29">
        <v>70517.70749999997</v>
      </c>
      <c r="G18" s="29">
        <v>299966.08833333326</v>
      </c>
    </row>
    <row r="19" spans="1:7" ht="12.75">
      <c r="A19" t="s">
        <v>47</v>
      </c>
      <c r="B19" s="29">
        <v>-56236.179166666676</v>
      </c>
      <c r="C19" s="29">
        <v>-43002.958666666666</v>
      </c>
      <c r="D19" s="29">
        <v>1112.7275000000034</v>
      </c>
      <c r="E19" s="29">
        <v>18048.05833333332</v>
      </c>
      <c r="F19" s="29">
        <v>4111.573333333348</v>
      </c>
      <c r="G19" s="29">
        <v>-75966.77866666667</v>
      </c>
    </row>
    <row r="20" spans="1:7" ht="12.75">
      <c r="A20" t="s">
        <v>84</v>
      </c>
      <c r="B20" s="3">
        <v>-95171.1958333333</v>
      </c>
      <c r="C20" s="3">
        <v>-59364.30083333341</v>
      </c>
      <c r="D20" s="29">
        <v>-174005.35250000004</v>
      </c>
      <c r="E20" s="29">
        <v>-169744.5458333333</v>
      </c>
      <c r="F20" s="29">
        <v>-206128.31583333327</v>
      </c>
      <c r="G20" s="29">
        <v>-704413.7108333333</v>
      </c>
    </row>
    <row r="23" spans="2:4" ht="12.75">
      <c r="B23" s="189"/>
      <c r="C23" s="188"/>
      <c r="D23" s="8"/>
    </row>
    <row r="24" spans="2:4" ht="12.75">
      <c r="B24" s="190"/>
      <c r="D24" s="188"/>
    </row>
    <row r="25" spans="2:6" ht="12.75">
      <c r="B25" s="8"/>
      <c r="C25" s="8"/>
      <c r="D25" s="8"/>
      <c r="E25" s="8"/>
      <c r="F25" s="8"/>
    </row>
    <row r="26" spans="2:6" ht="12.75">
      <c r="B26" s="44"/>
      <c r="C26" s="43"/>
      <c r="D26" s="43"/>
      <c r="E26" s="3"/>
      <c r="F26" s="3"/>
    </row>
    <row r="27" spans="2:6" ht="12.75">
      <c r="B27" s="8"/>
      <c r="C27" s="43"/>
      <c r="D27" s="43"/>
      <c r="E27" s="3"/>
      <c r="F27" s="3"/>
    </row>
    <row r="28" spans="2:6" ht="12.75">
      <c r="B28" s="8"/>
      <c r="C28" s="43"/>
      <c r="D28" s="43"/>
      <c r="E28" s="3"/>
      <c r="F28" s="3"/>
    </row>
    <row r="29" spans="2:6" ht="12.75">
      <c r="B29" s="8"/>
      <c r="C29" s="43"/>
      <c r="D29" s="43"/>
      <c r="E29" s="3"/>
      <c r="F29" s="3"/>
    </row>
    <row r="30" spans="2:6" ht="12.75">
      <c r="B30" s="8"/>
      <c r="C30" s="43"/>
      <c r="D30" s="43"/>
      <c r="E30" s="3"/>
      <c r="F30" s="3"/>
    </row>
    <row r="31" spans="2:6" ht="12.75">
      <c r="B31" s="8"/>
      <c r="C31" s="43"/>
      <c r="D31" s="43"/>
      <c r="E31" s="3"/>
      <c r="F31" s="3"/>
    </row>
    <row r="32" spans="2:6" ht="12.75">
      <c r="B32" s="8"/>
      <c r="C32" s="43"/>
      <c r="D32" s="43"/>
      <c r="E32" s="3"/>
      <c r="F32" s="3"/>
    </row>
    <row r="33" spans="2:6" ht="12.75">
      <c r="B33" s="8"/>
      <c r="C33" s="43"/>
      <c r="D33" s="43"/>
      <c r="E33" s="3"/>
      <c r="F33" s="3"/>
    </row>
    <row r="34" spans="2:6" ht="12.75">
      <c r="B34" s="8"/>
      <c r="C34" s="43"/>
      <c r="D34" s="43"/>
      <c r="E34" s="3"/>
      <c r="F34" s="3"/>
    </row>
    <row r="35" spans="2:6" ht="12.75">
      <c r="B35" s="8"/>
      <c r="C35" s="43"/>
      <c r="D35" s="43"/>
      <c r="E35" s="3"/>
      <c r="F35" s="3"/>
    </row>
    <row r="36" spans="2:6" ht="12.75">
      <c r="B36" s="8"/>
      <c r="C36" s="43"/>
      <c r="D36" s="43"/>
      <c r="E36" s="3"/>
      <c r="F36" s="3"/>
    </row>
    <row r="37" spans="2:6" ht="12.75">
      <c r="B37" s="8"/>
      <c r="C37" s="43"/>
      <c r="D37" s="43"/>
      <c r="E37" s="3"/>
      <c r="F37" s="3"/>
    </row>
    <row r="38" spans="2:6" ht="12.75">
      <c r="B38" s="8"/>
      <c r="C38" s="43"/>
      <c r="D38" s="43"/>
      <c r="E38" s="3"/>
      <c r="F38" s="3"/>
    </row>
    <row r="39" spans="2:6" ht="12.75">
      <c r="B39" s="8"/>
      <c r="C39" s="43"/>
      <c r="D39" s="43"/>
      <c r="E39" s="3"/>
      <c r="F39" s="3"/>
    </row>
    <row r="40" spans="2:6" ht="12.75">
      <c r="B40" s="8"/>
      <c r="C40" s="43"/>
      <c r="D40" s="43"/>
      <c r="E40" s="3"/>
      <c r="F40" s="3"/>
    </row>
    <row r="41" spans="2:6" ht="12.75">
      <c r="B41" s="8"/>
      <c r="C41" s="43"/>
      <c r="D41" s="43"/>
      <c r="E41" s="43"/>
      <c r="F41" s="43"/>
    </row>
    <row r="42" spans="2:6" ht="12.75">
      <c r="B42" s="8"/>
      <c r="C42" s="43"/>
      <c r="D42" s="43"/>
      <c r="E42" s="3"/>
      <c r="F42" s="3"/>
    </row>
    <row r="43" spans="2:4" ht="12.75">
      <c r="B43" s="8"/>
      <c r="C43" s="8"/>
      <c r="D43" s="8"/>
    </row>
    <row r="44" spans="2:4" ht="12.75">
      <c r="B44" s="8"/>
      <c r="C44" s="8"/>
      <c r="D44" s="8"/>
    </row>
  </sheetData>
  <sheetProtection/>
  <mergeCells count="2">
    <mergeCell ref="A1:G1"/>
    <mergeCell ref="A2:G2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="55" zoomScaleNormal="55" zoomScalePageLayoutView="0" workbookViewId="0" topLeftCell="A1">
      <selection activeCell="L16" sqref="D5:L16"/>
    </sheetView>
  </sheetViews>
  <sheetFormatPr defaultColWidth="9.140625" defaultRowHeight="12.75"/>
  <cols>
    <col min="1" max="1" width="20.8515625" style="0" customWidth="1"/>
    <col min="2" max="2" width="9.00390625" style="0" customWidth="1"/>
    <col min="3" max="3" width="9.140625" style="0" hidden="1" customWidth="1"/>
    <col min="4" max="5" width="14.140625" style="1" bestFit="1" customWidth="1"/>
    <col min="6" max="6" width="16.140625" style="1" customWidth="1"/>
    <col min="7" max="7" width="15.421875" style="1" customWidth="1"/>
    <col min="8" max="8" width="14.00390625" style="1" hidden="1" customWidth="1"/>
    <col min="9" max="9" width="17.421875" style="0" bestFit="1" customWidth="1"/>
    <col min="10" max="10" width="15.140625" style="0" bestFit="1" customWidth="1"/>
    <col min="11" max="11" width="15.28125" style="0" bestFit="1" customWidth="1"/>
    <col min="12" max="12" width="14.8515625" style="0" customWidth="1"/>
    <col min="13" max="13" width="14.00390625" style="0" customWidth="1"/>
  </cols>
  <sheetData>
    <row r="1" spans="1:8" ht="12.75">
      <c r="A1" s="12" t="s">
        <v>0</v>
      </c>
      <c r="B1" s="8"/>
      <c r="C1" s="8"/>
      <c r="D1" s="9"/>
      <c r="E1" s="9"/>
      <c r="F1" s="9"/>
      <c r="G1" s="9"/>
      <c r="H1" s="9"/>
    </row>
    <row r="2" spans="1:8" ht="12.75">
      <c r="A2" s="8"/>
      <c r="B2" s="8"/>
      <c r="C2" s="8"/>
      <c r="D2" s="9"/>
      <c r="E2" s="9"/>
      <c r="F2" s="9"/>
      <c r="G2" s="9"/>
      <c r="H2" s="9"/>
    </row>
    <row r="3" spans="1:12" ht="12.75">
      <c r="A3" s="11" t="s">
        <v>13</v>
      </c>
      <c r="B3" s="11"/>
      <c r="C3" s="11"/>
      <c r="D3" s="13">
        <v>2007</v>
      </c>
      <c r="E3" s="23">
        <v>2008</v>
      </c>
      <c r="F3" s="13">
        <v>2009</v>
      </c>
      <c r="G3" s="13">
        <v>2010</v>
      </c>
      <c r="H3" s="10">
        <v>2005</v>
      </c>
      <c r="I3" s="23">
        <v>2011</v>
      </c>
      <c r="J3" s="23">
        <v>2012</v>
      </c>
      <c r="K3" s="23">
        <v>2013</v>
      </c>
      <c r="L3" s="23">
        <v>2014</v>
      </c>
    </row>
    <row r="4" spans="1:8" ht="12.75">
      <c r="A4" s="8"/>
      <c r="B4" s="8"/>
      <c r="C4" s="8"/>
      <c r="D4" s="9"/>
      <c r="E4"/>
      <c r="F4" s="9"/>
      <c r="G4" s="9"/>
      <c r="H4" s="9"/>
    </row>
    <row r="5" spans="1:13" ht="12.75">
      <c r="A5" s="8" t="s">
        <v>1</v>
      </c>
      <c r="B5" s="8"/>
      <c r="C5" s="8"/>
      <c r="D5" s="14">
        <v>0</v>
      </c>
      <c r="E5" s="2">
        <v>-201970.53</v>
      </c>
      <c r="F5" s="14">
        <v>84884.76</v>
      </c>
      <c r="G5" s="14">
        <v>115394.32</v>
      </c>
      <c r="H5" s="14"/>
      <c r="I5" s="2">
        <v>217983.71</v>
      </c>
      <c r="J5" s="2">
        <v>211427.5</v>
      </c>
      <c r="K5" s="2"/>
      <c r="L5" s="2"/>
      <c r="M5" s="3"/>
    </row>
    <row r="6" spans="1:13" ht="12.75">
      <c r="A6" s="8" t="s">
        <v>2</v>
      </c>
      <c r="B6" s="8"/>
      <c r="C6" s="8"/>
      <c r="D6" s="14">
        <v>0</v>
      </c>
      <c r="E6" s="2">
        <v>-150540.79</v>
      </c>
      <c r="F6" s="14">
        <v>-4857.71</v>
      </c>
      <c r="G6" s="14">
        <v>-22480.58</v>
      </c>
      <c r="H6" s="14"/>
      <c r="I6" s="2">
        <v>163687.55</v>
      </c>
      <c r="J6" s="2">
        <v>78010.97</v>
      </c>
      <c r="K6" s="2"/>
      <c r="L6" s="2"/>
      <c r="M6" s="3"/>
    </row>
    <row r="7" spans="1:13" ht="12.75">
      <c r="A7" s="8" t="s">
        <v>3</v>
      </c>
      <c r="B7" s="8"/>
      <c r="C7" s="8"/>
      <c r="D7" s="14">
        <v>0</v>
      </c>
      <c r="E7" s="2">
        <v>-244130.64</v>
      </c>
      <c r="F7" s="14">
        <v>103682.21</v>
      </c>
      <c r="G7" s="14">
        <v>97080.92</v>
      </c>
      <c r="H7" s="14"/>
      <c r="I7" s="2">
        <v>-4034.74</v>
      </c>
      <c r="J7" s="2">
        <v>86055.27</v>
      </c>
      <c r="K7" s="2"/>
      <c r="L7" s="2"/>
      <c r="M7" s="3"/>
    </row>
    <row r="8" spans="1:13" ht="12.75">
      <c r="A8" s="8" t="s">
        <v>4</v>
      </c>
      <c r="B8" s="8"/>
      <c r="C8" s="8"/>
      <c r="D8" s="14">
        <v>0</v>
      </c>
      <c r="E8" s="2">
        <v>-214824.68</v>
      </c>
      <c r="F8" s="14">
        <v>33788.25</v>
      </c>
      <c r="G8" s="14">
        <v>53797.29</v>
      </c>
      <c r="H8" s="14"/>
      <c r="I8" s="2">
        <v>47871.26</v>
      </c>
      <c r="J8" s="2">
        <v>130909.35</v>
      </c>
      <c r="K8" s="2"/>
      <c r="L8" s="2"/>
      <c r="M8" s="3"/>
    </row>
    <row r="9" spans="1:13" ht="12.75">
      <c r="A9" s="8" t="s">
        <v>5</v>
      </c>
      <c r="B9" s="8"/>
      <c r="C9" s="8"/>
      <c r="D9" s="14">
        <v>0</v>
      </c>
      <c r="E9" s="2">
        <v>-187647.34</v>
      </c>
      <c r="F9" s="14">
        <v>-111991.64</v>
      </c>
      <c r="G9" s="14">
        <v>2717637.34</v>
      </c>
      <c r="H9" s="14"/>
      <c r="I9" s="2">
        <v>-76905.92</v>
      </c>
      <c r="J9" s="2">
        <v>109017.02</v>
      </c>
      <c r="K9" s="2"/>
      <c r="L9" s="2"/>
      <c r="M9" s="3"/>
    </row>
    <row r="10" spans="1:13" ht="12.75">
      <c r="A10" s="8" t="s">
        <v>6</v>
      </c>
      <c r="B10" s="8"/>
      <c r="C10" s="8"/>
      <c r="D10" s="14">
        <v>0</v>
      </c>
      <c r="E10" s="2">
        <v>280786.87</v>
      </c>
      <c r="F10" s="14">
        <v>174495.16</v>
      </c>
      <c r="G10" s="14">
        <v>204696.07</v>
      </c>
      <c r="H10" s="14"/>
      <c r="I10" s="2">
        <v>248347.82</v>
      </c>
      <c r="J10" s="2">
        <v>114042.29</v>
      </c>
      <c r="K10" s="2"/>
      <c r="L10" s="2"/>
      <c r="M10" s="3"/>
    </row>
    <row r="11" spans="1:13" ht="12.75">
      <c r="A11" s="8" t="s">
        <v>7</v>
      </c>
      <c r="B11" s="8"/>
      <c r="C11" s="8"/>
      <c r="D11" s="14">
        <v>0</v>
      </c>
      <c r="E11" s="2">
        <v>22563.69</v>
      </c>
      <c r="F11" s="14">
        <v>-39489.13</v>
      </c>
      <c r="G11" s="14">
        <v>272609.28</v>
      </c>
      <c r="H11" s="14"/>
      <c r="I11" s="2">
        <v>322417.53</v>
      </c>
      <c r="J11" s="2">
        <v>256690.23</v>
      </c>
      <c r="K11" s="2"/>
      <c r="L11" s="2"/>
      <c r="M11" s="3"/>
    </row>
    <row r="12" spans="1:13" ht="12.75">
      <c r="A12" s="8" t="s">
        <v>8</v>
      </c>
      <c r="B12" s="8"/>
      <c r="C12" s="8"/>
      <c r="D12" s="14">
        <v>0</v>
      </c>
      <c r="E12" s="2">
        <v>39219.27</v>
      </c>
      <c r="F12" s="14">
        <v>149085.26</v>
      </c>
      <c r="G12" s="14">
        <v>184777.01</v>
      </c>
      <c r="H12" s="14"/>
      <c r="I12" s="2">
        <v>69182.4</v>
      </c>
      <c r="J12" s="2">
        <v>29024.1</v>
      </c>
      <c r="K12" s="2"/>
      <c r="L12" s="2"/>
      <c r="M12" s="3"/>
    </row>
    <row r="13" spans="1:13" ht="12.75">
      <c r="A13" s="8" t="s">
        <v>9</v>
      </c>
      <c r="B13" s="8"/>
      <c r="C13" s="8"/>
      <c r="D13" s="14">
        <v>0</v>
      </c>
      <c r="E13" s="2">
        <v>-4205.82</v>
      </c>
      <c r="F13" s="14">
        <v>-43752.88</v>
      </c>
      <c r="G13" s="14">
        <v>208838.08</v>
      </c>
      <c r="H13" s="14"/>
      <c r="I13" s="2">
        <v>94367.22</v>
      </c>
      <c r="J13" s="2">
        <v>34210.88</v>
      </c>
      <c r="K13" s="2"/>
      <c r="L13" s="2"/>
      <c r="M13" s="3"/>
    </row>
    <row r="14" spans="1:13" ht="12.75">
      <c r="A14" s="8" t="s">
        <v>10</v>
      </c>
      <c r="B14" s="8"/>
      <c r="C14" s="8"/>
      <c r="D14" s="14">
        <v>0</v>
      </c>
      <c r="E14" s="2">
        <v>-67763.36</v>
      </c>
      <c r="F14" s="14">
        <v>-33349.46</v>
      </c>
      <c r="G14" s="14">
        <v>-89022.53</v>
      </c>
      <c r="H14" s="14"/>
      <c r="I14" s="2">
        <v>-24637.35</v>
      </c>
      <c r="J14" s="2">
        <v>4295.41</v>
      </c>
      <c r="K14" s="2"/>
      <c r="L14" s="2"/>
      <c r="M14" s="3"/>
    </row>
    <row r="15" spans="1:13" ht="12.75">
      <c r="A15" s="8" t="s">
        <v>11</v>
      </c>
      <c r="B15" s="8"/>
      <c r="C15" s="8"/>
      <c r="D15" s="14">
        <v>0</v>
      </c>
      <c r="E15" s="2">
        <v>-43844.48</v>
      </c>
      <c r="F15" s="14">
        <v>24087.09</v>
      </c>
      <c r="G15" s="14">
        <v>114990.43</v>
      </c>
      <c r="H15" s="14"/>
      <c r="I15" s="2">
        <v>88293.21</v>
      </c>
      <c r="J15" s="2">
        <v>-169911.03</v>
      </c>
      <c r="K15" s="2"/>
      <c r="L15" s="2"/>
      <c r="M15" s="3"/>
    </row>
    <row r="16" spans="1:13" ht="12.75">
      <c r="A16" s="8" t="s">
        <v>12</v>
      </c>
      <c r="B16" s="8"/>
      <c r="C16" s="8"/>
      <c r="D16" s="14">
        <v>0</v>
      </c>
      <c r="E16" s="2">
        <v>49914.71</v>
      </c>
      <c r="F16" s="14">
        <v>-134.12</v>
      </c>
      <c r="G16" s="14">
        <v>253069.43</v>
      </c>
      <c r="H16" s="14"/>
      <c r="I16" s="2">
        <v>73925.79</v>
      </c>
      <c r="J16" s="2">
        <v>-37559.5</v>
      </c>
      <c r="K16" s="2"/>
      <c r="L16" s="2"/>
      <c r="M16" s="3"/>
    </row>
    <row r="17" spans="1:8" ht="12.75">
      <c r="A17" s="8"/>
      <c r="B17" s="8"/>
      <c r="C17" s="8"/>
      <c r="D17" s="14"/>
      <c r="E17" s="14"/>
      <c r="F17" s="14"/>
      <c r="G17" s="14"/>
      <c r="H17" s="14"/>
    </row>
    <row r="18" spans="1:13" ht="12.75">
      <c r="A18" s="12" t="s">
        <v>15</v>
      </c>
      <c r="B18" s="12"/>
      <c r="C18" s="12"/>
      <c r="D18" s="15">
        <v>-1806684.97</v>
      </c>
      <c r="E18" s="15">
        <f>SUM(E5:E16)+D18</f>
        <v>-2529128.07</v>
      </c>
      <c r="F18" s="15">
        <f>SUM(F5:F17)+E18</f>
        <v>-2192680.28</v>
      </c>
      <c r="G18" s="15">
        <f>SUM(G5:G16)+F18</f>
        <v>1918706.7800000003</v>
      </c>
      <c r="H18" s="15">
        <f>SUM(H5:H16)+G18</f>
        <v>1918706.7800000003</v>
      </c>
      <c r="I18" s="15">
        <f>SUM(I5:I16)+G18</f>
        <v>3139205.2600000002</v>
      </c>
      <c r="J18" s="15">
        <f>SUM(J5:J16)+I18</f>
        <v>3985417.75</v>
      </c>
      <c r="K18" s="15">
        <f>SUM(K5:K16)+J18</f>
        <v>3985417.75</v>
      </c>
      <c r="L18" s="15">
        <f>SUM(L5:L16)+K18</f>
        <v>3985417.75</v>
      </c>
      <c r="M18" s="3"/>
    </row>
    <row r="19" spans="1:8" ht="12.75">
      <c r="A19" s="8"/>
      <c r="B19" s="8"/>
      <c r="C19" s="8"/>
      <c r="D19" s="9"/>
      <c r="E19" s="9"/>
      <c r="F19" s="9"/>
      <c r="G19" s="9"/>
      <c r="H19" s="9"/>
    </row>
    <row r="20" spans="1:12" ht="12.75">
      <c r="A20" s="11" t="s">
        <v>14</v>
      </c>
      <c r="B20" s="11"/>
      <c r="C20" s="11"/>
      <c r="D20" s="13">
        <f>+D3</f>
        <v>2007</v>
      </c>
      <c r="E20" s="23">
        <v>2008</v>
      </c>
      <c r="F20" s="13">
        <v>2009</v>
      </c>
      <c r="G20" s="13">
        <v>2010</v>
      </c>
      <c r="H20" s="10">
        <v>2005</v>
      </c>
      <c r="I20" s="23">
        <v>2011</v>
      </c>
      <c r="J20" s="23">
        <v>2012</v>
      </c>
      <c r="K20" s="23">
        <v>2013</v>
      </c>
      <c r="L20" s="23">
        <v>2014</v>
      </c>
    </row>
    <row r="21" spans="1:8" ht="12.75">
      <c r="A21" s="8"/>
      <c r="B21" s="8"/>
      <c r="C21" s="8"/>
      <c r="D21" s="9"/>
      <c r="E21"/>
      <c r="F21" s="9"/>
      <c r="G21" s="9"/>
      <c r="H21" s="9"/>
    </row>
    <row r="22" spans="1:12" ht="12.75">
      <c r="A22" s="8" t="s">
        <v>1</v>
      </c>
      <c r="B22" s="8"/>
      <c r="C22" s="8"/>
      <c r="D22" s="14">
        <v>0</v>
      </c>
      <c r="E22" s="24">
        <v>-74529.08</v>
      </c>
      <c r="F22" s="14">
        <v>-5333.45</v>
      </c>
      <c r="G22" s="14">
        <v>-49321.66</v>
      </c>
      <c r="H22" s="9"/>
      <c r="I22" s="14">
        <v>18687</v>
      </c>
      <c r="J22" s="24">
        <v>22830.37</v>
      </c>
      <c r="K22" s="24"/>
      <c r="L22" s="24"/>
    </row>
    <row r="23" spans="1:12" ht="12.75">
      <c r="A23" s="8" t="s">
        <v>2</v>
      </c>
      <c r="B23" s="8"/>
      <c r="C23" s="8"/>
      <c r="D23" s="14">
        <v>0</v>
      </c>
      <c r="E23" s="24">
        <v>-62978.75</v>
      </c>
      <c r="F23" s="14">
        <v>-47003.81</v>
      </c>
      <c r="G23" s="14">
        <v>-95958.99</v>
      </c>
      <c r="H23" s="9"/>
      <c r="I23" s="14">
        <v>-1982.82</v>
      </c>
      <c r="J23" s="24">
        <v>-3228.45</v>
      </c>
      <c r="K23" s="24"/>
      <c r="L23" s="24"/>
    </row>
    <row r="24" spans="1:12" ht="12.75">
      <c r="A24" s="8" t="s">
        <v>3</v>
      </c>
      <c r="B24" s="8"/>
      <c r="C24" s="8"/>
      <c r="D24" s="14">
        <v>0</v>
      </c>
      <c r="E24" s="24">
        <v>-89380.29</v>
      </c>
      <c r="F24" s="14">
        <v>-116.12</v>
      </c>
      <c r="G24" s="14">
        <v>-39158.23</v>
      </c>
      <c r="H24" s="9"/>
      <c r="I24" s="14">
        <v>-47815.02</v>
      </c>
      <c r="J24" s="24">
        <v>-6342.88</v>
      </c>
      <c r="K24" s="24"/>
      <c r="L24" s="24"/>
    </row>
    <row r="25" spans="1:12" ht="12.75">
      <c r="A25" s="8" t="s">
        <v>4</v>
      </c>
      <c r="B25" s="8"/>
      <c r="C25" s="8"/>
      <c r="D25" s="14">
        <v>0</v>
      </c>
      <c r="E25" s="24">
        <v>-75576.19</v>
      </c>
      <c r="F25" s="14">
        <v>-28683.93</v>
      </c>
      <c r="G25" s="14">
        <v>-4819.87</v>
      </c>
      <c r="H25" s="9"/>
      <c r="I25" s="14">
        <v>-33815.05</v>
      </c>
      <c r="J25" s="24">
        <v>3590.49</v>
      </c>
      <c r="K25" s="24"/>
      <c r="L25" s="24"/>
    </row>
    <row r="26" spans="1:12" ht="12.75">
      <c r="A26" s="8" t="s">
        <v>5</v>
      </c>
      <c r="B26" s="8"/>
      <c r="C26" s="8"/>
      <c r="D26" s="14">
        <v>0</v>
      </c>
      <c r="E26" s="24">
        <v>-111302.71</v>
      </c>
      <c r="F26" s="14">
        <v>-84308.1</v>
      </c>
      <c r="G26" s="14">
        <v>1829583.16</v>
      </c>
      <c r="H26" s="9"/>
      <c r="I26" s="14">
        <v>600730.02</v>
      </c>
      <c r="J26" s="24">
        <v>16632.59</v>
      </c>
      <c r="K26" s="24"/>
      <c r="L26" s="24"/>
    </row>
    <row r="27" spans="1:12" ht="12.75">
      <c r="A27" s="8" t="s">
        <v>6</v>
      </c>
      <c r="B27" s="8"/>
      <c r="C27" s="8"/>
      <c r="D27" s="14">
        <v>0</v>
      </c>
      <c r="E27" s="24">
        <v>43619.54</v>
      </c>
      <c r="F27" s="14">
        <v>10178.7</v>
      </c>
      <c r="G27" s="14">
        <v>31379.73</v>
      </c>
      <c r="H27" s="9"/>
      <c r="I27" s="14">
        <v>70410.54</v>
      </c>
      <c r="J27" s="24">
        <v>35055.13</v>
      </c>
      <c r="K27" s="24"/>
      <c r="L27" s="24"/>
    </row>
    <row r="28" spans="1:12" ht="12.75">
      <c r="A28" s="8" t="s">
        <v>7</v>
      </c>
      <c r="B28" s="8"/>
      <c r="C28" s="8"/>
      <c r="D28" s="14">
        <v>0</v>
      </c>
      <c r="E28" s="24">
        <v>-52612.17</v>
      </c>
      <c r="F28" s="14">
        <v>-70695.95</v>
      </c>
      <c r="G28" s="14">
        <v>-8685.68</v>
      </c>
      <c r="H28" s="9"/>
      <c r="I28" s="14">
        <v>59448.27</v>
      </c>
      <c r="J28" s="24">
        <v>39393.32</v>
      </c>
      <c r="K28" s="24"/>
      <c r="L28" s="24"/>
    </row>
    <row r="29" spans="1:12" ht="12.75">
      <c r="A29" s="8" t="s">
        <v>8</v>
      </c>
      <c r="B29" s="8"/>
      <c r="C29" s="8"/>
      <c r="D29" s="14">
        <v>0</v>
      </c>
      <c r="E29" s="24">
        <v>-43400.71</v>
      </c>
      <c r="F29" s="14">
        <v>-11642.28</v>
      </c>
      <c r="G29" s="14">
        <v>108067.95</v>
      </c>
      <c r="H29" s="9"/>
      <c r="I29" s="14">
        <v>19926.68</v>
      </c>
      <c r="J29" s="24">
        <v>-7688.38</v>
      </c>
      <c r="K29" s="24"/>
      <c r="L29" s="24"/>
    </row>
    <row r="30" spans="1:12" ht="12.75">
      <c r="A30" s="8" t="s">
        <v>9</v>
      </c>
      <c r="B30" s="8"/>
      <c r="C30" s="8"/>
      <c r="D30" s="14">
        <v>0</v>
      </c>
      <c r="E30" s="24">
        <v>-51180.94</v>
      </c>
      <c r="F30" s="14">
        <v>-99193.48</v>
      </c>
      <c r="G30" s="14">
        <v>-38472.72</v>
      </c>
      <c r="H30" s="9"/>
      <c r="I30" s="24">
        <v>25547.88</v>
      </c>
      <c r="J30" s="24">
        <v>28464.43</v>
      </c>
      <c r="K30" s="24"/>
      <c r="L30" s="24"/>
    </row>
    <row r="31" spans="1:12" ht="12.75">
      <c r="A31" s="8" t="s">
        <v>10</v>
      </c>
      <c r="B31" s="8"/>
      <c r="C31" s="8"/>
      <c r="D31" s="14">
        <v>0</v>
      </c>
      <c r="E31" s="24">
        <v>-72412.6</v>
      </c>
      <c r="F31" s="14">
        <v>-64172</v>
      </c>
      <c r="G31" s="14">
        <v>-45770.95</v>
      </c>
      <c r="H31" s="9"/>
      <c r="I31" s="24">
        <v>-9225.2</v>
      </c>
      <c r="J31" s="24">
        <v>-3417.01</v>
      </c>
      <c r="K31" s="24"/>
      <c r="L31" s="24"/>
    </row>
    <row r="32" spans="1:12" ht="12.75">
      <c r="A32" s="8" t="s">
        <v>11</v>
      </c>
      <c r="B32" s="8"/>
      <c r="C32" s="8"/>
      <c r="D32" s="14">
        <v>0</v>
      </c>
      <c r="E32" s="24">
        <v>-52722.57</v>
      </c>
      <c r="F32" s="14">
        <v>-44381.51</v>
      </c>
      <c r="G32" s="14">
        <v>18016.72</v>
      </c>
      <c r="H32" s="9"/>
      <c r="I32" s="24">
        <v>16699.22</v>
      </c>
      <c r="J32" s="24">
        <v>-57085.19</v>
      </c>
      <c r="K32" s="24"/>
      <c r="L32" s="24"/>
    </row>
    <row r="33" spans="1:12" ht="12.75">
      <c r="A33" s="8" t="s">
        <v>12</v>
      </c>
      <c r="B33" s="8"/>
      <c r="C33" s="8"/>
      <c r="D33" s="14">
        <v>0</v>
      </c>
      <c r="E33" s="24">
        <v>-32357.68</v>
      </c>
      <c r="F33" s="14">
        <v>-70694.94</v>
      </c>
      <c r="G33" s="14">
        <v>79189.21</v>
      </c>
      <c r="H33" s="9"/>
      <c r="I33" s="24">
        <v>14012.05</v>
      </c>
      <c r="J33" s="24">
        <v>-18865.54</v>
      </c>
      <c r="K33" s="24"/>
      <c r="L33" s="24"/>
    </row>
    <row r="34" spans="1:8" ht="12.75">
      <c r="A34" s="8"/>
      <c r="B34" s="8"/>
      <c r="C34" s="8"/>
      <c r="D34" s="14"/>
      <c r="E34" s="14"/>
      <c r="F34" s="14"/>
      <c r="G34" s="14"/>
      <c r="H34" s="9"/>
    </row>
    <row r="35" spans="1:13" ht="12.75">
      <c r="A35" s="12" t="s">
        <v>15</v>
      </c>
      <c r="B35" s="12"/>
      <c r="C35" s="12"/>
      <c r="D35" s="15">
        <v>-1095908.76</v>
      </c>
      <c r="E35" s="15">
        <f>SUM(E22:E33)+D35</f>
        <v>-1770742.9100000001</v>
      </c>
      <c r="F35" s="15">
        <f>SUM(F22:F34)+E35</f>
        <v>-2286789.7800000003</v>
      </c>
      <c r="G35" s="15">
        <f>SUM(G22:G33)+F35</f>
        <v>-502741.11000000034</v>
      </c>
      <c r="H35" s="15">
        <f>SUM(H22:H33)+G35</f>
        <v>-502741.11000000034</v>
      </c>
      <c r="I35" s="15">
        <f>SUM(I22:I33)+G35</f>
        <v>229882.45999999985</v>
      </c>
      <c r="J35" s="15">
        <f>SUM(J22:J33)+I35</f>
        <v>279221.33999999985</v>
      </c>
      <c r="K35" s="15">
        <f>SUM(K22:K33)+J35</f>
        <v>279221.33999999985</v>
      </c>
      <c r="L35" s="15">
        <f>SUM(L22:L33)+K35</f>
        <v>279221.33999999985</v>
      </c>
      <c r="M35" s="3"/>
    </row>
    <row r="36" spans="1:8" ht="12.75">
      <c r="A36" s="8"/>
      <c r="B36" s="8"/>
      <c r="C36" s="8"/>
      <c r="D36" s="9"/>
      <c r="E36" s="9"/>
      <c r="F36" s="9"/>
      <c r="G36" s="9"/>
      <c r="H36" s="9"/>
    </row>
    <row r="37" spans="1:12" ht="12.75">
      <c r="A37" s="11" t="s">
        <v>78</v>
      </c>
      <c r="B37" s="11"/>
      <c r="C37" s="11"/>
      <c r="D37" s="13">
        <f>+D3</f>
        <v>2007</v>
      </c>
      <c r="E37" s="23">
        <v>2008</v>
      </c>
      <c r="F37" s="13">
        <v>2009</v>
      </c>
      <c r="G37" s="13">
        <v>2010</v>
      </c>
      <c r="H37" s="10">
        <v>2005</v>
      </c>
      <c r="I37" s="23">
        <v>2011</v>
      </c>
      <c r="J37" s="23">
        <v>2012</v>
      </c>
      <c r="K37" s="23">
        <v>2013</v>
      </c>
      <c r="L37" s="23">
        <v>2014</v>
      </c>
    </row>
    <row r="38" spans="1:8" ht="12.75">
      <c r="A38" s="8"/>
      <c r="B38" s="8"/>
      <c r="C38" s="8"/>
      <c r="D38" s="9"/>
      <c r="E38" s="14"/>
      <c r="F38" s="14"/>
      <c r="G38" s="14"/>
      <c r="H38" s="9"/>
    </row>
    <row r="39" spans="1:12" ht="12.75">
      <c r="A39" s="8" t="s">
        <v>1</v>
      </c>
      <c r="B39" s="8"/>
      <c r="C39" s="8"/>
      <c r="D39" s="14">
        <v>0</v>
      </c>
      <c r="E39" s="24">
        <v>-256160.7799999999</v>
      </c>
      <c r="F39" s="24">
        <v>-68382.36999999988</v>
      </c>
      <c r="G39" s="24">
        <v>-188969.67000000004</v>
      </c>
      <c r="H39" s="24">
        <v>-202123.7899999998</v>
      </c>
      <c r="I39" s="24">
        <v>-202123.7899999998</v>
      </c>
      <c r="J39" s="141">
        <v>-296606.4800000001</v>
      </c>
      <c r="K39" s="141">
        <v>0</v>
      </c>
      <c r="L39" s="141">
        <v>0</v>
      </c>
    </row>
    <row r="40" spans="1:12" ht="12.75">
      <c r="A40" s="8" t="s">
        <v>2</v>
      </c>
      <c r="B40" s="8"/>
      <c r="C40" s="8"/>
      <c r="D40" s="14">
        <v>0</v>
      </c>
      <c r="E40" s="24">
        <v>-231796.24</v>
      </c>
      <c r="F40" s="24">
        <v>-196207.82000000018</v>
      </c>
      <c r="G40" s="24">
        <v>-425914.0900000001</v>
      </c>
      <c r="H40" s="24">
        <v>-213836.99</v>
      </c>
      <c r="I40" s="24">
        <v>-213836.99</v>
      </c>
      <c r="J40" s="141">
        <v>-381309.38</v>
      </c>
      <c r="K40" s="141">
        <v>0</v>
      </c>
      <c r="L40" s="141">
        <v>0</v>
      </c>
    </row>
    <row r="41" spans="1:12" ht="12.75">
      <c r="A41" s="8" t="s">
        <v>3</v>
      </c>
      <c r="B41" s="8"/>
      <c r="C41" s="8"/>
      <c r="D41" s="14">
        <v>0</v>
      </c>
      <c r="E41" s="24">
        <v>-124721.98000000021</v>
      </c>
      <c r="F41" s="24">
        <v>-191795.78000000014</v>
      </c>
      <c r="G41" s="24">
        <v>-197976.79000000027</v>
      </c>
      <c r="H41" s="24">
        <v>-151572.55999999982</v>
      </c>
      <c r="I41" s="24">
        <v>-151572.55999999982</v>
      </c>
      <c r="J41" s="141">
        <v>-215675.4399999997</v>
      </c>
      <c r="K41" s="141">
        <v>0</v>
      </c>
      <c r="L41" s="141">
        <v>0</v>
      </c>
    </row>
    <row r="42" spans="1:12" ht="12.75">
      <c r="A42" s="8" t="s">
        <v>4</v>
      </c>
      <c r="B42" s="8"/>
      <c r="C42" s="8"/>
      <c r="D42" s="14">
        <v>0</v>
      </c>
      <c r="E42" s="24">
        <v>-114170.65000000002</v>
      </c>
      <c r="F42" s="24">
        <v>-82096.27000000002</v>
      </c>
      <c r="G42" s="24">
        <v>-124962.06000000006</v>
      </c>
      <c r="H42" s="24">
        <v>-302386.26</v>
      </c>
      <c r="I42" s="24">
        <v>-302386.26</v>
      </c>
      <c r="J42" s="141">
        <v>-246503.86</v>
      </c>
      <c r="K42" s="141">
        <v>0</v>
      </c>
      <c r="L42" s="141">
        <v>0</v>
      </c>
    </row>
    <row r="43" spans="1:12" ht="12.75">
      <c r="A43" s="8" t="s">
        <v>5</v>
      </c>
      <c r="B43" s="8"/>
      <c r="C43" s="8"/>
      <c r="D43" s="14">
        <v>0</v>
      </c>
      <c r="E43" s="24">
        <v>-214188.43999999994</v>
      </c>
      <c r="F43" s="24">
        <v>149313.67999999982</v>
      </c>
      <c r="G43" s="24">
        <v>-245540.51</v>
      </c>
      <c r="H43" s="24">
        <v>-259720.11</v>
      </c>
      <c r="I43" s="24">
        <v>-259720.11</v>
      </c>
      <c r="J43" s="141">
        <v>-207176.51000000013</v>
      </c>
      <c r="K43" s="141">
        <v>0</v>
      </c>
      <c r="L43" s="141">
        <v>0</v>
      </c>
    </row>
    <row r="44" spans="1:12" ht="12.75">
      <c r="A44" s="8" t="s">
        <v>6</v>
      </c>
      <c r="B44" s="8"/>
      <c r="C44" s="8"/>
      <c r="D44" s="14">
        <v>0</v>
      </c>
      <c r="E44" s="24">
        <v>308168.9600000001</v>
      </c>
      <c r="F44" s="24">
        <v>103987.0399999998</v>
      </c>
      <c r="G44" s="24">
        <v>-13923.359999999986</v>
      </c>
      <c r="H44" s="24">
        <v>6342.400000000023</v>
      </c>
      <c r="I44" s="24">
        <v>6342.400000000023</v>
      </c>
      <c r="J44" s="141">
        <v>-74224.5</v>
      </c>
      <c r="K44" s="141">
        <v>0</v>
      </c>
      <c r="L44" s="141">
        <v>0</v>
      </c>
    </row>
    <row r="45" spans="1:12" ht="12.75">
      <c r="A45" s="8" t="s">
        <v>7</v>
      </c>
      <c r="B45" s="8"/>
      <c r="C45" s="8"/>
      <c r="D45" s="14">
        <v>0</v>
      </c>
      <c r="E45" s="24">
        <v>-19285.219999999972</v>
      </c>
      <c r="F45" s="24">
        <v>30983.699999999953</v>
      </c>
      <c r="G45" s="24">
        <v>138696.86999999988</v>
      </c>
      <c r="H45" s="24">
        <v>153167.9199999997</v>
      </c>
      <c r="I45" s="24">
        <v>153167.9199999997</v>
      </c>
      <c r="J45" s="141">
        <v>2181.910000000149</v>
      </c>
      <c r="K45" s="141">
        <v>0</v>
      </c>
      <c r="L45" s="141">
        <v>0</v>
      </c>
    </row>
    <row r="46" spans="1:12" ht="12.75">
      <c r="A46" s="8" t="s">
        <v>8</v>
      </c>
      <c r="B46" s="8"/>
      <c r="C46" s="8"/>
      <c r="D46" s="14">
        <v>0</v>
      </c>
      <c r="E46" s="24">
        <v>-87838.16999999993</v>
      </c>
      <c r="F46" s="24">
        <v>-20320.36000000022</v>
      </c>
      <c r="G46" s="24">
        <v>-253246.33999999973</v>
      </c>
      <c r="H46" s="24">
        <v>-367327.44999999995</v>
      </c>
      <c r="I46" s="24">
        <v>-367327.44999999995</v>
      </c>
      <c r="J46" s="141">
        <v>-187031.21999999997</v>
      </c>
      <c r="K46" s="141">
        <v>0</v>
      </c>
      <c r="L46" s="141">
        <v>0</v>
      </c>
    </row>
    <row r="47" spans="1:12" ht="12.75">
      <c r="A47" s="8" t="s">
        <v>9</v>
      </c>
      <c r="B47" s="8"/>
      <c r="C47" s="8"/>
      <c r="D47" s="14">
        <v>0</v>
      </c>
      <c r="E47" s="24">
        <v>69074.5199999999</v>
      </c>
      <c r="F47" s="24">
        <v>-143230.92000000027</v>
      </c>
      <c r="G47" s="24">
        <v>-456209.2400000001</v>
      </c>
      <c r="H47" s="24">
        <v>-262571.38</v>
      </c>
      <c r="I47" s="24">
        <v>-262571.38</v>
      </c>
      <c r="J47" s="141">
        <v>-78539.87000000011</v>
      </c>
      <c r="K47" s="141">
        <v>0</v>
      </c>
      <c r="L47" s="141">
        <v>0</v>
      </c>
    </row>
    <row r="48" spans="1:12" ht="12.75">
      <c r="A48" s="8" t="s">
        <v>10</v>
      </c>
      <c r="B48" s="8"/>
      <c r="C48" s="8"/>
      <c r="D48" s="14">
        <v>0</v>
      </c>
      <c r="E48" s="24">
        <v>-373359.0399999999</v>
      </c>
      <c r="F48" s="24">
        <v>-100866.29999999981</v>
      </c>
      <c r="G48" s="24">
        <v>81678.12999999989</v>
      </c>
      <c r="H48" s="24">
        <v>-20457.829999999958</v>
      </c>
      <c r="I48" s="24">
        <v>-20457.829999999958</v>
      </c>
      <c r="J48" s="141">
        <v>-208410.33999999985</v>
      </c>
      <c r="K48" s="141">
        <v>0</v>
      </c>
      <c r="L48" s="141">
        <v>0</v>
      </c>
    </row>
    <row r="49" spans="1:12" ht="12.75">
      <c r="A49" s="8" t="s">
        <v>11</v>
      </c>
      <c r="B49" s="8"/>
      <c r="C49" s="8"/>
      <c r="D49" s="14">
        <v>0</v>
      </c>
      <c r="E49" s="24">
        <v>-131009.28000000003</v>
      </c>
      <c r="F49" s="24">
        <v>-177074.91999999993</v>
      </c>
      <c r="G49" s="24">
        <v>-133971.42999999993</v>
      </c>
      <c r="H49" s="24">
        <v>-374474.56000000006</v>
      </c>
      <c r="I49" s="24">
        <v>-374474.56000000006</v>
      </c>
      <c r="J49" s="141">
        <v>-424225.2999999998</v>
      </c>
      <c r="K49" s="141">
        <v>0</v>
      </c>
      <c r="L49" s="141">
        <v>0</v>
      </c>
    </row>
    <row r="50" spans="1:12" ht="12.75">
      <c r="A50" s="8" t="s">
        <v>12</v>
      </c>
      <c r="B50" s="8"/>
      <c r="C50" s="8"/>
      <c r="D50" s="14">
        <v>0</v>
      </c>
      <c r="E50" s="24">
        <v>33231.97000000009</v>
      </c>
      <c r="F50" s="24">
        <v>-16681.290000000037</v>
      </c>
      <c r="G50" s="24">
        <v>-267904.0199999999</v>
      </c>
      <c r="H50" s="24">
        <v>-41973.93999999983</v>
      </c>
      <c r="I50" s="24">
        <v>-41973.93999999983</v>
      </c>
      <c r="J50" s="141">
        <v>-156018.8</v>
      </c>
      <c r="K50" s="141">
        <v>0</v>
      </c>
      <c r="L50" s="141">
        <v>0</v>
      </c>
    </row>
    <row r="51" spans="1:12" ht="12.75">
      <c r="A51" s="12" t="s">
        <v>15</v>
      </c>
      <c r="B51" s="12"/>
      <c r="C51" s="12"/>
      <c r="D51" s="15">
        <v>-3773575.6</v>
      </c>
      <c r="E51" s="15">
        <f>SUM(E39:E50)+D51</f>
        <v>-4915629.949999999</v>
      </c>
      <c r="F51" s="15">
        <f>SUM(F39:F50)+E51</f>
        <v>-5628001.5600000005</v>
      </c>
      <c r="G51" s="15">
        <f>SUM(G39:G50)+F51</f>
        <v>-7716244.07</v>
      </c>
      <c r="H51" s="15">
        <f>SUM(H39:H50)+G51</f>
        <v>-9753178.620000001</v>
      </c>
      <c r="I51" s="15">
        <f>SUM(I39:I50)+G51</f>
        <v>-9753178.620000001</v>
      </c>
      <c r="J51" s="15">
        <f>SUM(J39:J50)+I51</f>
        <v>-12226718.41</v>
      </c>
      <c r="K51" s="15">
        <f>SUM(K39:K50)+J51</f>
        <v>-12226718.41</v>
      </c>
      <c r="L51" s="15">
        <f>SUM(L39:L50)+K51</f>
        <v>-12226718.41</v>
      </c>
    </row>
    <row r="53" spans="1:11" ht="12.75">
      <c r="A53" s="145" t="s">
        <v>135</v>
      </c>
      <c r="E53" s="1">
        <v>-1142054.35</v>
      </c>
      <c r="F53" s="1">
        <v>-712371.6100000009</v>
      </c>
      <c r="G53" s="1">
        <v>-2088242.5100000002</v>
      </c>
      <c r="I53" s="1">
        <v>-2036934.5499999998</v>
      </c>
      <c r="J53" s="1">
        <v>-2473539.789999999</v>
      </c>
      <c r="K53" s="121"/>
    </row>
    <row r="54" spans="1:10" ht="12.75">
      <c r="A54" s="145" t="s">
        <v>136</v>
      </c>
      <c r="E54" s="1">
        <v>-1142054.35</v>
      </c>
      <c r="F54" s="1">
        <v>-712371.61</v>
      </c>
      <c r="G54" s="1">
        <v>2827387.44</v>
      </c>
      <c r="I54" s="1">
        <v>-1324562.94</v>
      </c>
      <c r="J54" s="1">
        <v>-2473539.79</v>
      </c>
    </row>
    <row r="55" spans="1:10" ht="12.75">
      <c r="A55" s="145" t="s">
        <v>137</v>
      </c>
      <c r="E55" s="1">
        <f>+E53-E54</f>
        <v>0</v>
      </c>
      <c r="F55" s="1">
        <f>+F53-F54</f>
        <v>-9.313225746154785E-10</v>
      </c>
      <c r="G55" s="1">
        <f>+G53-G54</f>
        <v>-4915629.95</v>
      </c>
      <c r="I55" s="1">
        <f>+I53-I54</f>
        <v>-712371.6099999999</v>
      </c>
      <c r="J55" s="1">
        <f>+J53-J54</f>
        <v>0</v>
      </c>
    </row>
    <row r="57" ht="12.75">
      <c r="I57" s="121"/>
    </row>
    <row r="58" ht="12.75">
      <c r="I58" s="149"/>
    </row>
    <row r="59" spans="5:7" ht="12.75">
      <c r="E59" s="146"/>
      <c r="F59" s="146"/>
      <c r="G59" s="146"/>
    </row>
    <row r="60" spans="5:8" ht="12.75">
      <c r="E60" s="147"/>
      <c r="F60" s="146"/>
      <c r="G60" s="146"/>
      <c r="H60" s="144"/>
    </row>
    <row r="61" spans="5:8" ht="12.75">
      <c r="E61" s="147"/>
      <c r="F61" s="146"/>
      <c r="G61" s="146"/>
      <c r="H61" s="144"/>
    </row>
    <row r="62" spans="5:8" ht="12.75">
      <c r="E62" s="147"/>
      <c r="F62" s="146"/>
      <c r="G62" s="146"/>
      <c r="H62" s="144"/>
    </row>
    <row r="63" spans="5:8" ht="12.75">
      <c r="E63" s="147"/>
      <c r="F63" s="146"/>
      <c r="G63" s="146"/>
      <c r="H63" s="144"/>
    </row>
    <row r="64" spans="5:8" ht="12.75">
      <c r="E64" s="146"/>
      <c r="F64" s="146"/>
      <c r="G64" s="146"/>
      <c r="H64" s="144"/>
    </row>
    <row r="65" spans="5:8" ht="12.75">
      <c r="E65" s="146"/>
      <c r="F65" s="146"/>
      <c r="G65" s="146"/>
      <c r="H65" s="144"/>
    </row>
    <row r="66" spans="5:8" ht="12.75">
      <c r="E66" s="146"/>
      <c r="F66" s="146"/>
      <c r="G66" s="146"/>
      <c r="H66" s="144"/>
    </row>
    <row r="67" spans="5:7" ht="12.75">
      <c r="E67" s="146"/>
      <c r="F67" s="146"/>
      <c r="G67" s="146"/>
    </row>
    <row r="68" spans="5:7" ht="12.75">
      <c r="E68" s="146"/>
      <c r="F68" s="146"/>
      <c r="G68" s="146"/>
    </row>
    <row r="69" spans="5:7" ht="12.75">
      <c r="E69" s="146"/>
      <c r="F69" s="146"/>
      <c r="G69" s="146"/>
    </row>
    <row r="70" spans="5:7" ht="12.75">
      <c r="E70" s="146"/>
      <c r="F70" s="146"/>
      <c r="G70" s="146"/>
    </row>
  </sheetData>
  <sheetProtection/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85" zoomScaleNormal="85" zoomScalePageLayoutView="0" workbookViewId="0" topLeftCell="A1">
      <selection activeCell="L29" sqref="L23:L29"/>
    </sheetView>
  </sheetViews>
  <sheetFormatPr defaultColWidth="9.140625" defaultRowHeight="12.75"/>
  <cols>
    <col min="1" max="1" width="20.7109375" style="0" customWidth="1"/>
    <col min="2" max="2" width="13.140625" style="0" customWidth="1"/>
    <col min="3" max="3" width="12.57421875" style="0" customWidth="1"/>
    <col min="4" max="4" width="11.28125" style="0" bestFit="1" customWidth="1"/>
    <col min="5" max="5" width="12.8515625" style="0" bestFit="1" customWidth="1"/>
    <col min="6" max="6" width="11.28125" style="0" bestFit="1" customWidth="1"/>
    <col min="7" max="7" width="12.57421875" style="0" bestFit="1" customWidth="1"/>
    <col min="8" max="8" width="12.421875" style="0" customWidth="1"/>
    <col min="9" max="9" width="12.57421875" style="0" bestFit="1" customWidth="1"/>
    <col min="10" max="10" width="13.140625" style="0" customWidth="1"/>
    <col min="11" max="11" width="12.57421875" style="0" bestFit="1" customWidth="1"/>
    <col min="12" max="12" width="13.421875" style="0" customWidth="1"/>
  </cols>
  <sheetData>
    <row r="1" ht="12.75">
      <c r="A1" s="6" t="s">
        <v>96</v>
      </c>
    </row>
    <row r="2" ht="12.75">
      <c r="F2" s="2"/>
    </row>
    <row r="4" ht="12.75">
      <c r="F4" s="2"/>
    </row>
    <row r="5" spans="1:12" ht="12.75">
      <c r="A5" s="6" t="s">
        <v>46</v>
      </c>
      <c r="B5" s="4">
        <v>2007</v>
      </c>
      <c r="C5" s="4" t="s">
        <v>97</v>
      </c>
      <c r="D5" s="4">
        <v>2008</v>
      </c>
      <c r="E5" s="4" t="s">
        <v>130</v>
      </c>
      <c r="F5" s="4">
        <v>2009</v>
      </c>
      <c r="G5" s="4" t="s">
        <v>131</v>
      </c>
      <c r="H5" s="4">
        <v>2010</v>
      </c>
      <c r="I5" s="4" t="s">
        <v>132</v>
      </c>
      <c r="J5" s="4">
        <v>2011</v>
      </c>
      <c r="K5" s="4" t="s">
        <v>133</v>
      </c>
      <c r="L5" s="4">
        <v>2012</v>
      </c>
    </row>
    <row r="7" spans="1:12" ht="12.75">
      <c r="A7" t="s">
        <v>89</v>
      </c>
      <c r="B7" s="2">
        <v>530300.0000000001</v>
      </c>
      <c r="C7" s="2">
        <f>D7-B7</f>
        <v>-73700.00000000012</v>
      </c>
      <c r="D7" s="2">
        <v>456600</v>
      </c>
      <c r="E7" s="2">
        <f>F7-D7</f>
        <v>38700</v>
      </c>
      <c r="F7" s="2">
        <v>495300</v>
      </c>
      <c r="G7" s="122">
        <f>H7-F7</f>
        <v>26300</v>
      </c>
      <c r="H7" s="2">
        <v>521600</v>
      </c>
      <c r="I7" s="122">
        <f>J7-H7</f>
        <v>13500</v>
      </c>
      <c r="J7" s="135">
        <v>535100</v>
      </c>
      <c r="K7" s="2">
        <f>L7-J7</f>
        <v>168200</v>
      </c>
      <c r="L7" s="135">
        <v>703300</v>
      </c>
    </row>
    <row r="8" spans="1:12" ht="12.75">
      <c r="A8" t="s">
        <v>90</v>
      </c>
      <c r="B8" s="2">
        <v>167400</v>
      </c>
      <c r="C8" s="2">
        <f>D8-B8</f>
        <v>-24300</v>
      </c>
      <c r="D8" s="2">
        <v>143100</v>
      </c>
      <c r="E8" s="2">
        <f>F8-D8</f>
        <v>14900</v>
      </c>
      <c r="F8" s="2">
        <v>158000</v>
      </c>
      <c r="G8" s="122">
        <f>H8-F8</f>
        <v>9200</v>
      </c>
      <c r="H8" s="2">
        <v>167200</v>
      </c>
      <c r="I8" s="122">
        <f>J8-H8</f>
        <v>9500</v>
      </c>
      <c r="J8" s="2">
        <v>176700</v>
      </c>
      <c r="K8" s="2">
        <f>L8-J8</f>
        <v>47900</v>
      </c>
      <c r="L8" s="135">
        <v>224600</v>
      </c>
    </row>
    <row r="9" spans="1:12" ht="12.75">
      <c r="A9" t="s">
        <v>91</v>
      </c>
      <c r="B9" s="2">
        <v>299600</v>
      </c>
      <c r="C9" s="2">
        <f>D9-B9</f>
        <v>-80700</v>
      </c>
      <c r="D9" s="2">
        <v>218900</v>
      </c>
      <c r="E9" s="2">
        <f>F9-D9</f>
        <v>26000</v>
      </c>
      <c r="F9" s="2">
        <v>244900</v>
      </c>
      <c r="G9" s="122">
        <f>H9-F9</f>
        <v>21100</v>
      </c>
      <c r="H9" s="2">
        <v>266000</v>
      </c>
      <c r="I9" s="122">
        <f>J9-H9</f>
        <v>171900</v>
      </c>
      <c r="J9" s="2">
        <v>437900</v>
      </c>
      <c r="K9" s="2">
        <f>L9-J9</f>
        <v>104300</v>
      </c>
      <c r="L9" s="135">
        <v>542200</v>
      </c>
    </row>
    <row r="10" spans="1:12" ht="12.75">
      <c r="A10" t="s">
        <v>93</v>
      </c>
      <c r="B10" s="2">
        <v>37500</v>
      </c>
      <c r="C10" s="2">
        <f>D10-B10</f>
        <v>-14200</v>
      </c>
      <c r="D10" s="2">
        <v>23300</v>
      </c>
      <c r="E10" s="2">
        <f>F10-D10</f>
        <v>-10300</v>
      </c>
      <c r="F10" s="2">
        <v>13000</v>
      </c>
      <c r="G10" s="2">
        <f>H10-F10</f>
        <v>-800</v>
      </c>
      <c r="H10" s="2">
        <v>12200</v>
      </c>
      <c r="I10" s="122">
        <f>J10-H10</f>
        <v>12000</v>
      </c>
      <c r="J10" s="2">
        <v>24200</v>
      </c>
      <c r="K10" s="2">
        <f>L10-J10</f>
        <v>6400</v>
      </c>
      <c r="L10" s="135">
        <v>30600</v>
      </c>
    </row>
    <row r="11" spans="1:12" ht="12.75">
      <c r="A11" t="s">
        <v>92</v>
      </c>
      <c r="B11" s="2"/>
      <c r="C11" s="2"/>
      <c r="D11" s="2"/>
      <c r="E11" s="2"/>
      <c r="F11" s="2"/>
      <c r="H11" s="2"/>
      <c r="J11" s="2"/>
      <c r="K11" s="2"/>
      <c r="L11" s="135"/>
    </row>
    <row r="12" spans="1:12" ht="12.75">
      <c r="A12" t="s">
        <v>95</v>
      </c>
      <c r="B12" s="2"/>
      <c r="C12" s="2">
        <f>D12-B12</f>
        <v>2700</v>
      </c>
      <c r="D12" s="2">
        <v>2700</v>
      </c>
      <c r="E12" s="2">
        <f>F12-D12</f>
        <v>600</v>
      </c>
      <c r="F12" s="2">
        <v>3300</v>
      </c>
      <c r="G12" s="2">
        <f>H12-F12</f>
        <v>0</v>
      </c>
      <c r="H12" s="2">
        <v>3300</v>
      </c>
      <c r="I12" s="122">
        <f>J12-H12</f>
        <v>2100</v>
      </c>
      <c r="J12" s="2">
        <v>5400</v>
      </c>
      <c r="K12" s="2">
        <f>L12-J12</f>
        <v>1500</v>
      </c>
      <c r="L12" s="135">
        <v>6900</v>
      </c>
    </row>
    <row r="13" spans="1:12" ht="12.75">
      <c r="A13" t="s">
        <v>94</v>
      </c>
      <c r="B13" s="50"/>
      <c r="C13" s="50"/>
      <c r="D13" s="50"/>
      <c r="E13" s="50"/>
      <c r="F13" s="50"/>
      <c r="G13" s="25"/>
      <c r="H13" s="25"/>
      <c r="I13" s="25"/>
      <c r="J13" s="25"/>
      <c r="K13" s="25"/>
      <c r="L13" s="25"/>
    </row>
    <row r="14" spans="2:12" ht="12.75">
      <c r="B14" s="2">
        <f>SUM(B7:B13)</f>
        <v>1034800.0000000001</v>
      </c>
      <c r="C14" s="2">
        <f>SUM(C7:C13)</f>
        <v>-190200.00000000012</v>
      </c>
      <c r="D14" s="2">
        <f>SUM(D7:D13)</f>
        <v>844600</v>
      </c>
      <c r="E14" s="2">
        <f aca="true" t="shared" si="0" ref="E14:L14">SUM(E7:E12)</f>
        <v>69900</v>
      </c>
      <c r="F14" s="2">
        <f t="shared" si="0"/>
        <v>914500</v>
      </c>
      <c r="G14" s="122">
        <f t="shared" si="0"/>
        <v>55800</v>
      </c>
      <c r="H14" s="3">
        <f t="shared" si="0"/>
        <v>970300</v>
      </c>
      <c r="I14" s="122">
        <f t="shared" si="0"/>
        <v>209000</v>
      </c>
      <c r="J14" s="3">
        <f t="shared" si="0"/>
        <v>1179300</v>
      </c>
      <c r="K14" s="3">
        <f t="shared" si="0"/>
        <v>328300</v>
      </c>
      <c r="L14" s="3">
        <f t="shared" si="0"/>
        <v>1507600</v>
      </c>
    </row>
    <row r="15" spans="2:6" ht="12.75">
      <c r="B15" s="2"/>
      <c r="C15" s="2"/>
      <c r="D15" s="2"/>
      <c r="E15" s="2"/>
      <c r="F15" s="2"/>
    </row>
    <row r="21" spans="1:12" ht="12.75">
      <c r="A21" s="6" t="s">
        <v>47</v>
      </c>
      <c r="B21" s="4">
        <v>2007</v>
      </c>
      <c r="C21" s="4" t="s">
        <v>97</v>
      </c>
      <c r="D21" s="4">
        <v>2008</v>
      </c>
      <c r="E21" s="4" t="s">
        <v>130</v>
      </c>
      <c r="F21" s="4">
        <v>2009</v>
      </c>
      <c r="G21" s="4" t="s">
        <v>131</v>
      </c>
      <c r="H21" s="4">
        <v>2010</v>
      </c>
      <c r="I21" s="4" t="s">
        <v>132</v>
      </c>
      <c r="J21" s="4">
        <v>2011</v>
      </c>
      <c r="K21" s="4" t="s">
        <v>133</v>
      </c>
      <c r="L21" s="4">
        <v>2012</v>
      </c>
    </row>
    <row r="22" spans="2:4" ht="12.75">
      <c r="B22" s="26"/>
      <c r="C22" s="26"/>
      <c r="D22" s="26"/>
    </row>
    <row r="23" spans="1:12" ht="12.75">
      <c r="A23" t="s">
        <v>89</v>
      </c>
      <c r="B23" s="2">
        <v>176700</v>
      </c>
      <c r="C23" s="2">
        <f>D23-B23</f>
        <v>-2800.000000000029</v>
      </c>
      <c r="D23" s="2">
        <v>173899.99999999997</v>
      </c>
      <c r="E23" s="2">
        <f>F23-D23</f>
        <v>15800.00000000003</v>
      </c>
      <c r="F23" s="2">
        <v>189700</v>
      </c>
      <c r="G23" s="2">
        <f>H23-F23</f>
        <v>-26700</v>
      </c>
      <c r="H23" s="2">
        <v>163000</v>
      </c>
      <c r="I23" s="2">
        <f>J23-H23</f>
        <v>-31700</v>
      </c>
      <c r="J23" s="135">
        <v>131300</v>
      </c>
      <c r="K23" s="2">
        <f>L23-J23</f>
        <v>26200</v>
      </c>
      <c r="L23" s="135">
        <v>157500</v>
      </c>
    </row>
    <row r="24" spans="1:12" ht="12.75">
      <c r="A24" t="s">
        <v>90</v>
      </c>
      <c r="B24" s="2">
        <v>59500</v>
      </c>
      <c r="C24" s="2">
        <f>D24-B24</f>
        <v>-1500</v>
      </c>
      <c r="D24" s="2">
        <v>58000</v>
      </c>
      <c r="E24" s="2">
        <f>F24-D24</f>
        <v>7400</v>
      </c>
      <c r="F24" s="2">
        <v>65400</v>
      </c>
      <c r="G24" s="2">
        <f>H24-F24</f>
        <v>-9600</v>
      </c>
      <c r="H24" s="2">
        <v>55800</v>
      </c>
      <c r="I24" s="2">
        <f>J24-H24</f>
        <v>-9600</v>
      </c>
      <c r="J24" s="2">
        <v>46200</v>
      </c>
      <c r="K24" s="2">
        <f>L24-J24</f>
        <v>8100</v>
      </c>
      <c r="L24" s="135">
        <v>54300</v>
      </c>
    </row>
    <row r="25" spans="1:12" ht="12.75">
      <c r="A25" t="s">
        <v>91</v>
      </c>
      <c r="B25" s="2">
        <v>104100</v>
      </c>
      <c r="C25" s="2">
        <f>D25-B25</f>
        <v>-15700</v>
      </c>
      <c r="D25" s="2">
        <v>88400</v>
      </c>
      <c r="E25" s="2">
        <f>F25-D25</f>
        <v>14000</v>
      </c>
      <c r="F25" s="2">
        <v>102400</v>
      </c>
      <c r="G25" s="2">
        <f>H25-F25</f>
        <v>-11000</v>
      </c>
      <c r="H25" s="2">
        <v>91400</v>
      </c>
      <c r="I25" s="2">
        <f>J25-H25</f>
        <v>26200</v>
      </c>
      <c r="J25" s="2">
        <v>117600</v>
      </c>
      <c r="K25" s="2">
        <f>L25-J25</f>
        <v>14100</v>
      </c>
      <c r="L25" s="135">
        <v>131700</v>
      </c>
    </row>
    <row r="26" spans="1:12" ht="12.75">
      <c r="A26" t="s">
        <v>93</v>
      </c>
      <c r="B26" s="2">
        <v>13000</v>
      </c>
      <c r="C26" s="2">
        <f>D26-B26</f>
        <v>-3700</v>
      </c>
      <c r="D26" s="2">
        <v>9300</v>
      </c>
      <c r="E26" s="2">
        <f>F26-D26</f>
        <v>-3900</v>
      </c>
      <c r="F26" s="2">
        <v>5400</v>
      </c>
      <c r="G26" s="2">
        <f>H26-F26</f>
        <v>-1200</v>
      </c>
      <c r="H26" s="2">
        <v>4200</v>
      </c>
      <c r="I26" s="2">
        <f>J26-H26</f>
        <v>2200</v>
      </c>
      <c r="J26" s="2">
        <v>6400</v>
      </c>
      <c r="K26" s="2">
        <f>L26-J26</f>
        <v>900</v>
      </c>
      <c r="L26" s="135">
        <v>7300</v>
      </c>
    </row>
    <row r="27" spans="1:12" ht="12.75">
      <c r="A27" t="s">
        <v>92</v>
      </c>
      <c r="B27" s="2"/>
      <c r="C27" s="2"/>
      <c r="D27" s="2"/>
      <c r="E27" s="2"/>
      <c r="F27" s="2"/>
      <c r="H27" s="2"/>
      <c r="I27" s="2"/>
      <c r="J27" s="2"/>
      <c r="K27" s="2"/>
      <c r="L27" s="135"/>
    </row>
    <row r="28" spans="1:12" ht="12.75">
      <c r="A28" t="s">
        <v>95</v>
      </c>
      <c r="B28" s="2"/>
      <c r="C28" s="2">
        <f>D28-B28</f>
        <v>1100</v>
      </c>
      <c r="D28" s="2">
        <v>1100</v>
      </c>
      <c r="E28" s="2">
        <f>F28-D28</f>
        <v>300</v>
      </c>
      <c r="F28" s="2">
        <v>1400</v>
      </c>
      <c r="G28" s="2">
        <f>H28-F28</f>
        <v>-300</v>
      </c>
      <c r="H28" s="2">
        <v>1100</v>
      </c>
      <c r="I28" s="2">
        <f>J28-H28</f>
        <v>300</v>
      </c>
      <c r="J28" s="2">
        <v>1400</v>
      </c>
      <c r="K28" s="2">
        <f>L28-J28</f>
        <v>300</v>
      </c>
      <c r="L28" s="135">
        <v>1700</v>
      </c>
    </row>
    <row r="29" spans="1:12" ht="12.75">
      <c r="A29" t="s">
        <v>94</v>
      </c>
      <c r="B29" s="50"/>
      <c r="C29" s="50"/>
      <c r="D29" s="50"/>
      <c r="E29" s="50"/>
      <c r="F29" s="50"/>
      <c r="G29" s="25"/>
      <c r="H29" s="25"/>
      <c r="I29" s="25"/>
      <c r="J29" s="25"/>
      <c r="K29" s="25"/>
      <c r="L29" s="25"/>
    </row>
    <row r="30" spans="2:12" ht="12.75">
      <c r="B30" s="2">
        <f>SUM(B23:B29)</f>
        <v>353300</v>
      </c>
      <c r="C30" s="2">
        <f>SUM(C23:C29)</f>
        <v>-22600.00000000003</v>
      </c>
      <c r="D30" s="2">
        <f>SUM(D23:D29)</f>
        <v>330700</v>
      </c>
      <c r="E30" s="2">
        <f aca="true" t="shared" si="1" ref="E30:J30">SUM(E23:E28)</f>
        <v>33600.00000000003</v>
      </c>
      <c r="F30" s="2">
        <v>364300</v>
      </c>
      <c r="G30" s="3">
        <f t="shared" si="1"/>
        <v>-48800</v>
      </c>
      <c r="H30" s="3">
        <f t="shared" si="1"/>
        <v>315500</v>
      </c>
      <c r="I30" s="3">
        <f t="shared" si="1"/>
        <v>-12600</v>
      </c>
      <c r="J30" s="3">
        <f t="shared" si="1"/>
        <v>302900</v>
      </c>
      <c r="K30" s="3">
        <f>SUM(K23:K28)</f>
        <v>49600</v>
      </c>
      <c r="L30" s="3">
        <f>SUM(L23:L28)</f>
        <v>352500</v>
      </c>
    </row>
    <row r="31" spans="2:6" ht="12.75">
      <c r="B31" s="2"/>
      <c r="C31" s="2"/>
      <c r="D31" s="2"/>
      <c r="E31" s="2"/>
      <c r="F31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G10" sqref="B8:G10"/>
    </sheetView>
  </sheetViews>
  <sheetFormatPr defaultColWidth="9.140625" defaultRowHeight="12.75"/>
  <cols>
    <col min="1" max="1" width="18.7109375" style="0" customWidth="1"/>
    <col min="2" max="2" width="12.8515625" style="0" bestFit="1" customWidth="1"/>
    <col min="3" max="3" width="14.140625" style="0" customWidth="1"/>
    <col min="4" max="4" width="12.57421875" style="0" customWidth="1"/>
    <col min="5" max="5" width="11.7109375" style="0" customWidth="1"/>
    <col min="6" max="6" width="10.8515625" style="0" customWidth="1"/>
    <col min="7" max="7" width="10.57421875" style="0" customWidth="1"/>
    <col min="9" max="9" width="10.28125" style="0" bestFit="1" customWidth="1"/>
  </cols>
  <sheetData>
    <row r="1" ht="12.75">
      <c r="A1" s="6" t="s">
        <v>98</v>
      </c>
    </row>
    <row r="2" ht="12.75">
      <c r="A2" s="6"/>
    </row>
    <row r="3" ht="12.75">
      <c r="A3" s="6"/>
    </row>
    <row r="5" ht="12.75">
      <c r="A5" s="6"/>
    </row>
    <row r="6" spans="2:7" ht="12.75">
      <c r="B6" s="4">
        <v>2008</v>
      </c>
      <c r="C6" s="4">
        <v>2009</v>
      </c>
      <c r="D6" s="4">
        <v>2010</v>
      </c>
      <c r="E6" s="4">
        <v>2010</v>
      </c>
      <c r="F6" s="4">
        <v>2011</v>
      </c>
      <c r="G6" s="4">
        <v>2012</v>
      </c>
    </row>
    <row r="7" spans="2:9" ht="12.75">
      <c r="B7" s="53"/>
      <c r="C7" s="53"/>
      <c r="D7" s="53"/>
      <c r="E7" s="53"/>
      <c r="I7" s="26" t="s">
        <v>134</v>
      </c>
    </row>
    <row r="8" spans="1:9" ht="12.75">
      <c r="A8" t="s">
        <v>46</v>
      </c>
      <c r="B8" s="53">
        <v>-2529128.07</v>
      </c>
      <c r="C8" s="53">
        <v>-2192680.28</v>
      </c>
      <c r="D8" s="53">
        <v>1918706.7800000003</v>
      </c>
      <c r="E8" s="53">
        <v>1918706.7800000003</v>
      </c>
      <c r="F8" s="53">
        <v>3139205.2600000002</v>
      </c>
      <c r="G8" s="53">
        <v>3985417.75</v>
      </c>
      <c r="I8">
        <v>1.1584</v>
      </c>
    </row>
    <row r="9" spans="2:9" ht="12.75">
      <c r="B9" s="53"/>
      <c r="C9" s="53"/>
      <c r="D9" s="53"/>
      <c r="E9" s="53"/>
      <c r="I9" s="55"/>
    </row>
    <row r="10" spans="1:9" ht="12.75">
      <c r="A10" t="s">
        <v>47</v>
      </c>
      <c r="B10" s="134">
        <v>-1770742.9100000001</v>
      </c>
      <c r="C10" s="134">
        <v>-2286789.7800000003</v>
      </c>
      <c r="D10" s="134">
        <v>-502741.11000000034</v>
      </c>
      <c r="E10" s="134">
        <v>-502741.11000000034</v>
      </c>
      <c r="F10" s="134">
        <v>229882.45999999985</v>
      </c>
      <c r="G10" s="134">
        <v>279221.33999999985</v>
      </c>
      <c r="I10">
        <v>1.1586</v>
      </c>
    </row>
    <row r="11" spans="2:7" ht="12.75">
      <c r="B11" s="54"/>
      <c r="C11" s="54"/>
      <c r="D11" s="54"/>
      <c r="E11" s="54"/>
      <c r="F11" s="25"/>
      <c r="G11" s="25"/>
    </row>
    <row r="12" spans="2:5" ht="12.75">
      <c r="B12" s="53"/>
      <c r="C12" s="53"/>
      <c r="D12" s="53"/>
      <c r="E12" s="53"/>
    </row>
    <row r="13" spans="2:7" ht="12.75">
      <c r="B13" s="53">
        <f aca="true" t="shared" si="0" ref="B13:G13">SUM(B7:B12)</f>
        <v>-4299870.98</v>
      </c>
      <c r="C13" s="29">
        <f t="shared" si="0"/>
        <v>-4479470.0600000005</v>
      </c>
      <c r="D13" s="53">
        <f t="shared" si="0"/>
        <v>1415965.67</v>
      </c>
      <c r="E13" s="53">
        <f t="shared" si="0"/>
        <v>1415965.67</v>
      </c>
      <c r="F13" s="53">
        <f t="shared" si="0"/>
        <v>3369087.72</v>
      </c>
      <c r="G13" s="53">
        <f t="shared" si="0"/>
        <v>4264639.09</v>
      </c>
    </row>
    <row r="14" spans="2:5" ht="12.75">
      <c r="B14" s="53"/>
      <c r="C14" s="53"/>
      <c r="D14" s="53"/>
      <c r="E14" s="53"/>
    </row>
    <row r="15" spans="2:5" ht="12.75">
      <c r="B15" s="53"/>
      <c r="C15" s="29"/>
      <c r="D15" s="53"/>
      <c r="E15" s="53"/>
    </row>
    <row r="16" spans="2:5" ht="12.75">
      <c r="B16" s="53"/>
      <c r="C16" s="53"/>
      <c r="D16" s="53"/>
      <c r="E16" s="53"/>
    </row>
    <row r="17" spans="2:5" ht="12.75">
      <c r="B17" s="53"/>
      <c r="C17" s="53"/>
      <c r="D17" s="53"/>
      <c r="E17" s="53"/>
    </row>
    <row r="18" spans="2:5" ht="12.75">
      <c r="B18" s="53"/>
      <c r="C18" s="53"/>
      <c r="D18" s="53"/>
      <c r="E18" s="5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="85" zoomScaleNormal="85" zoomScalePageLayoutView="0" workbookViewId="0" topLeftCell="A19">
      <selection activeCell="H35" sqref="H35"/>
    </sheetView>
  </sheetViews>
  <sheetFormatPr defaultColWidth="9.140625" defaultRowHeight="12.75"/>
  <cols>
    <col min="1" max="1" width="18.7109375" style="0" customWidth="1"/>
    <col min="2" max="2" width="18.57421875" style="0" customWidth="1"/>
    <col min="3" max="3" width="14.140625" style="0" customWidth="1"/>
    <col min="4" max="4" width="13.8515625" style="0" customWidth="1"/>
    <col min="5" max="5" width="14.00390625" style="0" bestFit="1" customWidth="1"/>
    <col min="6" max="6" width="11.7109375" style="0" bestFit="1" customWidth="1"/>
    <col min="7" max="7" width="13.57421875" style="0" customWidth="1"/>
    <col min="8" max="8" width="14.7109375" style="0" customWidth="1"/>
  </cols>
  <sheetData>
    <row r="1" ht="12.75">
      <c r="A1" s="6" t="s">
        <v>98</v>
      </c>
    </row>
    <row r="2" ht="12.75">
      <c r="A2" s="6"/>
    </row>
    <row r="3" spans="1:5" ht="12.75">
      <c r="A3" s="60" t="s">
        <v>113</v>
      </c>
      <c r="B3" s="61"/>
      <c r="C3" s="62"/>
      <c r="D3" s="63" t="s">
        <v>109</v>
      </c>
      <c r="E3" s="16"/>
    </row>
    <row r="4" spans="1:5" ht="12.75">
      <c r="A4" s="64"/>
      <c r="B4" s="8"/>
      <c r="C4" s="4">
        <v>2011</v>
      </c>
      <c r="D4" s="65">
        <v>2012</v>
      </c>
      <c r="E4" s="16"/>
    </row>
    <row r="5" spans="1:5" ht="12.75">
      <c r="A5" s="64"/>
      <c r="B5" s="8"/>
      <c r="C5" s="16"/>
      <c r="D5" s="66"/>
      <c r="E5" s="16"/>
    </row>
    <row r="6" spans="1:5" ht="12.75">
      <c r="A6" s="64" t="s">
        <v>46</v>
      </c>
      <c r="B6" s="8" t="s">
        <v>89</v>
      </c>
      <c r="C6" s="8">
        <v>0.0047</v>
      </c>
      <c r="D6" s="67">
        <v>0.004324000000000001</v>
      </c>
      <c r="E6" s="140"/>
    </row>
    <row r="7" spans="1:8" ht="12.75">
      <c r="A7" s="68"/>
      <c r="B7" s="8" t="s">
        <v>90</v>
      </c>
      <c r="C7" s="8">
        <v>0.0041</v>
      </c>
      <c r="D7" s="67">
        <v>0.0037720000000000006</v>
      </c>
      <c r="E7" s="140"/>
      <c r="H7" s="191"/>
    </row>
    <row r="8" spans="1:5" ht="12.75">
      <c r="A8" s="64"/>
      <c r="B8" s="8" t="s">
        <v>91</v>
      </c>
      <c r="C8" s="8">
        <v>2.1384</v>
      </c>
      <c r="D8" s="67">
        <v>1.967328</v>
      </c>
      <c r="E8" s="140"/>
    </row>
    <row r="9" spans="1:5" ht="12.75">
      <c r="A9" s="64"/>
      <c r="B9" s="8" t="s">
        <v>93</v>
      </c>
      <c r="C9" s="8">
        <v>2.0099</v>
      </c>
      <c r="D9" s="67">
        <v>1.8491080000000002</v>
      </c>
      <c r="E9" s="140"/>
    </row>
    <row r="10" spans="1:5" ht="12.75">
      <c r="A10" s="64"/>
      <c r="B10" s="8" t="s">
        <v>92</v>
      </c>
      <c r="C10" s="8">
        <v>0.0041</v>
      </c>
      <c r="D10" s="67">
        <v>0.0037720000000000006</v>
      </c>
      <c r="E10" s="140"/>
    </row>
    <row r="11" spans="1:5" ht="12.75">
      <c r="A11" s="64"/>
      <c r="B11" s="8" t="s">
        <v>95</v>
      </c>
      <c r="C11" s="8">
        <v>1.3004</v>
      </c>
      <c r="D11" s="67">
        <v>1.196368</v>
      </c>
      <c r="E11" s="140"/>
    </row>
    <row r="12" spans="1:5" ht="12.75">
      <c r="A12" s="64"/>
      <c r="B12" s="8" t="s">
        <v>94</v>
      </c>
      <c r="C12" s="8">
        <v>2.0162</v>
      </c>
      <c r="D12" s="67">
        <v>1.854904</v>
      </c>
      <c r="E12" s="140"/>
    </row>
    <row r="13" spans="1:5" ht="12.75">
      <c r="A13" s="64"/>
      <c r="B13" s="8"/>
      <c r="C13" s="8"/>
      <c r="D13" s="69"/>
      <c r="E13" s="8"/>
    </row>
    <row r="14" spans="1:5" ht="12.75">
      <c r="A14" s="64"/>
      <c r="B14" s="8"/>
      <c r="C14" s="8"/>
      <c r="D14" s="69"/>
      <c r="E14" s="8"/>
    </row>
    <row r="15" spans="1:5" ht="12.75">
      <c r="A15" s="64" t="s">
        <v>47</v>
      </c>
      <c r="B15" s="8" t="s">
        <v>89</v>
      </c>
      <c r="C15" s="8">
        <v>0.0018</v>
      </c>
      <c r="D15" s="67">
        <v>0.001458</v>
      </c>
      <c r="E15" s="140"/>
    </row>
    <row r="16" spans="1:5" ht="12.75">
      <c r="A16" s="64"/>
      <c r="B16" s="8" t="s">
        <v>90</v>
      </c>
      <c r="C16" s="8">
        <v>0.0017</v>
      </c>
      <c r="D16" s="67">
        <v>0.001377</v>
      </c>
      <c r="E16" s="140"/>
    </row>
    <row r="17" spans="1:5" ht="12.75">
      <c r="A17" s="64"/>
      <c r="B17" s="8" t="s">
        <v>91</v>
      </c>
      <c r="C17" s="8">
        <v>0.8869</v>
      </c>
      <c r="D17" s="67">
        <v>0.718389</v>
      </c>
      <c r="E17" s="140"/>
    </row>
    <row r="18" spans="1:5" ht="12.75">
      <c r="A18" s="64"/>
      <c r="B18" s="8" t="s">
        <v>93</v>
      </c>
      <c r="C18" s="8">
        <v>0.8336</v>
      </c>
      <c r="D18" s="67">
        <v>0.675216</v>
      </c>
      <c r="E18" s="140"/>
    </row>
    <row r="19" spans="1:5" ht="12.75">
      <c r="A19" s="64"/>
      <c r="B19" s="8" t="s">
        <v>92</v>
      </c>
      <c r="C19" s="8">
        <v>0.0017</v>
      </c>
      <c r="D19" s="67">
        <v>0.001377</v>
      </c>
      <c r="E19" s="140"/>
    </row>
    <row r="20" spans="1:5" ht="12.75">
      <c r="A20" s="64"/>
      <c r="B20" s="8" t="s">
        <v>95</v>
      </c>
      <c r="C20" s="8">
        <v>0.5394</v>
      </c>
      <c r="D20" s="67">
        <v>0.436914</v>
      </c>
      <c r="E20" s="140"/>
    </row>
    <row r="21" spans="1:5" ht="12.75">
      <c r="A21" s="64"/>
      <c r="B21" s="8" t="s">
        <v>94</v>
      </c>
      <c r="C21" s="8">
        <v>0.8362</v>
      </c>
      <c r="D21" s="67">
        <v>0.6773220000000001</v>
      </c>
      <c r="E21" s="140"/>
    </row>
    <row r="22" spans="1:5" ht="12.75">
      <c r="A22" s="70"/>
      <c r="B22" s="25"/>
      <c r="C22" s="25"/>
      <c r="D22" s="71"/>
      <c r="E22" s="8"/>
    </row>
    <row r="23" ht="12.75">
      <c r="A23" s="6"/>
    </row>
    <row r="24" ht="12.75">
      <c r="A24" s="6"/>
    </row>
    <row r="25" ht="12.75">
      <c r="A25" s="6" t="s">
        <v>99</v>
      </c>
    </row>
    <row r="26" ht="12.75">
      <c r="A26" s="6"/>
    </row>
    <row r="27" spans="7:9" ht="12.75">
      <c r="G27" s="192"/>
      <c r="H27" s="192"/>
      <c r="I27" s="191"/>
    </row>
    <row r="28" spans="1:9" ht="12.75">
      <c r="A28" s="6" t="s">
        <v>46</v>
      </c>
      <c r="G28" s="193" t="s">
        <v>107</v>
      </c>
      <c r="H28" s="193" t="s">
        <v>109</v>
      </c>
      <c r="I28" s="191"/>
    </row>
    <row r="29" spans="2:9" ht="12.75">
      <c r="B29" s="4">
        <v>2008</v>
      </c>
      <c r="C29" s="4">
        <v>2009</v>
      </c>
      <c r="D29" s="4">
        <v>2010</v>
      </c>
      <c r="E29" s="4">
        <v>2011</v>
      </c>
      <c r="F29" s="4"/>
      <c r="G29" s="194">
        <v>2012</v>
      </c>
      <c r="H29" s="194">
        <v>2013</v>
      </c>
      <c r="I29" s="191"/>
    </row>
    <row r="30" spans="1:9" ht="12.75">
      <c r="A30" t="s">
        <v>89</v>
      </c>
      <c r="B30" s="53">
        <v>2978127.5399999996</v>
      </c>
      <c r="C30" s="53">
        <v>2931422.41</v>
      </c>
      <c r="D30" s="53">
        <v>3204066.27</v>
      </c>
      <c r="E30" s="53">
        <v>3430053.39</v>
      </c>
      <c r="F30" s="137">
        <v>0.33205480830328016</v>
      </c>
      <c r="G30" s="195">
        <v>3429654.924230037</v>
      </c>
      <c r="H30" s="195">
        <v>3155282.530291634</v>
      </c>
      <c r="I30" s="191"/>
    </row>
    <row r="31" spans="1:9" ht="12.75">
      <c r="A31" t="s">
        <v>90</v>
      </c>
      <c r="B31" s="53">
        <v>966155.98</v>
      </c>
      <c r="C31" s="53">
        <v>948825.0099999999</v>
      </c>
      <c r="D31" s="53">
        <v>1020840.8300000002</v>
      </c>
      <c r="E31" s="53">
        <v>1110151.2699999998</v>
      </c>
      <c r="F31" s="137">
        <v>0.1074709414792791</v>
      </c>
      <c r="G31" s="195">
        <v>1110022.3048702248</v>
      </c>
      <c r="H31" s="195">
        <v>1021220.5204806068</v>
      </c>
      <c r="I31" s="191"/>
    </row>
    <row r="32" spans="1:9" ht="12.75">
      <c r="A32" t="s">
        <v>91</v>
      </c>
      <c r="B32" s="53">
        <v>4539053.9799999995</v>
      </c>
      <c r="C32" s="53">
        <v>4463152.73</v>
      </c>
      <c r="D32" s="53">
        <v>4918237.3</v>
      </c>
      <c r="E32" s="53">
        <v>5379696.22</v>
      </c>
      <c r="F32" s="137">
        <v>0.5207948081128791</v>
      </c>
      <c r="G32" s="195">
        <v>5379071.266230265</v>
      </c>
      <c r="H32" s="195">
        <v>4948745.564931843</v>
      </c>
      <c r="I32" s="191"/>
    </row>
    <row r="33" spans="1:9" ht="12.75">
      <c r="A33" t="s">
        <v>93</v>
      </c>
      <c r="B33" s="53">
        <v>628274.56</v>
      </c>
      <c r="C33" s="53">
        <v>315675.48000000004</v>
      </c>
      <c r="D33" s="53">
        <v>192846.25</v>
      </c>
      <c r="E33" s="53">
        <v>247007.06</v>
      </c>
      <c r="F33" s="137">
        <v>0.023912129821937498</v>
      </c>
      <c r="G33" s="195">
        <v>246978.3654442137</v>
      </c>
      <c r="H33" s="195">
        <v>227220.0962086766</v>
      </c>
      <c r="I33" s="191"/>
    </row>
    <row r="34" spans="1:9" ht="12.75">
      <c r="A34" t="s">
        <v>92</v>
      </c>
      <c r="B34" s="53">
        <v>13703.4</v>
      </c>
      <c r="C34" s="53">
        <v>13377.14</v>
      </c>
      <c r="D34" s="53">
        <v>14030.3</v>
      </c>
      <c r="E34" s="53">
        <v>15201.28</v>
      </c>
      <c r="F34" s="137">
        <v>0.0014715975357936007</v>
      </c>
      <c r="G34" s="195">
        <v>15199.514082957052</v>
      </c>
      <c r="H34" s="195">
        <v>13983.55295632049</v>
      </c>
      <c r="I34" s="191"/>
    </row>
    <row r="35" spans="1:9" ht="12.75">
      <c r="A35" t="s">
        <v>95</v>
      </c>
      <c r="B35" s="53">
        <v>35565.09999999999</v>
      </c>
      <c r="C35" s="53">
        <v>36918.96</v>
      </c>
      <c r="D35" s="53">
        <v>39597.66999999999</v>
      </c>
      <c r="E35" s="53">
        <v>39494.71</v>
      </c>
      <c r="F35" s="137">
        <v>0.003823383156739622</v>
      </c>
      <c r="G35" s="195">
        <v>39490.12194021192</v>
      </c>
      <c r="H35" s="195">
        <v>36330.912184994966</v>
      </c>
      <c r="I35" s="191"/>
    </row>
    <row r="36" spans="1:9" ht="12.75">
      <c r="A36" t="s">
        <v>94</v>
      </c>
      <c r="B36" s="54">
        <v>94023.40000000001</v>
      </c>
      <c r="C36" s="54">
        <v>96128.67</v>
      </c>
      <c r="D36" s="54">
        <v>109337.31</v>
      </c>
      <c r="E36" s="54">
        <v>108176.88999999998</v>
      </c>
      <c r="F36" s="138">
        <v>0.010472331590090794</v>
      </c>
      <c r="G36" s="196">
        <v>108164.3232020919</v>
      </c>
      <c r="H36" s="196">
        <v>99511.17734592455</v>
      </c>
      <c r="I36" s="191"/>
    </row>
    <row r="37" spans="2:9" ht="12.75">
      <c r="B37" s="53"/>
      <c r="C37" s="53"/>
      <c r="D37" s="53"/>
      <c r="E37" s="53"/>
      <c r="F37" s="53"/>
      <c r="G37" s="195"/>
      <c r="H37" s="191"/>
      <c r="I37" s="191"/>
    </row>
    <row r="38" spans="2:9" ht="12.75">
      <c r="B38" s="53">
        <f>SUM(B30:B37)</f>
        <v>9254903.96</v>
      </c>
      <c r="C38" s="29">
        <f>SUM(C30:C37)</f>
        <v>8805500.400000002</v>
      </c>
      <c r="D38" s="53">
        <f>SUM(D30:D37)</f>
        <v>9498955.930000002</v>
      </c>
      <c r="E38" s="53">
        <f>SUM(E30:E36)</f>
        <v>10329780.82</v>
      </c>
      <c r="F38" s="72">
        <f>SUM(F30:F36)</f>
        <v>0.9999999999999998</v>
      </c>
      <c r="G38" s="195">
        <f>SUM(G30:G36)</f>
        <v>10328580.820000002</v>
      </c>
      <c r="H38" s="197">
        <f>SUM(H30:H36)</f>
        <v>9502294.3544</v>
      </c>
      <c r="I38" s="191"/>
    </row>
    <row r="39" spans="2:9" ht="12.75">
      <c r="B39" s="53"/>
      <c r="C39" s="53"/>
      <c r="D39" s="53"/>
      <c r="E39" s="53"/>
      <c r="F39" s="53"/>
      <c r="G39" s="195"/>
      <c r="H39" s="191"/>
      <c r="I39" s="191"/>
    </row>
    <row r="40" spans="2:10" ht="12.75">
      <c r="B40" s="53"/>
      <c r="C40" s="53"/>
      <c r="D40" s="53"/>
      <c r="E40" s="53"/>
      <c r="F40" s="53"/>
      <c r="G40" s="198"/>
      <c r="H40" s="199"/>
      <c r="I40" s="191"/>
      <c r="J40" s="57"/>
    </row>
    <row r="41" spans="1:9" ht="12.75">
      <c r="A41" s="6" t="s">
        <v>47</v>
      </c>
      <c r="B41" s="53"/>
      <c r="C41" s="53"/>
      <c r="D41" s="53"/>
      <c r="E41" s="53"/>
      <c r="F41" s="53"/>
      <c r="G41" s="200" t="s">
        <v>107</v>
      </c>
      <c r="H41" s="193" t="s">
        <v>109</v>
      </c>
      <c r="I41" s="191"/>
    </row>
    <row r="42" spans="2:9" ht="12.75">
      <c r="B42" s="4">
        <f>+B29</f>
        <v>2008</v>
      </c>
      <c r="C42" s="4">
        <f>+C29</f>
        <v>2009</v>
      </c>
      <c r="D42" s="4">
        <f>+D29</f>
        <v>2010</v>
      </c>
      <c r="E42" s="4">
        <f>+E29</f>
        <v>2011</v>
      </c>
      <c r="F42" s="4"/>
      <c r="G42" s="194">
        <f>+G29</f>
        <v>2012</v>
      </c>
      <c r="H42" s="194">
        <f>+H29</f>
        <v>2013</v>
      </c>
      <c r="I42" s="191"/>
    </row>
    <row r="43" spans="1:9" ht="12.75">
      <c r="A43" t="s">
        <v>89</v>
      </c>
      <c r="B43" s="53">
        <v>1078872.6500000001</v>
      </c>
      <c r="C43" s="53">
        <v>1120756.2700000003</v>
      </c>
      <c r="D43" s="53">
        <v>1075497.12</v>
      </c>
      <c r="E43" s="53">
        <v>916103.37</v>
      </c>
      <c r="F43" s="53"/>
      <c r="G43" s="195">
        <v>1055717.523588</v>
      </c>
      <c r="H43" s="195">
        <v>855131.1941062801</v>
      </c>
      <c r="I43" s="191"/>
    </row>
    <row r="44" spans="1:9" ht="12.75">
      <c r="A44" t="s">
        <v>90</v>
      </c>
      <c r="B44" s="53">
        <v>372661.83999999997</v>
      </c>
      <c r="C44" s="53">
        <v>390437.4799999999</v>
      </c>
      <c r="D44" s="53">
        <v>368052.82</v>
      </c>
      <c r="E44" s="53">
        <v>315906.06999999995</v>
      </c>
      <c r="F44" s="53"/>
      <c r="G44" s="195">
        <v>364050.15506799996</v>
      </c>
      <c r="H44" s="195">
        <v>294880.62560508</v>
      </c>
      <c r="I44" s="191"/>
    </row>
    <row r="45" spans="1:9" ht="12.75">
      <c r="A45" t="s">
        <v>91</v>
      </c>
      <c r="B45" s="53">
        <v>1733711.6300000001</v>
      </c>
      <c r="C45" s="53">
        <v>1841874.034</v>
      </c>
      <c r="D45" s="53">
        <v>1804366.0200000005</v>
      </c>
      <c r="E45" s="53">
        <v>1567276.7</v>
      </c>
      <c r="F45" s="53"/>
      <c r="G45" s="195">
        <v>1806129.6690800001</v>
      </c>
      <c r="H45" s="195">
        <v>1462965.0319548002</v>
      </c>
      <c r="I45" s="191"/>
    </row>
    <row r="46" spans="1:9" ht="12.75">
      <c r="A46" t="s">
        <v>93</v>
      </c>
      <c r="B46" s="53">
        <v>239587.25000000003</v>
      </c>
      <c r="C46" s="53">
        <v>129985.91999999998</v>
      </c>
      <c r="D46" s="53">
        <v>72388.31999999998</v>
      </c>
      <c r="E46" s="53">
        <v>69006.68999999999</v>
      </c>
      <c r="F46" s="53"/>
      <c r="G46" s="195">
        <v>79523.309556</v>
      </c>
      <c r="H46" s="195">
        <v>64413.88074036</v>
      </c>
      <c r="I46" s="191"/>
    </row>
    <row r="47" spans="1:9" ht="12.75">
      <c r="A47" t="s">
        <v>92</v>
      </c>
      <c r="B47" s="53">
        <v>5236.2699999999995</v>
      </c>
      <c r="C47" s="53">
        <v>5497.3</v>
      </c>
      <c r="D47" s="53">
        <v>5154.159999999999</v>
      </c>
      <c r="E47" s="53">
        <v>4399.530000000001</v>
      </c>
      <c r="F47" s="53"/>
      <c r="G47" s="195">
        <v>5070.018372000001</v>
      </c>
      <c r="H47" s="195">
        <v>4106.714881320001</v>
      </c>
      <c r="I47" s="191"/>
    </row>
    <row r="48" spans="1:9" ht="12.75">
      <c r="A48" t="s">
        <v>95</v>
      </c>
      <c r="B48" s="53">
        <v>21231.89</v>
      </c>
      <c r="C48" s="53">
        <v>22938.54</v>
      </c>
      <c r="D48" s="53">
        <v>21693.219999999998</v>
      </c>
      <c r="E48" s="53">
        <v>18799.7</v>
      </c>
      <c r="F48" s="53"/>
      <c r="G48" s="195">
        <v>21664.77428</v>
      </c>
      <c r="H48" s="195">
        <v>17548.4671668</v>
      </c>
      <c r="I48" s="191"/>
    </row>
    <row r="49" spans="1:9" ht="12.75">
      <c r="A49" t="s">
        <v>94</v>
      </c>
      <c r="B49" s="54">
        <v>35722.38</v>
      </c>
      <c r="C49" s="54">
        <v>39703.47</v>
      </c>
      <c r="D49" s="54">
        <v>39900.72</v>
      </c>
      <c r="E49" s="54">
        <v>31638.879999999997</v>
      </c>
      <c r="F49" s="54"/>
      <c r="G49" s="196">
        <v>36460.645312</v>
      </c>
      <c r="H49" s="196">
        <v>29533.122702720004</v>
      </c>
      <c r="I49" s="191"/>
    </row>
    <row r="50" spans="2:9" ht="12.75">
      <c r="B50" s="53"/>
      <c r="C50" s="53"/>
      <c r="D50" s="53"/>
      <c r="E50" s="53"/>
      <c r="F50" s="53"/>
      <c r="G50" s="191"/>
      <c r="H50" s="191"/>
      <c r="I50" s="191"/>
    </row>
    <row r="51" spans="2:9" ht="12.75">
      <c r="B51" s="53">
        <f>SUM(B43:B50)</f>
        <v>3487023.91</v>
      </c>
      <c r="C51" s="53">
        <f>SUM(C43:C50)</f>
        <v>3551193.014</v>
      </c>
      <c r="D51" s="53">
        <f>SUM(D43:D50)</f>
        <v>3387052.3800000013</v>
      </c>
      <c r="E51" s="53">
        <f>SUM(E43:E50)</f>
        <v>2923130.9399999995</v>
      </c>
      <c r="F51" s="53"/>
      <c r="G51" s="197">
        <f>SUM(G43:G49)</f>
        <v>3368616.0952560003</v>
      </c>
      <c r="H51" s="197">
        <f>SUM(H43:H49)</f>
        <v>2728579.0371573605</v>
      </c>
      <c r="I51" s="191"/>
    </row>
    <row r="54" spans="7:8" ht="12.75">
      <c r="G54" s="59"/>
      <c r="H54" s="58">
        <v>0</v>
      </c>
    </row>
    <row r="55" spans="1:8" ht="12.75">
      <c r="A55" s="6" t="s">
        <v>100</v>
      </c>
      <c r="G55" s="51" t="s">
        <v>107</v>
      </c>
      <c r="H55" s="51" t="s">
        <v>109</v>
      </c>
    </row>
    <row r="56" spans="2:8" ht="12.75">
      <c r="B56" s="4">
        <f>+B29</f>
        <v>2008</v>
      </c>
      <c r="C56" s="4">
        <f>+C29</f>
        <v>2009</v>
      </c>
      <c r="D56" s="4">
        <f>+D29</f>
        <v>2010</v>
      </c>
      <c r="E56" s="4">
        <f>+E29</f>
        <v>2011</v>
      </c>
      <c r="F56" s="4"/>
      <c r="G56" s="17">
        <f>+G29</f>
        <v>2012</v>
      </c>
      <c r="H56" s="17">
        <f>+H29</f>
        <v>2013</v>
      </c>
    </row>
    <row r="58" spans="1:8" ht="12.75">
      <c r="A58" t="s">
        <v>46</v>
      </c>
      <c r="B58" s="3">
        <v>8532460.86</v>
      </c>
      <c r="C58" s="3">
        <v>9141963.76</v>
      </c>
      <c r="D58" s="3">
        <v>11081369.969999999</v>
      </c>
      <c r="E58" s="3">
        <v>11885527.09</v>
      </c>
      <c r="F58" s="3"/>
      <c r="G58" s="3">
        <v>13228591.65117</v>
      </c>
      <c r="H58" s="3">
        <v>13228591.65117</v>
      </c>
    </row>
    <row r="59" spans="7:8" ht="12.75">
      <c r="G59" s="8"/>
      <c r="H59" s="8"/>
    </row>
    <row r="60" spans="1:8" ht="12.75">
      <c r="A60" t="s">
        <v>47</v>
      </c>
      <c r="B60" s="28">
        <v>2812189.76</v>
      </c>
      <c r="C60" s="28">
        <v>3035157.5100000002</v>
      </c>
      <c r="D60" s="28">
        <v>3400405.11</v>
      </c>
      <c r="E60" s="28">
        <v>3139707.6399999997</v>
      </c>
      <c r="F60" s="28"/>
      <c r="G60" s="28">
        <v>3618199.084336</v>
      </c>
      <c r="H60" s="28">
        <v>3618199.084336</v>
      </c>
    </row>
    <row r="61" spans="7:8" ht="12.75">
      <c r="G61" s="3"/>
      <c r="H61" s="3"/>
    </row>
    <row r="62" spans="2:8" ht="12.75">
      <c r="B62" s="3">
        <f>SUM(B58:B61)</f>
        <v>11344650.62</v>
      </c>
      <c r="C62" s="3">
        <f>SUM(C58:C61)</f>
        <v>12177121.27</v>
      </c>
      <c r="D62" s="3">
        <f>SUM(D58:D61)</f>
        <v>14481775.079999998</v>
      </c>
      <c r="E62" s="3">
        <f>SUM(E58:E61)</f>
        <v>15025234.73</v>
      </c>
      <c r="F62" s="3"/>
      <c r="G62" s="3">
        <f>SUM(G58:G60)</f>
        <v>16846790.735506</v>
      </c>
      <c r="H62" s="3">
        <f>SUM(H58:H60)</f>
        <v>16846790.735506</v>
      </c>
    </row>
    <row r="65" spans="1:8" ht="12.75">
      <c r="A65" s="6" t="s">
        <v>101</v>
      </c>
      <c r="G65" s="51" t="s">
        <v>107</v>
      </c>
      <c r="H65" s="51" t="s">
        <v>109</v>
      </c>
    </row>
    <row r="66" spans="2:8" ht="12.75">
      <c r="B66" s="4">
        <f>+B29</f>
        <v>2008</v>
      </c>
      <c r="C66" s="4">
        <f>+C29</f>
        <v>2009</v>
      </c>
      <c r="D66" s="4">
        <f>+D29</f>
        <v>2010</v>
      </c>
      <c r="E66" s="4">
        <f>+E29</f>
        <v>2011</v>
      </c>
      <c r="F66" s="4"/>
      <c r="G66" s="17">
        <f>+G29</f>
        <v>2012</v>
      </c>
      <c r="H66" s="17">
        <f>+H29</f>
        <v>2013</v>
      </c>
    </row>
    <row r="68" spans="1:8" ht="12.75">
      <c r="A68" t="s">
        <v>110</v>
      </c>
      <c r="B68" s="3">
        <v>-722443.1000000015</v>
      </c>
      <c r="C68" s="3">
        <v>336463.35999999754</v>
      </c>
      <c r="D68" s="3">
        <v>1582414.0399999972</v>
      </c>
      <c r="E68" s="3">
        <v>1555746.2699999996</v>
      </c>
      <c r="F68" s="3"/>
      <c r="G68" s="3">
        <v>2900010.8311699983</v>
      </c>
      <c r="H68" s="3">
        <v>3726297.296770001</v>
      </c>
    </row>
    <row r="70" spans="1:8" ht="12.75">
      <c r="A70" t="s">
        <v>47</v>
      </c>
      <c r="B70" s="28">
        <v>-674834.1500000004</v>
      </c>
      <c r="C70" s="28">
        <v>-516035.5039999997</v>
      </c>
      <c r="D70" s="28">
        <v>13352.729999998584</v>
      </c>
      <c r="E70" s="28">
        <v>216576.7000000002</v>
      </c>
      <c r="F70" s="28"/>
      <c r="G70" s="28">
        <v>249582.98907999974</v>
      </c>
      <c r="H70" s="28">
        <v>889620.0471786396</v>
      </c>
    </row>
    <row r="72" spans="2:8" ht="12.75">
      <c r="B72" s="3">
        <f>SUM(B68:B71)</f>
        <v>-1397277.2500000019</v>
      </c>
      <c r="C72" s="3">
        <f>SUM(C68:C71)</f>
        <v>-179572.14400000218</v>
      </c>
      <c r="D72" s="3">
        <f>SUM(D68:D71)</f>
        <v>1595766.7699999958</v>
      </c>
      <c r="E72" s="3">
        <f>SUM(E68:E71)</f>
        <v>1772322.9699999997</v>
      </c>
      <c r="F72" s="3"/>
      <c r="G72" s="3">
        <f>SUM(G68:G71)</f>
        <v>3149593.820249998</v>
      </c>
      <c r="H72" s="3">
        <f>SUM(H68:H71)</f>
        <v>4615917.34394864</v>
      </c>
    </row>
    <row r="76" spans="1:8" ht="12.75">
      <c r="A76" s="6" t="s">
        <v>102</v>
      </c>
      <c r="G76" s="51" t="s">
        <v>107</v>
      </c>
      <c r="H76" s="51" t="s">
        <v>109</v>
      </c>
    </row>
    <row r="77" spans="2:8" ht="12.75">
      <c r="B77" s="4">
        <f>+B29</f>
        <v>2008</v>
      </c>
      <c r="C77" s="4">
        <f>+C29</f>
        <v>2009</v>
      </c>
      <c r="D77" s="4">
        <f>+D29</f>
        <v>2010</v>
      </c>
      <c r="E77" s="4">
        <f>+E29</f>
        <v>2011</v>
      </c>
      <c r="F77" s="4"/>
      <c r="G77" s="17">
        <f>+G29</f>
        <v>2012</v>
      </c>
      <c r="H77" s="17">
        <f>+H29</f>
        <v>2013</v>
      </c>
    </row>
    <row r="79" spans="1:8" ht="12.75">
      <c r="A79" t="s">
        <v>46</v>
      </c>
      <c r="B79" s="3">
        <v>0.9219394276674913</v>
      </c>
      <c r="C79" s="3">
        <v>1.03821058937207</v>
      </c>
      <c r="D79" s="3">
        <v>1.166588207342067</v>
      </c>
      <c r="E79" s="3">
        <v>1.150607868367143</v>
      </c>
      <c r="F79" s="3"/>
      <c r="G79" s="3">
        <v>1.280775343845351</v>
      </c>
      <c r="H79" s="3">
        <v>1.392147112875382</v>
      </c>
    </row>
    <row r="81" spans="1:8" ht="12.75">
      <c r="A81" t="s">
        <v>47</v>
      </c>
      <c r="B81" s="43">
        <v>0.8064727494225871</v>
      </c>
      <c r="C81" s="43">
        <v>0.8546867202189197</v>
      </c>
      <c r="D81" s="43">
        <v>1.0039422862424108</v>
      </c>
      <c r="E81" s="43">
        <v>1.0740906597909707</v>
      </c>
      <c r="F81" s="43"/>
      <c r="G81" s="43">
        <v>1.0740906597909705</v>
      </c>
      <c r="H81" s="43">
        <v>1.3260378515937905</v>
      </c>
    </row>
    <row r="83" spans="2:7" ht="12.75">
      <c r="B83" s="3"/>
      <c r="C83" s="3"/>
      <c r="D83" s="3"/>
      <c r="E83" s="3"/>
      <c r="F83" s="3"/>
      <c r="G83" s="3"/>
    </row>
    <row r="84" ht="12.75">
      <c r="A84" t="s">
        <v>103</v>
      </c>
    </row>
    <row r="85" spans="4:8" ht="12.75">
      <c r="D85" s="16" t="s">
        <v>108</v>
      </c>
      <c r="E85" s="16" t="s">
        <v>108</v>
      </c>
      <c r="F85" s="16"/>
      <c r="G85" s="16"/>
      <c r="H85" s="16"/>
    </row>
    <row r="86" spans="1:8" ht="12.75">
      <c r="A86" t="s">
        <v>46</v>
      </c>
      <c r="D86" s="4">
        <v>2008</v>
      </c>
      <c r="E86" s="4">
        <v>2011</v>
      </c>
      <c r="F86" s="16"/>
      <c r="G86" s="19"/>
      <c r="H86" s="19"/>
    </row>
    <row r="87" spans="1:8" ht="12.75">
      <c r="A87" t="s">
        <v>104</v>
      </c>
      <c r="D87" s="3">
        <v>0.8535281548910485</v>
      </c>
      <c r="E87" s="3">
        <v>1.1855784894837074</v>
      </c>
      <c r="F87" s="3"/>
      <c r="G87" s="43"/>
      <c r="H87" s="43"/>
    </row>
    <row r="88" spans="1:8" ht="12.75">
      <c r="A88" t="s">
        <v>105</v>
      </c>
      <c r="D88" s="3">
        <v>0.9990539486691389</v>
      </c>
      <c r="E88" s="3">
        <v>1.1176747692599132</v>
      </c>
      <c r="F88" s="3"/>
      <c r="G88" s="43"/>
      <c r="H88" s="43"/>
    </row>
    <row r="89" spans="7:8" ht="12.75">
      <c r="G89" s="8"/>
      <c r="H89" s="8"/>
    </row>
    <row r="90" spans="1:8" ht="12.75">
      <c r="A90" t="s">
        <v>47</v>
      </c>
      <c r="G90" s="8"/>
      <c r="H90" s="8"/>
    </row>
    <row r="91" spans="1:8" ht="12.75">
      <c r="A91" t="s">
        <v>104</v>
      </c>
      <c r="D91" s="3">
        <v>0.789737772388575</v>
      </c>
      <c r="E91" s="3">
        <v>1.058218457653865</v>
      </c>
      <c r="F91" s="3"/>
      <c r="G91" s="43"/>
      <c r="H91" s="43"/>
    </row>
    <row r="92" spans="1:8" ht="12.75">
      <c r="A92" t="s">
        <v>106</v>
      </c>
      <c r="D92" s="3">
        <v>0.8235352674926525</v>
      </c>
      <c r="E92" s="3">
        <v>1.0919774123163533</v>
      </c>
      <c r="F92" s="3"/>
      <c r="G92" s="43"/>
      <c r="H92" s="43"/>
    </row>
    <row r="93" spans="7:8" ht="12.75">
      <c r="G93" s="8"/>
      <c r="H93" s="8"/>
    </row>
    <row r="94" spans="7:8" ht="12.75">
      <c r="G94" s="8"/>
      <c r="H94" s="8"/>
    </row>
    <row r="95" spans="7:8" ht="12.75">
      <c r="G95" s="8"/>
      <c r="H95" s="8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6" sqref="B6:H7"/>
    </sheetView>
  </sheetViews>
  <sheetFormatPr defaultColWidth="9.140625" defaultRowHeight="12.75"/>
  <cols>
    <col min="1" max="1" width="18.7109375" style="0" customWidth="1"/>
    <col min="2" max="8" width="12.7109375" style="0" customWidth="1"/>
  </cols>
  <sheetData>
    <row r="1" spans="1:8" ht="12.75">
      <c r="A1" s="177" t="s">
        <v>122</v>
      </c>
      <c r="B1" s="177"/>
      <c r="C1" s="177"/>
      <c r="D1" s="177"/>
      <c r="E1" s="177"/>
      <c r="F1" s="177"/>
      <c r="G1" s="177"/>
      <c r="H1" s="51"/>
    </row>
    <row r="2" spans="1:8" ht="22.5" customHeight="1">
      <c r="A2" s="176" t="s">
        <v>117</v>
      </c>
      <c r="B2" s="176"/>
      <c r="C2" s="176"/>
      <c r="D2" s="176"/>
      <c r="E2" s="176"/>
      <c r="F2" s="176"/>
      <c r="G2" s="176"/>
      <c r="H2" s="152"/>
    </row>
    <row r="3" ht="12.75">
      <c r="F3" s="51"/>
    </row>
    <row r="4" spans="1:8" ht="12.75" customHeight="1">
      <c r="A4" s="6"/>
      <c r="B4" s="178" t="s">
        <v>108</v>
      </c>
      <c r="C4" s="179"/>
      <c r="D4" s="179"/>
      <c r="E4" s="179"/>
      <c r="F4" s="180"/>
      <c r="G4" s="174" t="s">
        <v>142</v>
      </c>
      <c r="H4" s="174" t="s">
        <v>143</v>
      </c>
    </row>
    <row r="5" spans="2:10" ht="18" customHeight="1">
      <c r="B5" s="161">
        <v>2008</v>
      </c>
      <c r="C5" s="161">
        <v>2009</v>
      </c>
      <c r="D5" s="161">
        <v>2010</v>
      </c>
      <c r="E5" s="161">
        <v>2011</v>
      </c>
      <c r="F5" s="161">
        <v>2012</v>
      </c>
      <c r="G5" s="175"/>
      <c r="H5" s="175"/>
      <c r="J5" s="191"/>
    </row>
    <row r="6" spans="1:8" ht="20.25" customHeight="1">
      <c r="A6" s="92" t="s">
        <v>46</v>
      </c>
      <c r="B6" s="93">
        <v>0.9219394276674913</v>
      </c>
      <c r="C6" s="93">
        <v>1.03821058937207</v>
      </c>
      <c r="D6" s="93">
        <v>1.166588207342067</v>
      </c>
      <c r="E6" s="93">
        <v>1.1507415488278088</v>
      </c>
      <c r="F6" s="93">
        <v>1.0688595095689146</v>
      </c>
      <c r="G6" s="201">
        <v>1</v>
      </c>
      <c r="H6" s="201">
        <v>1</v>
      </c>
    </row>
    <row r="7" spans="1:8" ht="20.25" customHeight="1">
      <c r="A7" s="92" t="s">
        <v>47</v>
      </c>
      <c r="B7" s="93">
        <v>0.8064727494225871</v>
      </c>
      <c r="C7" s="93">
        <v>0.8546867202189197</v>
      </c>
      <c r="D7" s="93">
        <v>1.0039422862424108</v>
      </c>
      <c r="E7" s="93">
        <v>1.0740906597909707</v>
      </c>
      <c r="F7" s="93">
        <v>1.0165209265086967</v>
      </c>
      <c r="G7" s="201">
        <v>1</v>
      </c>
      <c r="H7" s="201">
        <v>1</v>
      </c>
    </row>
    <row r="9" spans="1:5" ht="12.75">
      <c r="A9" s="8"/>
      <c r="B9" s="74"/>
      <c r="C9" s="75"/>
      <c r="D9" s="74"/>
      <c r="E9" s="74"/>
    </row>
    <row r="10" spans="1:5" ht="12.75">
      <c r="A10" s="8"/>
      <c r="B10" s="74"/>
      <c r="C10" s="74"/>
      <c r="D10" s="74"/>
      <c r="E10" s="74"/>
    </row>
    <row r="11" spans="1:6" ht="12.75">
      <c r="A11" s="8"/>
      <c r="B11" s="74"/>
      <c r="C11" s="74"/>
      <c r="D11" s="76"/>
      <c r="E11" s="76"/>
      <c r="F11" s="57"/>
    </row>
    <row r="12" spans="1:5" ht="12.75">
      <c r="A12" s="11"/>
      <c r="B12" s="8"/>
      <c r="C12" s="8"/>
      <c r="D12" s="16"/>
      <c r="E12" s="16"/>
    </row>
    <row r="13" spans="1:5" ht="12.75">
      <c r="A13" s="11"/>
      <c r="B13" s="8"/>
      <c r="C13" s="8"/>
      <c r="D13" s="16"/>
      <c r="E13" s="16"/>
    </row>
    <row r="14" spans="1:5" ht="12.75">
      <c r="A14" s="8"/>
      <c r="B14" s="16"/>
      <c r="C14" s="16"/>
      <c r="D14" s="19"/>
      <c r="E14" s="19"/>
    </row>
    <row r="15" spans="1:5" ht="12.75">
      <c r="A15" s="8"/>
      <c r="B15" s="8"/>
      <c r="C15" s="8"/>
      <c r="D15" s="8"/>
      <c r="E15" s="8"/>
    </row>
    <row r="16" spans="1:5" ht="12.75">
      <c r="A16" s="73"/>
      <c r="B16" s="43"/>
      <c r="C16" s="43"/>
      <c r="D16" s="43"/>
      <c r="E16" s="43"/>
    </row>
    <row r="17" spans="1:5" ht="12.75">
      <c r="A17" s="8"/>
      <c r="B17" s="8"/>
      <c r="C17" s="8"/>
      <c r="D17" s="8"/>
      <c r="E17" s="8"/>
    </row>
    <row r="18" spans="1:5" ht="12.75">
      <c r="A18" s="8"/>
      <c r="B18" s="43"/>
      <c r="C18" s="43"/>
      <c r="D18" s="43"/>
      <c r="E18" s="43"/>
    </row>
    <row r="19" spans="1:5" ht="12.75">
      <c r="A19" s="8"/>
      <c r="B19" s="8"/>
      <c r="C19" s="8"/>
      <c r="D19" s="43"/>
      <c r="E19" s="43"/>
    </row>
    <row r="20" spans="1:5" ht="12.75">
      <c r="A20" s="8"/>
      <c r="B20" s="43"/>
      <c r="C20" s="43"/>
      <c r="D20" s="43"/>
      <c r="E20" s="43"/>
    </row>
    <row r="21" spans="1:5" ht="12.75">
      <c r="A21" s="8"/>
      <c r="B21" s="8"/>
      <c r="C21" s="8"/>
      <c r="D21" s="8"/>
      <c r="E21" s="8"/>
    </row>
  </sheetData>
  <sheetProtection/>
  <mergeCells count="5">
    <mergeCell ref="H4:H5"/>
    <mergeCell ref="G4:G5"/>
    <mergeCell ref="A2:G2"/>
    <mergeCell ref="A1:G1"/>
    <mergeCell ref="B4:F4"/>
  </mergeCells>
  <printOptions/>
  <pageMargins left="0.75" right="0.75" top="1" bottom="1" header="0.5" footer="0.5"/>
  <pageSetup horizontalDpi="600" verticalDpi="600" orientation="portrait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13" sqref="B13:H14"/>
    </sheetView>
  </sheetViews>
  <sheetFormatPr defaultColWidth="9.140625" defaultRowHeight="12.75"/>
  <cols>
    <col min="1" max="1" width="18.7109375" style="0" customWidth="1"/>
    <col min="2" max="2" width="14.00390625" style="0" customWidth="1"/>
    <col min="3" max="3" width="13.8515625" style="0" customWidth="1"/>
    <col min="4" max="8" width="14.421875" style="0" customWidth="1"/>
    <col min="9" max="9" width="13.57421875" style="0" customWidth="1"/>
  </cols>
  <sheetData>
    <row r="1" spans="1:9" ht="12.75" customHeight="1">
      <c r="A1" s="177" t="s">
        <v>119</v>
      </c>
      <c r="B1" s="177"/>
      <c r="C1" s="177"/>
      <c r="D1" s="177"/>
      <c r="E1" s="177"/>
      <c r="F1" s="177"/>
      <c r="G1" s="177"/>
      <c r="H1" s="177"/>
      <c r="I1" s="177"/>
    </row>
    <row r="2" spans="1:9" ht="22.5" customHeight="1">
      <c r="A2" s="176" t="s">
        <v>118</v>
      </c>
      <c r="B2" s="176"/>
      <c r="C2" s="176"/>
      <c r="D2" s="176"/>
      <c r="E2" s="176"/>
      <c r="F2" s="176"/>
      <c r="G2" s="176"/>
      <c r="H2" s="176"/>
      <c r="I2" s="176"/>
    </row>
    <row r="4" spans="2:9" ht="12.75">
      <c r="B4" s="178" t="s">
        <v>108</v>
      </c>
      <c r="C4" s="179"/>
      <c r="D4" s="179"/>
      <c r="E4" s="179"/>
      <c r="F4" s="180"/>
      <c r="G4" s="178" t="s">
        <v>107</v>
      </c>
      <c r="H4" s="179"/>
      <c r="I4" s="180"/>
    </row>
    <row r="5" spans="1:9" ht="38.25">
      <c r="A5" s="84" t="s">
        <v>99</v>
      </c>
      <c r="B5" s="81">
        <v>2008</v>
      </c>
      <c r="C5" s="81">
        <v>2009</v>
      </c>
      <c r="D5" s="81">
        <v>2010</v>
      </c>
      <c r="E5" s="81">
        <v>2011</v>
      </c>
      <c r="F5" s="81">
        <v>2012</v>
      </c>
      <c r="G5" s="81">
        <v>2013</v>
      </c>
      <c r="H5" s="81">
        <v>2014</v>
      </c>
      <c r="I5" s="82" t="s">
        <v>111</v>
      </c>
    </row>
    <row r="6" spans="1:11" ht="16.5" customHeight="1">
      <c r="A6" s="78" t="s">
        <v>110</v>
      </c>
      <c r="B6" s="79">
        <v>9254903.96</v>
      </c>
      <c r="C6" s="79">
        <v>8805500.400000002</v>
      </c>
      <c r="D6" s="79">
        <v>9498955.930000002</v>
      </c>
      <c r="E6" s="79">
        <v>10328580.82</v>
      </c>
      <c r="F6" s="79">
        <v>12288970.620000001</v>
      </c>
      <c r="G6" s="79">
        <v>12288970.620000001</v>
      </c>
      <c r="H6" s="79">
        <v>14500985.331599997</v>
      </c>
      <c r="I6" s="202">
        <f>SUM(B6:H6)</f>
        <v>76966867.6816</v>
      </c>
      <c r="K6" s="191"/>
    </row>
    <row r="7" spans="1:9" ht="16.5" customHeight="1">
      <c r="A7" s="80" t="s">
        <v>47</v>
      </c>
      <c r="B7" s="79">
        <v>3487023.91</v>
      </c>
      <c r="C7" s="79">
        <v>3551193.014</v>
      </c>
      <c r="D7" s="79">
        <v>3387052.3800000013</v>
      </c>
      <c r="E7" s="79">
        <v>2923130.9399999995</v>
      </c>
      <c r="F7" s="79">
        <v>2986447.52</v>
      </c>
      <c r="G7" s="79">
        <v>2986447.52</v>
      </c>
      <c r="H7" s="79">
        <v>3195498.8464</v>
      </c>
      <c r="I7" s="202">
        <f>SUM(B7:H7)</f>
        <v>22516794.130400002</v>
      </c>
    </row>
    <row r="8" spans="1:9" ht="16.5" customHeight="1">
      <c r="A8" s="80"/>
      <c r="B8" s="87">
        <f aca="true" t="shared" si="0" ref="B8:I8">SUM(B6:B7)</f>
        <v>12741927.870000001</v>
      </c>
      <c r="C8" s="88">
        <f t="shared" si="0"/>
        <v>12356693.414000003</v>
      </c>
      <c r="D8" s="87">
        <f t="shared" si="0"/>
        <v>12886008.310000002</v>
      </c>
      <c r="E8" s="87">
        <f t="shared" si="0"/>
        <v>13251711.76</v>
      </c>
      <c r="F8" s="87">
        <f>SUM(F6:F7)</f>
        <v>15275418.14</v>
      </c>
      <c r="G8" s="87">
        <f t="shared" si="0"/>
        <v>15275418.14</v>
      </c>
      <c r="H8" s="87">
        <f t="shared" si="0"/>
        <v>17696484.177999996</v>
      </c>
      <c r="I8" s="87">
        <f t="shared" si="0"/>
        <v>99483661.812</v>
      </c>
    </row>
    <row r="9" spans="2:11" ht="12.75">
      <c r="B9" s="53"/>
      <c r="C9" s="53"/>
      <c r="D9" s="53"/>
      <c r="E9" s="53"/>
      <c r="F9" s="53"/>
      <c r="G9" s="53"/>
      <c r="H9" s="53"/>
      <c r="I9" s="53"/>
      <c r="K9" s="57"/>
    </row>
    <row r="10" spans="2:9" ht="12.75">
      <c r="B10" s="53"/>
      <c r="C10" s="53"/>
      <c r="D10" s="53"/>
      <c r="E10" s="53"/>
      <c r="F10" s="53"/>
      <c r="G10" s="53"/>
      <c r="H10" s="53"/>
      <c r="I10" s="59"/>
    </row>
    <row r="11" spans="2:9" ht="12.75" customHeight="1">
      <c r="B11" s="178" t="s">
        <v>108</v>
      </c>
      <c r="C11" s="179"/>
      <c r="D11" s="179"/>
      <c r="E11" s="179"/>
      <c r="F11" s="180"/>
      <c r="G11" s="178" t="s">
        <v>107</v>
      </c>
      <c r="H11" s="179"/>
      <c r="I11" s="180"/>
    </row>
    <row r="12" spans="1:9" ht="38.25" customHeight="1">
      <c r="A12" s="83" t="s">
        <v>112</v>
      </c>
      <c r="B12" s="83">
        <f>+B5</f>
        <v>2008</v>
      </c>
      <c r="C12" s="83">
        <f>+C5</f>
        <v>2009</v>
      </c>
      <c r="D12" s="83">
        <f>+D5</f>
        <v>2010</v>
      </c>
      <c r="E12" s="83">
        <f>+E5</f>
        <v>2011</v>
      </c>
      <c r="F12" s="83">
        <v>2012</v>
      </c>
      <c r="G12" s="83">
        <f>+G5</f>
        <v>2013</v>
      </c>
      <c r="H12" s="83">
        <v>2014</v>
      </c>
      <c r="I12" s="84" t="s">
        <v>114</v>
      </c>
    </row>
    <row r="13" spans="1:9" ht="16.5" customHeight="1">
      <c r="A13" s="78" t="s">
        <v>110</v>
      </c>
      <c r="B13" s="85">
        <v>8532460.86</v>
      </c>
      <c r="C13" s="85">
        <v>9141963.76</v>
      </c>
      <c r="D13" s="85">
        <v>11081369.969999999</v>
      </c>
      <c r="E13" s="85">
        <v>11885527.09</v>
      </c>
      <c r="F13" s="85">
        <v>13135183.110000001</v>
      </c>
      <c r="G13" s="85">
        <v>13355942.49</v>
      </c>
      <c r="H13" s="85">
        <v>14459739.390000002</v>
      </c>
      <c r="I13" s="202">
        <f>SUM(B13:H13)</f>
        <v>81592186.66999999</v>
      </c>
    </row>
    <row r="14" spans="1:9" ht="16.5" customHeight="1">
      <c r="A14" s="80" t="s">
        <v>47</v>
      </c>
      <c r="B14" s="85">
        <v>2812189.76</v>
      </c>
      <c r="C14" s="85">
        <v>3035157.5100000002</v>
      </c>
      <c r="D14" s="85">
        <v>3400405.11</v>
      </c>
      <c r="E14" s="85">
        <v>3139707.6399999997</v>
      </c>
      <c r="F14" s="85">
        <v>3035786.4</v>
      </c>
      <c r="G14" s="85">
        <v>2846049.75</v>
      </c>
      <c r="H14" s="85">
        <v>3187575.7199999997</v>
      </c>
      <c r="I14" s="202">
        <f>SUM(B14:H14)</f>
        <v>21456871.89</v>
      </c>
    </row>
    <row r="15" spans="1:9" ht="16.5" customHeight="1">
      <c r="A15" s="80"/>
      <c r="B15" s="86">
        <f aca="true" t="shared" si="1" ref="B15:I15">SUM(B13:B14)</f>
        <v>11344650.62</v>
      </c>
      <c r="C15" s="86">
        <f t="shared" si="1"/>
        <v>12177121.27</v>
      </c>
      <c r="D15" s="86">
        <f t="shared" si="1"/>
        <v>14481775.079999998</v>
      </c>
      <c r="E15" s="86">
        <f t="shared" si="1"/>
        <v>15025234.73</v>
      </c>
      <c r="F15" s="86">
        <f>SUM(F13:F14)</f>
        <v>16170969.510000002</v>
      </c>
      <c r="G15" s="86">
        <f t="shared" si="1"/>
        <v>16201992.24</v>
      </c>
      <c r="H15" s="86">
        <f t="shared" si="1"/>
        <v>17647315.110000003</v>
      </c>
      <c r="I15" s="86">
        <f t="shared" si="1"/>
        <v>103049058.55999999</v>
      </c>
    </row>
  </sheetData>
  <sheetProtection/>
  <mergeCells count="6">
    <mergeCell ref="G4:I4"/>
    <mergeCell ref="G11:I11"/>
    <mergeCell ref="A2:I2"/>
    <mergeCell ref="A1:I1"/>
    <mergeCell ref="B4:F4"/>
    <mergeCell ref="B11:F11"/>
  </mergeCells>
  <printOptions/>
  <pageMargins left="0.75" right="0.75" top="1" bottom="1" header="0.5" footer="0.5"/>
  <pageSetup horizontalDpi="600" verticalDpi="600" orientation="portrait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H6" sqref="H6:H7"/>
    </sheetView>
  </sheetViews>
  <sheetFormatPr defaultColWidth="9.140625" defaultRowHeight="12.75"/>
  <cols>
    <col min="1" max="1" width="18.8515625" style="0" customWidth="1"/>
    <col min="2" max="2" width="11.7109375" style="0" customWidth="1"/>
    <col min="3" max="3" width="12.00390625" style="0" customWidth="1"/>
    <col min="4" max="6" width="12.57421875" style="0" customWidth="1"/>
    <col min="7" max="7" width="10.28125" style="0" bestFit="1" customWidth="1"/>
  </cols>
  <sheetData>
    <row r="1" spans="1:8" ht="12.75">
      <c r="A1" s="177" t="s">
        <v>121</v>
      </c>
      <c r="B1" s="177"/>
      <c r="C1" s="177"/>
      <c r="D1" s="177"/>
      <c r="E1" s="177"/>
      <c r="F1" s="177"/>
      <c r="G1" s="177"/>
      <c r="H1" s="177"/>
    </row>
    <row r="2" spans="1:8" s="89" customFormat="1" ht="22.5" customHeight="1">
      <c r="A2" s="176" t="s">
        <v>140</v>
      </c>
      <c r="B2" s="176"/>
      <c r="C2" s="176"/>
      <c r="D2" s="176"/>
      <c r="E2" s="176"/>
      <c r="F2" s="176"/>
      <c r="G2" s="176"/>
      <c r="H2" s="176"/>
    </row>
    <row r="3" spans="1:6" ht="12.75">
      <c r="A3" s="6"/>
      <c r="F3" s="51"/>
    </row>
    <row r="4" spans="1:8" ht="12.75">
      <c r="A4" s="6"/>
      <c r="B4" s="178" t="s">
        <v>108</v>
      </c>
      <c r="C4" s="179"/>
      <c r="D4" s="179"/>
      <c r="E4" s="179"/>
      <c r="F4" s="180"/>
      <c r="G4" s="178" t="s">
        <v>107</v>
      </c>
      <c r="H4" s="180"/>
    </row>
    <row r="5" spans="2:8" ht="16.5" customHeight="1">
      <c r="B5" s="160">
        <v>2008</v>
      </c>
      <c r="C5" s="160">
        <v>2009</v>
      </c>
      <c r="D5" s="160">
        <v>2010</v>
      </c>
      <c r="E5" s="160">
        <v>2011</v>
      </c>
      <c r="F5" s="160">
        <v>2012</v>
      </c>
      <c r="G5" s="160">
        <v>2013</v>
      </c>
      <c r="H5" s="160">
        <v>2014</v>
      </c>
    </row>
    <row r="6" spans="1:8" ht="16.5" customHeight="1">
      <c r="A6" s="80" t="s">
        <v>110</v>
      </c>
      <c r="B6" s="90">
        <v>-722443.1000000015</v>
      </c>
      <c r="C6" s="90">
        <v>336463.35999999754</v>
      </c>
      <c r="D6" s="90">
        <v>1582414.0399999972</v>
      </c>
      <c r="E6" s="90">
        <v>1556946.2699999996</v>
      </c>
      <c r="F6" s="90">
        <v>846212.4900000002</v>
      </c>
      <c r="G6" s="90">
        <v>1066971.8699999992</v>
      </c>
      <c r="H6" s="90">
        <v>-41245.9415999949</v>
      </c>
    </row>
    <row r="7" spans="1:8" ht="16.5" customHeight="1">
      <c r="A7" s="80" t="s">
        <v>47</v>
      </c>
      <c r="B7" s="90">
        <v>-674834.1500000004</v>
      </c>
      <c r="C7" s="90">
        <v>-516035.5039999997</v>
      </c>
      <c r="D7" s="90">
        <v>13352.729999998584</v>
      </c>
      <c r="E7" s="90">
        <v>216576.7000000002</v>
      </c>
      <c r="F7" s="90">
        <v>49338.87999999989</v>
      </c>
      <c r="G7" s="90">
        <v>-140397.77000000002</v>
      </c>
      <c r="H7" s="90">
        <v>-7923.126400000416</v>
      </c>
    </row>
    <row r="8" spans="1:8" ht="16.5" customHeight="1">
      <c r="A8" s="80"/>
      <c r="B8" s="90">
        <f aca="true" t="shared" si="0" ref="B8:H8">SUM(B6:B7)</f>
        <v>-1397277.2500000019</v>
      </c>
      <c r="C8" s="90">
        <f t="shared" si="0"/>
        <v>-179572.14400000218</v>
      </c>
      <c r="D8" s="90">
        <f t="shared" si="0"/>
        <v>1595766.7699999958</v>
      </c>
      <c r="E8" s="90">
        <f t="shared" si="0"/>
        <v>1773522.9699999997</v>
      </c>
      <c r="F8" s="90">
        <f t="shared" si="0"/>
        <v>895551.3700000001</v>
      </c>
      <c r="G8" s="90">
        <f t="shared" si="0"/>
        <v>926574.0999999992</v>
      </c>
      <c r="H8" s="90">
        <f t="shared" si="0"/>
        <v>-49169.06799999531</v>
      </c>
    </row>
    <row r="9" spans="2:6" ht="12.75">
      <c r="B9" s="55"/>
      <c r="C9" s="55"/>
      <c r="D9" s="55"/>
      <c r="E9" s="55"/>
      <c r="F9" s="55"/>
    </row>
    <row r="10" ht="12.75">
      <c r="A10" t="s">
        <v>141</v>
      </c>
    </row>
  </sheetData>
  <sheetProtection/>
  <mergeCells count="4">
    <mergeCell ref="B4:F4"/>
    <mergeCell ref="G4:H4"/>
    <mergeCell ref="A1:H1"/>
    <mergeCell ref="A2:H2"/>
  </mergeCells>
  <printOptions/>
  <pageMargins left="0.6" right="0" top="0.85" bottom="0.35" header="0.5118099300087489" footer="0.16"/>
  <pageSetup horizontalDpi="600" verticalDpi="600" orientation="portrait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tabSelected="1" zoomScale="55" zoomScaleNormal="55" zoomScalePageLayoutView="0" workbookViewId="0" topLeftCell="A13">
      <selection activeCell="J84" sqref="B80:J84"/>
    </sheetView>
  </sheetViews>
  <sheetFormatPr defaultColWidth="9.140625" defaultRowHeight="12.75"/>
  <cols>
    <col min="1" max="1" width="18.7109375" style="0" customWidth="1"/>
    <col min="2" max="2" width="18.57421875" style="0" customWidth="1"/>
    <col min="3" max="3" width="14.140625" style="0" customWidth="1"/>
    <col min="4" max="4" width="14.57421875" style="0" bestFit="1" customWidth="1"/>
    <col min="5" max="5" width="14.421875" style="0" customWidth="1"/>
    <col min="6" max="6" width="14.57421875" style="0" customWidth="1"/>
    <col min="7" max="7" width="6.7109375" style="0" hidden="1" customWidth="1"/>
    <col min="8" max="8" width="8.57421875" style="0" customWidth="1"/>
    <col min="9" max="9" width="14.7109375" style="0" customWidth="1"/>
    <col min="10" max="10" width="8.140625" style="0" customWidth="1"/>
    <col min="11" max="11" width="14.7109375" style="0" customWidth="1"/>
  </cols>
  <sheetData>
    <row r="1" ht="12.75">
      <c r="A1" s="6" t="s">
        <v>98</v>
      </c>
    </row>
    <row r="2" spans="1:4" ht="12.75">
      <c r="A2" s="177" t="s">
        <v>116</v>
      </c>
      <c r="B2" s="177"/>
      <c r="C2" s="177"/>
      <c r="D2" s="177"/>
    </row>
    <row r="3" ht="12.75">
      <c r="A3" s="6"/>
    </row>
    <row r="4" spans="1:8" ht="12.75">
      <c r="A4" s="153"/>
      <c r="B4" s="154"/>
      <c r="C4" s="204"/>
      <c r="D4" s="205" t="s">
        <v>115</v>
      </c>
      <c r="E4" s="188"/>
      <c r="G4" s="8"/>
      <c r="H4" s="8"/>
    </row>
    <row r="5" spans="1:11" ht="12.75">
      <c r="A5" s="155"/>
      <c r="B5" s="156"/>
      <c r="C5" s="206"/>
      <c r="D5" s="207" t="s">
        <v>109</v>
      </c>
      <c r="E5" s="188"/>
      <c r="G5" s="8"/>
      <c r="H5" s="8"/>
      <c r="I5" s="125"/>
      <c r="J5" s="125"/>
      <c r="K5" s="125"/>
    </row>
    <row r="6" spans="1:8" ht="12.75">
      <c r="A6" s="155"/>
      <c r="B6" s="156"/>
      <c r="C6" s="206">
        <v>2013</v>
      </c>
      <c r="D6" s="207">
        <v>2014</v>
      </c>
      <c r="E6" s="188"/>
      <c r="G6" s="8"/>
      <c r="H6" s="8"/>
    </row>
    <row r="7" spans="1:8" ht="12.75">
      <c r="A7" s="155"/>
      <c r="B7" s="156"/>
      <c r="C7" s="206"/>
      <c r="D7" s="207"/>
      <c r="E7" s="188"/>
      <c r="G7" s="8"/>
      <c r="H7" s="8"/>
    </row>
    <row r="8" spans="1:8" ht="12.75">
      <c r="A8" s="155" t="s">
        <v>46</v>
      </c>
      <c r="B8" s="156" t="s">
        <v>89</v>
      </c>
      <c r="C8" s="208">
        <v>0.0067</v>
      </c>
      <c r="D8" s="209">
        <v>0.007906</v>
      </c>
      <c r="E8" s="188"/>
      <c r="G8" s="8"/>
      <c r="H8" s="8"/>
    </row>
    <row r="9" spans="1:8" ht="12.75">
      <c r="A9" s="157"/>
      <c r="B9" s="156" t="s">
        <v>90</v>
      </c>
      <c r="C9" s="208">
        <v>0.0058</v>
      </c>
      <c r="D9" s="209">
        <v>0.006843999999999999</v>
      </c>
      <c r="E9" s="188"/>
      <c r="G9" s="8"/>
      <c r="H9" s="8"/>
    </row>
    <row r="10" spans="1:8" ht="12.75">
      <c r="A10" s="155"/>
      <c r="B10" s="156" t="s">
        <v>91</v>
      </c>
      <c r="C10" s="208">
        <v>3.0521</v>
      </c>
      <c r="D10" s="209">
        <v>3.6014779999999997</v>
      </c>
      <c r="E10" s="188"/>
      <c r="G10" s="8"/>
      <c r="H10" s="8"/>
    </row>
    <row r="11" spans="1:8" ht="12.75">
      <c r="A11" s="155"/>
      <c r="B11" s="156" t="s">
        <v>93</v>
      </c>
      <c r="C11" s="208">
        <v>2.8686</v>
      </c>
      <c r="D11" s="209">
        <v>3.3849479999999996</v>
      </c>
      <c r="E11" s="188"/>
      <c r="G11" s="8"/>
      <c r="H11" s="8"/>
    </row>
    <row r="12" spans="1:8" ht="12.75">
      <c r="A12" s="155"/>
      <c r="B12" s="156" t="s">
        <v>92</v>
      </c>
      <c r="C12" s="208">
        <v>0.0058</v>
      </c>
      <c r="D12" s="209">
        <v>0.006843999999999999</v>
      </c>
      <c r="E12" s="188"/>
      <c r="G12" s="8"/>
      <c r="H12" s="8"/>
    </row>
    <row r="13" spans="1:8" ht="12.75">
      <c r="A13" s="155"/>
      <c r="B13" s="156" t="s">
        <v>95</v>
      </c>
      <c r="C13" s="208">
        <v>1.8559</v>
      </c>
      <c r="D13" s="209">
        <v>2.189962</v>
      </c>
      <c r="E13" s="188"/>
      <c r="G13" s="8"/>
      <c r="H13" s="8"/>
    </row>
    <row r="14" spans="1:8" ht="12.75">
      <c r="A14" s="155"/>
      <c r="B14" s="156" t="s">
        <v>94</v>
      </c>
      <c r="C14" s="208">
        <v>2.8776</v>
      </c>
      <c r="D14" s="209">
        <v>3.395568</v>
      </c>
      <c r="E14" s="188"/>
      <c r="G14" s="8"/>
      <c r="H14" s="8"/>
    </row>
    <row r="15" spans="1:8" ht="12.75">
      <c r="A15" s="155"/>
      <c r="B15" s="156"/>
      <c r="C15" s="208"/>
      <c r="D15" s="210"/>
      <c r="E15" s="188"/>
      <c r="G15" s="8"/>
      <c r="H15" s="8"/>
    </row>
    <row r="16" spans="1:8" ht="12.75">
      <c r="A16" s="155"/>
      <c r="B16" s="156"/>
      <c r="C16" s="208"/>
      <c r="D16" s="210"/>
      <c r="E16" s="188"/>
      <c r="G16" s="8"/>
      <c r="H16" s="8"/>
    </row>
    <row r="17" spans="1:8" ht="12.75">
      <c r="A17" s="155" t="s">
        <v>47</v>
      </c>
      <c r="B17" s="156" t="s">
        <v>89</v>
      </c>
      <c r="C17" s="208">
        <v>0.0015</v>
      </c>
      <c r="D17" s="209">
        <v>0.001605</v>
      </c>
      <c r="E17" s="188"/>
      <c r="G17" s="8"/>
      <c r="H17" s="8"/>
    </row>
    <row r="18" spans="1:8" ht="12.75">
      <c r="A18" s="155"/>
      <c r="B18" s="156" t="s">
        <v>90</v>
      </c>
      <c r="C18" s="208">
        <v>0.0014</v>
      </c>
      <c r="D18" s="209">
        <v>0.001498</v>
      </c>
      <c r="E18" s="188"/>
      <c r="G18" s="8"/>
      <c r="H18" s="8"/>
    </row>
    <row r="19" spans="1:8" ht="12.75">
      <c r="A19" s="155"/>
      <c r="B19" s="156" t="s">
        <v>91</v>
      </c>
      <c r="C19" s="208">
        <v>0.7287</v>
      </c>
      <c r="D19" s="209">
        <v>0.7797090000000001</v>
      </c>
      <c r="E19" s="188"/>
      <c r="G19" s="8"/>
      <c r="H19" s="8"/>
    </row>
    <row r="20" spans="1:8" ht="12.75">
      <c r="A20" s="155"/>
      <c r="B20" s="156" t="s">
        <v>93</v>
      </c>
      <c r="C20" s="208">
        <v>0.6849</v>
      </c>
      <c r="D20" s="209">
        <v>0.732843</v>
      </c>
      <c r="E20" s="188"/>
      <c r="G20" s="8"/>
      <c r="H20" s="8"/>
    </row>
    <row r="21" spans="1:8" ht="12.75">
      <c r="A21" s="155"/>
      <c r="B21" s="156" t="s">
        <v>92</v>
      </c>
      <c r="C21" s="208">
        <v>0.0014</v>
      </c>
      <c r="D21" s="209">
        <v>0.001498</v>
      </c>
      <c r="E21" s="188"/>
      <c r="G21" s="8"/>
      <c r="H21" s="8"/>
    </row>
    <row r="22" spans="1:8" ht="12.75">
      <c r="A22" s="155"/>
      <c r="B22" s="156" t="s">
        <v>95</v>
      </c>
      <c r="C22" s="208">
        <v>0.4433</v>
      </c>
      <c r="D22" s="209">
        <v>0.47433100000000006</v>
      </c>
      <c r="E22" s="188"/>
      <c r="G22" s="8"/>
      <c r="H22" s="8"/>
    </row>
    <row r="23" spans="1:8" ht="12.75">
      <c r="A23" s="158"/>
      <c r="B23" s="159" t="s">
        <v>94</v>
      </c>
      <c r="C23" s="211">
        <v>0.6871</v>
      </c>
      <c r="D23" s="212">
        <v>0.7351970000000001</v>
      </c>
      <c r="E23" s="188"/>
      <c r="G23" s="8"/>
      <c r="H23" s="8"/>
    </row>
    <row r="24" spans="1:8" ht="12.75">
      <c r="A24" s="11"/>
      <c r="B24" s="8"/>
      <c r="C24" s="8"/>
      <c r="D24" s="8"/>
      <c r="E24" s="8"/>
      <c r="F24" s="8"/>
      <c r="G24" s="8"/>
      <c r="H24" s="8"/>
    </row>
    <row r="25" ht="12.75">
      <c r="A25" s="6"/>
    </row>
    <row r="26" ht="12.75">
      <c r="A26" s="6"/>
    </row>
    <row r="27" spans="1:6" ht="12.75">
      <c r="A27" s="6" t="s">
        <v>99</v>
      </c>
      <c r="F27" s="125"/>
    </row>
    <row r="28" spans="1:11" ht="12.75">
      <c r="A28" s="6"/>
      <c r="I28" s="191"/>
      <c r="J28" s="191"/>
      <c r="K28" s="191"/>
    </row>
    <row r="29" spans="6:11" ht="12.75">
      <c r="F29" s="125"/>
      <c r="I29" s="192"/>
      <c r="J29" s="192"/>
      <c r="K29" s="192">
        <v>1.18</v>
      </c>
    </row>
    <row r="30" spans="1:11" ht="12.75">
      <c r="A30" s="6" t="s">
        <v>46</v>
      </c>
      <c r="F30" s="51"/>
      <c r="I30" s="193" t="s">
        <v>139</v>
      </c>
      <c r="J30" s="193"/>
      <c r="K30" s="193" t="s">
        <v>109</v>
      </c>
    </row>
    <row r="31" spans="2:11" ht="12.75">
      <c r="B31" s="4">
        <v>2008</v>
      </c>
      <c r="C31" s="4">
        <v>2009</v>
      </c>
      <c r="D31" s="4">
        <v>2010</v>
      </c>
      <c r="E31" s="4">
        <v>2011</v>
      </c>
      <c r="F31" s="17">
        <v>2012</v>
      </c>
      <c r="G31" s="4"/>
      <c r="H31" s="4" t="s">
        <v>152</v>
      </c>
      <c r="I31" s="194">
        <v>2013</v>
      </c>
      <c r="J31" s="194" t="s">
        <v>152</v>
      </c>
      <c r="K31" s="194">
        <v>2014</v>
      </c>
    </row>
    <row r="32" spans="1:11" ht="12.75">
      <c r="A32" t="s">
        <v>89</v>
      </c>
      <c r="B32" s="49">
        <v>2978127.5399999996</v>
      </c>
      <c r="C32" s="49">
        <v>2931422.41</v>
      </c>
      <c r="D32" s="49">
        <v>3204066.27</v>
      </c>
      <c r="E32" s="49">
        <v>3430053.39</v>
      </c>
      <c r="F32" s="49">
        <v>4162762.8</v>
      </c>
      <c r="G32" s="137">
        <v>0.3387397471050345</v>
      </c>
      <c r="H32" s="137"/>
      <c r="I32" s="213">
        <v>4162762.8</v>
      </c>
      <c r="J32" s="213"/>
      <c r="K32" s="213">
        <f aca="true" t="shared" si="0" ref="K32:K38">I32*(1+H32)*K$29</f>
        <v>4912060.103999999</v>
      </c>
    </row>
    <row r="33" spans="1:11" ht="12.75">
      <c r="A33" t="s">
        <v>90</v>
      </c>
      <c r="B33" s="49">
        <v>966155.98</v>
      </c>
      <c r="C33" s="49">
        <v>948825.0099999999</v>
      </c>
      <c r="D33" s="49">
        <v>1020840.8300000002</v>
      </c>
      <c r="E33" s="49">
        <v>1110151.2699999998</v>
      </c>
      <c r="F33" s="49">
        <v>1343846.06</v>
      </c>
      <c r="G33" s="137">
        <v>0.1093538345524989</v>
      </c>
      <c r="H33" s="137"/>
      <c r="I33" s="213">
        <v>1343846.06</v>
      </c>
      <c r="J33" s="213"/>
      <c r="K33" s="213">
        <f t="shared" si="0"/>
        <v>1585738.3508</v>
      </c>
    </row>
    <row r="34" spans="1:11" ht="12.75">
      <c r="A34" t="s">
        <v>91</v>
      </c>
      <c r="B34" s="49">
        <v>4539053.9799999995</v>
      </c>
      <c r="C34" s="49">
        <v>4463152.73</v>
      </c>
      <c r="D34" s="49">
        <v>4918237.3</v>
      </c>
      <c r="E34" s="49">
        <v>5379696.22</v>
      </c>
      <c r="F34" s="49">
        <v>6250997.64</v>
      </c>
      <c r="G34" s="137">
        <v>0.508667310981007</v>
      </c>
      <c r="H34" s="137"/>
      <c r="I34" s="213">
        <v>6250997.64</v>
      </c>
      <c r="J34" s="213"/>
      <c r="K34" s="213">
        <f t="shared" si="0"/>
        <v>7376177.2151999995</v>
      </c>
    </row>
    <row r="35" spans="1:11" ht="12.75">
      <c r="A35" t="s">
        <v>93</v>
      </c>
      <c r="B35" s="49">
        <v>628274.56</v>
      </c>
      <c r="C35" s="49">
        <v>315675.48000000004</v>
      </c>
      <c r="D35" s="49">
        <v>192846.25</v>
      </c>
      <c r="E35" s="49">
        <v>247007.06</v>
      </c>
      <c r="F35" s="49">
        <v>366812.45999999996</v>
      </c>
      <c r="G35" s="137">
        <v>0.0298489166702882</v>
      </c>
      <c r="H35" s="137"/>
      <c r="I35" s="213">
        <v>366812.45999999996</v>
      </c>
      <c r="J35" s="213"/>
      <c r="K35" s="213">
        <f t="shared" si="0"/>
        <v>432838.7027999999</v>
      </c>
    </row>
    <row r="36" spans="1:11" ht="12.75">
      <c r="A36" t="s">
        <v>92</v>
      </c>
      <c r="B36" s="49">
        <v>13703.4</v>
      </c>
      <c r="C36" s="49">
        <v>13377.14</v>
      </c>
      <c r="D36" s="49">
        <v>14030.3</v>
      </c>
      <c r="E36" s="49">
        <v>15201.28</v>
      </c>
      <c r="F36" s="49">
        <v>20166.75</v>
      </c>
      <c r="G36" s="137">
        <v>0.0016410446915040308</v>
      </c>
      <c r="H36" s="137"/>
      <c r="I36" s="213">
        <v>20166.75</v>
      </c>
      <c r="J36" s="213"/>
      <c r="K36" s="213">
        <f t="shared" si="0"/>
        <v>23796.765</v>
      </c>
    </row>
    <row r="37" spans="1:11" ht="12.75">
      <c r="A37" t="s">
        <v>95</v>
      </c>
      <c r="B37" s="49">
        <v>35565.09999999999</v>
      </c>
      <c r="C37" s="49">
        <v>36918.96</v>
      </c>
      <c r="D37" s="49">
        <v>39597.66999999999</v>
      </c>
      <c r="E37" s="49">
        <v>38294.71</v>
      </c>
      <c r="F37" s="49">
        <v>43849.520000000004</v>
      </c>
      <c r="G37" s="137">
        <v>0.0035682012233503087</v>
      </c>
      <c r="H37" s="137"/>
      <c r="I37" s="213">
        <v>43849.520000000004</v>
      </c>
      <c r="J37" s="213"/>
      <c r="K37" s="213">
        <f t="shared" si="0"/>
        <v>51742.433600000004</v>
      </c>
    </row>
    <row r="38" spans="1:11" ht="12.75">
      <c r="A38" t="s">
        <v>94</v>
      </c>
      <c r="B38" s="52">
        <v>94023.40000000001</v>
      </c>
      <c r="C38" s="52">
        <v>96128.67</v>
      </c>
      <c r="D38" s="52">
        <v>109337.31</v>
      </c>
      <c r="E38" s="52">
        <v>108176.88999999998</v>
      </c>
      <c r="F38" s="52">
        <v>100535.39000000001</v>
      </c>
      <c r="G38" s="137">
        <v>0.008180944776316831</v>
      </c>
      <c r="H38" s="137"/>
      <c r="I38" s="214">
        <v>100535.39000000001</v>
      </c>
      <c r="J38" s="215"/>
      <c r="K38" s="214">
        <f t="shared" si="0"/>
        <v>118631.7602</v>
      </c>
    </row>
    <row r="39" spans="2:11" ht="12.75">
      <c r="B39" s="49"/>
      <c r="C39" s="49"/>
      <c r="D39" s="49"/>
      <c r="E39" s="49"/>
      <c r="F39" s="139"/>
      <c r="G39" s="49"/>
      <c r="H39" s="49"/>
      <c r="I39" s="191"/>
      <c r="J39" s="191"/>
      <c r="K39" s="191"/>
    </row>
    <row r="40" spans="2:11" ht="12.75">
      <c r="B40" s="49">
        <f>SUM(B32:B39)</f>
        <v>9254903.96</v>
      </c>
      <c r="C40" s="2">
        <f>SUM(C32:C39)</f>
        <v>8805500.400000002</v>
      </c>
      <c r="D40" s="49">
        <f>SUM(D32:D39)</f>
        <v>9498955.930000002</v>
      </c>
      <c r="E40" s="49">
        <f>SUM(E32:E39)</f>
        <v>10328580.82</v>
      </c>
      <c r="F40" s="139">
        <f>SUM(F32:F38)</f>
        <v>12288970.620000001</v>
      </c>
      <c r="G40" s="136">
        <f>SUM(G32:G38)</f>
        <v>0.9999999999999999</v>
      </c>
      <c r="H40" s="136"/>
      <c r="I40" s="197">
        <f>SUM(I32:I38)</f>
        <v>12288970.620000001</v>
      </c>
      <c r="J40" s="197"/>
      <c r="K40" s="197">
        <f>SUM(K32:K38)</f>
        <v>14500985.331599997</v>
      </c>
    </row>
    <row r="41" spans="2:11" ht="12.75">
      <c r="B41" s="49"/>
      <c r="C41" s="49"/>
      <c r="D41" s="49"/>
      <c r="E41" s="49"/>
      <c r="F41" s="49"/>
      <c r="G41" s="49"/>
      <c r="H41" s="49"/>
      <c r="I41" s="191"/>
      <c r="J41" s="191"/>
      <c r="K41" s="191"/>
    </row>
    <row r="42" spans="2:11" ht="12.75">
      <c r="B42" s="49"/>
      <c r="C42" s="49"/>
      <c r="D42" s="49"/>
      <c r="E42" s="49"/>
      <c r="G42" s="49"/>
      <c r="H42" s="49"/>
      <c r="I42" s="199"/>
      <c r="J42" s="199"/>
      <c r="K42" s="199">
        <v>1.07</v>
      </c>
    </row>
    <row r="43" spans="1:11" ht="12.75">
      <c r="A43" s="6" t="s">
        <v>47</v>
      </c>
      <c r="B43" s="49"/>
      <c r="C43" s="49"/>
      <c r="D43" s="49"/>
      <c r="E43" s="49"/>
      <c r="F43" s="56"/>
      <c r="G43" s="49"/>
      <c r="H43" s="49"/>
      <c r="I43" s="193" t="str">
        <f>I30</f>
        <v>Estimated</v>
      </c>
      <c r="J43" s="193"/>
      <c r="K43" s="193" t="s">
        <v>109</v>
      </c>
    </row>
    <row r="44" spans="2:11" ht="12.75">
      <c r="B44" s="4">
        <f>+B31</f>
        <v>2008</v>
      </c>
      <c r="C44" s="4">
        <f>+C31</f>
        <v>2009</v>
      </c>
      <c r="D44" s="4">
        <f>+D31</f>
        <v>2010</v>
      </c>
      <c r="E44" s="4">
        <f>+E31</f>
        <v>2011</v>
      </c>
      <c r="F44" s="4">
        <f>+F31</f>
        <v>2012</v>
      </c>
      <c r="G44" s="4"/>
      <c r="H44" s="4" t="str">
        <f>H31</f>
        <v>Growth</v>
      </c>
      <c r="I44" s="194">
        <f>+I31</f>
        <v>2013</v>
      </c>
      <c r="J44" s="194"/>
      <c r="K44" s="194">
        <f>+K31</f>
        <v>2014</v>
      </c>
    </row>
    <row r="45" spans="1:11" ht="12.75">
      <c r="A45" t="s">
        <v>89</v>
      </c>
      <c r="B45" s="49">
        <v>1078872.6500000001</v>
      </c>
      <c r="C45" s="49">
        <v>1120756.2700000003</v>
      </c>
      <c r="D45" s="49">
        <v>1075497.12</v>
      </c>
      <c r="E45" s="49">
        <v>916103.37</v>
      </c>
      <c r="F45" s="49">
        <v>956652.73</v>
      </c>
      <c r="G45" s="49"/>
      <c r="H45" s="49"/>
      <c r="I45" s="216">
        <v>956652.73</v>
      </c>
      <c r="J45" s="213"/>
      <c r="K45" s="216">
        <f aca="true" t="shared" si="1" ref="K45:K51">I45*(1+H45)*K$42</f>
        <v>1023618.4211</v>
      </c>
    </row>
    <row r="46" spans="1:11" ht="12.75">
      <c r="A46" t="s">
        <v>90</v>
      </c>
      <c r="B46" s="49">
        <v>372661.83999999997</v>
      </c>
      <c r="C46" s="49">
        <v>390437.4799999999</v>
      </c>
      <c r="D46" s="49">
        <v>368052.82</v>
      </c>
      <c r="E46" s="49">
        <v>315906.06999999995</v>
      </c>
      <c r="F46" s="49">
        <v>331770.5900000001</v>
      </c>
      <c r="G46" s="49"/>
      <c r="H46" s="49"/>
      <c r="I46" s="216">
        <v>331770.5900000001</v>
      </c>
      <c r="J46" s="213"/>
      <c r="K46" s="216">
        <f t="shared" si="1"/>
        <v>354994.5313000001</v>
      </c>
    </row>
    <row r="47" spans="1:11" ht="12.75">
      <c r="A47" t="s">
        <v>91</v>
      </c>
      <c r="B47" s="49">
        <v>1733711.6300000001</v>
      </c>
      <c r="C47" s="49">
        <v>1841874.034</v>
      </c>
      <c r="D47" s="49">
        <v>1804366.0200000005</v>
      </c>
      <c r="E47" s="49">
        <v>1567276.7</v>
      </c>
      <c r="F47" s="49">
        <v>1558963.37</v>
      </c>
      <c r="G47" s="49"/>
      <c r="H47" s="49"/>
      <c r="I47" s="216">
        <v>1558963.37</v>
      </c>
      <c r="J47" s="213"/>
      <c r="K47" s="216">
        <f t="shared" si="1"/>
        <v>1668090.8059000003</v>
      </c>
    </row>
    <row r="48" spans="1:11" ht="12.75">
      <c r="A48" t="s">
        <v>93</v>
      </c>
      <c r="B48" s="49">
        <v>239587.25000000003</v>
      </c>
      <c r="C48" s="49">
        <v>129985.91999999998</v>
      </c>
      <c r="D48" s="49">
        <v>72388.31999999998</v>
      </c>
      <c r="E48" s="49">
        <v>69006.68999999999</v>
      </c>
      <c r="F48" s="49">
        <v>90116.21</v>
      </c>
      <c r="G48" s="49"/>
      <c r="H48" s="49"/>
      <c r="I48" s="216">
        <v>90116.21</v>
      </c>
      <c r="J48" s="213"/>
      <c r="K48" s="216">
        <f t="shared" si="1"/>
        <v>96424.34470000002</v>
      </c>
    </row>
    <row r="49" spans="1:11" ht="12.75">
      <c r="A49" t="s">
        <v>92</v>
      </c>
      <c r="B49" s="49">
        <v>5236.2699999999995</v>
      </c>
      <c r="C49" s="49">
        <v>5497.3</v>
      </c>
      <c r="D49" s="49">
        <v>5154.159999999999</v>
      </c>
      <c r="E49" s="49">
        <v>4399.530000000001</v>
      </c>
      <c r="F49" s="49">
        <v>5026.86</v>
      </c>
      <c r="G49" s="49"/>
      <c r="H49" s="49"/>
      <c r="I49" s="216">
        <v>5026.86</v>
      </c>
      <c r="J49" s="213"/>
      <c r="K49" s="216">
        <f t="shared" si="1"/>
        <v>5378.7402</v>
      </c>
    </row>
    <row r="50" spans="1:11" ht="12.75">
      <c r="A50" t="s">
        <v>95</v>
      </c>
      <c r="B50" s="49">
        <v>21231.89</v>
      </c>
      <c r="C50" s="49">
        <v>22938.54</v>
      </c>
      <c r="D50" s="49">
        <v>21693.219999999998</v>
      </c>
      <c r="E50" s="49">
        <v>18799.7</v>
      </c>
      <c r="F50" s="49">
        <v>18955.000000000004</v>
      </c>
      <c r="G50" s="49"/>
      <c r="H50" s="49"/>
      <c r="I50" s="216">
        <v>18955.000000000004</v>
      </c>
      <c r="J50" s="213"/>
      <c r="K50" s="216">
        <f t="shared" si="1"/>
        <v>20281.850000000006</v>
      </c>
    </row>
    <row r="51" spans="1:11" ht="12.75">
      <c r="A51" t="s">
        <v>94</v>
      </c>
      <c r="B51" s="52">
        <v>35722.38</v>
      </c>
      <c r="C51" s="52">
        <v>39703.47</v>
      </c>
      <c r="D51" s="52">
        <v>39900.72</v>
      </c>
      <c r="E51" s="52">
        <v>31638.879999999997</v>
      </c>
      <c r="F51" s="52">
        <v>24962.760000000002</v>
      </c>
      <c r="G51" s="52"/>
      <c r="H51" s="52"/>
      <c r="I51" s="217">
        <v>24962.760000000002</v>
      </c>
      <c r="J51" s="215"/>
      <c r="K51" s="217">
        <f t="shared" si="1"/>
        <v>26710.153200000004</v>
      </c>
    </row>
    <row r="52" spans="2:11" ht="12.75">
      <c r="B52" s="49"/>
      <c r="C52" s="49"/>
      <c r="D52" s="49"/>
      <c r="E52" s="49"/>
      <c r="G52" s="49"/>
      <c r="H52" s="49"/>
      <c r="I52" s="191"/>
      <c r="J52" s="191"/>
      <c r="K52" s="191"/>
    </row>
    <row r="53" spans="2:11" ht="12.75">
      <c r="B53" s="49">
        <f>SUM(B45:B52)</f>
        <v>3487023.91</v>
      </c>
      <c r="C53" s="49">
        <f>SUM(C45:C52)</f>
        <v>3551193.014</v>
      </c>
      <c r="D53" s="49">
        <f>SUM(D45:D52)</f>
        <v>3387052.3800000013</v>
      </c>
      <c r="E53" s="49">
        <f>SUM(E45:E52)</f>
        <v>2923130.9399999995</v>
      </c>
      <c r="F53" s="55">
        <f>SUM(F45:F51)</f>
        <v>2986447.52</v>
      </c>
      <c r="G53" s="49"/>
      <c r="H53" s="49"/>
      <c r="I53" s="197">
        <f>SUM(I45:I51)</f>
        <v>2986447.52</v>
      </c>
      <c r="J53" s="197"/>
      <c r="K53" s="197">
        <f>SUM(K45:K51)</f>
        <v>3195498.8464</v>
      </c>
    </row>
    <row r="54" spans="9:11" ht="12.75">
      <c r="I54" s="191"/>
      <c r="J54" s="191"/>
      <c r="K54" s="191"/>
    </row>
    <row r="55" spans="9:11" ht="12.75">
      <c r="I55" s="191"/>
      <c r="J55" s="191"/>
      <c r="K55" s="191"/>
    </row>
    <row r="56" spans="6:11" ht="12.75">
      <c r="F56" s="59"/>
      <c r="I56" s="192"/>
      <c r="J56" s="192"/>
      <c r="K56" s="192"/>
    </row>
    <row r="57" spans="1:11" ht="12.75">
      <c r="A57" s="6" t="s">
        <v>100</v>
      </c>
      <c r="F57" s="51"/>
      <c r="I57" s="193" t="str">
        <f>I43</f>
        <v>Estimated</v>
      </c>
      <c r="J57" s="193"/>
      <c r="K57" s="193" t="s">
        <v>109</v>
      </c>
    </row>
    <row r="58" spans="2:11" ht="12.75">
      <c r="B58" s="4">
        <f>+B31</f>
        <v>2008</v>
      </c>
      <c r="C58" s="4">
        <f>+C31</f>
        <v>2009</v>
      </c>
      <c r="D58" s="4">
        <f>+D31</f>
        <v>2010</v>
      </c>
      <c r="E58" s="4">
        <f>+E31</f>
        <v>2011</v>
      </c>
      <c r="F58" s="17">
        <f>+F31</f>
        <v>2012</v>
      </c>
      <c r="G58" s="4"/>
      <c r="H58" s="4"/>
      <c r="I58" s="194">
        <f>+I31</f>
        <v>2013</v>
      </c>
      <c r="J58" s="194"/>
      <c r="K58" s="194">
        <f>+K31</f>
        <v>2014</v>
      </c>
    </row>
    <row r="59" spans="9:11" ht="12.75">
      <c r="I59" s="191"/>
      <c r="J59" s="191"/>
      <c r="K59" s="191"/>
    </row>
    <row r="60" spans="1:11" ht="12.75">
      <c r="A60" t="s">
        <v>46</v>
      </c>
      <c r="B60" s="3">
        <v>8532460.86</v>
      </c>
      <c r="C60" s="3">
        <v>9141963.76</v>
      </c>
      <c r="D60" s="3">
        <v>11081369.969999999</v>
      </c>
      <c r="E60" s="3">
        <v>11885527.09</v>
      </c>
      <c r="F60" s="3">
        <v>13135183.110000001</v>
      </c>
      <c r="G60" s="3"/>
      <c r="H60" s="3"/>
      <c r="I60" s="218">
        <v>13355942.49</v>
      </c>
      <c r="J60" s="218"/>
      <c r="K60" s="218">
        <f>I60*(1+'E8 Tables'!G56)</f>
        <v>14459739.390000002</v>
      </c>
    </row>
    <row r="61" spans="9:11" ht="12.75">
      <c r="I61" s="188"/>
      <c r="J61" s="188"/>
      <c r="K61" s="188"/>
    </row>
    <row r="62" spans="1:11" ht="12.75">
      <c r="A62" t="s">
        <v>47</v>
      </c>
      <c r="B62" s="28">
        <v>2812189.76</v>
      </c>
      <c r="C62" s="28">
        <v>3035157.5100000002</v>
      </c>
      <c r="D62" s="28">
        <v>3400405.11</v>
      </c>
      <c r="E62" s="28">
        <v>3139707.6399999997</v>
      </c>
      <c r="F62" s="28">
        <v>3035786.4</v>
      </c>
      <c r="G62" s="28"/>
      <c r="H62" s="28"/>
      <c r="I62" s="219">
        <v>2846049.75</v>
      </c>
      <c r="J62" s="219"/>
      <c r="K62" s="219">
        <f>I62*(1+'E8 Tables'!G58)</f>
        <v>3187575.7199999997</v>
      </c>
    </row>
    <row r="63" spans="6:11" ht="12.75">
      <c r="F63" s="3"/>
      <c r="I63" s="218"/>
      <c r="J63" s="218"/>
      <c r="K63" s="218"/>
    </row>
    <row r="64" spans="2:11" ht="12.75">
      <c r="B64" s="3">
        <f>SUM(B60:B63)</f>
        <v>11344650.62</v>
      </c>
      <c r="C64" s="3">
        <f>SUM(C60:C63)</f>
        <v>12177121.27</v>
      </c>
      <c r="D64" s="3">
        <f>SUM(D60:D63)</f>
        <v>14481775.079999998</v>
      </c>
      <c r="E64" s="3">
        <f>SUM(E60:E63)</f>
        <v>15025234.73</v>
      </c>
      <c r="F64" s="3">
        <f>SUM(F60:F62)</f>
        <v>16170969.510000002</v>
      </c>
      <c r="G64" s="3"/>
      <c r="H64" s="3"/>
      <c r="I64" s="218">
        <f>SUM(I60:I62)</f>
        <v>16201992.24</v>
      </c>
      <c r="J64" s="218"/>
      <c r="K64" s="218">
        <f>SUM(K60:K62)</f>
        <v>17647315.110000003</v>
      </c>
    </row>
    <row r="65" spans="9:11" ht="12.75">
      <c r="I65" s="191"/>
      <c r="J65" s="191"/>
      <c r="K65" s="191"/>
    </row>
    <row r="66" spans="9:11" ht="12.75">
      <c r="I66" s="191"/>
      <c r="J66" s="191"/>
      <c r="K66" s="191"/>
    </row>
    <row r="67" spans="1:11" ht="12.75">
      <c r="A67" s="6" t="s">
        <v>101</v>
      </c>
      <c r="F67" s="51"/>
      <c r="I67" s="193" t="str">
        <f>I57</f>
        <v>Estimated</v>
      </c>
      <c r="J67" s="193"/>
      <c r="K67" s="193" t="s">
        <v>109</v>
      </c>
    </row>
    <row r="68" spans="2:11" ht="12.75">
      <c r="B68" s="4">
        <f>+B31</f>
        <v>2008</v>
      </c>
      <c r="C68" s="4">
        <f>+C31</f>
        <v>2009</v>
      </c>
      <c r="D68" s="4">
        <f>+D31</f>
        <v>2010</v>
      </c>
      <c r="E68" s="4">
        <f>+E31</f>
        <v>2011</v>
      </c>
      <c r="F68" s="17">
        <f>+F31</f>
        <v>2012</v>
      </c>
      <c r="G68" s="4"/>
      <c r="H68" s="4"/>
      <c r="I68" s="194">
        <f>+I31</f>
        <v>2013</v>
      </c>
      <c r="J68" s="194"/>
      <c r="K68" s="194">
        <f>+K31</f>
        <v>2014</v>
      </c>
    </row>
    <row r="69" spans="9:11" ht="12.75">
      <c r="I69" s="191"/>
      <c r="J69" s="191"/>
      <c r="K69" s="191"/>
    </row>
    <row r="70" spans="1:11" ht="12.75">
      <c r="A70" t="s">
        <v>110</v>
      </c>
      <c r="B70" s="3">
        <v>-722443.1000000015</v>
      </c>
      <c r="C70" s="3">
        <v>336463.35999999754</v>
      </c>
      <c r="D70" s="3">
        <v>1582414.0399999972</v>
      </c>
      <c r="E70" s="3">
        <v>1556946.2699999996</v>
      </c>
      <c r="F70" s="3">
        <v>846212.4900000002</v>
      </c>
      <c r="G70" s="3"/>
      <c r="H70" s="3"/>
      <c r="I70" s="3">
        <v>1066971.8699999992</v>
      </c>
      <c r="J70" s="3"/>
      <c r="K70" s="3">
        <f>K60-K40</f>
        <v>-41245.9415999949</v>
      </c>
    </row>
    <row r="72" spans="1:11" ht="12.75">
      <c r="A72" t="s">
        <v>47</v>
      </c>
      <c r="B72" s="28">
        <v>-674834.1500000004</v>
      </c>
      <c r="C72" s="28">
        <v>-516035.5039999997</v>
      </c>
      <c r="D72" s="28">
        <v>13352.729999998584</v>
      </c>
      <c r="E72" s="28">
        <v>216576.7000000002</v>
      </c>
      <c r="F72" s="28">
        <v>49338.87999999989</v>
      </c>
      <c r="G72" s="28"/>
      <c r="H72" s="28"/>
      <c r="I72" s="28">
        <v>-140397.77000000002</v>
      </c>
      <c r="J72" s="28"/>
      <c r="K72" s="28">
        <f>K62-K53</f>
        <v>-7923.126400000416</v>
      </c>
    </row>
    <row r="74" spans="2:11" ht="12.75">
      <c r="B74" s="3">
        <f>SUM(B70:B73)</f>
        <v>-1397277.2500000019</v>
      </c>
      <c r="C74" s="3">
        <f>SUM(C70:C73)</f>
        <v>-179572.14400000218</v>
      </c>
      <c r="D74" s="3">
        <f>SUM(D70:D73)</f>
        <v>1595766.7699999958</v>
      </c>
      <c r="E74" s="3">
        <f>SUM(E70:E73)</f>
        <v>1773522.9699999997</v>
      </c>
      <c r="F74" s="3">
        <f>SUM(F70:F73)</f>
        <v>895551.3700000001</v>
      </c>
      <c r="G74" s="3"/>
      <c r="H74" s="3"/>
      <c r="I74" s="3">
        <f>SUM(I70:I73)</f>
        <v>926574.0999999992</v>
      </c>
      <c r="J74" s="3"/>
      <c r="K74" s="3">
        <f>SUM(K70:K73)</f>
        <v>-49169.06799999531</v>
      </c>
    </row>
    <row r="78" spans="1:11" ht="12.75">
      <c r="A78" s="6" t="s">
        <v>117</v>
      </c>
      <c r="F78" s="51"/>
      <c r="I78" s="51" t="str">
        <f>I67</f>
        <v>Estimated</v>
      </c>
      <c r="J78" s="51"/>
      <c r="K78" s="51" t="s">
        <v>109</v>
      </c>
    </row>
    <row r="79" spans="2:11" ht="12.75">
      <c r="B79" s="4">
        <f>+B31</f>
        <v>2008</v>
      </c>
      <c r="C79" s="4">
        <f>+C31</f>
        <v>2009</v>
      </c>
      <c r="D79" s="4">
        <f>+D31</f>
        <v>2010</v>
      </c>
      <c r="E79" s="4">
        <f>+E31</f>
        <v>2011</v>
      </c>
      <c r="F79" s="17">
        <f>+F31</f>
        <v>2012</v>
      </c>
      <c r="G79" s="4"/>
      <c r="H79" s="4"/>
      <c r="I79" s="17">
        <f>+I31</f>
        <v>2013</v>
      </c>
      <c r="J79" s="17"/>
      <c r="K79" s="17">
        <f>+K31</f>
        <v>2014</v>
      </c>
    </row>
    <row r="81" spans="1:11" ht="12.75">
      <c r="A81" t="s">
        <v>46</v>
      </c>
      <c r="B81" s="3">
        <v>0.9219394276674913</v>
      </c>
      <c r="C81" s="3">
        <v>1.03821058937207</v>
      </c>
      <c r="D81" s="3">
        <v>1.166588207342067</v>
      </c>
      <c r="E81" s="3">
        <v>1.1507415488278088</v>
      </c>
      <c r="F81" s="3">
        <v>1.0688595095689146</v>
      </c>
      <c r="G81" s="3"/>
      <c r="H81" s="3"/>
      <c r="I81" s="3">
        <v>1.0868235349398205</v>
      </c>
      <c r="J81" s="3"/>
      <c r="K81" s="3">
        <f>K60/K40</f>
        <v>0.9971556455884337</v>
      </c>
    </row>
    <row r="83" spans="1:11" ht="12.75">
      <c r="A83" t="s">
        <v>47</v>
      </c>
      <c r="B83" s="43">
        <v>0.8064727494225871</v>
      </c>
      <c r="C83" s="43">
        <v>0.8546867202189197</v>
      </c>
      <c r="D83" s="43">
        <v>1.0039422862424108</v>
      </c>
      <c r="E83" s="43">
        <v>1.0740906597909707</v>
      </c>
      <c r="F83" s="43">
        <v>1.0165209265086967</v>
      </c>
      <c r="G83" s="43"/>
      <c r="H83" s="43"/>
      <c r="I83" s="43">
        <v>0.9529883686019033</v>
      </c>
      <c r="J83" s="43"/>
      <c r="K83" s="43">
        <f>K62/K53</f>
        <v>0.9975205353590014</v>
      </c>
    </row>
    <row r="85" spans="2:8" ht="12.75">
      <c r="B85" s="3"/>
      <c r="C85" s="3"/>
      <c r="D85" s="3"/>
      <c r="E85" s="3"/>
      <c r="F85" s="3"/>
      <c r="G85" s="3"/>
      <c r="H85" s="3"/>
    </row>
    <row r="86" spans="1:7" ht="12.75">
      <c r="A86" s="8"/>
      <c r="B86" s="8"/>
      <c r="C86" s="8"/>
      <c r="D86" s="8"/>
      <c r="E86" s="8"/>
      <c r="F86" s="8"/>
      <c r="G86" s="8"/>
    </row>
    <row r="87" spans="1:11" ht="12.75">
      <c r="A87" s="8"/>
      <c r="B87" s="8"/>
      <c r="C87" s="8"/>
      <c r="D87" s="16"/>
      <c r="E87" s="16"/>
      <c r="F87" s="16"/>
      <c r="G87" s="16"/>
      <c r="H87" s="16"/>
      <c r="I87" s="16"/>
      <c r="J87" s="16"/>
      <c r="K87" s="16"/>
    </row>
    <row r="88" spans="1:11" ht="12.75">
      <c r="A88" s="8"/>
      <c r="B88" s="8"/>
      <c r="C88" s="8"/>
      <c r="D88" s="16"/>
      <c r="E88" s="16"/>
      <c r="F88" s="19"/>
      <c r="G88" s="16"/>
      <c r="H88" s="16"/>
      <c r="I88" s="19"/>
      <c r="J88" s="19"/>
      <c r="K88" s="19"/>
    </row>
    <row r="89" spans="1:11" ht="12.75">
      <c r="A89" s="8"/>
      <c r="B89" s="8"/>
      <c r="C89" s="8"/>
      <c r="D89" s="43"/>
      <c r="E89" s="43"/>
      <c r="F89" s="43"/>
      <c r="G89" s="43"/>
      <c r="H89" s="3"/>
      <c r="I89" s="43"/>
      <c r="J89" s="43"/>
      <c r="K89" s="43"/>
    </row>
    <row r="90" spans="1:11" ht="12.75">
      <c r="A90" s="8"/>
      <c r="B90" s="8"/>
      <c r="C90" s="8"/>
      <c r="D90" s="43"/>
      <c r="E90" s="43"/>
      <c r="F90" s="43"/>
      <c r="G90" s="43"/>
      <c r="H90" s="3"/>
      <c r="I90" s="43"/>
      <c r="J90" s="43"/>
      <c r="K90" s="43"/>
    </row>
    <row r="91" spans="1:11" ht="12.75">
      <c r="A91" s="8"/>
      <c r="B91" s="8"/>
      <c r="C91" s="8"/>
      <c r="D91" s="8"/>
      <c r="E91" s="8"/>
      <c r="F91" s="8"/>
      <c r="G91" s="8"/>
      <c r="I91" s="8"/>
      <c r="J91" s="8"/>
      <c r="K91" s="8"/>
    </row>
    <row r="92" spans="1:11" ht="12.75">
      <c r="A92" s="8"/>
      <c r="B92" s="8"/>
      <c r="C92" s="8"/>
      <c r="D92" s="8"/>
      <c r="E92" s="8"/>
      <c r="F92" s="8"/>
      <c r="G92" s="8"/>
      <c r="I92" s="8"/>
      <c r="J92" s="8"/>
      <c r="K92" s="8"/>
    </row>
    <row r="93" spans="1:11" ht="12.75">
      <c r="A93" s="8"/>
      <c r="B93" s="8"/>
      <c r="C93" s="8"/>
      <c r="D93" s="43"/>
      <c r="E93" s="43"/>
      <c r="F93" s="43"/>
      <c r="G93" s="43"/>
      <c r="H93" s="3"/>
      <c r="I93" s="43"/>
      <c r="J93" s="43"/>
      <c r="K93" s="43"/>
    </row>
    <row r="94" spans="1:11" ht="12.75">
      <c r="A94" s="8"/>
      <c r="B94" s="8"/>
      <c r="C94" s="8"/>
      <c r="D94" s="43"/>
      <c r="E94" s="43"/>
      <c r="F94" s="43"/>
      <c r="G94" s="43"/>
      <c r="H94" s="3"/>
      <c r="I94" s="43"/>
      <c r="J94" s="43"/>
      <c r="K94" s="43"/>
    </row>
    <row r="95" spans="1:11" ht="12.75">
      <c r="A95" s="8"/>
      <c r="B95" s="8"/>
      <c r="C95" s="8"/>
      <c r="D95" s="8"/>
      <c r="E95" s="8"/>
      <c r="F95" s="8"/>
      <c r="G95" s="8"/>
      <c r="I95" s="8"/>
      <c r="J95" s="8"/>
      <c r="K95" s="8"/>
    </row>
    <row r="96" spans="1:11" ht="12.75">
      <c r="A96" s="8"/>
      <c r="B96" s="8"/>
      <c r="C96" s="8"/>
      <c r="D96" s="8"/>
      <c r="E96" s="8"/>
      <c r="F96" s="8"/>
      <c r="G96" s="8"/>
      <c r="I96" s="8"/>
      <c r="J96" s="8"/>
      <c r="K96" s="8"/>
    </row>
    <row r="97" spans="6:11" ht="12.75">
      <c r="F97" s="8"/>
      <c r="I97" s="8"/>
      <c r="J97" s="8"/>
      <c r="K97" s="8"/>
    </row>
  </sheetData>
  <sheetProtection/>
  <mergeCells count="1">
    <mergeCell ref="A2:D2"/>
  </mergeCells>
  <printOptions/>
  <pageMargins left="0.7480314960629921" right="0.7480314960629921" top="0" bottom="0" header="0.5118110236220472" footer="0.5118110236220472"/>
  <pageSetup fitToHeight="1" fitToWidth="1" horizontalDpi="600" verticalDpi="600" orientation="portrait" scale="5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="55" zoomScaleNormal="55" zoomScalePageLayoutView="0" workbookViewId="0" topLeftCell="A1">
      <selection activeCell="B30" sqref="B30:H31"/>
    </sheetView>
  </sheetViews>
  <sheetFormatPr defaultColWidth="9.140625" defaultRowHeight="12.75"/>
  <cols>
    <col min="1" max="1" width="34.8515625" style="0" customWidth="1"/>
    <col min="2" max="7" width="14.7109375" style="0" customWidth="1"/>
    <col min="8" max="8" width="15.421875" style="0" customWidth="1"/>
    <col min="10" max="10" width="16.7109375" style="0" customWidth="1"/>
  </cols>
  <sheetData>
    <row r="1" spans="1:7" ht="12.75">
      <c r="A1" s="177" t="s">
        <v>116</v>
      </c>
      <c r="B1" s="177"/>
      <c r="C1" s="177"/>
      <c r="D1" s="177"/>
      <c r="E1" s="177"/>
      <c r="F1" s="177"/>
      <c r="G1" s="177"/>
    </row>
    <row r="2" spans="1:7" ht="15.75">
      <c r="A2" s="173" t="s">
        <v>144</v>
      </c>
      <c r="B2" s="173"/>
      <c r="C2" s="173"/>
      <c r="D2" s="173"/>
      <c r="E2" s="173"/>
      <c r="F2" s="173"/>
      <c r="G2" s="173"/>
    </row>
    <row r="3" spans="1:7" ht="15.75">
      <c r="A3" s="102"/>
      <c r="B3" s="102"/>
      <c r="C3" s="102"/>
      <c r="D3" s="102"/>
      <c r="E3" s="102"/>
      <c r="F3" s="102"/>
      <c r="G3" s="102"/>
    </row>
    <row r="4" spans="2:6" ht="12.75">
      <c r="B4" s="60"/>
      <c r="C4" s="61"/>
      <c r="D4" s="61"/>
      <c r="E4" s="77" t="s">
        <v>115</v>
      </c>
      <c r="F4" s="11"/>
    </row>
    <row r="5" spans="2:6" ht="12.75">
      <c r="B5" s="64"/>
      <c r="C5" s="8"/>
      <c r="D5" s="16"/>
      <c r="E5" s="66" t="s">
        <v>109</v>
      </c>
      <c r="F5" s="16"/>
    </row>
    <row r="6" spans="2:6" ht="12.75">
      <c r="B6" s="64"/>
      <c r="C6" s="8"/>
      <c r="D6" s="16">
        <f>'New UTRs'!C6</f>
        <v>2013</v>
      </c>
      <c r="E6" s="66">
        <v>2014</v>
      </c>
      <c r="F6" s="16"/>
    </row>
    <row r="7" spans="2:6" ht="12.75">
      <c r="B7" s="64"/>
      <c r="C7" s="8"/>
      <c r="D7" s="16"/>
      <c r="E7" s="66"/>
      <c r="F7" s="16"/>
    </row>
    <row r="8" spans="2:6" ht="15" customHeight="1">
      <c r="B8" s="64" t="s">
        <v>46</v>
      </c>
      <c r="C8" s="8" t="s">
        <v>89</v>
      </c>
      <c r="D8" s="96">
        <v>0.0067</v>
      </c>
      <c r="E8" s="97">
        <v>0.007906</v>
      </c>
      <c r="F8" s="162"/>
    </row>
    <row r="9" spans="2:6" ht="15" customHeight="1">
      <c r="B9" s="68"/>
      <c r="C9" s="8" t="s">
        <v>90</v>
      </c>
      <c r="D9" s="96">
        <v>0.0058</v>
      </c>
      <c r="E9" s="97">
        <v>0.006843999999999999</v>
      </c>
      <c r="F9" s="162"/>
    </row>
    <row r="10" spans="2:6" ht="15" customHeight="1">
      <c r="B10" s="64"/>
      <c r="C10" s="8" t="s">
        <v>91</v>
      </c>
      <c r="D10" s="96">
        <v>3.0521</v>
      </c>
      <c r="E10" s="97">
        <v>3.6014779999999997</v>
      </c>
      <c r="F10" s="162"/>
    </row>
    <row r="11" spans="2:6" ht="15" customHeight="1">
      <c r="B11" s="64"/>
      <c r="C11" s="8" t="s">
        <v>93</v>
      </c>
      <c r="D11" s="96">
        <v>2.8686</v>
      </c>
      <c r="E11" s="97">
        <v>3.3849479999999996</v>
      </c>
      <c r="F11" s="162"/>
    </row>
    <row r="12" spans="2:6" ht="15" customHeight="1">
      <c r="B12" s="64"/>
      <c r="C12" s="8" t="s">
        <v>92</v>
      </c>
      <c r="D12" s="96">
        <v>0.0058</v>
      </c>
      <c r="E12" s="97">
        <v>0.006843999999999999</v>
      </c>
      <c r="F12" s="162"/>
    </row>
    <row r="13" spans="2:8" ht="15" customHeight="1">
      <c r="B13" s="64"/>
      <c r="C13" s="8" t="s">
        <v>95</v>
      </c>
      <c r="D13" s="96">
        <v>1.8559</v>
      </c>
      <c r="E13" s="97">
        <v>2.189962</v>
      </c>
      <c r="F13" s="162"/>
      <c r="H13" s="203"/>
    </row>
    <row r="14" spans="2:6" ht="25.5">
      <c r="B14" s="64"/>
      <c r="C14" s="100" t="s">
        <v>94</v>
      </c>
      <c r="D14" s="96">
        <v>2.8776</v>
      </c>
      <c r="E14" s="97">
        <v>3.395568</v>
      </c>
      <c r="F14" s="162"/>
    </row>
    <row r="15" spans="2:6" ht="12.75">
      <c r="B15" s="64"/>
      <c r="C15" s="8"/>
      <c r="D15" s="96"/>
      <c r="E15" s="98"/>
      <c r="F15" s="96"/>
    </row>
    <row r="16" spans="2:6" ht="15" customHeight="1">
      <c r="B16" s="64" t="s">
        <v>47</v>
      </c>
      <c r="C16" s="8" t="s">
        <v>89</v>
      </c>
      <c r="D16" s="96">
        <v>0.0015</v>
      </c>
      <c r="E16" s="98">
        <v>0.001605</v>
      </c>
      <c r="F16" s="162"/>
    </row>
    <row r="17" spans="2:6" ht="15" customHeight="1">
      <c r="B17" s="64"/>
      <c r="C17" s="8" t="s">
        <v>90</v>
      </c>
      <c r="D17" s="96">
        <v>0.0014</v>
      </c>
      <c r="E17" s="98">
        <v>0.001498</v>
      </c>
      <c r="F17" s="162"/>
    </row>
    <row r="18" spans="2:6" ht="15" customHeight="1">
      <c r="B18" s="64"/>
      <c r="C18" s="8" t="s">
        <v>91</v>
      </c>
      <c r="D18" s="96">
        <v>0.7287</v>
      </c>
      <c r="E18" s="98">
        <v>0.7797090000000001</v>
      </c>
      <c r="F18" s="162"/>
    </row>
    <row r="19" spans="2:6" ht="15" customHeight="1">
      <c r="B19" s="64"/>
      <c r="C19" s="8" t="s">
        <v>93</v>
      </c>
      <c r="D19" s="96">
        <v>0.6849</v>
      </c>
      <c r="E19" s="98">
        <v>0.732843</v>
      </c>
      <c r="F19" s="162"/>
    </row>
    <row r="20" spans="2:6" ht="15" customHeight="1">
      <c r="B20" s="64"/>
      <c r="C20" s="8" t="s">
        <v>92</v>
      </c>
      <c r="D20" s="96">
        <v>0.0014</v>
      </c>
      <c r="E20" s="98">
        <v>0.001498</v>
      </c>
      <c r="F20" s="162"/>
    </row>
    <row r="21" spans="2:6" ht="15" customHeight="1">
      <c r="B21" s="64"/>
      <c r="C21" s="8" t="s">
        <v>95</v>
      </c>
      <c r="D21" s="96">
        <v>0.4433</v>
      </c>
      <c r="E21" s="98">
        <v>0.47433100000000006</v>
      </c>
      <c r="F21" s="162"/>
    </row>
    <row r="22" spans="2:6" ht="25.5">
      <c r="B22" s="70"/>
      <c r="C22" s="101" t="s">
        <v>94</v>
      </c>
      <c r="D22" s="22">
        <v>0.6871</v>
      </c>
      <c r="E22" s="172">
        <v>0.7351970000000001</v>
      </c>
      <c r="F22" s="162"/>
    </row>
    <row r="25" spans="1:6" ht="12.75">
      <c r="A25" s="177" t="s">
        <v>121</v>
      </c>
      <c r="B25" s="177"/>
      <c r="C25" s="177"/>
      <c r="D25" s="177"/>
      <c r="E25" s="177"/>
      <c r="F25" s="51"/>
    </row>
    <row r="26" spans="1:6" ht="22.5" customHeight="1">
      <c r="A26" s="176" t="s">
        <v>120</v>
      </c>
      <c r="B26" s="176"/>
      <c r="C26" s="176"/>
      <c r="D26" s="176"/>
      <c r="E26" s="176"/>
      <c r="F26" s="152"/>
    </row>
    <row r="27" spans="1:6" ht="12.75">
      <c r="A27" s="6"/>
      <c r="E27" s="51"/>
      <c r="F27" s="51"/>
    </row>
    <row r="28" spans="1:8" ht="12.75">
      <c r="A28" s="6"/>
      <c r="B28" s="178" t="s">
        <v>108</v>
      </c>
      <c r="C28" s="179"/>
      <c r="D28" s="179"/>
      <c r="E28" s="179"/>
      <c r="F28" s="180"/>
      <c r="G28" s="178" t="s">
        <v>107</v>
      </c>
      <c r="H28" s="180"/>
    </row>
    <row r="29" spans="2:8" ht="18" customHeight="1">
      <c r="B29" s="81">
        <v>2008</v>
      </c>
      <c r="C29" s="81">
        <v>2009</v>
      </c>
      <c r="D29" s="81">
        <v>2010</v>
      </c>
      <c r="E29" s="81">
        <v>2011</v>
      </c>
      <c r="F29" s="81">
        <v>2012</v>
      </c>
      <c r="G29" s="81">
        <v>2013</v>
      </c>
      <c r="H29" s="81">
        <v>2014</v>
      </c>
    </row>
    <row r="30" spans="1:8" ht="19.5" customHeight="1">
      <c r="A30" s="92" t="s">
        <v>110</v>
      </c>
      <c r="B30" s="94">
        <v>-722443.1000000015</v>
      </c>
      <c r="C30" s="94">
        <v>336463.35999999754</v>
      </c>
      <c r="D30" s="94">
        <v>1582414.0399999972</v>
      </c>
      <c r="E30" s="94">
        <v>1556946.2699999996</v>
      </c>
      <c r="F30" s="94">
        <v>846212.4900000002</v>
      </c>
      <c r="G30" s="94">
        <v>1066971.8699999992</v>
      </c>
      <c r="H30" s="94">
        <v>-41245.9415999949</v>
      </c>
    </row>
    <row r="31" spans="1:8" ht="19.5" customHeight="1">
      <c r="A31" s="92" t="s">
        <v>47</v>
      </c>
      <c r="B31" s="94">
        <v>-674834.1500000004</v>
      </c>
      <c r="C31" s="94">
        <v>-516035.5039999997</v>
      </c>
      <c r="D31" s="94">
        <v>13352.729999998584</v>
      </c>
      <c r="E31" s="94">
        <v>216576.7000000002</v>
      </c>
      <c r="F31" s="94">
        <v>49338.87999999989</v>
      </c>
      <c r="G31" s="94">
        <v>-140397.77000000002</v>
      </c>
      <c r="H31" s="94">
        <v>-7923.126400000416</v>
      </c>
    </row>
    <row r="32" spans="1:8" ht="19.5" customHeight="1">
      <c r="A32" s="92"/>
      <c r="B32" s="95">
        <f aca="true" t="shared" si="0" ref="B32:G32">SUM(B30:B31)</f>
        <v>-1397277.2500000019</v>
      </c>
      <c r="C32" s="95">
        <f t="shared" si="0"/>
        <v>-179572.14400000218</v>
      </c>
      <c r="D32" s="95">
        <f t="shared" si="0"/>
        <v>1595766.7699999958</v>
      </c>
      <c r="E32" s="95">
        <f t="shared" si="0"/>
        <v>1773522.9699999997</v>
      </c>
      <c r="F32" s="95">
        <f t="shared" si="0"/>
        <v>895551.3700000001</v>
      </c>
      <c r="G32" s="95">
        <f t="shared" si="0"/>
        <v>926574.0999999992</v>
      </c>
      <c r="H32" s="95">
        <f>SUM(H30:H31)</f>
        <v>-49169.06799999531</v>
      </c>
    </row>
    <row r="33" spans="1:4" ht="12.75">
      <c r="A33" s="8"/>
      <c r="B33" s="74"/>
      <c r="C33" s="75"/>
      <c r="D33" s="74"/>
    </row>
    <row r="34" spans="1:4" ht="12.75">
      <c r="A34" s="6" t="s">
        <v>141</v>
      </c>
      <c r="B34" s="74"/>
      <c r="C34" s="75"/>
      <c r="D34" s="74"/>
    </row>
    <row r="35" spans="1:4" ht="12.75">
      <c r="A35" s="8"/>
      <c r="B35" s="74"/>
      <c r="C35" s="75"/>
      <c r="D35" s="74"/>
    </row>
    <row r="36" spans="1:7" ht="12.75">
      <c r="A36" s="177" t="s">
        <v>119</v>
      </c>
      <c r="B36" s="177"/>
      <c r="C36" s="177"/>
      <c r="D36" s="177"/>
      <c r="E36" s="177"/>
      <c r="F36" s="177"/>
      <c r="G36" s="177"/>
    </row>
    <row r="37" spans="1:7" ht="15.75">
      <c r="A37" s="176" t="s">
        <v>118</v>
      </c>
      <c r="B37" s="176"/>
      <c r="C37" s="176"/>
      <c r="D37" s="176"/>
      <c r="E37" s="176"/>
      <c r="F37" s="176"/>
      <c r="G37" s="176"/>
    </row>
    <row r="39" spans="2:8" ht="12.75">
      <c r="B39" s="178" t="s">
        <v>108</v>
      </c>
      <c r="C39" s="179"/>
      <c r="D39" s="179"/>
      <c r="E39" s="179"/>
      <c r="F39" s="180"/>
      <c r="G39" s="178" t="s">
        <v>107</v>
      </c>
      <c r="H39" s="180"/>
    </row>
    <row r="40" spans="1:8" ht="25.5">
      <c r="A40" s="84" t="s">
        <v>99</v>
      </c>
      <c r="B40" s="81">
        <f>+B29</f>
        <v>2008</v>
      </c>
      <c r="C40" s="81">
        <v>2009</v>
      </c>
      <c r="D40" s="81">
        <v>2010</v>
      </c>
      <c r="E40" s="81">
        <v>2011</v>
      </c>
      <c r="F40" s="81">
        <v>2012</v>
      </c>
      <c r="G40" s="99">
        <f>G29</f>
        <v>2013</v>
      </c>
      <c r="H40" s="99" t="s">
        <v>111</v>
      </c>
    </row>
    <row r="41" spans="1:8" ht="19.5" customHeight="1">
      <c r="A41" s="78" t="s">
        <v>110</v>
      </c>
      <c r="B41" s="79">
        <v>9254903.96</v>
      </c>
      <c r="C41" s="79">
        <v>8805500.400000002</v>
      </c>
      <c r="D41" s="79">
        <v>9498955.930000002</v>
      </c>
      <c r="E41" s="79">
        <v>10328580.82</v>
      </c>
      <c r="F41" s="79">
        <v>12288970.620000001</v>
      </c>
      <c r="G41" s="79">
        <v>12288970.620000001</v>
      </c>
      <c r="H41" s="79">
        <f>'New UTRs'!K40</f>
        <v>14500985.331599997</v>
      </c>
    </row>
    <row r="42" spans="1:8" ht="19.5" customHeight="1">
      <c r="A42" s="80" t="s">
        <v>47</v>
      </c>
      <c r="B42" s="79">
        <v>3487023.91</v>
      </c>
      <c r="C42" s="79">
        <v>3551193.014</v>
      </c>
      <c r="D42" s="79">
        <v>3387052.3800000013</v>
      </c>
      <c r="E42" s="79">
        <v>2923130.9399999995</v>
      </c>
      <c r="F42" s="79">
        <v>2986447.52</v>
      </c>
      <c r="G42" s="79">
        <v>2986447.52</v>
      </c>
      <c r="H42" s="79">
        <f>'New UTRs'!K53</f>
        <v>3195498.8464</v>
      </c>
    </row>
    <row r="43" spans="1:8" ht="19.5" customHeight="1">
      <c r="A43" s="80"/>
      <c r="B43" s="87">
        <f aca="true" t="shared" si="1" ref="B43:H43">SUM(B41:B42)</f>
        <v>12741927.870000001</v>
      </c>
      <c r="C43" s="87">
        <f t="shared" si="1"/>
        <v>12356693.414000003</v>
      </c>
      <c r="D43" s="87">
        <f t="shared" si="1"/>
        <v>12886008.310000002</v>
      </c>
      <c r="E43" s="87">
        <f t="shared" si="1"/>
        <v>13251711.76</v>
      </c>
      <c r="F43" s="87">
        <f t="shared" si="1"/>
        <v>15275418.14</v>
      </c>
      <c r="G43" s="87">
        <f t="shared" si="1"/>
        <v>15275418.14</v>
      </c>
      <c r="H43" s="87">
        <f t="shared" si="1"/>
        <v>17696484.177999996</v>
      </c>
    </row>
    <row r="44" spans="2:8" ht="12.75">
      <c r="B44" s="53"/>
      <c r="C44" s="53"/>
      <c r="D44" s="53"/>
      <c r="E44" s="53"/>
      <c r="F44" s="53"/>
      <c r="G44" s="53"/>
      <c r="H44" s="53"/>
    </row>
    <row r="45" spans="2:8" ht="12.75">
      <c r="B45" s="53"/>
      <c r="C45" s="53"/>
      <c r="D45" s="53"/>
      <c r="E45" s="53"/>
      <c r="F45" s="53"/>
      <c r="G45" s="59"/>
      <c r="H45" s="53"/>
    </row>
    <row r="46" spans="2:8" ht="12.75">
      <c r="B46" s="178" t="s">
        <v>108</v>
      </c>
      <c r="C46" s="179"/>
      <c r="D46" s="179"/>
      <c r="E46" s="179"/>
      <c r="F46" s="180"/>
      <c r="G46" s="178" t="s">
        <v>107</v>
      </c>
      <c r="H46" s="180"/>
    </row>
    <row r="47" spans="1:8" ht="19.5" customHeight="1">
      <c r="A47" s="83" t="s">
        <v>112</v>
      </c>
      <c r="B47" s="83">
        <f>+B29</f>
        <v>2008</v>
      </c>
      <c r="C47" s="83">
        <f>+C29</f>
        <v>2009</v>
      </c>
      <c r="D47" s="83">
        <f>+D29</f>
        <v>2010</v>
      </c>
      <c r="E47" s="83">
        <f>+E29</f>
        <v>2011</v>
      </c>
      <c r="F47" s="83">
        <v>2012</v>
      </c>
      <c r="G47" s="83">
        <f>+G29</f>
        <v>2013</v>
      </c>
      <c r="H47" s="84" t="s">
        <v>114</v>
      </c>
    </row>
    <row r="48" spans="1:8" ht="19.5" customHeight="1">
      <c r="A48" s="78" t="s">
        <v>110</v>
      </c>
      <c r="B48" s="85">
        <v>8532460.86</v>
      </c>
      <c r="C48" s="85">
        <v>9141963.76</v>
      </c>
      <c r="D48" s="85">
        <v>11081369.969999999</v>
      </c>
      <c r="E48" s="85">
        <v>11885527.09</v>
      </c>
      <c r="F48" s="85">
        <v>13135183.110000001</v>
      </c>
      <c r="G48" s="85">
        <v>13355942.49</v>
      </c>
      <c r="H48" s="85">
        <f>'New UTRs'!K60</f>
        <v>14459739.390000002</v>
      </c>
    </row>
    <row r="49" spans="1:8" ht="19.5" customHeight="1">
      <c r="A49" s="80" t="s">
        <v>47</v>
      </c>
      <c r="B49" s="85">
        <v>2812189.76</v>
      </c>
      <c r="C49" s="85">
        <v>3035157.5100000002</v>
      </c>
      <c r="D49" s="85">
        <v>3400405.11</v>
      </c>
      <c r="E49" s="85">
        <v>3139707.6399999997</v>
      </c>
      <c r="F49" s="85">
        <v>3035786.4</v>
      </c>
      <c r="G49" s="85">
        <v>2846049.75</v>
      </c>
      <c r="H49" s="85">
        <f>'New UTRs'!K62</f>
        <v>3187575.7199999997</v>
      </c>
    </row>
    <row r="50" spans="1:8" ht="19.5" customHeight="1">
      <c r="A50" s="80"/>
      <c r="B50" s="86">
        <f aca="true" t="shared" si="2" ref="B50:H50">SUM(B48:B49)</f>
        <v>11344650.62</v>
      </c>
      <c r="C50" s="86">
        <f t="shared" si="2"/>
        <v>12177121.27</v>
      </c>
      <c r="D50" s="86">
        <f t="shared" si="2"/>
        <v>14481775.079999998</v>
      </c>
      <c r="E50" s="86">
        <f t="shared" si="2"/>
        <v>15025234.73</v>
      </c>
      <c r="F50" s="86">
        <f t="shared" si="2"/>
        <v>16170969.510000002</v>
      </c>
      <c r="G50" s="86">
        <f t="shared" si="2"/>
        <v>16201992.24</v>
      </c>
      <c r="H50" s="86">
        <f t="shared" si="2"/>
        <v>17647315.110000003</v>
      </c>
    </row>
    <row r="53" spans="1:7" ht="12.75">
      <c r="A53" s="177" t="s">
        <v>129</v>
      </c>
      <c r="B53" s="177"/>
      <c r="C53" s="177"/>
      <c r="D53" s="177"/>
      <c r="E53" s="177"/>
      <c r="F53" s="177"/>
      <c r="G53" s="177"/>
    </row>
    <row r="54" ht="12.75">
      <c r="F54" s="125"/>
    </row>
    <row r="55" spans="1:7" ht="38.25">
      <c r="A55" s="83" t="s">
        <v>123</v>
      </c>
      <c r="B55" s="84" t="s">
        <v>124</v>
      </c>
      <c r="C55" s="84" t="s">
        <v>145</v>
      </c>
      <c r="D55" s="84" t="s">
        <v>125</v>
      </c>
      <c r="E55" s="84" t="s">
        <v>151</v>
      </c>
      <c r="F55" s="84" t="s">
        <v>148</v>
      </c>
      <c r="G55" s="84" t="s">
        <v>150</v>
      </c>
    </row>
    <row r="56" spans="1:7" ht="15" customHeight="1">
      <c r="A56" s="80" t="s">
        <v>126</v>
      </c>
      <c r="B56" s="163">
        <v>3.57</v>
      </c>
      <c r="C56" s="164">
        <v>3.63</v>
      </c>
      <c r="D56" s="165">
        <v>1</v>
      </c>
      <c r="E56" s="166">
        <v>0.016806722689075647</v>
      </c>
      <c r="F56" s="164">
        <v>3.93</v>
      </c>
      <c r="G56" s="166">
        <v>0.08264462809917363</v>
      </c>
    </row>
    <row r="57" spans="1:7" ht="15" customHeight="1">
      <c r="A57" s="80"/>
      <c r="B57" s="163"/>
      <c r="C57" s="164"/>
      <c r="D57" s="165"/>
      <c r="E57" s="166"/>
      <c r="F57" s="164"/>
      <c r="G57" s="166"/>
    </row>
    <row r="58" spans="1:7" ht="15" customHeight="1">
      <c r="A58" s="80" t="s">
        <v>127</v>
      </c>
      <c r="B58" s="163">
        <v>0.8</v>
      </c>
      <c r="C58" s="164">
        <v>0.75</v>
      </c>
      <c r="D58" s="167">
        <v>1</v>
      </c>
      <c r="E58" s="166">
        <v>-0.06250000000000006</v>
      </c>
      <c r="F58" s="164">
        <v>0.84</v>
      </c>
      <c r="G58" s="166">
        <v>0.11999999999999995</v>
      </c>
    </row>
    <row r="59" spans="1:7" ht="15" customHeight="1">
      <c r="A59" s="80" t="s">
        <v>128</v>
      </c>
      <c r="B59" s="171" t="s">
        <v>82</v>
      </c>
      <c r="C59" s="171" t="s">
        <v>82</v>
      </c>
      <c r="D59" s="167">
        <v>0</v>
      </c>
      <c r="E59" s="168" t="s">
        <v>82</v>
      </c>
      <c r="F59" s="171" t="s">
        <v>82</v>
      </c>
      <c r="G59" s="168" t="s">
        <v>82</v>
      </c>
    </row>
    <row r="60" spans="1:7" ht="15" customHeight="1">
      <c r="A60" s="80"/>
      <c r="B60" s="163">
        <f>SUM(B56:B59)</f>
        <v>4.37</v>
      </c>
      <c r="C60" s="163">
        <f>SUM(C56:C59)</f>
        <v>4.38</v>
      </c>
      <c r="D60" s="169"/>
      <c r="E60" s="170">
        <f>(C60-B60)/B60</f>
        <v>0.002288329519450752</v>
      </c>
      <c r="F60" s="163">
        <f>SUM(F56:F59)</f>
        <v>4.7700000000000005</v>
      </c>
      <c r="G60" s="166">
        <f>(F60-C60)/C60</f>
        <v>0.08904109589041109</v>
      </c>
    </row>
    <row r="61" ht="12.75">
      <c r="F61" s="125"/>
    </row>
    <row r="62" spans="1:6" ht="12.75">
      <c r="A62" s="6" t="s">
        <v>149</v>
      </c>
      <c r="F62" s="125"/>
    </row>
    <row r="63" ht="12.75">
      <c r="F63" s="125"/>
    </row>
    <row r="64" ht="12.75">
      <c r="F64" s="125"/>
    </row>
    <row r="66" spans="1:7" ht="12.75">
      <c r="A66" s="177" t="s">
        <v>122</v>
      </c>
      <c r="B66" s="177"/>
      <c r="C66" s="177"/>
      <c r="D66" s="177"/>
      <c r="E66" s="177"/>
      <c r="F66" s="177"/>
      <c r="G66" s="177"/>
    </row>
    <row r="67" spans="1:7" ht="15.75">
      <c r="A67" s="176" t="s">
        <v>117</v>
      </c>
      <c r="B67" s="176"/>
      <c r="C67" s="176"/>
      <c r="D67" s="176"/>
      <c r="E67" s="176"/>
      <c r="F67" s="176"/>
      <c r="G67" s="176"/>
    </row>
    <row r="68" spans="5:6" ht="12.75">
      <c r="E68" s="51"/>
      <c r="F68" s="51"/>
    </row>
    <row r="69" spans="1:8" ht="12.75" customHeight="1">
      <c r="A69" s="6"/>
      <c r="B69" s="181" t="s">
        <v>108</v>
      </c>
      <c r="C69" s="182"/>
      <c r="D69" s="182"/>
      <c r="E69" s="182"/>
      <c r="F69" s="183"/>
      <c r="G69" s="184" t="s">
        <v>153</v>
      </c>
      <c r="H69" s="184" t="s">
        <v>154</v>
      </c>
    </row>
    <row r="70" spans="2:8" ht="12.75">
      <c r="B70" s="91">
        <f>+B29</f>
        <v>2008</v>
      </c>
      <c r="C70" s="91">
        <f>+C29</f>
        <v>2009</v>
      </c>
      <c r="D70" s="91">
        <f>+D29</f>
        <v>2010</v>
      </c>
      <c r="E70" s="91">
        <v>2011</v>
      </c>
      <c r="F70" s="151">
        <v>2012</v>
      </c>
      <c r="G70" s="185"/>
      <c r="H70" s="185"/>
    </row>
    <row r="71" spans="1:8" ht="12.75">
      <c r="A71" s="92" t="s">
        <v>46</v>
      </c>
      <c r="B71" s="93">
        <v>0.9219394276674913</v>
      </c>
      <c r="C71" s="93">
        <v>1.03821058937207</v>
      </c>
      <c r="D71" s="93">
        <v>1.166588207342067</v>
      </c>
      <c r="E71" s="93">
        <v>1.1507415488278088</v>
      </c>
      <c r="F71" s="93">
        <v>1.0688595095689146</v>
      </c>
      <c r="G71" s="201">
        <v>1.0868235349398205</v>
      </c>
      <c r="H71" s="201">
        <v>0.9971556455884337</v>
      </c>
    </row>
    <row r="72" spans="1:8" ht="12.75">
      <c r="A72" s="92" t="s">
        <v>47</v>
      </c>
      <c r="B72" s="93">
        <v>0.8064727494225871</v>
      </c>
      <c r="C72" s="93">
        <v>0.8546867202189197</v>
      </c>
      <c r="D72" s="93">
        <v>1.0039422862424108</v>
      </c>
      <c r="E72" s="93">
        <v>1.0740906597909707</v>
      </c>
      <c r="F72" s="93">
        <v>1.0165209265086967</v>
      </c>
      <c r="G72" s="201">
        <v>0.9529883686019033</v>
      </c>
      <c r="H72" s="201">
        <v>0.9975205353590014</v>
      </c>
    </row>
  </sheetData>
  <sheetProtection/>
  <mergeCells count="18">
    <mergeCell ref="B69:F69"/>
    <mergeCell ref="G28:H28"/>
    <mergeCell ref="A53:G53"/>
    <mergeCell ref="H69:H70"/>
    <mergeCell ref="G39:H39"/>
    <mergeCell ref="G46:H46"/>
    <mergeCell ref="A66:G66"/>
    <mergeCell ref="A67:G67"/>
    <mergeCell ref="G69:G70"/>
    <mergeCell ref="B39:F39"/>
    <mergeCell ref="B46:F46"/>
    <mergeCell ref="A2:G2"/>
    <mergeCell ref="A37:G37"/>
    <mergeCell ref="A1:G1"/>
    <mergeCell ref="A25:E25"/>
    <mergeCell ref="A36:G36"/>
    <mergeCell ref="A26:E26"/>
    <mergeCell ref="B28:F28"/>
  </mergeCells>
  <printOptions/>
  <pageMargins left="0.5905511811023623" right="0" top="0.8661417322834646" bottom="0.35433070866141736" header="0.5118110236220472" footer="0.15748031496062992"/>
  <pageSetup fitToHeight="1" fitToWidth="1" horizontalDpi="600" verticalDpi="600" orientation="portrait" scale="69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="85" zoomScaleNormal="85" zoomScalePageLayoutView="0" workbookViewId="0" topLeftCell="A1">
      <selection activeCell="C26" sqref="C26:D41"/>
    </sheetView>
  </sheetViews>
  <sheetFormatPr defaultColWidth="9.140625" defaultRowHeight="12.75"/>
  <cols>
    <col min="1" max="1" width="11.00390625" style="0" customWidth="1"/>
    <col min="2" max="2" width="32.00390625" style="0" customWidth="1"/>
    <col min="3" max="6" width="13.7109375" style="0" customWidth="1"/>
    <col min="7" max="7" width="17.28125" style="0" customWidth="1"/>
  </cols>
  <sheetData>
    <row r="1" spans="1:7" ht="15.75">
      <c r="A1" s="173" t="s">
        <v>50</v>
      </c>
      <c r="B1" s="173"/>
      <c r="C1" s="173"/>
      <c r="D1" s="173"/>
      <c r="E1" s="173"/>
      <c r="F1" s="173"/>
      <c r="G1" s="173"/>
    </row>
    <row r="2" spans="1:7" ht="15.75">
      <c r="A2" s="173" t="s">
        <v>49</v>
      </c>
      <c r="B2" s="173"/>
      <c r="C2" s="173"/>
      <c r="D2" s="173"/>
      <c r="E2" s="173"/>
      <c r="F2" s="173"/>
      <c r="G2" s="173"/>
    </row>
    <row r="4" ht="12.75">
      <c r="A4" s="6" t="s">
        <v>52</v>
      </c>
    </row>
    <row r="5" spans="2:7" ht="12.75">
      <c r="B5" s="22">
        <v>2008</v>
      </c>
      <c r="C5" s="22">
        <v>2009</v>
      </c>
      <c r="D5" s="22">
        <v>2010</v>
      </c>
      <c r="E5" s="22">
        <v>2011</v>
      </c>
      <c r="F5" s="22">
        <v>2012</v>
      </c>
      <c r="G5" s="22" t="s">
        <v>48</v>
      </c>
    </row>
    <row r="6" spans="1:7" ht="12.75">
      <c r="A6" t="s">
        <v>46</v>
      </c>
      <c r="B6" s="30">
        <v>0.08466995768908825</v>
      </c>
      <c r="C6" s="30">
        <v>-0.03680427628385167</v>
      </c>
      <c r="D6" s="30">
        <v>-0.14279949539488204</v>
      </c>
      <c r="E6" s="30">
        <v>-0.13099513872716248</v>
      </c>
      <c r="F6" s="30">
        <v>-0.06442334932931149</v>
      </c>
      <c r="G6" s="30">
        <f>AVERAGE(B6:E6)</f>
        <v>-0.056482238179201984</v>
      </c>
    </row>
    <row r="7" spans="1:7" ht="12.75">
      <c r="A7" t="s">
        <v>47</v>
      </c>
      <c r="B7" s="30">
        <v>0.2399675013395968</v>
      </c>
      <c r="C7" s="30">
        <v>0.17001934901230206</v>
      </c>
      <c r="D7" s="30">
        <v>-0.003926805650518363</v>
      </c>
      <c r="E7" s="30">
        <v>-0.06897989393687601</v>
      </c>
      <c r="F7" s="30">
        <v>-0.01625242144836025</v>
      </c>
      <c r="G7" s="30">
        <f>AVERAGE(B7:D7)</f>
        <v>0.1353533482337935</v>
      </c>
    </row>
    <row r="8" spans="1:7" ht="12.75">
      <c r="A8" t="s">
        <v>84</v>
      </c>
      <c r="B8" s="30">
        <v>0.10516194034583332</v>
      </c>
      <c r="C8" s="30">
        <v>0.06457641317306459</v>
      </c>
      <c r="D8" s="30">
        <v>0.20487986370745123</v>
      </c>
      <c r="E8" s="30">
        <v>0.1983582452141523</v>
      </c>
      <c r="F8" s="30">
        <v>0.2598793472567453</v>
      </c>
      <c r="G8" s="30">
        <f>AVERAGE(B8:D8)</f>
        <v>0.12487273907544971</v>
      </c>
    </row>
    <row r="10" ht="12.75">
      <c r="A10" s="6" t="s">
        <v>51</v>
      </c>
    </row>
    <row r="11" spans="2:7" ht="12.75">
      <c r="B11" s="22">
        <v>2008</v>
      </c>
      <c r="C11" s="22">
        <v>2009</v>
      </c>
      <c r="D11" s="22">
        <v>2010</v>
      </c>
      <c r="E11" s="22">
        <v>2011</v>
      </c>
      <c r="F11" s="22"/>
      <c r="G11" s="22" t="s">
        <v>15</v>
      </c>
    </row>
    <row r="12" spans="1:7" ht="12.75">
      <c r="A12" t="s">
        <v>46</v>
      </c>
      <c r="B12" s="29">
        <v>-5925319.680000001</v>
      </c>
      <c r="C12" s="29">
        <v>336463.36000000034</v>
      </c>
      <c r="D12" s="29">
        <v>1582414.04</v>
      </c>
      <c r="E12" s="29">
        <v>1556946.27</v>
      </c>
      <c r="F12" s="29">
        <v>846212.4899999998</v>
      </c>
      <c r="G12" s="29">
        <f>SUM(B12:D12)</f>
        <v>-4006442.2800000003</v>
      </c>
    </row>
    <row r="13" spans="1:7" ht="12.75">
      <c r="A13" t="s">
        <v>47</v>
      </c>
      <c r="B13" s="29">
        <v>216576.69999999984</v>
      </c>
      <c r="C13" s="29">
        <v>-516035.50399999996</v>
      </c>
      <c r="D13" s="29">
        <v>0</v>
      </c>
      <c r="E13" s="29"/>
      <c r="F13" s="29"/>
      <c r="G13" s="29">
        <f>SUM(B13:D13)</f>
        <v>-299458.8040000001</v>
      </c>
    </row>
    <row r="14" spans="1:7" ht="12.75">
      <c r="A14" t="s">
        <v>84</v>
      </c>
      <c r="B14" s="3">
        <v>-2036934.5499999998</v>
      </c>
      <c r="C14" s="3">
        <v>-2473539.789999998</v>
      </c>
      <c r="D14" s="3">
        <v>0</v>
      </c>
      <c r="E14" s="3"/>
      <c r="F14" s="3"/>
      <c r="G14" s="29">
        <f>SUM(B14:D14)</f>
        <v>-4510474.339999998</v>
      </c>
    </row>
    <row r="16" ht="12.75">
      <c r="A16" t="s">
        <v>85</v>
      </c>
    </row>
    <row r="17" spans="2:7" ht="12.75">
      <c r="B17" s="22">
        <v>2005</v>
      </c>
      <c r="C17" s="22">
        <v>2006</v>
      </c>
      <c r="D17" s="22">
        <v>2007</v>
      </c>
      <c r="E17" s="22"/>
      <c r="F17" s="22"/>
      <c r="G17" s="22" t="s">
        <v>15</v>
      </c>
    </row>
    <row r="18" spans="1:7" ht="12.75">
      <c r="A18" t="s">
        <v>46</v>
      </c>
      <c r="B18" s="29">
        <v>129745.5225</v>
      </c>
      <c r="C18" s="29">
        <v>70517.70749999997</v>
      </c>
      <c r="D18" s="29">
        <v>0</v>
      </c>
      <c r="E18" s="29"/>
      <c r="F18" s="29"/>
      <c r="G18" s="29">
        <f>SUM(B18:D18)</f>
        <v>200263.22999999998</v>
      </c>
    </row>
    <row r="19" spans="1:7" ht="12.75">
      <c r="A19" t="s">
        <v>47</v>
      </c>
      <c r="B19" s="29">
        <v>18048.05833333332</v>
      </c>
      <c r="C19" s="29">
        <v>4111.573333333348</v>
      </c>
      <c r="D19" s="29">
        <v>0</v>
      </c>
      <c r="E19" s="29"/>
      <c r="F19" s="29"/>
      <c r="G19" s="29">
        <f>SUM(B19:D19)</f>
        <v>22159.631666666668</v>
      </c>
    </row>
    <row r="20" spans="1:7" ht="12.75">
      <c r="A20" t="s">
        <v>84</v>
      </c>
      <c r="B20" s="3">
        <v>-169744.5458333333</v>
      </c>
      <c r="C20" s="3">
        <v>-206128.31583333327</v>
      </c>
      <c r="D20" s="3">
        <v>0</v>
      </c>
      <c r="E20" s="3"/>
      <c r="F20" s="3"/>
      <c r="G20" s="29">
        <f>SUM(B20:D20)</f>
        <v>-375872.8616666666</v>
      </c>
    </row>
    <row r="23" ht="12.75">
      <c r="B23" s="7" t="s">
        <v>62</v>
      </c>
    </row>
    <row r="25" spans="3:6" ht="12.75">
      <c r="C25" s="25" t="s">
        <v>46</v>
      </c>
      <c r="D25" s="25" t="s">
        <v>47</v>
      </c>
      <c r="E25" s="8"/>
      <c r="F25" s="8"/>
    </row>
    <row r="26" spans="2:6" ht="12.75">
      <c r="B26" s="27" t="s">
        <v>5</v>
      </c>
      <c r="C26" s="3">
        <v>-109017.02000000002</v>
      </c>
      <c r="D26" s="3">
        <v>-16632.590000000026</v>
      </c>
      <c r="E26" s="3"/>
      <c r="F26" s="3"/>
    </row>
    <row r="27" spans="2:6" ht="12.75">
      <c r="B27" t="s">
        <v>61</v>
      </c>
      <c r="C27" s="3">
        <v>-114042.29000000027</v>
      </c>
      <c r="D27" s="3">
        <v>-35055.130000000005</v>
      </c>
      <c r="E27" s="3"/>
      <c r="F27" s="3"/>
    </row>
    <row r="28" spans="2:6" ht="12.75">
      <c r="B28" t="s">
        <v>7</v>
      </c>
      <c r="C28" s="3">
        <v>-256690.22999999975</v>
      </c>
      <c r="D28" s="3">
        <v>-39393.32000000012</v>
      </c>
      <c r="E28" s="3"/>
      <c r="F28" s="3"/>
    </row>
    <row r="29" spans="2:6" ht="12.75">
      <c r="B29" t="s">
        <v>8</v>
      </c>
      <c r="C29" s="3">
        <v>-29024.100000000093</v>
      </c>
      <c r="D29" s="3">
        <v>7688.380000000063</v>
      </c>
      <c r="E29" s="3"/>
      <c r="F29" s="3"/>
    </row>
    <row r="30" spans="2:6" ht="12.75">
      <c r="B30" t="s">
        <v>9</v>
      </c>
      <c r="C30" s="3">
        <v>-34210.88000000012</v>
      </c>
      <c r="D30" s="3">
        <v>-28464.43000000005</v>
      </c>
      <c r="E30" s="3"/>
      <c r="F30" s="3"/>
    </row>
    <row r="31" spans="2:6" ht="12.75">
      <c r="B31" t="s">
        <v>10</v>
      </c>
      <c r="C31" s="3">
        <v>-4295.409999999916</v>
      </c>
      <c r="D31" s="3">
        <v>3417.00999999998</v>
      </c>
      <c r="E31" s="3"/>
      <c r="F31" s="3"/>
    </row>
    <row r="32" spans="2:6" ht="12.75">
      <c r="B32" t="s">
        <v>11</v>
      </c>
      <c r="C32" s="3">
        <v>169911.03000000003</v>
      </c>
      <c r="D32" s="3">
        <v>57085.18999999997</v>
      </c>
      <c r="E32" s="3"/>
      <c r="F32" s="3"/>
    </row>
    <row r="33" spans="2:6" ht="12.75">
      <c r="B33" t="s">
        <v>12</v>
      </c>
      <c r="C33" s="3">
        <v>37559.5</v>
      </c>
      <c r="D33" s="3">
        <v>18865.540000000008</v>
      </c>
      <c r="E33" s="3"/>
      <c r="F33" s="3"/>
    </row>
    <row r="34" spans="2:6" ht="12.75">
      <c r="B34" t="s">
        <v>1</v>
      </c>
      <c r="C34" s="3">
        <v>0</v>
      </c>
      <c r="D34" s="3">
        <v>0</v>
      </c>
      <c r="E34" s="3"/>
      <c r="F34" s="3"/>
    </row>
    <row r="35" spans="2:6" ht="12.75">
      <c r="B35" t="s">
        <v>2</v>
      </c>
      <c r="C35" s="3">
        <v>0</v>
      </c>
      <c r="D35" s="3">
        <v>0</v>
      </c>
      <c r="E35" s="3"/>
      <c r="F35" s="3"/>
    </row>
    <row r="36" spans="2:6" ht="12.75">
      <c r="B36" t="s">
        <v>3</v>
      </c>
      <c r="C36" s="3">
        <v>0</v>
      </c>
      <c r="D36" s="3">
        <v>0</v>
      </c>
      <c r="E36" s="3"/>
      <c r="F36" s="3"/>
    </row>
    <row r="37" spans="2:6" ht="12.75">
      <c r="B37" t="s">
        <v>4</v>
      </c>
      <c r="C37" s="3">
        <v>0</v>
      </c>
      <c r="D37" s="3">
        <v>0</v>
      </c>
      <c r="E37" s="3"/>
      <c r="F37" s="3"/>
    </row>
    <row r="38" spans="2:6" ht="12.75">
      <c r="B38" t="s">
        <v>5</v>
      </c>
      <c r="C38" s="3">
        <v>0</v>
      </c>
      <c r="D38" s="3">
        <v>0</v>
      </c>
      <c r="E38" s="3"/>
      <c r="F38" s="3"/>
    </row>
    <row r="39" spans="2:6" ht="12.75">
      <c r="B39" t="s">
        <v>6</v>
      </c>
      <c r="C39" s="3">
        <v>0</v>
      </c>
      <c r="D39" s="3">
        <v>0</v>
      </c>
      <c r="E39" s="3"/>
      <c r="F39" s="3"/>
    </row>
    <row r="40" spans="2:6" ht="12.75">
      <c r="B40" t="s">
        <v>7</v>
      </c>
      <c r="C40" s="3">
        <v>0</v>
      </c>
      <c r="D40" s="3">
        <v>0</v>
      </c>
      <c r="E40" s="3"/>
      <c r="F40" s="3"/>
    </row>
    <row r="41" spans="2:6" ht="12.75">
      <c r="B41" t="s">
        <v>8</v>
      </c>
      <c r="C41" s="28">
        <v>0</v>
      </c>
      <c r="D41" s="28">
        <v>0</v>
      </c>
      <c r="E41" s="43"/>
      <c r="F41" s="43"/>
    </row>
    <row r="42" spans="3:6" ht="12.75">
      <c r="C42" s="3">
        <f>SUM(C26:C41)</f>
        <v>-339809.40000000014</v>
      </c>
      <c r="D42" s="3">
        <f>SUM(D26:D41)</f>
        <v>-32489.35000000018</v>
      </c>
      <c r="E42" s="3"/>
      <c r="F42" s="3"/>
    </row>
    <row r="43" spans="3:4" ht="12.75">
      <c r="C43" t="s">
        <v>63</v>
      </c>
      <c r="D43" t="s">
        <v>64</v>
      </c>
    </row>
  </sheetData>
  <sheetProtection/>
  <mergeCells count="2">
    <mergeCell ref="A1:G1"/>
    <mergeCell ref="A2:G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85" zoomScaleNormal="85" zoomScalePageLayoutView="0" workbookViewId="0" topLeftCell="A1">
      <selection activeCell="H13" sqref="B6:H13"/>
    </sheetView>
  </sheetViews>
  <sheetFormatPr defaultColWidth="9.140625" defaultRowHeight="12.75"/>
  <cols>
    <col min="1" max="1" width="11.00390625" style="0" customWidth="1"/>
    <col min="2" max="2" width="14.140625" style="0" customWidth="1"/>
    <col min="3" max="4" width="13.7109375" style="0" bestFit="1" customWidth="1"/>
    <col min="5" max="8" width="13.7109375" style="0" customWidth="1"/>
    <col min="9" max="9" width="13.7109375" style="0" bestFit="1" customWidth="1"/>
    <col min="10" max="10" width="13.57421875" style="0" customWidth="1"/>
  </cols>
  <sheetData>
    <row r="1" spans="1:9" ht="15.75">
      <c r="A1" s="173" t="s">
        <v>50</v>
      </c>
      <c r="B1" s="173"/>
      <c r="C1" s="173"/>
      <c r="D1" s="173"/>
      <c r="E1" s="173"/>
      <c r="F1" s="173"/>
      <c r="G1" s="173"/>
      <c r="H1" s="173"/>
      <c r="I1" s="173"/>
    </row>
    <row r="2" spans="1:9" ht="15.75">
      <c r="A2" s="173" t="s">
        <v>49</v>
      </c>
      <c r="B2" s="173"/>
      <c r="C2" s="173"/>
      <c r="D2" s="173"/>
      <c r="E2" s="173"/>
      <c r="F2" s="173"/>
      <c r="G2" s="173"/>
      <c r="H2" s="173"/>
      <c r="I2" s="173"/>
    </row>
    <row r="4" ht="12.75">
      <c r="A4" s="6" t="s">
        <v>52</v>
      </c>
    </row>
    <row r="5" spans="2:9" ht="12.75">
      <c r="B5" s="22">
        <v>2008</v>
      </c>
      <c r="C5" s="22">
        <v>2009</v>
      </c>
      <c r="D5" s="22">
        <v>2010</v>
      </c>
      <c r="E5" s="22">
        <v>2011</v>
      </c>
      <c r="F5" s="22">
        <v>2012</v>
      </c>
      <c r="G5" s="22">
        <v>2013</v>
      </c>
      <c r="H5" s="22">
        <v>2014</v>
      </c>
      <c r="I5" s="22" t="s">
        <v>48</v>
      </c>
    </row>
    <row r="6" spans="1:9" ht="12.75">
      <c r="A6" t="s">
        <v>46</v>
      </c>
      <c r="B6" s="21">
        <v>0.08466995768908825</v>
      </c>
      <c r="C6" s="21">
        <v>-0.03680427628385167</v>
      </c>
      <c r="D6" s="21">
        <v>-0.14279949539488204</v>
      </c>
      <c r="E6" s="21">
        <v>-0.13099513872716248</v>
      </c>
      <c r="F6" s="21">
        <v>-0.06442334932931149</v>
      </c>
      <c r="G6" s="21"/>
      <c r="H6" s="21"/>
      <c r="I6" s="21">
        <f>AVERAGE(B6:H6)</f>
        <v>-0.05807046040922388</v>
      </c>
    </row>
    <row r="7" spans="1:9" ht="12.75">
      <c r="A7" t="s">
        <v>47</v>
      </c>
      <c r="B7" s="21">
        <v>0.2399675013395968</v>
      </c>
      <c r="C7" s="21">
        <v>0.17001934901230206</v>
      </c>
      <c r="D7" s="21">
        <v>-0.003926805650518363</v>
      </c>
      <c r="E7" s="21">
        <v>-0.06897989393687601</v>
      </c>
      <c r="F7" s="21">
        <v>-0.01625242144836025</v>
      </c>
      <c r="G7" s="21"/>
      <c r="H7" s="21"/>
      <c r="I7" s="21">
        <f>AVERAGE(B7:H7)</f>
        <v>0.06416554586322884</v>
      </c>
    </row>
    <row r="10" ht="12.75">
      <c r="A10" s="6" t="s">
        <v>51</v>
      </c>
    </row>
    <row r="11" spans="2:9" ht="12.75">
      <c r="B11" s="22">
        <v>2008</v>
      </c>
      <c r="C11" s="22">
        <v>2009</v>
      </c>
      <c r="D11" s="22">
        <v>2010</v>
      </c>
      <c r="E11" s="22">
        <v>2011</v>
      </c>
      <c r="F11" s="22">
        <v>2012</v>
      </c>
      <c r="G11" s="22">
        <v>2013</v>
      </c>
      <c r="H11" s="22">
        <v>2014</v>
      </c>
      <c r="I11" s="22" t="s">
        <v>15</v>
      </c>
    </row>
    <row r="12" spans="1:9" ht="12.75">
      <c r="A12" t="s">
        <v>46</v>
      </c>
      <c r="B12" s="2">
        <v>-5925319.680000001</v>
      </c>
      <c r="C12" s="2">
        <v>336463.36000000034</v>
      </c>
      <c r="D12" s="2">
        <v>1582414.04</v>
      </c>
      <c r="E12" s="2">
        <v>1556946.2700000005</v>
      </c>
      <c r="F12" s="2">
        <v>846212.4899999993</v>
      </c>
      <c r="G12" s="2">
        <v>0</v>
      </c>
      <c r="H12" s="2">
        <v>0</v>
      </c>
      <c r="I12" s="2">
        <f>SUM(B12:H12)</f>
        <v>-1603283.5200000005</v>
      </c>
    </row>
    <row r="13" spans="1:9" ht="12.75">
      <c r="A13" t="s">
        <v>47</v>
      </c>
      <c r="B13" s="2">
        <v>-674834.1500000001</v>
      </c>
      <c r="C13" s="2">
        <v>-516035.50399999996</v>
      </c>
      <c r="D13" s="2">
        <v>13352.729999999981</v>
      </c>
      <c r="E13" s="2">
        <v>216576.69999999984</v>
      </c>
      <c r="F13" s="2">
        <v>49338.880000000354</v>
      </c>
      <c r="G13" s="2">
        <v>0</v>
      </c>
      <c r="H13" s="2">
        <v>0</v>
      </c>
      <c r="I13" s="2">
        <f>SUM(B13:H13)</f>
        <v>-911601.3439999999</v>
      </c>
    </row>
    <row r="18" ht="12.75">
      <c r="A18" s="7" t="s">
        <v>62</v>
      </c>
    </row>
    <row r="20" spans="2:3" ht="12.75">
      <c r="B20" s="25" t="s">
        <v>46</v>
      </c>
      <c r="C20" s="25" t="s">
        <v>47</v>
      </c>
    </row>
    <row r="21" spans="1:3" ht="12.75">
      <c r="A21" s="27" t="s">
        <v>5</v>
      </c>
      <c r="B21" s="3">
        <v>-109017.02000000002</v>
      </c>
      <c r="C21" s="3">
        <v>-16632.590000000026</v>
      </c>
    </row>
    <row r="22" spans="1:3" ht="12.75">
      <c r="A22" t="s">
        <v>61</v>
      </c>
      <c r="B22" s="3">
        <v>-114042.29000000027</v>
      </c>
      <c r="C22" s="3">
        <v>-35055.130000000005</v>
      </c>
    </row>
    <row r="23" spans="1:3" ht="12.75">
      <c r="A23" t="s">
        <v>7</v>
      </c>
      <c r="B23" s="3">
        <v>-256690.22999999975</v>
      </c>
      <c r="C23" s="3">
        <v>-39393.32000000012</v>
      </c>
    </row>
    <row r="24" spans="1:3" ht="12.75">
      <c r="A24" t="s">
        <v>8</v>
      </c>
      <c r="B24" s="3">
        <v>-29024.100000000093</v>
      </c>
      <c r="C24" s="3">
        <v>7688.380000000063</v>
      </c>
    </row>
    <row r="25" spans="1:3" ht="12.75">
      <c r="A25" t="s">
        <v>9</v>
      </c>
      <c r="B25" s="3">
        <v>-34210.88000000012</v>
      </c>
      <c r="C25" s="3">
        <v>-28464.43000000005</v>
      </c>
    </row>
    <row r="26" spans="1:3" ht="12.75">
      <c r="A26" t="s">
        <v>10</v>
      </c>
      <c r="B26" s="3">
        <v>-4295.409999999916</v>
      </c>
      <c r="C26" s="3">
        <v>3417.00999999998</v>
      </c>
    </row>
    <row r="27" spans="1:3" ht="12.75">
      <c r="A27" t="s">
        <v>11</v>
      </c>
      <c r="B27" s="3">
        <v>169911.03000000003</v>
      </c>
      <c r="C27" s="3">
        <v>57085.18999999997</v>
      </c>
    </row>
    <row r="28" spans="1:3" ht="12.75">
      <c r="A28" t="s">
        <v>12</v>
      </c>
      <c r="B28" s="3">
        <v>37559.5</v>
      </c>
      <c r="C28" s="3">
        <v>18865.540000000008</v>
      </c>
    </row>
    <row r="29" spans="1:3" ht="12.75">
      <c r="A29" s="48" t="s">
        <v>88</v>
      </c>
      <c r="B29" s="3"/>
      <c r="C29" s="3"/>
    </row>
    <row r="30" spans="1:3" ht="12.75">
      <c r="A30" t="s">
        <v>1</v>
      </c>
      <c r="B30" s="3">
        <v>0</v>
      </c>
      <c r="C30" s="3">
        <v>0</v>
      </c>
    </row>
    <row r="31" spans="1:3" ht="12.75">
      <c r="A31" t="s">
        <v>2</v>
      </c>
      <c r="B31" s="3">
        <v>0</v>
      </c>
      <c r="C31" s="3">
        <v>0</v>
      </c>
    </row>
    <row r="32" spans="1:3" ht="12.75">
      <c r="A32" t="s">
        <v>3</v>
      </c>
      <c r="B32" s="3">
        <v>0</v>
      </c>
      <c r="C32" s="3">
        <v>0</v>
      </c>
    </row>
    <row r="33" spans="1:3" ht="12.75">
      <c r="A33" t="s">
        <v>4</v>
      </c>
      <c r="B33" s="3">
        <v>0</v>
      </c>
      <c r="C33" s="3">
        <v>0</v>
      </c>
    </row>
    <row r="34" spans="1:3" ht="12.75">
      <c r="A34" t="s">
        <v>5</v>
      </c>
      <c r="B34" s="3">
        <v>0</v>
      </c>
      <c r="C34" s="3">
        <v>0</v>
      </c>
    </row>
    <row r="35" spans="1:3" ht="12.75">
      <c r="A35" t="s">
        <v>6</v>
      </c>
      <c r="B35" s="3">
        <v>0</v>
      </c>
      <c r="C35" s="3">
        <v>0</v>
      </c>
    </row>
    <row r="36" spans="1:3" ht="12.75">
      <c r="A36" t="s">
        <v>7</v>
      </c>
      <c r="B36" s="3">
        <v>0</v>
      </c>
      <c r="C36" s="3">
        <v>0</v>
      </c>
    </row>
    <row r="37" spans="1:3" ht="12.75">
      <c r="A37" t="s">
        <v>8</v>
      </c>
      <c r="B37" s="43">
        <v>0</v>
      </c>
      <c r="C37" s="43">
        <v>0</v>
      </c>
    </row>
    <row r="38" spans="1:3" ht="12.75">
      <c r="A38" t="s">
        <v>9</v>
      </c>
      <c r="B38" s="43">
        <v>0</v>
      </c>
      <c r="C38" s="43">
        <v>0</v>
      </c>
    </row>
    <row r="39" spans="1:3" ht="12.75">
      <c r="A39" t="s">
        <v>10</v>
      </c>
      <c r="B39" s="43">
        <v>0</v>
      </c>
      <c r="C39" s="43">
        <v>0</v>
      </c>
    </row>
    <row r="40" spans="1:3" ht="12.75">
      <c r="A40" t="s">
        <v>11</v>
      </c>
      <c r="B40" s="43">
        <v>0</v>
      </c>
      <c r="C40" s="43">
        <v>0</v>
      </c>
    </row>
    <row r="41" spans="1:3" ht="12.75">
      <c r="A41" t="s">
        <v>12</v>
      </c>
      <c r="B41" s="43">
        <v>0</v>
      </c>
      <c r="C41" s="43">
        <v>0</v>
      </c>
    </row>
    <row r="42" spans="1:3" ht="12.75">
      <c r="A42" s="48">
        <v>2008</v>
      </c>
      <c r="B42" s="43"/>
      <c r="C42" s="43"/>
    </row>
    <row r="43" spans="1:3" ht="12.75">
      <c r="A43" t="s">
        <v>1</v>
      </c>
      <c r="B43" s="43">
        <v>0</v>
      </c>
      <c r="C43" s="43">
        <v>0</v>
      </c>
    </row>
    <row r="44" spans="1:3" ht="12.75">
      <c r="A44" t="s">
        <v>2</v>
      </c>
      <c r="B44" s="43">
        <v>0</v>
      </c>
      <c r="C44" s="43">
        <v>0</v>
      </c>
    </row>
    <row r="45" spans="1:3" ht="12.75">
      <c r="A45" t="s">
        <v>3</v>
      </c>
      <c r="B45" s="43">
        <v>0</v>
      </c>
      <c r="C45" s="43">
        <v>0</v>
      </c>
    </row>
    <row r="46" spans="1:3" ht="12.75">
      <c r="A46" t="s">
        <v>4</v>
      </c>
      <c r="B46" s="43">
        <v>0</v>
      </c>
      <c r="C46" s="43">
        <v>0</v>
      </c>
    </row>
    <row r="47" spans="1:3" ht="12.75">
      <c r="A47" t="s">
        <v>5</v>
      </c>
      <c r="B47" s="43">
        <v>0</v>
      </c>
      <c r="C47" s="43">
        <v>0</v>
      </c>
    </row>
    <row r="48" spans="1:3" ht="12.75">
      <c r="A48" t="s">
        <v>6</v>
      </c>
      <c r="B48" s="43">
        <v>0</v>
      </c>
      <c r="C48" s="43">
        <v>0</v>
      </c>
    </row>
    <row r="49" spans="2:3" ht="12.75">
      <c r="B49" s="28"/>
      <c r="C49" s="28"/>
    </row>
    <row r="50" spans="2:3" ht="12.75">
      <c r="B50" s="3">
        <f>SUM(B21:B49)</f>
        <v>-339809.40000000014</v>
      </c>
      <c r="C50" s="3">
        <f>SUM(C21:C49)</f>
        <v>-32489.35000000018</v>
      </c>
    </row>
    <row r="51" spans="2:3" ht="12.75">
      <c r="B51" t="s">
        <v>63</v>
      </c>
      <c r="C51" t="s">
        <v>64</v>
      </c>
    </row>
  </sheetData>
  <sheetProtection/>
  <mergeCells count="2">
    <mergeCell ref="A1:I1"/>
    <mergeCell ref="A2:I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C97"/>
  <sheetViews>
    <sheetView view="pageBreakPreview" zoomScale="40" zoomScaleSheetLayoutView="40" zoomScalePageLayoutView="0" workbookViewId="0" topLeftCell="A1">
      <selection activeCell="M85" sqref="M85"/>
    </sheetView>
  </sheetViews>
  <sheetFormatPr defaultColWidth="9.140625" defaultRowHeight="12.75"/>
  <cols>
    <col min="2" max="2" width="19.7109375" style="0" customWidth="1"/>
    <col min="3" max="3" width="21.57421875" style="0" customWidth="1"/>
    <col min="4" max="5" width="20.28125" style="0" customWidth="1"/>
    <col min="6" max="6" width="21.421875" style="0" customWidth="1"/>
    <col min="7" max="7" width="20.140625" style="0" customWidth="1"/>
    <col min="8" max="8" width="19.28125" style="0" customWidth="1"/>
    <col min="9" max="9" width="19.7109375" style="0" customWidth="1"/>
    <col min="10" max="10" width="21.57421875" style="0" customWidth="1"/>
    <col min="11" max="11" width="19.28125" style="0" customWidth="1"/>
    <col min="12" max="12" width="22.421875" style="0" customWidth="1"/>
    <col min="13" max="18" width="19.28125" style="0" customWidth="1"/>
    <col min="19" max="19" width="20.140625" style="0" customWidth="1"/>
    <col min="20" max="20" width="12.00390625" style="0" bestFit="1" customWidth="1"/>
    <col min="22" max="22" width="20.57421875" style="0" customWidth="1"/>
    <col min="23" max="23" width="19.00390625" style="0" customWidth="1"/>
    <col min="24" max="24" width="21.140625" style="0" customWidth="1"/>
    <col min="25" max="25" width="20.8515625" style="0" customWidth="1"/>
    <col min="26" max="26" width="19.8515625" style="0" bestFit="1" customWidth="1"/>
    <col min="27" max="27" width="19.00390625" style="0" bestFit="1" customWidth="1"/>
    <col min="28" max="28" width="21.28125" style="0" customWidth="1"/>
    <col min="29" max="29" width="19.421875" style="0" bestFit="1" customWidth="1"/>
  </cols>
  <sheetData>
    <row r="4" spans="1:21" ht="12.75">
      <c r="A4" s="7" t="s">
        <v>55</v>
      </c>
      <c r="J4" s="7" t="s">
        <v>57</v>
      </c>
      <c r="U4" s="7" t="s">
        <v>59</v>
      </c>
    </row>
    <row r="5" spans="2:29" ht="12.75">
      <c r="B5" s="4">
        <v>2008</v>
      </c>
      <c r="C5" s="4">
        <v>2009</v>
      </c>
      <c r="D5" s="4">
        <v>2010</v>
      </c>
      <c r="E5" s="4">
        <v>2011</v>
      </c>
      <c r="F5" s="4">
        <v>2012</v>
      </c>
      <c r="G5" s="4">
        <v>2013</v>
      </c>
      <c r="H5" s="4">
        <v>2014</v>
      </c>
      <c r="I5" s="4">
        <v>2015</v>
      </c>
      <c r="K5" s="4">
        <f>+B5</f>
        <v>2008</v>
      </c>
      <c r="L5" s="4">
        <f aca="true" t="shared" si="0" ref="L5:R5">+C5</f>
        <v>2009</v>
      </c>
      <c r="M5" s="4">
        <f t="shared" si="0"/>
        <v>2010</v>
      </c>
      <c r="N5" s="4">
        <f t="shared" si="0"/>
        <v>2011</v>
      </c>
      <c r="O5" s="4">
        <f t="shared" si="0"/>
        <v>2012</v>
      </c>
      <c r="P5" s="4">
        <f t="shared" si="0"/>
        <v>2013</v>
      </c>
      <c r="Q5" s="4">
        <f t="shared" si="0"/>
        <v>2014</v>
      </c>
      <c r="R5" s="4">
        <f t="shared" si="0"/>
        <v>2015</v>
      </c>
      <c r="S5" s="16"/>
      <c r="V5" s="4">
        <f>+B5</f>
        <v>2008</v>
      </c>
      <c r="W5" s="4">
        <f aca="true" t="shared" si="1" ref="W5:AC5">+C5</f>
        <v>2009</v>
      </c>
      <c r="X5" s="4">
        <f t="shared" si="1"/>
        <v>2010</v>
      </c>
      <c r="Y5" s="4">
        <f t="shared" si="1"/>
        <v>2011</v>
      </c>
      <c r="Z5" s="4">
        <f t="shared" si="1"/>
        <v>2012</v>
      </c>
      <c r="AA5" s="4">
        <f t="shared" si="1"/>
        <v>2013</v>
      </c>
      <c r="AB5" s="4">
        <f t="shared" si="1"/>
        <v>2014</v>
      </c>
      <c r="AC5" s="4">
        <f t="shared" si="1"/>
        <v>2015</v>
      </c>
    </row>
    <row r="6" spans="1:29" ht="12.75">
      <c r="A6" t="s">
        <v>1</v>
      </c>
      <c r="B6" s="29">
        <v>935915.2799999999</v>
      </c>
      <c r="C6" s="29">
        <v>731900.7200000001</v>
      </c>
      <c r="D6" s="29">
        <v>809088.7899999999</v>
      </c>
      <c r="E6" s="29">
        <v>823214.5</v>
      </c>
      <c r="F6" s="29">
        <v>881217.4099999999</v>
      </c>
      <c r="G6" s="29">
        <v>0</v>
      </c>
      <c r="H6" s="29">
        <v>0</v>
      </c>
      <c r="I6" s="36">
        <v>0</v>
      </c>
      <c r="J6" t="s">
        <v>1</v>
      </c>
      <c r="K6" s="29">
        <v>733944.75</v>
      </c>
      <c r="L6" s="29">
        <v>816785.48</v>
      </c>
      <c r="M6" s="29">
        <v>924483.11</v>
      </c>
      <c r="N6" s="29">
        <v>1041198.21</v>
      </c>
      <c r="O6" s="29">
        <v>1092644.91</v>
      </c>
      <c r="P6" s="29">
        <v>0</v>
      </c>
      <c r="Q6" s="29">
        <v>0</v>
      </c>
      <c r="R6" s="39">
        <v>0</v>
      </c>
      <c r="S6" s="20">
        <v>-0.09279985257546612</v>
      </c>
      <c r="T6" s="20">
        <v>-0.20123841625245636</v>
      </c>
      <c r="U6" t="s">
        <v>1</v>
      </c>
      <c r="V6" s="29">
        <v>-201970.5299999999</v>
      </c>
      <c r="W6" s="29">
        <v>84884.7599999999</v>
      </c>
      <c r="X6" s="29">
        <v>115394.32000000007</v>
      </c>
      <c r="Y6" s="29">
        <v>217983.70999999996</v>
      </c>
      <c r="Z6" s="29">
        <v>211427.5</v>
      </c>
      <c r="AA6" s="29">
        <f aca="true" t="shared" si="2" ref="AA6:AA17">+P6-G6</f>
        <v>0</v>
      </c>
      <c r="AB6" s="29">
        <f aca="true" t="shared" si="3" ref="AB6:AB17">+Q6-H6</f>
        <v>0</v>
      </c>
      <c r="AC6" s="29">
        <f aca="true" t="shared" si="4" ref="AC6:AC17">+R6-I6</f>
        <v>0</v>
      </c>
    </row>
    <row r="7" spans="1:29" ht="12.75">
      <c r="A7" t="s">
        <v>2</v>
      </c>
      <c r="B7" s="29">
        <v>881470.99</v>
      </c>
      <c r="C7" s="29">
        <v>704857.01</v>
      </c>
      <c r="D7" s="29">
        <v>908241.41</v>
      </c>
      <c r="E7" s="29">
        <v>827186.9500000001</v>
      </c>
      <c r="F7" s="29">
        <v>848389.7500000002</v>
      </c>
      <c r="G7" s="29">
        <v>0</v>
      </c>
      <c r="H7" s="29">
        <v>0</v>
      </c>
      <c r="I7" s="36">
        <v>0</v>
      </c>
      <c r="J7" t="s">
        <v>2</v>
      </c>
      <c r="K7" s="29">
        <v>730930.2</v>
      </c>
      <c r="L7" s="29">
        <v>699999.3</v>
      </c>
      <c r="M7" s="29">
        <v>885282.75</v>
      </c>
      <c r="N7" s="29">
        <v>990874.5</v>
      </c>
      <c r="O7" s="29">
        <v>926400.72</v>
      </c>
      <c r="P7" s="29">
        <v>0</v>
      </c>
      <c r="Q7" s="29">
        <v>0</v>
      </c>
      <c r="R7" s="39">
        <v>0</v>
      </c>
      <c r="S7" s="20">
        <v>-0.014961981214981464</v>
      </c>
      <c r="T7" s="20">
        <v>-0.12606354970779823</v>
      </c>
      <c r="U7" t="s">
        <v>2</v>
      </c>
      <c r="V7" s="29">
        <v>-150540.79000000004</v>
      </c>
      <c r="W7" s="29">
        <v>-4857.709999999963</v>
      </c>
      <c r="X7" s="29">
        <v>-22958.660000000033</v>
      </c>
      <c r="Y7" s="29">
        <v>163687.54999999993</v>
      </c>
      <c r="Z7" s="29">
        <v>78010.96999999974</v>
      </c>
      <c r="AA7" s="29">
        <f t="shared" si="2"/>
        <v>0</v>
      </c>
      <c r="AB7" s="29">
        <f t="shared" si="3"/>
        <v>0</v>
      </c>
      <c r="AC7" s="29">
        <f t="shared" si="4"/>
        <v>0</v>
      </c>
    </row>
    <row r="8" spans="1:29" ht="12.75">
      <c r="A8" t="s">
        <v>3</v>
      </c>
      <c r="B8" s="29">
        <v>924894.5700000001</v>
      </c>
      <c r="C8" s="29">
        <v>752044.86</v>
      </c>
      <c r="D8" s="29">
        <v>706620.6699999999</v>
      </c>
      <c r="E8" s="29">
        <v>866334.64</v>
      </c>
      <c r="F8" s="29">
        <v>902538.42</v>
      </c>
      <c r="G8" s="29">
        <v>0</v>
      </c>
      <c r="H8" s="29">
        <v>0</v>
      </c>
      <c r="I8" s="36">
        <v>0</v>
      </c>
      <c r="J8" t="s">
        <v>3</v>
      </c>
      <c r="K8" s="29">
        <v>680763.93</v>
      </c>
      <c r="L8" s="29">
        <v>855727.07</v>
      </c>
      <c r="M8" s="29">
        <v>803711.7</v>
      </c>
      <c r="N8" s="29">
        <v>862299.9</v>
      </c>
      <c r="O8" s="29">
        <v>988593.69</v>
      </c>
      <c r="P8" s="29">
        <v>0</v>
      </c>
      <c r="Q8" s="29">
        <v>0</v>
      </c>
      <c r="R8" s="39">
        <v>0</v>
      </c>
      <c r="S8" s="20">
        <v>-0.009225063640806948</v>
      </c>
      <c r="T8" s="20">
        <v>-0.04431401699327286</v>
      </c>
      <c r="U8" t="s">
        <v>3</v>
      </c>
      <c r="V8" s="29">
        <v>-244130.64</v>
      </c>
      <c r="W8" s="29">
        <v>103682.20999999996</v>
      </c>
      <c r="X8" s="29">
        <v>97091.03000000003</v>
      </c>
      <c r="Y8" s="29">
        <v>-4034.7399999999907</v>
      </c>
      <c r="Z8" s="29">
        <v>86055.2699999999</v>
      </c>
      <c r="AA8" s="29">
        <f t="shared" si="2"/>
        <v>0</v>
      </c>
      <c r="AB8" s="29">
        <f t="shared" si="3"/>
        <v>0</v>
      </c>
      <c r="AC8" s="29">
        <f t="shared" si="4"/>
        <v>0</v>
      </c>
    </row>
    <row r="9" spans="1:29" ht="12.75">
      <c r="A9" t="s">
        <v>4</v>
      </c>
      <c r="B9" s="29">
        <v>827847.52</v>
      </c>
      <c r="C9" s="29">
        <v>632155.2899999999</v>
      </c>
      <c r="D9" s="29">
        <v>657495.0700000001</v>
      </c>
      <c r="E9" s="29">
        <v>783787.1200000001</v>
      </c>
      <c r="F9" s="29">
        <v>796097.7299999999</v>
      </c>
      <c r="G9" s="29">
        <v>0</v>
      </c>
      <c r="H9" s="29">
        <v>0</v>
      </c>
      <c r="I9" s="36">
        <v>0</v>
      </c>
      <c r="J9" t="s">
        <v>4</v>
      </c>
      <c r="K9" s="29">
        <v>613022.84</v>
      </c>
      <c r="L9" s="29">
        <v>665943.54</v>
      </c>
      <c r="M9" s="29">
        <v>711309.06</v>
      </c>
      <c r="N9" s="29">
        <v>831658.38</v>
      </c>
      <c r="O9" s="29">
        <v>927007.08</v>
      </c>
      <c r="P9" s="29">
        <v>0</v>
      </c>
      <c r="Q9" s="29">
        <v>0</v>
      </c>
      <c r="R9" s="39">
        <v>0</v>
      </c>
      <c r="S9" s="20">
        <v>-0.013752729470875342</v>
      </c>
      <c r="T9" s="20">
        <v>-0.10165697460163906</v>
      </c>
      <c r="U9" t="s">
        <v>4</v>
      </c>
      <c r="V9" s="29">
        <v>-214824.68000000005</v>
      </c>
      <c r="W9" s="29">
        <v>33788.25000000012</v>
      </c>
      <c r="X9" s="29">
        <v>53813.98999999999</v>
      </c>
      <c r="Y9" s="29">
        <v>47871.25999999989</v>
      </c>
      <c r="Z9" s="29">
        <v>130909.3500000001</v>
      </c>
      <c r="AA9" s="29">
        <f t="shared" si="2"/>
        <v>0</v>
      </c>
      <c r="AB9" s="29">
        <f t="shared" si="3"/>
        <v>0</v>
      </c>
      <c r="AC9" s="29">
        <f t="shared" si="4"/>
        <v>0</v>
      </c>
    </row>
    <row r="10" spans="1:29" ht="12.75">
      <c r="A10" t="s">
        <v>5</v>
      </c>
      <c r="B10" s="29">
        <v>775181.9799999999</v>
      </c>
      <c r="C10" s="29">
        <v>740040.5299999999</v>
      </c>
      <c r="D10" s="29">
        <v>785591.33</v>
      </c>
      <c r="E10" s="29">
        <v>868111.7899999999</v>
      </c>
      <c r="F10" s="29">
        <v>1100131.81</v>
      </c>
      <c r="G10" s="29">
        <v>0</v>
      </c>
      <c r="H10" s="29">
        <v>0</v>
      </c>
      <c r="I10" s="36">
        <v>0</v>
      </c>
      <c r="J10" t="s">
        <v>5</v>
      </c>
      <c r="K10" s="29">
        <v>587534.64</v>
      </c>
      <c r="L10" s="29">
        <v>628048.89</v>
      </c>
      <c r="M10" s="29">
        <v>974100.6</v>
      </c>
      <c r="N10" s="29">
        <v>1127653.66</v>
      </c>
      <c r="O10" s="29">
        <v>1209148.83</v>
      </c>
      <c r="P10" s="29">
        <v>0</v>
      </c>
      <c r="Q10" s="29">
        <v>0</v>
      </c>
      <c r="R10" s="39" t="e">
        <v>#DIV/0!</v>
      </c>
      <c r="S10" s="20">
        <v>-0.05687174217251981</v>
      </c>
      <c r="T10" s="20">
        <v>-0.15771931585026688</v>
      </c>
      <c r="U10" t="s">
        <v>5</v>
      </c>
      <c r="V10" s="29">
        <v>-187647.33999999985</v>
      </c>
      <c r="W10" s="29">
        <v>-111991.6399999999</v>
      </c>
      <c r="X10" s="29">
        <v>188509.27000000002</v>
      </c>
      <c r="Y10" s="29">
        <v>259541.87</v>
      </c>
      <c r="Z10" s="29">
        <v>109017.02000000002</v>
      </c>
      <c r="AA10" s="29">
        <f t="shared" si="2"/>
        <v>0</v>
      </c>
      <c r="AB10" s="29">
        <f t="shared" si="3"/>
        <v>0</v>
      </c>
      <c r="AC10" s="127" t="e">
        <f>+R10-I10</f>
        <v>#DIV/0!</v>
      </c>
    </row>
    <row r="11" spans="1:29" ht="12.75">
      <c r="A11" t="s">
        <v>6</v>
      </c>
      <c r="B11" s="29">
        <v>558888.89</v>
      </c>
      <c r="C11" s="29">
        <v>687642.1799999999</v>
      </c>
      <c r="D11" s="29">
        <v>740260.9799999999</v>
      </c>
      <c r="E11" s="29">
        <v>861029.12</v>
      </c>
      <c r="F11" s="29">
        <v>1070483.7099999997</v>
      </c>
      <c r="G11" s="29">
        <v>0</v>
      </c>
      <c r="H11" s="29">
        <v>0</v>
      </c>
      <c r="I11" s="36">
        <v>0</v>
      </c>
      <c r="J11" t="s">
        <v>6</v>
      </c>
      <c r="K11" s="29">
        <v>839675.76</v>
      </c>
      <c r="L11" s="29">
        <v>862137.34</v>
      </c>
      <c r="M11" s="29">
        <v>945529.2</v>
      </c>
      <c r="N11" s="29">
        <v>1109376.94</v>
      </c>
      <c r="O11" s="29">
        <v>1184526</v>
      </c>
      <c r="P11" s="29">
        <v>0</v>
      </c>
      <c r="Q11" s="29">
        <v>0</v>
      </c>
      <c r="R11" s="39" t="e">
        <v>#DIV/0!</v>
      </c>
      <c r="S11" s="20">
        <v>-0.20702076304959927</v>
      </c>
      <c r="T11" s="20">
        <v>-0.15797970510469825</v>
      </c>
      <c r="U11" t="s">
        <v>6</v>
      </c>
      <c r="V11" s="29">
        <v>280786.87</v>
      </c>
      <c r="W11" s="29">
        <v>174495.16000000003</v>
      </c>
      <c r="X11" s="29">
        <v>205268.2200000001</v>
      </c>
      <c r="Y11" s="29">
        <v>248347.81999999995</v>
      </c>
      <c r="Z11" s="29">
        <v>114042.29000000027</v>
      </c>
      <c r="AA11" s="29">
        <f t="shared" si="2"/>
        <v>0</v>
      </c>
      <c r="AB11" s="29">
        <f t="shared" si="3"/>
        <v>0</v>
      </c>
      <c r="AC11" s="29" t="e">
        <f t="shared" si="4"/>
        <v>#DIV/0!</v>
      </c>
    </row>
    <row r="12" spans="1:29" ht="12.75">
      <c r="A12" t="s">
        <v>7</v>
      </c>
      <c r="B12" s="29">
        <v>787186.0200000001</v>
      </c>
      <c r="C12" s="29">
        <v>747644.8500000001</v>
      </c>
      <c r="D12" s="29">
        <v>829337.94</v>
      </c>
      <c r="E12" s="29">
        <v>925889.5299999999</v>
      </c>
      <c r="F12" s="29">
        <v>1138333.6800000002</v>
      </c>
      <c r="G12" s="29">
        <v>0</v>
      </c>
      <c r="H12" s="29">
        <v>0</v>
      </c>
      <c r="I12" s="36">
        <v>0</v>
      </c>
      <c r="J12" t="s">
        <v>7</v>
      </c>
      <c r="K12" s="29">
        <v>809749.71</v>
      </c>
      <c r="L12" s="29">
        <v>708140.37</v>
      </c>
      <c r="M12" s="29">
        <v>1101947.22</v>
      </c>
      <c r="N12" s="29">
        <v>1248307.06</v>
      </c>
      <c r="O12" s="29">
        <v>1395023.91</v>
      </c>
      <c r="P12" s="29">
        <v>0</v>
      </c>
      <c r="Q12" s="29">
        <v>0</v>
      </c>
      <c r="R12" s="39" t="e">
        <v>#DIV/0!</v>
      </c>
      <c r="S12" s="20">
        <v>-0.15860717483767625</v>
      </c>
      <c r="T12" s="20">
        <v>-0.21908257670812967</v>
      </c>
      <c r="U12" t="s">
        <v>7</v>
      </c>
      <c r="V12" s="29">
        <v>22563.689999999828</v>
      </c>
      <c r="W12" s="29">
        <v>-39504.4800000001</v>
      </c>
      <c r="X12" s="29">
        <v>272609.28</v>
      </c>
      <c r="Y12" s="29">
        <v>322417.53000000014</v>
      </c>
      <c r="Z12" s="29">
        <v>256690.22999999975</v>
      </c>
      <c r="AA12" s="29">
        <f t="shared" si="2"/>
        <v>0</v>
      </c>
      <c r="AB12" s="29">
        <f t="shared" si="3"/>
        <v>0</v>
      </c>
      <c r="AC12" s="29" t="e">
        <f t="shared" si="4"/>
        <v>#DIV/0!</v>
      </c>
    </row>
    <row r="13" spans="1:29" ht="12.75">
      <c r="A13" t="s">
        <v>8</v>
      </c>
      <c r="B13" s="29">
        <v>707532.12</v>
      </c>
      <c r="C13" s="29">
        <v>791878.78</v>
      </c>
      <c r="D13" s="29">
        <v>897312.79</v>
      </c>
      <c r="E13" s="29">
        <v>939405.32</v>
      </c>
      <c r="F13" s="29">
        <v>1215963.42</v>
      </c>
      <c r="G13" s="29">
        <v>0</v>
      </c>
      <c r="H13" s="29">
        <v>0</v>
      </c>
      <c r="I13" s="36">
        <v>0</v>
      </c>
      <c r="J13" t="s">
        <v>8</v>
      </c>
      <c r="K13" s="29">
        <v>746751.39</v>
      </c>
      <c r="L13" s="29">
        <v>940998.04</v>
      </c>
      <c r="M13" s="29">
        <v>1082089.8</v>
      </c>
      <c r="N13" s="29">
        <v>1008587.72</v>
      </c>
      <c r="O13" s="29">
        <v>1244987.52</v>
      </c>
      <c r="P13" s="29">
        <v>0</v>
      </c>
      <c r="Q13" s="29">
        <v>0</v>
      </c>
      <c r="R13" s="39" t="e">
        <v>#DIV/0!</v>
      </c>
      <c r="S13" s="20">
        <v>-0.09382503530512004</v>
      </c>
      <c r="T13" s="20">
        <v>-0.04357808794526889</v>
      </c>
      <c r="U13" t="s">
        <v>8</v>
      </c>
      <c r="V13" s="29">
        <v>39219.27000000002</v>
      </c>
      <c r="W13" s="29">
        <v>149119.26</v>
      </c>
      <c r="X13" s="29">
        <v>184777.01</v>
      </c>
      <c r="Y13" s="29">
        <v>69182.40000000002</v>
      </c>
      <c r="Z13" s="29">
        <v>29024.100000000093</v>
      </c>
      <c r="AA13" s="29">
        <f t="shared" si="2"/>
        <v>0</v>
      </c>
      <c r="AB13" s="29">
        <f t="shared" si="3"/>
        <v>0</v>
      </c>
      <c r="AC13" s="29" t="e">
        <f t="shared" si="4"/>
        <v>#DIV/0!</v>
      </c>
    </row>
    <row r="14" spans="1:29" ht="12.75">
      <c r="A14" t="s">
        <v>9</v>
      </c>
      <c r="B14" s="29">
        <v>751823.4600000002</v>
      </c>
      <c r="C14" s="29">
        <v>756914.8399999999</v>
      </c>
      <c r="D14" s="29">
        <v>846361.34</v>
      </c>
      <c r="E14" s="29">
        <v>931499.0199999999</v>
      </c>
      <c r="F14" s="29">
        <v>1031266.3299999998</v>
      </c>
      <c r="G14" s="29">
        <v>0</v>
      </c>
      <c r="H14" s="29">
        <v>0</v>
      </c>
      <c r="I14" s="36">
        <v>0</v>
      </c>
      <c r="J14" t="s">
        <v>9</v>
      </c>
      <c r="K14" s="29">
        <v>747617.64</v>
      </c>
      <c r="L14" s="29">
        <v>713161.96</v>
      </c>
      <c r="M14" s="29">
        <v>1055199.42</v>
      </c>
      <c r="N14" s="29">
        <v>1025866.24</v>
      </c>
      <c r="O14" s="29">
        <v>1065477.21</v>
      </c>
      <c r="P14" s="29">
        <v>0</v>
      </c>
      <c r="Q14" s="29">
        <v>0</v>
      </c>
      <c r="R14" s="39" t="e">
        <v>#DIV/0!</v>
      </c>
      <c r="S14" s="20">
        <v>-0.0628255308554514</v>
      </c>
      <c r="T14" s="20">
        <v>-0.061481102016027224</v>
      </c>
      <c r="U14" t="s">
        <v>9</v>
      </c>
      <c r="V14" s="29">
        <v>-4205.820000000182</v>
      </c>
      <c r="W14" s="29">
        <v>-43752.87999999989</v>
      </c>
      <c r="X14" s="29">
        <v>208838.07999999996</v>
      </c>
      <c r="Y14" s="29">
        <v>94367.22000000009</v>
      </c>
      <c r="Z14" s="29">
        <v>34210.88000000012</v>
      </c>
      <c r="AA14" s="29">
        <f t="shared" si="2"/>
        <v>0</v>
      </c>
      <c r="AB14" s="29">
        <f t="shared" si="3"/>
        <v>0</v>
      </c>
      <c r="AC14" s="29" t="e">
        <f t="shared" si="4"/>
        <v>#DIV/0!</v>
      </c>
    </row>
    <row r="15" spans="1:29" ht="12.75">
      <c r="A15" t="s">
        <v>10</v>
      </c>
      <c r="B15" s="29">
        <v>697173.6799999999</v>
      </c>
      <c r="C15" s="29">
        <v>741845.14</v>
      </c>
      <c r="D15" s="29">
        <v>830488.9700000001</v>
      </c>
      <c r="E15" s="29">
        <v>836054.81</v>
      </c>
      <c r="F15" s="29">
        <v>1074754.9400000002</v>
      </c>
      <c r="G15" s="29">
        <v>0</v>
      </c>
      <c r="H15" s="29">
        <v>0</v>
      </c>
      <c r="I15" s="36">
        <v>0</v>
      </c>
      <c r="J15" t="s">
        <v>10</v>
      </c>
      <c r="K15" s="29">
        <v>629410.32</v>
      </c>
      <c r="L15" s="29">
        <v>708477.7</v>
      </c>
      <c r="M15" s="29">
        <v>741466.44</v>
      </c>
      <c r="N15" s="29">
        <v>811417.46</v>
      </c>
      <c r="O15" s="29">
        <v>1079050.35</v>
      </c>
      <c r="P15" s="29">
        <v>0</v>
      </c>
      <c r="Q15" s="29">
        <v>0</v>
      </c>
      <c r="R15" s="39" t="e">
        <v>#DIV/0!</v>
      </c>
      <c r="S15" s="20">
        <v>0.05302385237513417</v>
      </c>
      <c r="T15" s="20">
        <v>0.010760267851373876</v>
      </c>
      <c r="U15" t="s">
        <v>10</v>
      </c>
      <c r="V15" s="29">
        <v>-67763.35999999999</v>
      </c>
      <c r="W15" s="29">
        <v>-33367.44000000006</v>
      </c>
      <c r="X15" s="29">
        <v>-89022.53000000014</v>
      </c>
      <c r="Y15" s="29">
        <v>-24637.350000000093</v>
      </c>
      <c r="Z15" s="29">
        <v>4295.409999999916</v>
      </c>
      <c r="AA15" s="29">
        <f t="shared" si="2"/>
        <v>0</v>
      </c>
      <c r="AB15" s="29">
        <f t="shared" si="3"/>
        <v>0</v>
      </c>
      <c r="AC15" s="29" t="e">
        <f t="shared" si="4"/>
        <v>#DIV/0!</v>
      </c>
    </row>
    <row r="16" spans="1:29" ht="12.75">
      <c r="A16" t="s">
        <v>11</v>
      </c>
      <c r="B16" s="29">
        <v>663351.8300000001</v>
      </c>
      <c r="C16" s="29">
        <v>753997.49</v>
      </c>
      <c r="D16" s="29">
        <v>715625</v>
      </c>
      <c r="E16" s="29">
        <v>829664.39</v>
      </c>
      <c r="F16" s="29">
        <v>1119977.28</v>
      </c>
      <c r="G16" s="29">
        <v>0</v>
      </c>
      <c r="H16" s="29">
        <v>0</v>
      </c>
      <c r="I16" s="36">
        <v>0</v>
      </c>
      <c r="J16" t="s">
        <v>11</v>
      </c>
      <c r="K16" s="29">
        <v>619507.35</v>
      </c>
      <c r="L16" s="29">
        <v>778084.58</v>
      </c>
      <c r="M16" s="29">
        <v>830649.6</v>
      </c>
      <c r="N16" s="29">
        <v>917957.6</v>
      </c>
      <c r="O16" s="29">
        <v>950066.25</v>
      </c>
      <c r="P16" s="29">
        <v>0</v>
      </c>
      <c r="Q16" s="29">
        <v>0</v>
      </c>
      <c r="R16" s="39" t="e">
        <v>#DIV/0!</v>
      </c>
      <c r="S16" s="20">
        <v>-0.003332154715034519</v>
      </c>
      <c r="T16" s="20">
        <v>0.04369206528064394</v>
      </c>
      <c r="U16" t="s">
        <v>11</v>
      </c>
      <c r="V16" s="29">
        <v>-43844.4800000001</v>
      </c>
      <c r="W16" s="29">
        <v>24087.089999999967</v>
      </c>
      <c r="X16" s="29">
        <v>115024.59999999998</v>
      </c>
      <c r="Y16" s="29">
        <v>88293.20999999996</v>
      </c>
      <c r="Z16" s="29">
        <v>-169911.03000000003</v>
      </c>
      <c r="AA16" s="29">
        <f t="shared" si="2"/>
        <v>0</v>
      </c>
      <c r="AB16" s="29">
        <f t="shared" si="3"/>
        <v>0</v>
      </c>
      <c r="AC16" s="29" t="e">
        <f t="shared" si="4"/>
        <v>#DIV/0!</v>
      </c>
    </row>
    <row r="17" spans="1:29" ht="12.75">
      <c r="A17" t="s">
        <v>12</v>
      </c>
      <c r="B17" s="29">
        <v>743637.6200000001</v>
      </c>
      <c r="C17" s="29">
        <v>764578.7100000001</v>
      </c>
      <c r="D17" s="29">
        <v>772531.6399999998</v>
      </c>
      <c r="E17" s="29">
        <v>836403.63</v>
      </c>
      <c r="F17" s="29">
        <v>1109816.14</v>
      </c>
      <c r="G17" s="2">
        <v>0</v>
      </c>
      <c r="H17" s="29">
        <v>0</v>
      </c>
      <c r="I17" s="36">
        <v>0</v>
      </c>
      <c r="J17" t="s">
        <v>12</v>
      </c>
      <c r="K17" s="29">
        <v>793552.33</v>
      </c>
      <c r="L17" s="29">
        <v>764459.49</v>
      </c>
      <c r="M17" s="29">
        <v>1025601.07</v>
      </c>
      <c r="N17" s="29">
        <v>910329.42</v>
      </c>
      <c r="O17" s="29">
        <v>1072256.64</v>
      </c>
      <c r="P17" s="29">
        <v>0</v>
      </c>
      <c r="Q17" s="29">
        <v>0</v>
      </c>
      <c r="R17" s="39" t="e">
        <v>#DIV/0!</v>
      </c>
      <c r="S17" s="20">
        <v>-0.07429181551539711</v>
      </c>
      <c r="T17" s="20">
        <v>-0.018342855694244133</v>
      </c>
      <c r="U17" t="s">
        <v>12</v>
      </c>
      <c r="V17" s="29">
        <v>49914.709999999846</v>
      </c>
      <c r="W17" s="29">
        <v>-119.22000000008848</v>
      </c>
      <c r="X17" s="29">
        <v>253069.43000000017</v>
      </c>
      <c r="Y17" s="29">
        <v>73925.79000000004</v>
      </c>
      <c r="Z17" s="29">
        <v>-37559.5</v>
      </c>
      <c r="AA17" s="29">
        <f t="shared" si="2"/>
        <v>0</v>
      </c>
      <c r="AB17" s="29">
        <f t="shared" si="3"/>
        <v>0</v>
      </c>
      <c r="AC17" s="29" t="e">
        <f t="shared" si="4"/>
        <v>#DIV/0!</v>
      </c>
    </row>
    <row r="18" spans="8:20" ht="12.75">
      <c r="H18" s="37"/>
      <c r="I18" s="37"/>
      <c r="Q18" s="41"/>
      <c r="R18" s="41"/>
      <c r="S18" s="29"/>
      <c r="T18" s="29"/>
    </row>
    <row r="19" spans="2:29" ht="12.75">
      <c r="B19" s="5">
        <v>9254903.96</v>
      </c>
      <c r="C19" s="5">
        <v>8805500.4</v>
      </c>
      <c r="D19" s="5">
        <v>9498955.93</v>
      </c>
      <c r="E19" s="5">
        <v>10328580.820000002</v>
      </c>
      <c r="F19" s="5">
        <v>12288970.62</v>
      </c>
      <c r="G19" s="5">
        <v>0</v>
      </c>
      <c r="H19" s="5">
        <v>0</v>
      </c>
      <c r="I19" s="38">
        <v>0</v>
      </c>
      <c r="K19" s="5">
        <v>8532460.86</v>
      </c>
      <c r="L19" s="5">
        <v>9141963.76</v>
      </c>
      <c r="M19" s="5">
        <v>11081369.969999999</v>
      </c>
      <c r="N19" s="5">
        <v>11885527.09</v>
      </c>
      <c r="O19" s="5">
        <v>13135183.110000001</v>
      </c>
      <c r="P19" s="5">
        <v>0</v>
      </c>
      <c r="Q19" s="5">
        <v>0</v>
      </c>
      <c r="R19" s="42" t="e">
        <v>#DIV/0!</v>
      </c>
      <c r="S19" s="20">
        <v>-0.7344899909777941</v>
      </c>
      <c r="T19" s="20">
        <v>-1.0770042677417841</v>
      </c>
      <c r="V19" s="5">
        <v>-722443.1000000004</v>
      </c>
      <c r="W19" s="5">
        <v>-385979.74000000046</v>
      </c>
      <c r="X19" s="5">
        <v>1196434.2999999996</v>
      </c>
      <c r="Y19" s="5">
        <v>2753380.5699999994</v>
      </c>
      <c r="Z19" s="5">
        <v>3599593.059999999</v>
      </c>
      <c r="AA19" s="5">
        <f>SUM(AA6:AA18)+Z19</f>
        <v>3599593.059999999</v>
      </c>
      <c r="AB19" s="5">
        <f>SUM(AB6:AB18)+AA19</f>
        <v>3599593.059999999</v>
      </c>
      <c r="AC19" s="126" t="e">
        <f>SUM(AC6:AC18)+AB19</f>
        <v>#DIV/0!</v>
      </c>
    </row>
    <row r="20" spans="4:19" ht="12.75">
      <c r="D20" s="3"/>
      <c r="E20" s="3"/>
      <c r="F20" s="3"/>
      <c r="M20" s="3"/>
      <c r="N20" s="3"/>
      <c r="O20" s="3"/>
      <c r="P20" s="3"/>
      <c r="Q20" s="3"/>
      <c r="R20" s="3"/>
      <c r="S20" s="20"/>
    </row>
    <row r="21" spans="3:17" ht="12.75">
      <c r="C21" s="21">
        <v>0.07875254085503185</v>
      </c>
      <c r="D21" s="21">
        <v>0.08733853447828371</v>
      </c>
      <c r="E21" s="21">
        <v>0.18980243599429922</v>
      </c>
      <c r="F21" s="21">
        <v>-1</v>
      </c>
      <c r="G21" s="21" t="e">
        <v>#DIV/0!</v>
      </c>
      <c r="H21" s="21" t="e">
        <v>#DIV/0!</v>
      </c>
      <c r="I21" s="21"/>
      <c r="L21" s="21">
        <v>0.21214328353452136</v>
      </c>
      <c r="M21" s="21">
        <v>0.07256838479150617</v>
      </c>
      <c r="N21" s="21">
        <v>0.10514098453836442</v>
      </c>
      <c r="O21" s="21">
        <v>-1</v>
      </c>
      <c r="P21" s="21" t="e">
        <v>#DIV/0!</v>
      </c>
      <c r="Q21" s="21" t="e">
        <v>#DIV/0!</v>
      </c>
    </row>
    <row r="23" spans="1:21" ht="12.75">
      <c r="A23" s="7" t="s">
        <v>56</v>
      </c>
      <c r="J23" s="7" t="s">
        <v>58</v>
      </c>
      <c r="U23" s="7" t="s">
        <v>60</v>
      </c>
    </row>
    <row r="24" spans="2:29" ht="12.75">
      <c r="B24" s="4">
        <v>2008</v>
      </c>
      <c r="C24" s="4">
        <v>2009</v>
      </c>
      <c r="D24" s="4">
        <v>2010</v>
      </c>
      <c r="E24" s="4">
        <v>2011</v>
      </c>
      <c r="F24" s="4">
        <v>2012</v>
      </c>
      <c r="G24" s="4">
        <v>2013</v>
      </c>
      <c r="H24" s="4">
        <v>2014</v>
      </c>
      <c r="I24" s="4">
        <v>2015</v>
      </c>
      <c r="K24" s="4">
        <v>2008</v>
      </c>
      <c r="L24" s="4">
        <v>2009</v>
      </c>
      <c r="M24" s="4">
        <v>2010</v>
      </c>
      <c r="N24" s="4">
        <v>2011</v>
      </c>
      <c r="O24" s="4">
        <v>2012</v>
      </c>
      <c r="P24" s="4">
        <v>2013</v>
      </c>
      <c r="Q24" s="4">
        <v>2014</v>
      </c>
      <c r="R24" s="40">
        <v>2015</v>
      </c>
      <c r="S24" s="16"/>
      <c r="V24" s="4">
        <v>2008</v>
      </c>
      <c r="W24" s="4">
        <v>2009</v>
      </c>
      <c r="X24" s="4">
        <v>2010</v>
      </c>
      <c r="Y24" s="4">
        <v>2011</v>
      </c>
      <c r="Z24" s="4">
        <v>2012</v>
      </c>
      <c r="AA24" s="4">
        <f>+G5</f>
        <v>2013</v>
      </c>
      <c r="AB24" s="4">
        <f>+H5</f>
        <v>2014</v>
      </c>
      <c r="AC24" s="4">
        <f>+I5</f>
        <v>2015</v>
      </c>
    </row>
    <row r="25" spans="1:29" ht="12.75">
      <c r="A25" t="s">
        <v>1</v>
      </c>
      <c r="B25" s="29">
        <v>321627.50999999995</v>
      </c>
      <c r="C25" s="29">
        <v>289529.34</v>
      </c>
      <c r="D25" s="29">
        <v>327665.87000000005</v>
      </c>
      <c r="E25" s="29">
        <v>273471.12</v>
      </c>
      <c r="F25" s="29">
        <v>228792.03</v>
      </c>
      <c r="G25" s="29">
        <v>0</v>
      </c>
      <c r="H25" s="29">
        <v>0</v>
      </c>
      <c r="I25" s="36">
        <v>0</v>
      </c>
      <c r="J25" t="s">
        <v>1</v>
      </c>
      <c r="K25" s="29">
        <v>247098.43</v>
      </c>
      <c r="L25" s="29">
        <v>284195.89</v>
      </c>
      <c r="M25" s="29">
        <v>278344.21</v>
      </c>
      <c r="N25" s="29">
        <v>292158.12</v>
      </c>
      <c r="O25" s="29">
        <v>251622.4</v>
      </c>
      <c r="P25" s="29">
        <v>0</v>
      </c>
      <c r="Q25" s="29">
        <v>0</v>
      </c>
      <c r="R25" s="39">
        <v>0</v>
      </c>
      <c r="S25" s="20">
        <v>0.06477433578314128</v>
      </c>
      <c r="T25" s="20">
        <v>-0.07634949850722861</v>
      </c>
      <c r="U25" t="s">
        <v>1</v>
      </c>
      <c r="V25" s="29">
        <v>-74529.07999999996</v>
      </c>
      <c r="W25" s="29">
        <v>-5333.450000000012</v>
      </c>
      <c r="X25" s="29">
        <v>-49321.66000000003</v>
      </c>
      <c r="Y25" s="29">
        <v>18687</v>
      </c>
      <c r="Z25" s="29">
        <v>22830.369999999995</v>
      </c>
      <c r="AA25" s="29">
        <f aca="true" t="shared" si="5" ref="AA25:AA36">+P25-G25</f>
        <v>0</v>
      </c>
      <c r="AB25" s="29">
        <f aca="true" t="shared" si="6" ref="AB25:AB36">+Q25-H25</f>
        <v>0</v>
      </c>
      <c r="AC25" s="29">
        <f aca="true" t="shared" si="7" ref="AC25:AC36">+R25-I25</f>
        <v>0</v>
      </c>
    </row>
    <row r="26" spans="1:29" ht="12.75">
      <c r="A26" t="s">
        <v>2</v>
      </c>
      <c r="B26" s="29">
        <v>303663.05999999994</v>
      </c>
      <c r="C26" s="29">
        <v>278667.02</v>
      </c>
      <c r="D26" s="29">
        <v>365667.31</v>
      </c>
      <c r="E26" s="29">
        <v>274699.56000000006</v>
      </c>
      <c r="F26" s="29">
        <v>221430.05</v>
      </c>
      <c r="G26" s="29">
        <v>0</v>
      </c>
      <c r="H26" s="29">
        <v>0</v>
      </c>
      <c r="I26" s="36">
        <v>0</v>
      </c>
      <c r="J26" t="s">
        <v>2</v>
      </c>
      <c r="K26" s="29">
        <v>240684.31</v>
      </c>
      <c r="L26" s="29">
        <v>231663.21</v>
      </c>
      <c r="M26" s="29">
        <v>269532.52</v>
      </c>
      <c r="N26" s="29">
        <v>272716.74</v>
      </c>
      <c r="O26" s="29">
        <v>218201.6</v>
      </c>
      <c r="P26" s="29">
        <v>0</v>
      </c>
      <c r="Q26" s="29">
        <v>0</v>
      </c>
      <c r="R26" s="39">
        <v>0</v>
      </c>
      <c r="S26" s="20">
        <v>0.17142188327664729</v>
      </c>
      <c r="T26" s="20">
        <v>0.010615349998942956</v>
      </c>
      <c r="U26" t="s">
        <v>2</v>
      </c>
      <c r="V26" s="29">
        <v>-62978.74999999994</v>
      </c>
      <c r="W26" s="29">
        <v>-47003.81000000003</v>
      </c>
      <c r="X26" s="29">
        <v>-96134.78999999998</v>
      </c>
      <c r="Y26" s="29">
        <v>-1982.8200000000652</v>
      </c>
      <c r="Z26" s="29">
        <v>-3228.4499999999825</v>
      </c>
      <c r="AA26" s="29">
        <f t="shared" si="5"/>
        <v>0</v>
      </c>
      <c r="AB26" s="29">
        <f t="shared" si="6"/>
        <v>0</v>
      </c>
      <c r="AC26" s="29">
        <f t="shared" si="7"/>
        <v>0</v>
      </c>
    </row>
    <row r="27" spans="1:29" ht="12.75">
      <c r="A27" t="s">
        <v>3</v>
      </c>
      <c r="B27" s="29">
        <v>317452.18</v>
      </c>
      <c r="C27" s="29">
        <v>297656.49000000005</v>
      </c>
      <c r="D27" s="29">
        <v>287864.49</v>
      </c>
      <c r="E27" s="29">
        <v>287640.74999999994</v>
      </c>
      <c r="F27" s="29">
        <v>234704.48</v>
      </c>
      <c r="G27" s="29">
        <v>0</v>
      </c>
      <c r="H27" s="29">
        <v>0</v>
      </c>
      <c r="I27" s="36">
        <v>0</v>
      </c>
      <c r="J27" t="s">
        <v>3</v>
      </c>
      <c r="K27" s="29">
        <v>228071.89</v>
      </c>
      <c r="L27" s="29">
        <v>297540.37</v>
      </c>
      <c r="M27" s="29">
        <v>248710.11</v>
      </c>
      <c r="N27" s="29">
        <v>239825.73</v>
      </c>
      <c r="O27" s="29">
        <v>228361.6</v>
      </c>
      <c r="P27" s="29">
        <v>0</v>
      </c>
      <c r="Q27" s="29">
        <v>0</v>
      </c>
      <c r="R27" s="39">
        <v>0</v>
      </c>
      <c r="S27" s="20">
        <v>0.14712858177284246</v>
      </c>
      <c r="T27" s="20">
        <v>0.11567570613241492</v>
      </c>
      <c r="U27" t="s">
        <v>3</v>
      </c>
      <c r="V27" s="29">
        <v>-89380.28999999998</v>
      </c>
      <c r="W27" s="29">
        <v>-116.12000000005355</v>
      </c>
      <c r="X27" s="29">
        <v>-39154.380000000005</v>
      </c>
      <c r="Y27" s="29">
        <v>-47815.01999999993</v>
      </c>
      <c r="Z27" s="29">
        <v>-6342.880000000005</v>
      </c>
      <c r="AA27" s="29">
        <f t="shared" si="5"/>
        <v>0</v>
      </c>
      <c r="AB27" s="29">
        <f t="shared" si="6"/>
        <v>0</v>
      </c>
      <c r="AC27" s="29">
        <f t="shared" si="7"/>
        <v>0</v>
      </c>
    </row>
    <row r="28" spans="1:29" ht="12.75">
      <c r="A28" t="s">
        <v>4</v>
      </c>
      <c r="B28" s="29">
        <v>284752.81000000006</v>
      </c>
      <c r="C28" s="29">
        <v>252080.33000000002</v>
      </c>
      <c r="D28" s="29">
        <v>270311.19999999995</v>
      </c>
      <c r="E28" s="29">
        <v>261768.18999999997</v>
      </c>
      <c r="F28" s="29">
        <v>208244.65000000002</v>
      </c>
      <c r="G28" s="29">
        <v>0</v>
      </c>
      <c r="H28" s="29">
        <v>0</v>
      </c>
      <c r="I28" s="36">
        <v>0</v>
      </c>
      <c r="J28" t="s">
        <v>4</v>
      </c>
      <c r="K28" s="29">
        <v>209176.62</v>
      </c>
      <c r="L28" s="29">
        <v>223396.4</v>
      </c>
      <c r="M28" s="29">
        <v>265496.89</v>
      </c>
      <c r="N28" s="29">
        <v>227953.14</v>
      </c>
      <c r="O28" s="29">
        <v>211835.14</v>
      </c>
      <c r="P28" s="29">
        <v>0</v>
      </c>
      <c r="Q28" s="29">
        <v>0</v>
      </c>
      <c r="R28" s="39">
        <v>0</v>
      </c>
      <c r="S28" s="20">
        <v>0.12242210077162624</v>
      </c>
      <c r="T28" s="20">
        <v>0.0687252511594896</v>
      </c>
      <c r="U28" t="s">
        <v>4</v>
      </c>
      <c r="V28" s="29">
        <v>-75576.19000000006</v>
      </c>
      <c r="W28" s="29">
        <v>-28683.930000000022</v>
      </c>
      <c r="X28" s="29">
        <v>-4814.3099999999395</v>
      </c>
      <c r="Y28" s="29">
        <v>-33815.04999999996</v>
      </c>
      <c r="Z28" s="29">
        <v>3590.4899999999907</v>
      </c>
      <c r="AA28" s="29">
        <f t="shared" si="5"/>
        <v>0</v>
      </c>
      <c r="AB28" s="29">
        <f t="shared" si="6"/>
        <v>0</v>
      </c>
      <c r="AC28" s="29">
        <f t="shared" si="7"/>
        <v>0</v>
      </c>
    </row>
    <row r="29" spans="1:29" ht="12.75">
      <c r="A29" t="s">
        <v>5</v>
      </c>
      <c r="B29" s="29">
        <v>306570.89</v>
      </c>
      <c r="C29" s="29">
        <v>302683.13999999996</v>
      </c>
      <c r="D29" s="29">
        <v>264171.64</v>
      </c>
      <c r="E29" s="29">
        <v>226544.78000000003</v>
      </c>
      <c r="F29" s="29">
        <v>257591.46999999997</v>
      </c>
      <c r="G29" s="29">
        <v>0</v>
      </c>
      <c r="H29" s="29">
        <v>0</v>
      </c>
      <c r="I29" s="36">
        <v>0</v>
      </c>
      <c r="J29" t="s">
        <v>5</v>
      </c>
      <c r="K29" s="29">
        <v>195268.18</v>
      </c>
      <c r="L29" s="29">
        <v>218375.04</v>
      </c>
      <c r="M29" s="29">
        <v>323011.89</v>
      </c>
      <c r="N29" s="29">
        <v>311227.93</v>
      </c>
      <c r="O29" s="29">
        <v>274224.06</v>
      </c>
      <c r="P29" s="29">
        <v>0</v>
      </c>
      <c r="Q29" s="29">
        <v>0</v>
      </c>
      <c r="R29" s="39" t="e">
        <v>#DIV/0!</v>
      </c>
      <c r="S29" s="20">
        <v>0.026816904621418388</v>
      </c>
      <c r="T29" s="20">
        <v>-0.17305559077525723</v>
      </c>
      <c r="U29" t="s">
        <v>5</v>
      </c>
      <c r="V29" s="29">
        <v>-111302.71000000002</v>
      </c>
      <c r="W29" s="29">
        <v>-84308.09999999995</v>
      </c>
      <c r="X29" s="29">
        <v>58840.25</v>
      </c>
      <c r="Y29" s="29">
        <v>84683.14999999997</v>
      </c>
      <c r="Z29" s="29">
        <v>16632.590000000026</v>
      </c>
      <c r="AA29" s="29">
        <f t="shared" si="5"/>
        <v>0</v>
      </c>
      <c r="AB29" s="29">
        <f t="shared" si="6"/>
        <v>0</v>
      </c>
      <c r="AC29" s="29" t="e">
        <f t="shared" si="7"/>
        <v>#DIV/0!</v>
      </c>
    </row>
    <row r="30" spans="1:29" ht="12.75">
      <c r="A30" t="s">
        <v>6</v>
      </c>
      <c r="B30" s="29">
        <v>226342.37</v>
      </c>
      <c r="C30" s="29">
        <v>281367.88</v>
      </c>
      <c r="D30" s="29">
        <v>245929.87</v>
      </c>
      <c r="E30" s="29">
        <v>224659.33000000005</v>
      </c>
      <c r="F30" s="29">
        <v>256200.87</v>
      </c>
      <c r="G30" s="29">
        <v>0</v>
      </c>
      <c r="H30" s="29">
        <v>0</v>
      </c>
      <c r="I30" s="36">
        <v>0</v>
      </c>
      <c r="J30" t="s">
        <v>6</v>
      </c>
      <c r="K30" s="29">
        <v>269961.91</v>
      </c>
      <c r="L30" s="29">
        <v>291546.58</v>
      </c>
      <c r="M30" s="29">
        <v>277508.99</v>
      </c>
      <c r="N30" s="29">
        <v>295069.87</v>
      </c>
      <c r="O30" s="29">
        <v>291256</v>
      </c>
      <c r="P30" s="29">
        <v>0</v>
      </c>
      <c r="Q30" s="29">
        <v>0</v>
      </c>
      <c r="R30" s="39" t="e">
        <v>#DIV/0!</v>
      </c>
      <c r="S30" s="20">
        <v>-0.13389267224630474</v>
      </c>
      <c r="T30" s="20">
        <v>-0.17987551871112206</v>
      </c>
      <c r="U30" t="s">
        <v>6</v>
      </c>
      <c r="V30" s="29">
        <v>43619.53999999998</v>
      </c>
      <c r="W30" s="29">
        <v>10178.700000000012</v>
      </c>
      <c r="X30" s="29">
        <v>31579.119999999995</v>
      </c>
      <c r="Y30" s="29">
        <v>70410.53999999995</v>
      </c>
      <c r="Z30" s="29">
        <v>35055.130000000005</v>
      </c>
      <c r="AA30" s="29">
        <f t="shared" si="5"/>
        <v>0</v>
      </c>
      <c r="AB30" s="29">
        <f t="shared" si="6"/>
        <v>0</v>
      </c>
      <c r="AC30" s="29" t="e">
        <f t="shared" si="7"/>
        <v>#DIV/0!</v>
      </c>
    </row>
    <row r="31" spans="1:29" ht="12.75">
      <c r="A31" t="s">
        <v>7</v>
      </c>
      <c r="B31" s="29">
        <v>316297.37000000005</v>
      </c>
      <c r="C31" s="29">
        <v>305405.87</v>
      </c>
      <c r="D31" s="29">
        <v>277009.77999999997</v>
      </c>
      <c r="E31" s="29">
        <v>241022.05</v>
      </c>
      <c r="F31" s="29">
        <v>270221.8799999999</v>
      </c>
      <c r="G31" s="29">
        <v>0</v>
      </c>
      <c r="H31" s="29">
        <v>0</v>
      </c>
      <c r="I31" s="36">
        <v>0</v>
      </c>
      <c r="J31" t="s">
        <v>7</v>
      </c>
      <c r="K31" s="29">
        <v>263685.2</v>
      </c>
      <c r="L31" s="29">
        <v>234705.02</v>
      </c>
      <c r="M31" s="29">
        <v>268324.1</v>
      </c>
      <c r="N31" s="29">
        <v>300470.32</v>
      </c>
      <c r="O31" s="29">
        <v>309615.2</v>
      </c>
      <c r="P31" s="29">
        <v>0</v>
      </c>
      <c r="Q31" s="29">
        <v>0</v>
      </c>
      <c r="R31" s="39" t="e">
        <v>#DIV/0!</v>
      </c>
      <c r="S31" s="20">
        <v>0.024082738126988818</v>
      </c>
      <c r="T31" s="20">
        <v>-0.16201267979610487</v>
      </c>
      <c r="U31" t="s">
        <v>7</v>
      </c>
      <c r="V31" s="29">
        <v>-52612.17000000004</v>
      </c>
      <c r="W31" s="29">
        <v>-70700.85</v>
      </c>
      <c r="X31" s="29">
        <v>-8685.679999999993</v>
      </c>
      <c r="Y31" s="29">
        <v>59448.27000000002</v>
      </c>
      <c r="Z31" s="29">
        <v>39393.32000000012</v>
      </c>
      <c r="AA31" s="29">
        <f t="shared" si="5"/>
        <v>0</v>
      </c>
      <c r="AB31" s="29">
        <f t="shared" si="6"/>
        <v>0</v>
      </c>
      <c r="AC31" s="29" t="e">
        <f t="shared" si="7"/>
        <v>#DIV/0!</v>
      </c>
    </row>
    <row r="32" spans="1:29" ht="12.75">
      <c r="A32" t="s">
        <v>8</v>
      </c>
      <c r="B32" s="29">
        <v>281492.89</v>
      </c>
      <c r="C32" s="29">
        <v>322813.97400000005</v>
      </c>
      <c r="D32" s="29">
        <v>299182.98</v>
      </c>
      <c r="E32" s="29">
        <v>242620.16000000003</v>
      </c>
      <c r="F32" s="29">
        <v>286941.98000000004</v>
      </c>
      <c r="G32" s="29">
        <v>0</v>
      </c>
      <c r="H32" s="29">
        <v>0</v>
      </c>
      <c r="I32" s="36">
        <v>0</v>
      </c>
      <c r="J32" t="s">
        <v>8</v>
      </c>
      <c r="K32" s="29">
        <v>238092.18</v>
      </c>
      <c r="L32" s="29">
        <v>311183.57</v>
      </c>
      <c r="M32" s="29">
        <v>407250.93</v>
      </c>
      <c r="N32" s="29">
        <v>262546.84</v>
      </c>
      <c r="O32" s="29">
        <v>279253.6</v>
      </c>
      <c r="P32" s="29">
        <v>0</v>
      </c>
      <c r="Q32" s="29">
        <v>0</v>
      </c>
      <c r="R32" s="39" t="e">
        <v>#DIV/0!</v>
      </c>
      <c r="S32" s="20">
        <v>-0.04356534372814391</v>
      </c>
      <c r="T32" s="20">
        <v>-0.022588206093003202</v>
      </c>
      <c r="U32" t="s">
        <v>8</v>
      </c>
      <c r="V32" s="29">
        <v>-43400.71000000002</v>
      </c>
      <c r="W32" s="29">
        <v>-11630.404000000039</v>
      </c>
      <c r="X32" s="29">
        <v>108067.95000000001</v>
      </c>
      <c r="Y32" s="29">
        <v>19926.679999999993</v>
      </c>
      <c r="Z32" s="29">
        <v>-7688.380000000063</v>
      </c>
      <c r="AA32" s="29">
        <f t="shared" si="5"/>
        <v>0</v>
      </c>
      <c r="AB32" s="29">
        <f t="shared" si="6"/>
        <v>0</v>
      </c>
      <c r="AC32" s="29" t="e">
        <f t="shared" si="7"/>
        <v>#DIV/0!</v>
      </c>
    </row>
    <row r="33" spans="1:29" ht="12.75">
      <c r="A33" t="s">
        <v>9</v>
      </c>
      <c r="B33" s="29">
        <v>296266.22000000003</v>
      </c>
      <c r="C33" s="29">
        <v>305042.17000000004</v>
      </c>
      <c r="D33" s="29">
        <v>279416.32</v>
      </c>
      <c r="E33" s="29">
        <v>242081.00000000006</v>
      </c>
      <c r="F33" s="29">
        <v>242708.36999999994</v>
      </c>
      <c r="G33" s="29">
        <v>0</v>
      </c>
      <c r="H33" s="29">
        <v>0</v>
      </c>
      <c r="I33" s="36">
        <v>0</v>
      </c>
      <c r="J33" t="s">
        <v>9</v>
      </c>
      <c r="K33" s="29">
        <v>245085.28</v>
      </c>
      <c r="L33" s="29">
        <v>205848.69</v>
      </c>
      <c r="M33" s="29">
        <v>240943.6</v>
      </c>
      <c r="N33" s="29">
        <v>267628.88</v>
      </c>
      <c r="O33" s="29">
        <v>271172.8</v>
      </c>
      <c r="P33" s="29">
        <v>0</v>
      </c>
      <c r="Q33" s="29">
        <v>0</v>
      </c>
      <c r="R33" s="39" t="e">
        <v>#DIV/0!</v>
      </c>
      <c r="S33" s="20">
        <v>0.10956130933384964</v>
      </c>
      <c r="T33" s="20">
        <v>-0.10024525164806454</v>
      </c>
      <c r="U33" t="s">
        <v>9</v>
      </c>
      <c r="V33" s="29">
        <v>-51180.94000000003</v>
      </c>
      <c r="W33" s="29">
        <v>-99193.48000000004</v>
      </c>
      <c r="X33" s="29">
        <v>-38472.72</v>
      </c>
      <c r="Y33" s="29">
        <v>25547.879999999946</v>
      </c>
      <c r="Z33" s="29">
        <v>28464.43000000005</v>
      </c>
      <c r="AA33" s="29">
        <f t="shared" si="5"/>
        <v>0</v>
      </c>
      <c r="AB33" s="29">
        <f t="shared" si="6"/>
        <v>0</v>
      </c>
      <c r="AC33" s="29" t="e">
        <f t="shared" si="7"/>
        <v>#DIV/0!</v>
      </c>
    </row>
    <row r="34" spans="1:29" ht="12.75">
      <c r="A34" t="s">
        <v>10</v>
      </c>
      <c r="B34" s="29">
        <v>276309.03</v>
      </c>
      <c r="C34" s="29">
        <v>301090.25999999995</v>
      </c>
      <c r="D34" s="29">
        <v>275002.95999999996</v>
      </c>
      <c r="E34" s="29">
        <v>216554.01000000004</v>
      </c>
      <c r="F34" s="29">
        <v>253981.00999999998</v>
      </c>
      <c r="G34" s="29">
        <v>0</v>
      </c>
      <c r="H34" s="29">
        <v>0</v>
      </c>
      <c r="I34" s="36">
        <v>0</v>
      </c>
      <c r="J34" t="s">
        <v>10</v>
      </c>
      <c r="K34" s="29">
        <v>203896.43</v>
      </c>
      <c r="L34" s="29">
        <v>236917.35</v>
      </c>
      <c r="M34" s="29">
        <v>229232.01</v>
      </c>
      <c r="N34" s="29">
        <v>207328.81</v>
      </c>
      <c r="O34" s="29">
        <v>250564</v>
      </c>
      <c r="P34" s="29">
        <v>0</v>
      </c>
      <c r="Q34" s="29">
        <v>0</v>
      </c>
      <c r="R34" s="39" t="e">
        <v>#DIV/0!</v>
      </c>
      <c r="S34" s="20">
        <v>0.172880571690693</v>
      </c>
      <c r="T34" s="20">
        <v>0.02760954032014615</v>
      </c>
      <c r="U34" t="s">
        <v>10</v>
      </c>
      <c r="V34" s="29">
        <v>-72412.60000000003</v>
      </c>
      <c r="W34" s="29">
        <v>-64172.909999999945</v>
      </c>
      <c r="X34" s="29">
        <v>-45770.94999999995</v>
      </c>
      <c r="Y34" s="29">
        <v>-9225.20000000004</v>
      </c>
      <c r="Z34" s="29">
        <v>-3417.00999999998</v>
      </c>
      <c r="AA34" s="29">
        <f t="shared" si="5"/>
        <v>0</v>
      </c>
      <c r="AB34" s="29">
        <f t="shared" si="6"/>
        <v>0</v>
      </c>
      <c r="AC34" s="29" t="e">
        <f t="shared" si="7"/>
        <v>#DIV/0!</v>
      </c>
    </row>
    <row r="35" spans="1:29" ht="12.75">
      <c r="A35" t="s">
        <v>11</v>
      </c>
      <c r="B35" s="29">
        <v>262077.66999999998</v>
      </c>
      <c r="C35" s="29">
        <v>304950.26</v>
      </c>
      <c r="D35" s="29">
        <v>238905.42000000004</v>
      </c>
      <c r="E35" s="29">
        <v>214287.72000000003</v>
      </c>
      <c r="F35" s="29">
        <v>264274.79</v>
      </c>
      <c r="G35" s="29">
        <v>0</v>
      </c>
      <c r="H35" s="29">
        <v>0</v>
      </c>
      <c r="I35" s="36">
        <v>0</v>
      </c>
      <c r="J35" t="s">
        <v>11</v>
      </c>
      <c r="K35" s="29">
        <v>209355.1</v>
      </c>
      <c r="L35" s="29">
        <v>260568.75</v>
      </c>
      <c r="M35" s="29">
        <v>256936.11</v>
      </c>
      <c r="N35" s="29">
        <v>230986.94</v>
      </c>
      <c r="O35" s="29">
        <v>207189.6</v>
      </c>
      <c r="P35" s="29">
        <v>0</v>
      </c>
      <c r="Q35" s="29">
        <v>0</v>
      </c>
      <c r="R35" s="39" t="e">
        <v>#DIV/0!</v>
      </c>
      <c r="S35" s="20">
        <v>0.10253701064301428</v>
      </c>
      <c r="T35" s="20">
        <v>0.09216826167827234</v>
      </c>
      <c r="U35" t="s">
        <v>11</v>
      </c>
      <c r="V35" s="29">
        <v>-52722.56999999998</v>
      </c>
      <c r="W35" s="29">
        <v>-44381.51000000001</v>
      </c>
      <c r="X35" s="29">
        <v>18030.689999999944</v>
      </c>
      <c r="Y35" s="29">
        <v>16699.219999999972</v>
      </c>
      <c r="Z35" s="29">
        <v>-57085.18999999997</v>
      </c>
      <c r="AA35" s="29">
        <f t="shared" si="5"/>
        <v>0</v>
      </c>
      <c r="AB35" s="29">
        <f t="shared" si="6"/>
        <v>0</v>
      </c>
      <c r="AC35" s="29" t="e">
        <f t="shared" si="7"/>
        <v>#DIV/0!</v>
      </c>
    </row>
    <row r="36" spans="1:29" ht="12.75">
      <c r="A36" t="s">
        <v>12</v>
      </c>
      <c r="B36" s="29">
        <v>294171.91000000003</v>
      </c>
      <c r="C36" s="29">
        <v>309906.27999999997</v>
      </c>
      <c r="D36" s="29">
        <v>255924.54</v>
      </c>
      <c r="E36" s="29">
        <v>217782.27000000002</v>
      </c>
      <c r="F36" s="29">
        <v>261355.94</v>
      </c>
      <c r="G36" s="2">
        <v>0</v>
      </c>
      <c r="H36" s="29">
        <v>0</v>
      </c>
      <c r="I36" s="36">
        <v>0</v>
      </c>
      <c r="J36" t="s">
        <v>12</v>
      </c>
      <c r="K36" s="29">
        <v>261814.23</v>
      </c>
      <c r="L36" s="29">
        <v>239216.64</v>
      </c>
      <c r="M36" s="29">
        <v>335113.75</v>
      </c>
      <c r="N36" s="29">
        <v>231794.32</v>
      </c>
      <c r="O36" s="29">
        <v>242490.4</v>
      </c>
      <c r="P36" s="29">
        <v>0</v>
      </c>
      <c r="Q36" s="29">
        <v>0</v>
      </c>
      <c r="R36" s="39" t="e">
        <v>#DIV/0!</v>
      </c>
      <c r="S36" s="20">
        <v>0.021910071091662292</v>
      </c>
      <c r="T36" s="20">
        <v>0.010233283501100456</v>
      </c>
      <c r="U36" t="s">
        <v>12</v>
      </c>
      <c r="V36" s="29">
        <v>-32357.680000000022</v>
      </c>
      <c r="W36" s="29">
        <v>-70689.63999999996</v>
      </c>
      <c r="X36" s="29">
        <v>79189.20999999999</v>
      </c>
      <c r="Y36" s="29">
        <v>14012.049999999988</v>
      </c>
      <c r="Z36" s="29">
        <v>-18865.540000000008</v>
      </c>
      <c r="AA36" s="29">
        <f t="shared" si="5"/>
        <v>0</v>
      </c>
      <c r="AB36" s="29">
        <f t="shared" si="6"/>
        <v>0</v>
      </c>
      <c r="AC36" s="29" t="e">
        <f t="shared" si="7"/>
        <v>#DIV/0!</v>
      </c>
    </row>
    <row r="37" spans="8:20" ht="12.75">
      <c r="H37" s="37"/>
      <c r="I37" s="37"/>
      <c r="S37" s="29"/>
      <c r="T37" s="29"/>
    </row>
    <row r="38" spans="2:29" ht="12.75">
      <c r="B38" s="5">
        <v>3487023.91</v>
      </c>
      <c r="C38" s="5">
        <v>3551193.014</v>
      </c>
      <c r="D38" s="5">
        <v>3387052.3800000004</v>
      </c>
      <c r="E38" s="5">
        <v>2923130.9400000004</v>
      </c>
      <c r="F38" s="5">
        <v>2986447.5199999996</v>
      </c>
      <c r="G38" s="5">
        <v>0</v>
      </c>
      <c r="H38" s="5">
        <v>0</v>
      </c>
      <c r="I38" s="38">
        <v>0</v>
      </c>
      <c r="K38" s="5">
        <v>2812189.76</v>
      </c>
      <c r="L38" s="5">
        <v>3035157.5100000002</v>
      </c>
      <c r="M38" s="5">
        <v>3400405.11</v>
      </c>
      <c r="N38" s="5">
        <v>3139707.6399999997</v>
      </c>
      <c r="O38" s="5">
        <v>3035786.4</v>
      </c>
      <c r="P38" s="5">
        <v>0</v>
      </c>
      <c r="Q38" s="5">
        <v>0</v>
      </c>
      <c r="R38" s="42" t="e">
        <v>#DIV/0!</v>
      </c>
      <c r="S38" s="20">
        <v>0.7860774911374351</v>
      </c>
      <c r="T38" s="20">
        <v>-0.3890993527404141</v>
      </c>
      <c r="V38" s="5">
        <v>-674834.1500000001</v>
      </c>
      <c r="W38" s="5">
        <v>-1190869.654</v>
      </c>
      <c r="X38" s="5">
        <v>-1177516.924</v>
      </c>
      <c r="Y38" s="5">
        <v>-960940.2240000003</v>
      </c>
      <c r="Z38" s="5">
        <v>-911601.344</v>
      </c>
      <c r="AA38" s="5">
        <f>SUM(AA25:AA37)+Z38</f>
        <v>-911601.344</v>
      </c>
      <c r="AB38" s="5">
        <f>SUM(AB25:AB37)+AA38</f>
        <v>-911601.344</v>
      </c>
      <c r="AC38" s="5" t="e">
        <f>SUM(AC25:AC37)+AB38</f>
        <v>#DIV/0!</v>
      </c>
    </row>
    <row r="39" spans="4:19" ht="12.75">
      <c r="D39" s="3"/>
      <c r="E39" s="3"/>
      <c r="F39" s="3"/>
      <c r="M39" s="3"/>
      <c r="N39" s="3"/>
      <c r="O39" s="3"/>
      <c r="P39" s="3"/>
      <c r="Q39" s="3"/>
      <c r="R39" s="3"/>
      <c r="S39" s="20"/>
    </row>
    <row r="40" spans="3:17" ht="12.75">
      <c r="C40" s="21">
        <v>-0.046221265178463096</v>
      </c>
      <c r="D40" s="21">
        <v>-0.1369690775198463</v>
      </c>
      <c r="E40" s="21">
        <v>0.021660534987871304</v>
      </c>
      <c r="F40" s="21">
        <v>-1</v>
      </c>
      <c r="G40" s="21" t="e">
        <v>#DIV/0!</v>
      </c>
      <c r="H40" s="21" t="e">
        <v>#DIV/0!</v>
      </c>
      <c r="I40" s="21"/>
      <c r="L40" s="21">
        <v>0.12033892764926048</v>
      </c>
      <c r="M40" s="21">
        <v>-0.07666659164619366</v>
      </c>
      <c r="N40" s="21">
        <v>-0.033099018098385675</v>
      </c>
      <c r="O40" s="21">
        <v>-1</v>
      </c>
      <c r="P40" s="21" t="e">
        <v>#DIV/0!</v>
      </c>
      <c r="Q40" s="21" t="e">
        <v>#DIV/0!</v>
      </c>
    </row>
    <row r="42" spans="1:21" ht="12.75">
      <c r="A42" s="7" t="s">
        <v>80</v>
      </c>
      <c r="J42" s="7" t="s">
        <v>81</v>
      </c>
      <c r="U42" s="7" t="s">
        <v>83</v>
      </c>
    </row>
    <row r="43" spans="2:29" ht="12.75">
      <c r="B43" s="4">
        <v>2008</v>
      </c>
      <c r="C43" s="4">
        <v>2009</v>
      </c>
      <c r="D43" s="4">
        <v>2010</v>
      </c>
      <c r="E43" s="4">
        <v>2011</v>
      </c>
      <c r="F43" s="4">
        <v>2012</v>
      </c>
      <c r="G43" s="4">
        <v>2013</v>
      </c>
      <c r="H43" s="4">
        <v>2014</v>
      </c>
      <c r="I43" s="4">
        <v>2015</v>
      </c>
      <c r="K43" s="4">
        <v>2008</v>
      </c>
      <c r="L43" s="4">
        <v>2009</v>
      </c>
      <c r="M43" s="4">
        <v>2010</v>
      </c>
      <c r="N43" s="4">
        <v>2011</v>
      </c>
      <c r="O43" s="4">
        <v>2012</v>
      </c>
      <c r="P43" s="4">
        <v>2013</v>
      </c>
      <c r="Q43" s="4">
        <v>2014</v>
      </c>
      <c r="R43" s="4">
        <v>2015</v>
      </c>
      <c r="S43" s="16"/>
      <c r="V43" s="4">
        <v>2008</v>
      </c>
      <c r="W43" s="4">
        <v>2009</v>
      </c>
      <c r="X43" s="4">
        <v>2010</v>
      </c>
      <c r="Y43" s="4">
        <v>2011</v>
      </c>
      <c r="Z43" s="4">
        <v>2012</v>
      </c>
      <c r="AA43" s="4">
        <f>+G5</f>
        <v>2013</v>
      </c>
      <c r="AB43" s="4">
        <f>+H5</f>
        <v>2014</v>
      </c>
      <c r="AC43" s="4">
        <f>+I5</f>
        <v>2015</v>
      </c>
    </row>
    <row r="44" spans="1:29" ht="12.75">
      <c r="A44" t="s">
        <v>1</v>
      </c>
      <c r="B44" s="29">
        <v>1084660.16</v>
      </c>
      <c r="C44" s="29">
        <v>1045764.1499999999</v>
      </c>
      <c r="D44" s="29">
        <v>1088122.8</v>
      </c>
      <c r="E44" s="29">
        <v>1098452.0799999998</v>
      </c>
      <c r="F44" s="29">
        <v>1082179.3800000001</v>
      </c>
      <c r="G44" s="29">
        <v>0</v>
      </c>
      <c r="H44" s="29">
        <v>0</v>
      </c>
      <c r="I44" s="36">
        <v>0</v>
      </c>
      <c r="J44" t="s">
        <v>1</v>
      </c>
      <c r="K44" s="29">
        <v>828499.38</v>
      </c>
      <c r="L44" s="29">
        <v>977381.78</v>
      </c>
      <c r="M44" s="29">
        <v>899153.13</v>
      </c>
      <c r="N44" s="29">
        <v>896328.29</v>
      </c>
      <c r="O44" s="29">
        <v>785572.9</v>
      </c>
      <c r="P44" s="29">
        <v>0</v>
      </c>
      <c r="Q44" s="29">
        <v>0</v>
      </c>
      <c r="R44" s="36">
        <v>0</v>
      </c>
      <c r="S44" s="20">
        <v>0.23074036411403953</v>
      </c>
      <c r="T44" s="20">
        <v>0.2965276872180583</v>
      </c>
      <c r="U44" t="s">
        <v>1</v>
      </c>
      <c r="V44" s="29">
        <v>-256160.7799999999</v>
      </c>
      <c r="W44" s="29">
        <v>-68382.36999999988</v>
      </c>
      <c r="X44" s="29">
        <v>-188969.67000000004</v>
      </c>
      <c r="Y44" s="29">
        <v>-202123.7899999998</v>
      </c>
      <c r="Z44" s="29">
        <v>-296606.4800000001</v>
      </c>
      <c r="AA44" s="29">
        <f aca="true" t="shared" si="8" ref="AA44:AA55">+P44-G44</f>
        <v>0</v>
      </c>
      <c r="AB44" s="29">
        <f aca="true" t="shared" si="9" ref="AB44:AB55">+Q44-H44</f>
        <v>0</v>
      </c>
      <c r="AC44" s="29">
        <f aca="true" t="shared" si="10" ref="AC44:AC55">+R44-I44</f>
        <v>0</v>
      </c>
    </row>
    <row r="45" spans="1:29" ht="12.75">
      <c r="A45" t="s">
        <v>2</v>
      </c>
      <c r="B45" s="29">
        <v>1046230.9</v>
      </c>
      <c r="C45" s="29">
        <v>1002676.5600000002</v>
      </c>
      <c r="D45" s="29">
        <v>1203387.2200000002</v>
      </c>
      <c r="E45" s="29">
        <v>1044096.67</v>
      </c>
      <c r="F45" s="29">
        <v>1024414.87</v>
      </c>
      <c r="G45" s="29">
        <v>0</v>
      </c>
      <c r="H45" s="29">
        <v>0</v>
      </c>
      <c r="I45" s="36">
        <v>0</v>
      </c>
      <c r="J45" t="s">
        <v>2</v>
      </c>
      <c r="K45" s="29">
        <v>814434.66</v>
      </c>
      <c r="L45" s="29">
        <v>806468.74</v>
      </c>
      <c r="M45" s="29">
        <v>776817.51</v>
      </c>
      <c r="N45" s="29">
        <v>830259.68</v>
      </c>
      <c r="O45" s="29">
        <v>643105.49</v>
      </c>
      <c r="P45" s="29">
        <v>0</v>
      </c>
      <c r="Q45" s="29">
        <v>0</v>
      </c>
      <c r="R45" s="36">
        <v>0</v>
      </c>
      <c r="S45" s="20">
        <v>0.37449958746461165</v>
      </c>
      <c r="T45" s="20">
        <v>0.4039367714929763</v>
      </c>
      <c r="U45" t="s">
        <v>2</v>
      </c>
      <c r="V45" s="29">
        <v>-231796.24</v>
      </c>
      <c r="W45" s="29">
        <v>-196207.82000000018</v>
      </c>
      <c r="X45" s="29">
        <v>-426569.7100000002</v>
      </c>
      <c r="Y45" s="29">
        <v>-213836.99</v>
      </c>
      <c r="Z45" s="29">
        <v>-381309.38</v>
      </c>
      <c r="AA45" s="29">
        <f t="shared" si="8"/>
        <v>0</v>
      </c>
      <c r="AB45" s="29">
        <f t="shared" si="9"/>
        <v>0</v>
      </c>
      <c r="AC45" s="29">
        <f t="shared" si="10"/>
        <v>0</v>
      </c>
    </row>
    <row r="46" spans="1:29" ht="12.75">
      <c r="A46" t="s">
        <v>3</v>
      </c>
      <c r="B46" s="29">
        <v>1087384.9400000002</v>
      </c>
      <c r="C46" s="29">
        <v>1037024.6000000001</v>
      </c>
      <c r="D46" s="29">
        <v>971647.9800000002</v>
      </c>
      <c r="E46" s="29">
        <v>1109529.0799999998</v>
      </c>
      <c r="F46" s="29">
        <v>1054384.7199999997</v>
      </c>
      <c r="G46" s="29">
        <v>0</v>
      </c>
      <c r="H46" s="29">
        <v>0</v>
      </c>
      <c r="I46" s="36">
        <v>0</v>
      </c>
      <c r="J46" t="s">
        <v>3</v>
      </c>
      <c r="K46" s="29">
        <v>962662.96</v>
      </c>
      <c r="L46" s="29">
        <v>845228.82</v>
      </c>
      <c r="M46" s="29">
        <v>773686.11</v>
      </c>
      <c r="N46" s="29">
        <v>957956.52</v>
      </c>
      <c r="O46" s="29">
        <v>838709.28</v>
      </c>
      <c r="P46" s="29">
        <v>0</v>
      </c>
      <c r="Q46" s="29">
        <v>0</v>
      </c>
      <c r="R46" s="36">
        <v>0</v>
      </c>
      <c r="S46" s="20">
        <v>0.20138843162473694</v>
      </c>
      <c r="T46" s="20">
        <v>0.20440529340515068</v>
      </c>
      <c r="U46" t="s">
        <v>3</v>
      </c>
      <c r="V46" s="29">
        <v>-124721.98000000021</v>
      </c>
      <c r="W46" s="29">
        <v>-191795.78000000014</v>
      </c>
      <c r="X46" s="29">
        <v>-197961.87000000023</v>
      </c>
      <c r="Y46" s="29">
        <v>-151572.55999999982</v>
      </c>
      <c r="Z46" s="29">
        <v>-215675.4399999997</v>
      </c>
      <c r="AA46" s="29">
        <f t="shared" si="8"/>
        <v>0</v>
      </c>
      <c r="AB46" s="29">
        <f t="shared" si="9"/>
        <v>0</v>
      </c>
      <c r="AC46" s="29">
        <f t="shared" si="10"/>
        <v>0</v>
      </c>
    </row>
    <row r="47" spans="1:29" ht="12.75">
      <c r="A47" t="s">
        <v>4</v>
      </c>
      <c r="B47" s="29">
        <v>979548.74</v>
      </c>
      <c r="C47" s="29">
        <v>908470.99</v>
      </c>
      <c r="D47" s="29">
        <v>863105.56</v>
      </c>
      <c r="E47" s="29">
        <v>988078.84</v>
      </c>
      <c r="F47" s="29">
        <v>926208.2999999999</v>
      </c>
      <c r="G47" s="29">
        <v>0</v>
      </c>
      <c r="H47" s="29">
        <v>0</v>
      </c>
      <c r="I47" s="36">
        <v>0</v>
      </c>
      <c r="J47" t="s">
        <v>4</v>
      </c>
      <c r="K47" s="29">
        <v>865378.09</v>
      </c>
      <c r="L47" s="29">
        <v>826374.72</v>
      </c>
      <c r="M47" s="29">
        <v>738163.77</v>
      </c>
      <c r="N47" s="29">
        <v>685692.58</v>
      </c>
      <c r="O47" s="29">
        <v>679704.44</v>
      </c>
      <c r="P47" s="29">
        <v>0</v>
      </c>
      <c r="Q47" s="29">
        <v>0</v>
      </c>
      <c r="R47" s="36">
        <v>0</v>
      </c>
      <c r="S47" s="20">
        <v>0.22925610942927077</v>
      </c>
      <c r="T47" s="20">
        <v>0.4020003793475394</v>
      </c>
      <c r="U47" t="s">
        <v>4</v>
      </c>
      <c r="V47" s="29">
        <v>-114170.65000000002</v>
      </c>
      <c r="W47" s="29">
        <v>-82096.27000000002</v>
      </c>
      <c r="X47" s="29">
        <v>-124941.79000000004</v>
      </c>
      <c r="Y47" s="29">
        <v>-302386.26</v>
      </c>
      <c r="Z47" s="29">
        <v>-246503.86</v>
      </c>
      <c r="AA47" s="29">
        <f t="shared" si="8"/>
        <v>0</v>
      </c>
      <c r="AB47" s="29">
        <f t="shared" si="9"/>
        <v>0</v>
      </c>
      <c r="AC47" s="29">
        <f t="shared" si="10"/>
        <v>0</v>
      </c>
    </row>
    <row r="48" spans="1:29" ht="12.75">
      <c r="A48" t="s">
        <v>5</v>
      </c>
      <c r="B48" s="29">
        <v>929425.84</v>
      </c>
      <c r="C48" s="29">
        <v>905661.9700000001</v>
      </c>
      <c r="D48" s="29">
        <v>968368.56</v>
      </c>
      <c r="E48" s="29">
        <v>936162.74</v>
      </c>
      <c r="F48" s="29">
        <v>933196.4500000001</v>
      </c>
      <c r="G48" s="29">
        <v>0</v>
      </c>
      <c r="H48" s="29">
        <v>0</v>
      </c>
      <c r="I48" s="36">
        <v>0</v>
      </c>
      <c r="J48" t="s">
        <v>5</v>
      </c>
      <c r="K48" s="29">
        <v>715237.4</v>
      </c>
      <c r="L48" s="29">
        <v>1054975.65</v>
      </c>
      <c r="M48" s="29">
        <v>722828.05</v>
      </c>
      <c r="N48" s="29">
        <v>676442.63</v>
      </c>
      <c r="O48" s="29">
        <v>726019.94</v>
      </c>
      <c r="P48" s="29">
        <v>0</v>
      </c>
      <c r="Q48" s="29">
        <v>0</v>
      </c>
      <c r="R48" s="36">
        <v>0</v>
      </c>
      <c r="S48" s="20">
        <v>0.19954079262874913</v>
      </c>
      <c r="T48" s="20">
        <v>0.33291200063899046</v>
      </c>
      <c r="U48" t="s">
        <v>5</v>
      </c>
      <c r="V48" s="29">
        <v>-214188.43999999994</v>
      </c>
      <c r="W48" s="29">
        <v>149313.67999999982</v>
      </c>
      <c r="X48" s="29">
        <v>-245540.51</v>
      </c>
      <c r="Y48" s="29">
        <v>-259720.11</v>
      </c>
      <c r="Z48" s="29">
        <v>-207176.51000000013</v>
      </c>
      <c r="AA48" s="29">
        <f t="shared" si="8"/>
        <v>0</v>
      </c>
      <c r="AB48" s="29">
        <f t="shared" si="9"/>
        <v>0</v>
      </c>
      <c r="AC48" s="29">
        <f t="shared" si="10"/>
        <v>0</v>
      </c>
    </row>
    <row r="49" spans="1:29" ht="12.75">
      <c r="A49" t="s">
        <v>6</v>
      </c>
      <c r="B49" s="29">
        <v>890309.09</v>
      </c>
      <c r="C49" s="29">
        <v>877467.7800000001</v>
      </c>
      <c r="D49" s="29">
        <v>926440.47</v>
      </c>
      <c r="E49" s="29">
        <v>959019.94</v>
      </c>
      <c r="F49" s="29">
        <v>952515.77</v>
      </c>
      <c r="G49" s="29">
        <v>0</v>
      </c>
      <c r="H49" s="29">
        <v>0</v>
      </c>
      <c r="I49" s="36">
        <v>0</v>
      </c>
      <c r="J49" t="s">
        <v>6</v>
      </c>
      <c r="K49" s="29">
        <v>1198478.05</v>
      </c>
      <c r="L49" s="29">
        <v>981454.82</v>
      </c>
      <c r="M49" s="29">
        <v>913259.91</v>
      </c>
      <c r="N49" s="29">
        <v>965362.34</v>
      </c>
      <c r="O49" s="29">
        <v>878291.27</v>
      </c>
      <c r="P49" s="29">
        <v>0</v>
      </c>
      <c r="Q49" s="29">
        <v>0</v>
      </c>
      <c r="R49" s="36">
        <v>0</v>
      </c>
      <c r="S49" s="20">
        <v>-0.06706575693152177</v>
      </c>
      <c r="T49" s="20">
        <v>0.03681933505936622</v>
      </c>
      <c r="U49" t="s">
        <v>6</v>
      </c>
      <c r="V49" s="29">
        <v>308168.9600000001</v>
      </c>
      <c r="W49" s="29">
        <v>103987.0399999998</v>
      </c>
      <c r="X49" s="29">
        <v>-13180.55999999994</v>
      </c>
      <c r="Y49" s="29">
        <v>6342.400000000023</v>
      </c>
      <c r="Z49" s="29">
        <v>-74224.5</v>
      </c>
      <c r="AA49" s="29">
        <f t="shared" si="8"/>
        <v>0</v>
      </c>
      <c r="AB49" s="29">
        <f t="shared" si="9"/>
        <v>0</v>
      </c>
      <c r="AC49" s="29">
        <f>+R49-I49</f>
        <v>0</v>
      </c>
    </row>
    <row r="50" spans="1:29" ht="12.75">
      <c r="A50" t="s">
        <v>7</v>
      </c>
      <c r="B50" s="29">
        <v>1026083.85</v>
      </c>
      <c r="C50" s="29">
        <v>970198.9400000001</v>
      </c>
      <c r="D50" s="29">
        <v>1062871.8</v>
      </c>
      <c r="E50" s="29">
        <v>1060108.7200000002</v>
      </c>
      <c r="F50" s="29">
        <v>1035828.6899999998</v>
      </c>
      <c r="G50" s="29">
        <v>0</v>
      </c>
      <c r="H50" s="29">
        <v>0</v>
      </c>
      <c r="I50" s="36">
        <v>0</v>
      </c>
      <c r="J50" t="s">
        <v>7</v>
      </c>
      <c r="K50" s="29">
        <v>1006798.63</v>
      </c>
      <c r="L50" s="29">
        <v>1001164.42</v>
      </c>
      <c r="M50" s="29">
        <v>1201568.67</v>
      </c>
      <c r="N50" s="29">
        <v>1213276.64</v>
      </c>
      <c r="O50" s="29">
        <v>1038010.6</v>
      </c>
      <c r="P50" s="29">
        <v>0</v>
      </c>
      <c r="Q50" s="29">
        <v>0</v>
      </c>
      <c r="R50" s="36">
        <v>0</v>
      </c>
      <c r="S50" s="20">
        <v>-0.0559855512954048</v>
      </c>
      <c r="T50" s="20">
        <v>-0.06900489073086899</v>
      </c>
      <c r="U50" t="s">
        <v>7</v>
      </c>
      <c r="V50" s="29">
        <v>-19285.219999999972</v>
      </c>
      <c r="W50" s="29">
        <v>30965.47999999998</v>
      </c>
      <c r="X50" s="29">
        <v>138696.86999999988</v>
      </c>
      <c r="Y50" s="29">
        <v>153167.9199999997</v>
      </c>
      <c r="Z50" s="29">
        <v>2181.910000000149</v>
      </c>
      <c r="AA50" s="29">
        <f t="shared" si="8"/>
        <v>0</v>
      </c>
      <c r="AB50" s="29">
        <f t="shared" si="9"/>
        <v>0</v>
      </c>
      <c r="AC50" s="29">
        <f t="shared" si="10"/>
        <v>0</v>
      </c>
    </row>
    <row r="51" spans="1:29" ht="12.75">
      <c r="A51" t="s">
        <v>8</v>
      </c>
      <c r="B51" s="29">
        <v>1036631.8999999999</v>
      </c>
      <c r="C51" s="29">
        <v>1044291.0200000001</v>
      </c>
      <c r="D51" s="29">
        <v>1159188.7599999998</v>
      </c>
      <c r="E51" s="29">
        <v>1137281.92</v>
      </c>
      <c r="F51" s="29">
        <v>1117282.99</v>
      </c>
      <c r="G51" s="29">
        <v>0</v>
      </c>
      <c r="H51" s="29">
        <v>0</v>
      </c>
      <c r="I51" s="36">
        <v>0</v>
      </c>
      <c r="J51" t="s">
        <v>8</v>
      </c>
      <c r="K51" s="29">
        <v>948793.73</v>
      </c>
      <c r="L51" s="29">
        <v>1024014.83</v>
      </c>
      <c r="M51" s="29">
        <v>905942.42</v>
      </c>
      <c r="N51" s="29">
        <v>769954.47</v>
      </c>
      <c r="O51" s="29">
        <v>930251.77</v>
      </c>
      <c r="P51" s="29">
        <v>0</v>
      </c>
      <c r="Q51" s="29">
        <v>0</v>
      </c>
      <c r="R51" s="36">
        <v>0</v>
      </c>
      <c r="S51" s="20">
        <v>0.1999842597350143</v>
      </c>
      <c r="T51" s="20">
        <v>0.3260537792168085</v>
      </c>
      <c r="U51" t="s">
        <v>8</v>
      </c>
      <c r="V51" s="29">
        <v>-87838.16999999993</v>
      </c>
      <c r="W51" s="29">
        <v>-20276.190000000177</v>
      </c>
      <c r="X51" s="29">
        <v>-253246.33999999973</v>
      </c>
      <c r="Y51" s="29">
        <v>-367327.44999999995</v>
      </c>
      <c r="Z51" s="29">
        <v>-187031.21999999997</v>
      </c>
      <c r="AA51" s="29">
        <f t="shared" si="8"/>
        <v>0</v>
      </c>
      <c r="AB51" s="29">
        <f t="shared" si="9"/>
        <v>0</v>
      </c>
      <c r="AC51" s="29">
        <f t="shared" si="10"/>
        <v>0</v>
      </c>
    </row>
    <row r="52" spans="1:29" ht="12.75">
      <c r="A52" t="s">
        <v>9</v>
      </c>
      <c r="B52" s="29">
        <v>969786.8200000001</v>
      </c>
      <c r="C52" s="29">
        <v>936452.5700000003</v>
      </c>
      <c r="D52" s="29">
        <v>1028902.8400000001</v>
      </c>
      <c r="E52" s="29">
        <v>1056641.06</v>
      </c>
      <c r="F52" s="29">
        <v>894930.3300000001</v>
      </c>
      <c r="G52" s="29">
        <v>0</v>
      </c>
      <c r="H52" s="29">
        <v>0</v>
      </c>
      <c r="I52" s="36">
        <v>0</v>
      </c>
      <c r="J52" t="s">
        <v>9</v>
      </c>
      <c r="K52" s="29">
        <v>1038861.34</v>
      </c>
      <c r="L52" s="29">
        <v>793221.65</v>
      </c>
      <c r="M52" s="29">
        <v>572693.6</v>
      </c>
      <c r="N52" s="29">
        <v>794069.68</v>
      </c>
      <c r="O52" s="29">
        <v>816390.46</v>
      </c>
      <c r="P52" s="29">
        <v>0</v>
      </c>
      <c r="Q52" s="29">
        <v>0</v>
      </c>
      <c r="R52" s="36">
        <v>0</v>
      </c>
      <c r="S52" s="20">
        <v>0.2170424681286478</v>
      </c>
      <c r="T52" s="20">
        <v>0.21180980610920302</v>
      </c>
      <c r="U52" t="s">
        <v>9</v>
      </c>
      <c r="V52" s="29">
        <v>69074.5199999999</v>
      </c>
      <c r="W52" s="29">
        <v>-143230.92000000027</v>
      </c>
      <c r="X52" s="29">
        <v>-456209.2400000001</v>
      </c>
      <c r="Y52" s="29">
        <v>-262571.38</v>
      </c>
      <c r="Z52" s="29">
        <v>-78539.87000000011</v>
      </c>
      <c r="AA52" s="29">
        <f t="shared" si="8"/>
        <v>0</v>
      </c>
      <c r="AB52" s="29">
        <f t="shared" si="9"/>
        <v>0</v>
      </c>
      <c r="AC52" s="29">
        <f t="shared" si="10"/>
        <v>0</v>
      </c>
    </row>
    <row r="53" spans="1:29" ht="12.75">
      <c r="A53" t="s">
        <v>10</v>
      </c>
      <c r="B53" s="29">
        <v>942445.2899999999</v>
      </c>
      <c r="C53" s="29">
        <v>962713.0299999998</v>
      </c>
      <c r="D53" s="29">
        <v>1060681.81</v>
      </c>
      <c r="E53" s="29">
        <v>945736.51</v>
      </c>
      <c r="F53" s="29">
        <v>953755.8999999999</v>
      </c>
      <c r="G53" s="29">
        <v>0</v>
      </c>
      <c r="H53" s="29">
        <v>0</v>
      </c>
      <c r="I53" s="36">
        <v>0</v>
      </c>
      <c r="J53" t="s">
        <v>10</v>
      </c>
      <c r="K53" s="29">
        <v>569086.25</v>
      </c>
      <c r="L53" s="29">
        <v>861845.97</v>
      </c>
      <c r="M53" s="29">
        <v>1142359.94</v>
      </c>
      <c r="N53" s="29">
        <v>925278.68</v>
      </c>
      <c r="O53" s="29">
        <v>745345.56</v>
      </c>
      <c r="P53" s="29">
        <v>0</v>
      </c>
      <c r="Q53" s="29">
        <v>0</v>
      </c>
      <c r="R53" s="36">
        <v>0</v>
      </c>
      <c r="S53" s="20">
        <v>0.14642516049562113</v>
      </c>
      <c r="T53" s="20">
        <v>0.13699559992018293</v>
      </c>
      <c r="U53" t="s">
        <v>10</v>
      </c>
      <c r="V53" s="29">
        <v>-373359.0399999999</v>
      </c>
      <c r="W53" s="29">
        <v>-100867.05999999982</v>
      </c>
      <c r="X53" s="29">
        <v>81678.12999999989</v>
      </c>
      <c r="Y53" s="29">
        <v>-20457.829999999958</v>
      </c>
      <c r="Z53" s="29">
        <v>-208410.33999999985</v>
      </c>
      <c r="AA53" s="29">
        <f t="shared" si="8"/>
        <v>0</v>
      </c>
      <c r="AB53" s="29">
        <f t="shared" si="9"/>
        <v>0</v>
      </c>
      <c r="AC53" s="29">
        <f t="shared" si="10"/>
        <v>0</v>
      </c>
    </row>
    <row r="54" spans="1:29" ht="12.75">
      <c r="A54" t="s">
        <v>11</v>
      </c>
      <c r="B54" s="29">
        <v>966687.9</v>
      </c>
      <c r="C54" s="29">
        <v>1016350.9299999999</v>
      </c>
      <c r="D54" s="29">
        <v>916121.5599999999</v>
      </c>
      <c r="E54" s="29">
        <v>981800.03</v>
      </c>
      <c r="F54" s="29">
        <v>1024265.5999999999</v>
      </c>
      <c r="G54" s="29">
        <v>0</v>
      </c>
      <c r="H54" s="29">
        <v>0</v>
      </c>
      <c r="I54" s="36">
        <v>0</v>
      </c>
      <c r="J54" t="s">
        <v>11</v>
      </c>
      <c r="K54" s="29">
        <v>835678.62</v>
      </c>
      <c r="L54" s="29">
        <v>839276.01</v>
      </c>
      <c r="M54" s="29">
        <v>782206.04</v>
      </c>
      <c r="N54" s="29">
        <v>607325.47</v>
      </c>
      <c r="O54" s="29">
        <v>600040.3</v>
      </c>
      <c r="P54" s="29">
        <v>0</v>
      </c>
      <c r="Q54" s="29">
        <v>0</v>
      </c>
      <c r="R54" s="36">
        <v>0</v>
      </c>
      <c r="S54" s="20">
        <v>0.3385702355581859</v>
      </c>
      <c r="T54" s="20">
        <v>0.6615226966389811</v>
      </c>
      <c r="U54" t="s">
        <v>11</v>
      </c>
      <c r="V54" s="29">
        <v>-131009.28000000003</v>
      </c>
      <c r="W54" s="29">
        <v>-177074.91999999993</v>
      </c>
      <c r="X54" s="29">
        <v>-133915.5199999999</v>
      </c>
      <c r="Y54" s="29">
        <v>-374474.56000000006</v>
      </c>
      <c r="Z54" s="29">
        <v>-424225.2999999998</v>
      </c>
      <c r="AA54" s="29">
        <f t="shared" si="8"/>
        <v>0</v>
      </c>
      <c r="AB54" s="29">
        <f t="shared" si="9"/>
        <v>0</v>
      </c>
      <c r="AC54" s="29">
        <f t="shared" si="10"/>
        <v>0</v>
      </c>
    </row>
    <row r="55" spans="1:29" ht="12.75">
      <c r="A55" t="s">
        <v>12</v>
      </c>
      <c r="B55" s="29">
        <v>1042817.82</v>
      </c>
      <c r="C55" s="29">
        <v>1036706.28</v>
      </c>
      <c r="D55" s="29">
        <v>1031746.83</v>
      </c>
      <c r="E55" s="29">
        <v>988995.3499999999</v>
      </c>
      <c r="F55" s="29">
        <v>992608.2000000001</v>
      </c>
      <c r="G55" s="2">
        <v>0</v>
      </c>
      <c r="H55" s="29">
        <v>0</v>
      </c>
      <c r="I55" s="36">
        <v>0</v>
      </c>
      <c r="J55" t="s">
        <v>12</v>
      </c>
      <c r="K55" s="29">
        <v>1076049.79</v>
      </c>
      <c r="L55" s="29">
        <v>1020044.71</v>
      </c>
      <c r="M55" s="29">
        <v>763842.81</v>
      </c>
      <c r="N55" s="29">
        <v>947021.41</v>
      </c>
      <c r="O55" s="29">
        <v>836589.4</v>
      </c>
      <c r="P55" s="29">
        <v>0</v>
      </c>
      <c r="Q55" s="29">
        <v>0</v>
      </c>
      <c r="R55" s="36">
        <v>0</v>
      </c>
      <c r="S55" s="20">
        <v>0.09676358430845772</v>
      </c>
      <c r="T55" s="20">
        <v>0.11100669433596881</v>
      </c>
      <c r="U55" t="s">
        <v>12</v>
      </c>
      <c r="V55" s="29">
        <v>33231.97000000009</v>
      </c>
      <c r="W55" s="29">
        <v>-16661.570000000065</v>
      </c>
      <c r="X55" s="29">
        <v>-267904.0199999999</v>
      </c>
      <c r="Y55" s="29">
        <v>-41973.93999999983</v>
      </c>
      <c r="Z55" s="29">
        <v>-156018.80000000005</v>
      </c>
      <c r="AA55" s="29">
        <f t="shared" si="8"/>
        <v>0</v>
      </c>
      <c r="AB55" s="29">
        <f t="shared" si="9"/>
        <v>0</v>
      </c>
      <c r="AC55" s="29">
        <f t="shared" si="10"/>
        <v>0</v>
      </c>
    </row>
    <row r="56" spans="8:20" ht="12.75">
      <c r="H56" s="37"/>
      <c r="I56" s="37"/>
      <c r="Q56" s="37"/>
      <c r="R56" s="37"/>
      <c r="S56" s="29"/>
      <c r="T56" s="29"/>
    </row>
    <row r="57" spans="2:29" ht="12.75">
      <c r="B57" s="5">
        <v>12002013.25</v>
      </c>
      <c r="C57" s="5">
        <v>11743778.82</v>
      </c>
      <c r="D57" s="5">
        <v>12280586.190000001</v>
      </c>
      <c r="E57" s="5">
        <v>12305902.94</v>
      </c>
      <c r="F57" s="5">
        <v>11991571.2</v>
      </c>
      <c r="G57" s="5">
        <v>0</v>
      </c>
      <c r="H57" s="5">
        <v>0</v>
      </c>
      <c r="I57" s="38">
        <v>0</v>
      </c>
      <c r="K57" s="5">
        <v>10859958.899999999</v>
      </c>
      <c r="L57" s="5">
        <v>11031452.120000001</v>
      </c>
      <c r="M57" s="5">
        <v>10192521.959999999</v>
      </c>
      <c r="N57" s="5">
        <v>10268968.39</v>
      </c>
      <c r="O57" s="5">
        <v>9518031.41</v>
      </c>
      <c r="P57" s="5">
        <v>0</v>
      </c>
      <c r="Q57" s="5">
        <v>0</v>
      </c>
      <c r="R57" s="38">
        <v>0</v>
      </c>
      <c r="S57" s="20">
        <v>2.111159685260408</v>
      </c>
      <c r="T57" s="20">
        <v>3.054985152652357</v>
      </c>
      <c r="V57" s="5">
        <v>-1142054.3499999996</v>
      </c>
      <c r="W57" s="5">
        <v>-1854381.0500000005</v>
      </c>
      <c r="X57" s="5">
        <v>-3942445.280000001</v>
      </c>
      <c r="Y57" s="5">
        <v>-5979379.830000001</v>
      </c>
      <c r="Z57" s="5">
        <v>-8452919.620000001</v>
      </c>
      <c r="AA57" s="5">
        <f>SUM(AA44:AA56)+Z57</f>
        <v>-8452919.620000001</v>
      </c>
      <c r="AB57" s="5">
        <f>SUM(AB44:AB56)+AA57</f>
        <v>-8452919.620000001</v>
      </c>
      <c r="AC57" s="5">
        <f>SUM(AC44:AC56)+AB57</f>
        <v>-8452919.620000001</v>
      </c>
    </row>
    <row r="58" spans="2:27" ht="12.75">
      <c r="B58" s="5"/>
      <c r="C58" s="5"/>
      <c r="D58" s="5"/>
      <c r="E58" s="5"/>
      <c r="F58" s="5"/>
      <c r="G58" s="38"/>
      <c r="H58" s="38"/>
      <c r="I58" s="38"/>
      <c r="K58" s="5"/>
      <c r="L58" s="5"/>
      <c r="M58" s="5"/>
      <c r="N58" s="5"/>
      <c r="O58" s="5"/>
      <c r="P58" s="5"/>
      <c r="Q58" s="5"/>
      <c r="R58" s="5"/>
      <c r="S58" s="20"/>
      <c r="T58" s="20"/>
      <c r="V58" s="5"/>
      <c r="W58" s="5"/>
      <c r="X58" s="5"/>
      <c r="Y58" s="5"/>
      <c r="Z58" s="5"/>
      <c r="AA58" s="5"/>
    </row>
    <row r="59" spans="3:27" ht="12.75">
      <c r="C59" s="21">
        <v>0.045709935296618695</v>
      </c>
      <c r="D59" s="21">
        <v>0.0020615261851761927</v>
      </c>
      <c r="E59" s="21">
        <v>-0.025543167497142655</v>
      </c>
      <c r="F59" s="21">
        <v>-1</v>
      </c>
      <c r="G59" s="21" t="e">
        <v>#DIV/0!</v>
      </c>
      <c r="H59" s="21" t="e">
        <v>#DIV/0!</v>
      </c>
      <c r="I59" s="21"/>
      <c r="K59" s="5"/>
      <c r="L59" s="21">
        <v>-0.0760489327129493</v>
      </c>
      <c r="M59" s="21">
        <v>0.0075002467789631894</v>
      </c>
      <c r="N59" s="21">
        <v>-0.07312681775622842</v>
      </c>
      <c r="O59" s="21">
        <v>-1</v>
      </c>
      <c r="P59" s="21" t="e">
        <v>#DIV/0!</v>
      </c>
      <c r="Q59" s="21" t="e">
        <v>#DIV/0!</v>
      </c>
      <c r="R59" s="5"/>
      <c r="S59" s="20"/>
      <c r="T59" s="20"/>
      <c r="V59" s="5"/>
      <c r="W59" s="5"/>
      <c r="X59" s="5"/>
      <c r="Y59" s="5"/>
      <c r="Z59" s="5"/>
      <c r="AA59" s="5"/>
    </row>
    <row r="60" spans="2:27" ht="12.75">
      <c r="B60" s="5"/>
      <c r="C60" s="5"/>
      <c r="D60" s="5"/>
      <c r="E60" s="5"/>
      <c r="F60" s="5"/>
      <c r="G60" s="38"/>
      <c r="H60" s="38"/>
      <c r="I60" s="38"/>
      <c r="K60" s="5"/>
      <c r="L60" s="5"/>
      <c r="M60" s="5"/>
      <c r="N60" s="5"/>
      <c r="O60" s="5"/>
      <c r="P60" s="38"/>
      <c r="Q60" s="38"/>
      <c r="R60" s="5"/>
      <c r="S60" s="20"/>
      <c r="T60" s="20"/>
      <c r="V60" s="5"/>
      <c r="W60" s="5"/>
      <c r="X60" s="5"/>
      <c r="Y60" s="5"/>
      <c r="Z60" s="5"/>
      <c r="AA60" s="5"/>
    </row>
    <row r="61" spans="1:19" ht="12.75">
      <c r="A61" s="6" t="s">
        <v>38</v>
      </c>
      <c r="S61" s="20"/>
    </row>
    <row r="62" spans="4:9" ht="12.75">
      <c r="D62" s="8"/>
      <c r="E62" s="8"/>
      <c r="F62" s="8"/>
      <c r="G62" s="8"/>
      <c r="H62" s="8"/>
      <c r="I62" s="8"/>
    </row>
    <row r="63" spans="1:19" ht="12.75">
      <c r="A63" s="7" t="s">
        <v>46</v>
      </c>
      <c r="C63" s="4" t="s">
        <v>40</v>
      </c>
      <c r="D63" s="4" t="s">
        <v>41</v>
      </c>
      <c r="E63" s="4" t="s">
        <v>44</v>
      </c>
      <c r="F63" s="4" t="s">
        <v>39</v>
      </c>
      <c r="G63" s="4" t="s">
        <v>42</v>
      </c>
      <c r="H63" s="4" t="s">
        <v>44</v>
      </c>
      <c r="I63" s="17" t="s">
        <v>43</v>
      </c>
      <c r="N63" s="19"/>
      <c r="O63" s="19"/>
      <c r="P63" s="19"/>
      <c r="Q63" s="19"/>
      <c r="R63" s="19"/>
      <c r="S63" s="19"/>
    </row>
    <row r="64" spans="1:19" ht="12.75">
      <c r="A64">
        <v>2002</v>
      </c>
      <c r="C64" s="31">
        <v>1796341.02</v>
      </c>
      <c r="D64" s="29">
        <v>4669030.72</v>
      </c>
      <c r="E64" s="3">
        <v>2.5991895013342177</v>
      </c>
      <c r="F64" s="31">
        <v>453328639.25</v>
      </c>
      <c r="G64" s="29">
        <v>2510529.38</v>
      </c>
      <c r="H64" s="18">
        <v>0.005537989799527098</v>
      </c>
      <c r="I64" s="3">
        <v>7179560.1</v>
      </c>
      <c r="L64" s="3"/>
      <c r="N64" s="3"/>
      <c r="O64" s="3"/>
      <c r="P64" s="3"/>
      <c r="Q64" s="3"/>
      <c r="R64" s="3"/>
      <c r="S64" s="3"/>
    </row>
    <row r="65" spans="1:19" ht="12.75">
      <c r="A65">
        <v>2003</v>
      </c>
      <c r="C65" s="31">
        <v>2743318.17</v>
      </c>
      <c r="D65" s="29">
        <v>7116182.42</v>
      </c>
      <c r="E65" s="3">
        <v>2.5940054995516615</v>
      </c>
      <c r="F65" s="31">
        <v>849755506.23</v>
      </c>
      <c r="G65" s="29">
        <v>4704147.57</v>
      </c>
      <c r="H65" s="18">
        <v>0.005535883598883968</v>
      </c>
      <c r="I65" s="3">
        <v>11820329.99</v>
      </c>
      <c r="N65" s="3"/>
      <c r="O65" s="3"/>
      <c r="P65" s="3"/>
      <c r="Q65" s="3"/>
      <c r="R65" s="3"/>
      <c r="S65" s="3"/>
    </row>
    <row r="66" spans="1:19" ht="12.75">
      <c r="A66">
        <v>2004</v>
      </c>
      <c r="C66" s="31">
        <v>2763089.2926</v>
      </c>
      <c r="D66" s="29">
        <v>7171116.67</v>
      </c>
      <c r="E66" s="3">
        <v>2.5953257063408737</v>
      </c>
      <c r="F66" s="31">
        <v>840286933.7927</v>
      </c>
      <c r="G66" s="29">
        <v>4651321.07</v>
      </c>
      <c r="H66" s="18">
        <v>0.005535396164029236</v>
      </c>
      <c r="I66" s="3">
        <v>11822437.74</v>
      </c>
      <c r="N66" s="3"/>
      <c r="O66" s="3"/>
      <c r="P66" s="3"/>
      <c r="Q66" s="3"/>
      <c r="R66" s="3"/>
      <c r="S66" s="3"/>
    </row>
    <row r="67" spans="1:9" ht="12.75">
      <c r="A67">
        <v>2005</v>
      </c>
      <c r="C67" s="32">
        <v>2808079.97</v>
      </c>
      <c r="D67" s="33">
        <v>7314520.55</v>
      </c>
      <c r="E67" s="3">
        <v>2.6048120524145895</v>
      </c>
      <c r="F67" s="32">
        <v>898994633.49</v>
      </c>
      <c r="G67" s="33">
        <v>4980139.42</v>
      </c>
      <c r="H67" s="18">
        <v>0.005539676472446258</v>
      </c>
      <c r="I67" s="3">
        <v>12294659.969999999</v>
      </c>
    </row>
    <row r="68" spans="1:9" ht="12.75">
      <c r="A68">
        <v>2006</v>
      </c>
      <c r="C68" s="32">
        <v>2704581.59</v>
      </c>
      <c r="D68" s="33">
        <v>6567102.11</v>
      </c>
      <c r="E68" s="3">
        <v>2.4281397663436732</v>
      </c>
      <c r="F68" s="32">
        <v>886993750.52</v>
      </c>
      <c r="G68" s="33">
        <v>4638838.2</v>
      </c>
      <c r="H68" s="18">
        <v>0.005229843160992376</v>
      </c>
      <c r="I68" s="3">
        <v>11205940.31</v>
      </c>
    </row>
    <row r="69" spans="1:9" ht="12.75">
      <c r="A69">
        <v>2007</v>
      </c>
      <c r="C69" s="32">
        <v>1757491.46</v>
      </c>
      <c r="D69" s="33">
        <v>4074510.73</v>
      </c>
      <c r="E69" s="3">
        <v>2.318367299491743</v>
      </c>
      <c r="F69" s="32">
        <v>607759883.95</v>
      </c>
      <c r="G69" s="33">
        <v>3000609.05</v>
      </c>
      <c r="H69" s="18">
        <v>0.004937162075420657</v>
      </c>
      <c r="I69" s="3">
        <v>7075119.779999999</v>
      </c>
    </row>
    <row r="70" spans="1:9" ht="12.75">
      <c r="A70">
        <v>2008</v>
      </c>
      <c r="C70" s="32">
        <v>2575043.89</v>
      </c>
      <c r="D70" s="33">
        <v>5298607.33</v>
      </c>
      <c r="E70" s="3">
        <v>2.0576765120690816</v>
      </c>
      <c r="F70" s="32">
        <v>897550692.18</v>
      </c>
      <c r="G70" s="33">
        <v>4045066.32</v>
      </c>
      <c r="H70" s="18">
        <v>0.004506783132410285</v>
      </c>
      <c r="I70" s="3">
        <v>9343673.65</v>
      </c>
    </row>
    <row r="71" spans="1:9" ht="12.75">
      <c r="A71">
        <v>2009</v>
      </c>
      <c r="C71" s="32">
        <v>2384126.99</v>
      </c>
      <c r="D71" s="33">
        <v>1983890.88</v>
      </c>
      <c r="E71" s="3">
        <v>0.8321246679901055</v>
      </c>
      <c r="F71" s="32">
        <v>892493241.98</v>
      </c>
      <c r="G71" s="33">
        <v>1489960.02</v>
      </c>
      <c r="H71" s="18">
        <v>0.0016694356325819538</v>
      </c>
      <c r="I71" s="3">
        <v>3473850.9</v>
      </c>
    </row>
    <row r="72" spans="1:9" ht="12.75">
      <c r="A72">
        <v>2010</v>
      </c>
      <c r="C72" s="32">
        <v>2400827.46</v>
      </c>
      <c r="D72" s="33">
        <v>1910524.39</v>
      </c>
      <c r="E72" s="3">
        <v>0.7957774649911743</v>
      </c>
      <c r="F72" s="32">
        <v>914194659.01</v>
      </c>
      <c r="G72" s="33">
        <v>1481960.25</v>
      </c>
      <c r="H72" s="18">
        <v>0.0016210554671199293</v>
      </c>
      <c r="I72" s="3">
        <v>3392484.6399999997</v>
      </c>
    </row>
    <row r="73" spans="1:9" ht="12.75">
      <c r="A73">
        <v>2011</v>
      </c>
      <c r="C73" s="32">
        <v>2394905.82</v>
      </c>
      <c r="D73" s="33">
        <v>1625866.26</v>
      </c>
      <c r="E73" s="3">
        <v>0.6788852598804909</v>
      </c>
      <c r="F73" s="32">
        <v>928350689.22</v>
      </c>
      <c r="G73" s="33">
        <v>1274765.79</v>
      </c>
      <c r="H73" s="18">
        <v>0.0013731511214485745</v>
      </c>
      <c r="I73" s="3">
        <v>2900632.05</v>
      </c>
    </row>
    <row r="75" spans="1:19" ht="12.75">
      <c r="A75" s="7" t="s">
        <v>47</v>
      </c>
      <c r="C75" s="4" t="s">
        <v>40</v>
      </c>
      <c r="D75" s="4" t="s">
        <v>41</v>
      </c>
      <c r="E75" s="4" t="s">
        <v>44</v>
      </c>
      <c r="F75" s="4" t="s">
        <v>39</v>
      </c>
      <c r="G75" s="4" t="s">
        <v>42</v>
      </c>
      <c r="H75" s="4" t="s">
        <v>45</v>
      </c>
      <c r="I75" s="17" t="s">
        <v>43</v>
      </c>
      <c r="N75" s="19"/>
      <c r="O75" s="19"/>
      <c r="P75" s="19"/>
      <c r="Q75" s="19"/>
      <c r="R75" s="19"/>
      <c r="S75" s="19"/>
    </row>
    <row r="76" spans="1:19" ht="12.75">
      <c r="A76">
        <v>2002</v>
      </c>
      <c r="C76" s="31">
        <v>1810951.41</v>
      </c>
      <c r="D76" s="29">
        <v>1672316.59</v>
      </c>
      <c r="E76" s="3">
        <v>0.9234464164888887</v>
      </c>
      <c r="F76" s="31">
        <v>453328249.73</v>
      </c>
      <c r="G76" s="29">
        <v>882176.58</v>
      </c>
      <c r="H76" s="18">
        <v>0.0019459995721100986</v>
      </c>
      <c r="I76" s="3">
        <v>2554493.17</v>
      </c>
      <c r="N76" s="3"/>
      <c r="O76" s="3"/>
      <c r="P76" s="3"/>
      <c r="Q76" s="3"/>
      <c r="R76" s="3"/>
      <c r="S76" s="3"/>
    </row>
    <row r="77" spans="1:19" ht="12.75">
      <c r="A77">
        <v>2003</v>
      </c>
      <c r="C77" s="31">
        <v>2762488.54</v>
      </c>
      <c r="D77" s="29">
        <v>2545306.16</v>
      </c>
      <c r="E77" s="3">
        <v>0.9213816177496251</v>
      </c>
      <c r="F77" s="31">
        <v>849754940.81</v>
      </c>
      <c r="G77" s="29">
        <v>1653025.28</v>
      </c>
      <c r="H77" s="18">
        <v>0.0019452964620885994</v>
      </c>
      <c r="I77" s="3">
        <v>4198331.44</v>
      </c>
      <c r="N77" s="3"/>
      <c r="O77" s="3"/>
      <c r="P77" s="3"/>
      <c r="Q77" s="3"/>
      <c r="R77" s="3"/>
      <c r="S77" s="3"/>
    </row>
    <row r="78" spans="1:19" ht="12.75">
      <c r="A78">
        <v>2004</v>
      </c>
      <c r="C78" s="31">
        <v>2777568.7804</v>
      </c>
      <c r="D78" s="29">
        <v>2560952.26</v>
      </c>
      <c r="E78" s="3">
        <v>0.9220121849264142</v>
      </c>
      <c r="F78" s="31">
        <v>840286377.6467</v>
      </c>
      <c r="G78" s="29">
        <v>1634469.67</v>
      </c>
      <c r="H78" s="18">
        <v>0.0019451340798567792</v>
      </c>
      <c r="I78" s="3">
        <v>4195421.93</v>
      </c>
      <c r="N78" s="3"/>
      <c r="O78" s="3"/>
      <c r="P78" s="3"/>
      <c r="Q78" s="3"/>
      <c r="R78" s="3"/>
      <c r="S78" s="3"/>
    </row>
    <row r="79" spans="1:9" ht="12.75">
      <c r="A79">
        <v>2005</v>
      </c>
      <c r="C79" s="32">
        <v>2834242.06</v>
      </c>
      <c r="D79" s="33">
        <v>2616311.65</v>
      </c>
      <c r="E79" s="3">
        <v>0.9231080460361243</v>
      </c>
      <c r="F79" s="32">
        <v>898994077.35</v>
      </c>
      <c r="G79" s="33">
        <v>1749945.53</v>
      </c>
      <c r="H79" s="18">
        <v>0.0019465595759633732</v>
      </c>
      <c r="I79" s="3">
        <v>4366257.18</v>
      </c>
    </row>
    <row r="80" spans="1:9" ht="12.75">
      <c r="A80">
        <v>2006</v>
      </c>
      <c r="C80" s="32">
        <v>2730875.77</v>
      </c>
      <c r="D80" s="33">
        <v>2312855.2</v>
      </c>
      <c r="E80" s="3">
        <v>0.8469280167951397</v>
      </c>
      <c r="F80" s="32">
        <v>886993036.06</v>
      </c>
      <c r="G80" s="33">
        <v>1602260.97</v>
      </c>
      <c r="H80" s="18">
        <v>0.0018063963355532098</v>
      </c>
      <c r="I80" s="3">
        <v>3915116.17</v>
      </c>
    </row>
    <row r="81" spans="1:9" ht="12.75">
      <c r="A81">
        <v>2007</v>
      </c>
      <c r="C81" s="32">
        <v>1777727.53</v>
      </c>
      <c r="D81" s="33">
        <v>1420546.85</v>
      </c>
      <c r="E81" s="3">
        <v>0.7990801886271065</v>
      </c>
      <c r="F81" s="32">
        <v>607759581.31</v>
      </c>
      <c r="G81" s="33">
        <v>1016695.86</v>
      </c>
      <c r="H81" s="18">
        <v>0.0016728586290792082</v>
      </c>
      <c r="I81" s="3">
        <v>2437242.71</v>
      </c>
    </row>
    <row r="82" spans="1:9" ht="12.75">
      <c r="A82">
        <v>2008</v>
      </c>
      <c r="C82" s="32">
        <v>2603044.1</v>
      </c>
      <c r="D82" s="33">
        <v>2014028.6</v>
      </c>
      <c r="E82" s="3">
        <v>0.7737205066944506</v>
      </c>
      <c r="F82" s="32">
        <v>897549839.39</v>
      </c>
      <c r="G82" s="33">
        <v>1457225.61</v>
      </c>
      <c r="H82" s="18">
        <v>0.0016235595462758608</v>
      </c>
      <c r="I82" s="3">
        <v>3471254.21</v>
      </c>
    </row>
    <row r="83" spans="1:9" ht="12.75">
      <c r="A83">
        <v>2009</v>
      </c>
      <c r="C83" s="32">
        <v>2384126.99</v>
      </c>
      <c r="D83" s="33">
        <v>1983890.88</v>
      </c>
      <c r="E83" s="3">
        <v>0.8321246679901055</v>
      </c>
      <c r="F83" s="32">
        <v>892493241.98</v>
      </c>
      <c r="G83" s="33">
        <v>1489960.02</v>
      </c>
      <c r="H83" s="18">
        <v>0.0016694356325819538</v>
      </c>
      <c r="I83" s="3">
        <v>3473850.9</v>
      </c>
    </row>
    <row r="84" spans="1:9" ht="12.75">
      <c r="A84">
        <v>2010</v>
      </c>
      <c r="C84" s="32">
        <v>2400827.46</v>
      </c>
      <c r="D84" s="33">
        <v>1910524.39</v>
      </c>
      <c r="E84" s="3">
        <v>0.7957774649911743</v>
      </c>
      <c r="F84" s="32">
        <v>914194659.01</v>
      </c>
      <c r="G84" s="33">
        <v>1481960.25</v>
      </c>
      <c r="H84" s="18">
        <v>0.0016210554671199293</v>
      </c>
      <c r="I84" s="3">
        <v>3392484.6399999997</v>
      </c>
    </row>
    <row r="85" spans="1:9" ht="12.75">
      <c r="A85">
        <v>2011</v>
      </c>
      <c r="C85" s="32">
        <v>2394905.82</v>
      </c>
      <c r="D85" s="33">
        <v>1625866.26</v>
      </c>
      <c r="E85" s="3">
        <v>0.6788852598804909</v>
      </c>
      <c r="F85" s="32">
        <v>928350689.22</v>
      </c>
      <c r="G85" s="33">
        <v>1274765.79</v>
      </c>
      <c r="H85" s="18">
        <v>0.0013731511214485745</v>
      </c>
      <c r="I85" s="3">
        <v>2900632.05</v>
      </c>
    </row>
    <row r="86" spans="1:9" ht="12.75">
      <c r="A86" t="s">
        <v>79</v>
      </c>
      <c r="C86" s="32"/>
      <c r="D86" s="33"/>
      <c r="E86" s="3"/>
      <c r="F86" s="32"/>
      <c r="G86" s="33"/>
      <c r="H86" s="18"/>
      <c r="I86" s="3"/>
    </row>
    <row r="87" spans="1:19" ht="12.75">
      <c r="A87">
        <v>2004</v>
      </c>
      <c r="C87" s="31">
        <v>0</v>
      </c>
      <c r="D87" s="29">
        <v>0</v>
      </c>
      <c r="E87" s="3" t="s">
        <v>82</v>
      </c>
      <c r="F87" s="34">
        <v>2002167629.42</v>
      </c>
      <c r="G87" s="29">
        <v>10411275.16</v>
      </c>
      <c r="H87" s="18">
        <v>0.005200001741620406</v>
      </c>
      <c r="I87" s="3">
        <v>10411275.16</v>
      </c>
      <c r="N87" s="3"/>
      <c r="O87" s="3"/>
      <c r="P87" s="3"/>
      <c r="Q87" s="3"/>
      <c r="R87" s="3"/>
      <c r="S87" s="3"/>
    </row>
    <row r="88" spans="1:9" ht="12.75">
      <c r="A88">
        <v>2005</v>
      </c>
      <c r="C88" s="32">
        <v>0</v>
      </c>
      <c r="D88" s="33">
        <v>0</v>
      </c>
      <c r="E88" s="3" t="s">
        <v>82</v>
      </c>
      <c r="F88" s="35">
        <v>2085679155.59</v>
      </c>
      <c r="G88" s="33">
        <v>10845531.46</v>
      </c>
      <c r="H88" s="18">
        <v>0.005199999928527838</v>
      </c>
      <c r="I88" s="3">
        <v>10845531.46</v>
      </c>
    </row>
    <row r="89" spans="1:9" ht="12.75">
      <c r="A89">
        <v>2006</v>
      </c>
      <c r="C89" s="32">
        <v>0</v>
      </c>
      <c r="D89" s="33">
        <v>0</v>
      </c>
      <c r="E89" s="3" t="s">
        <v>82</v>
      </c>
      <c r="F89" s="35">
        <v>1991442957.69</v>
      </c>
      <c r="G89" s="33">
        <v>10355501.98</v>
      </c>
      <c r="H89" s="18">
        <v>0.005199999296998192</v>
      </c>
      <c r="I89" s="3">
        <v>10355501.98</v>
      </c>
    </row>
    <row r="90" spans="1:9" ht="12.75">
      <c r="A90">
        <v>2007</v>
      </c>
      <c r="C90" s="32">
        <v>0</v>
      </c>
      <c r="D90" s="33">
        <v>0</v>
      </c>
      <c r="E90" s="3" t="s">
        <v>82</v>
      </c>
      <c r="F90" s="35">
        <v>1329192463.49</v>
      </c>
      <c r="G90" s="33">
        <v>6911800.83</v>
      </c>
      <c r="H90" s="18">
        <v>0.005200000014935384</v>
      </c>
      <c r="I90" s="3">
        <v>6911800.83</v>
      </c>
    </row>
    <row r="91" spans="1:9" ht="12.75">
      <c r="A91">
        <v>2008</v>
      </c>
      <c r="C91" s="32"/>
      <c r="D91" s="33"/>
      <c r="E91" s="3" t="s">
        <v>82</v>
      </c>
      <c r="F91" s="35">
        <v>1931554236.85</v>
      </c>
      <c r="G91" s="33">
        <v>10044079.41</v>
      </c>
      <c r="H91" s="18">
        <v>0.005199998642740675</v>
      </c>
      <c r="I91" s="3">
        <v>10044079.41</v>
      </c>
    </row>
    <row r="92" spans="1:9" ht="12.75">
      <c r="A92">
        <v>2009</v>
      </c>
      <c r="C92" s="32"/>
      <c r="D92" s="33"/>
      <c r="E92" s="3" t="s">
        <v>82</v>
      </c>
      <c r="F92" s="35">
        <v>1836625377.77</v>
      </c>
      <c r="G92" s="33">
        <v>9550457.56</v>
      </c>
      <c r="H92" s="18">
        <v>0.0052000030466724835</v>
      </c>
      <c r="I92" s="3">
        <v>9550457.56</v>
      </c>
    </row>
    <row r="93" spans="1:9" ht="12.75">
      <c r="A93">
        <v>2010</v>
      </c>
      <c r="C93" s="32"/>
      <c r="D93" s="33"/>
      <c r="E93" s="3" t="s">
        <v>82</v>
      </c>
      <c r="F93" s="35">
        <v>1881865400.47</v>
      </c>
      <c r="G93" s="33">
        <v>9785703.54</v>
      </c>
      <c r="H93" s="18">
        <v>0.0052000018373024965</v>
      </c>
      <c r="I93" s="3">
        <v>9785703.54</v>
      </c>
    </row>
    <row r="94" spans="1:9" ht="12.75">
      <c r="A94">
        <v>2011</v>
      </c>
      <c r="C94" s="32"/>
      <c r="D94" s="33"/>
      <c r="E94" s="3" t="s">
        <v>82</v>
      </c>
      <c r="F94" s="35">
        <v>1874581287</v>
      </c>
      <c r="G94" s="33">
        <v>9747823.11</v>
      </c>
      <c r="H94" s="18">
        <v>0.005200000222769747</v>
      </c>
      <c r="I94" s="3">
        <v>9747823.11</v>
      </c>
    </row>
    <row r="95" spans="3:9" ht="12.75">
      <c r="C95" s="32"/>
      <c r="D95" s="33"/>
      <c r="E95" s="3"/>
      <c r="F95" s="35"/>
      <c r="G95" s="33"/>
      <c r="H95" s="18"/>
      <c r="I95" s="3"/>
    </row>
    <row r="96" spans="3:9" ht="12.75">
      <c r="C96" s="32"/>
      <c r="D96" s="33"/>
      <c r="E96" s="3"/>
      <c r="F96" s="35"/>
      <c r="G96" s="33"/>
      <c r="H96" s="18"/>
      <c r="I96" s="3">
        <f>+G96+D96</f>
        <v>0</v>
      </c>
    </row>
    <row r="97" spans="3:9" ht="12.75">
      <c r="C97" s="32"/>
      <c r="D97" s="33"/>
      <c r="E97" s="3"/>
      <c r="F97" s="35"/>
      <c r="G97" s="33"/>
      <c r="H97" s="18"/>
      <c r="I97" s="3"/>
    </row>
  </sheetData>
  <sheetProtection/>
  <printOptions/>
  <pageMargins left="0" right="0" top="0" bottom="0" header="0" footer="0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95"/>
  <sheetViews>
    <sheetView view="pageBreakPreview" zoomScale="25" zoomScaleSheetLayoutView="25" zoomScalePageLayoutView="0" workbookViewId="0" topLeftCell="A1">
      <selection activeCell="C61" sqref="C61:L94"/>
    </sheetView>
  </sheetViews>
  <sheetFormatPr defaultColWidth="9.140625" defaultRowHeight="12.75"/>
  <cols>
    <col min="1" max="1" width="9.28125" style="103" bestFit="1" customWidth="1"/>
    <col min="2" max="2" width="23.57421875" style="103" customWidth="1"/>
    <col min="3" max="3" width="21.57421875" style="103" customWidth="1"/>
    <col min="4" max="4" width="26.28125" style="103" customWidth="1"/>
    <col min="5" max="5" width="20.28125" style="103" customWidth="1"/>
    <col min="6" max="6" width="28.8515625" style="103" customWidth="1"/>
    <col min="7" max="7" width="20.421875" style="103" customWidth="1"/>
    <col min="8" max="10" width="18.28125" style="103" customWidth="1"/>
    <col min="11" max="11" width="21.57421875" style="103" customWidth="1"/>
    <col min="12" max="12" width="20.421875" style="103" customWidth="1"/>
    <col min="13" max="13" width="22.421875" style="103" customWidth="1"/>
    <col min="14" max="14" width="24.00390625" style="103" customWidth="1"/>
    <col min="15" max="15" width="21.421875" style="103" customWidth="1"/>
    <col min="16" max="16" width="21.140625" style="103" bestFit="1" customWidth="1"/>
    <col min="17" max="19" width="19.28125" style="103" hidden="1" customWidth="1"/>
    <col min="20" max="20" width="20.140625" style="103" customWidth="1"/>
    <col min="21" max="21" width="15.8515625" style="103" customWidth="1"/>
    <col min="22" max="22" width="25.140625" style="103" customWidth="1"/>
    <col min="23" max="23" width="27.421875" style="103" customWidth="1"/>
    <col min="24" max="24" width="24.57421875" style="103" customWidth="1"/>
    <col min="25" max="25" width="25.421875" style="103" customWidth="1"/>
    <col min="26" max="26" width="26.421875" style="103" customWidth="1"/>
    <col min="27" max="27" width="22.7109375" style="103" customWidth="1"/>
    <col min="28" max="28" width="22.140625" style="103" bestFit="1" customWidth="1"/>
    <col min="29" max="29" width="20.8515625" style="103" customWidth="1"/>
    <col min="30" max="30" width="22.28125" style="103" customWidth="1"/>
    <col min="31" max="16384" width="9.140625" style="103" customWidth="1"/>
  </cols>
  <sheetData>
    <row r="2" ht="18">
      <c r="I2" s="104"/>
    </row>
    <row r="3" spans="9:19" ht="18">
      <c r="I3" s="104">
        <v>1.113</v>
      </c>
      <c r="S3" s="104">
        <v>1.113</v>
      </c>
    </row>
    <row r="4" spans="1:25" ht="18.75">
      <c r="A4" s="105" t="s">
        <v>55</v>
      </c>
      <c r="C4" s="103">
        <v>4066</v>
      </c>
      <c r="K4" s="105" t="s">
        <v>57</v>
      </c>
      <c r="L4" s="103">
        <v>4714</v>
      </c>
      <c r="V4" s="105" t="s">
        <v>59</v>
      </c>
      <c r="W4" s="105"/>
      <c r="Y4" s="142">
        <v>1584</v>
      </c>
    </row>
    <row r="5" spans="2:30" ht="18">
      <c r="B5" s="106">
        <v>2008</v>
      </c>
      <c r="C5" s="106">
        <v>2009</v>
      </c>
      <c r="D5" s="106">
        <v>2010</v>
      </c>
      <c r="E5" s="106">
        <v>2011</v>
      </c>
      <c r="F5" s="106">
        <v>2012</v>
      </c>
      <c r="G5" s="107" t="s">
        <v>146</v>
      </c>
      <c r="H5" s="107">
        <v>2013</v>
      </c>
      <c r="I5" s="107" t="s">
        <v>147</v>
      </c>
      <c r="J5" s="107">
        <v>2014</v>
      </c>
      <c r="L5" s="106">
        <v>2008</v>
      </c>
      <c r="M5" s="106">
        <v>2009</v>
      </c>
      <c r="N5" s="106">
        <v>2010</v>
      </c>
      <c r="O5" s="106">
        <v>2011</v>
      </c>
      <c r="P5" s="106">
        <v>2012</v>
      </c>
      <c r="Q5" s="107">
        <v>2013</v>
      </c>
      <c r="R5" s="107">
        <v>2013</v>
      </c>
      <c r="S5" s="107">
        <v>2014</v>
      </c>
      <c r="T5" s="108"/>
      <c r="W5" s="150">
        <v>2007</v>
      </c>
      <c r="X5" s="106">
        <v>2008</v>
      </c>
      <c r="Y5" s="106">
        <v>2009</v>
      </c>
      <c r="Z5" s="106">
        <v>2010</v>
      </c>
      <c r="AA5" s="107">
        <v>2011</v>
      </c>
      <c r="AB5" s="107">
        <v>2012</v>
      </c>
      <c r="AC5" s="107">
        <v>2013</v>
      </c>
      <c r="AD5" s="107">
        <v>2014</v>
      </c>
    </row>
    <row r="6" spans="1:30" ht="18">
      <c r="A6" s="103" t="s">
        <v>1</v>
      </c>
      <c r="B6" s="109">
        <f>-'4000.4066'!D5-'4000.4066'!O5-'4000.4066'!D23-'4000.4066'!O23-'4000.4066'!D41-'4000.4066'!O41-'4000.4066'!D59-'4000.4066'!O59-'4000.4066'!D77-'4000.4066'!O77-'4000.4066'!D95</f>
        <v>935915.2799999999</v>
      </c>
      <c r="C6" s="109">
        <f>-'4000.4066'!E5-'4000.4066'!P5-'4000.4066'!E23-'4000.4066'!P23-'4000.4066'!E41-'4000.4066'!P41-'4000.4066'!E59-'4000.4066'!P59-'4000.4066'!E77-'4000.4066'!P77-'4000.4066'!E95</f>
        <v>731900.7200000001</v>
      </c>
      <c r="D6" s="109">
        <f>-'4000.4066'!F5-'4000.4066'!Q5-'4000.4066'!F23-'4000.4066'!Q23-'4000.4066'!F41-'4000.4066'!Q41-'4000.4066'!F59-'4000.4066'!Q59-'4000.4066'!F77-'4000.4066'!Q77-'4000.4066'!F95</f>
        <v>809088.7899999999</v>
      </c>
      <c r="E6" s="109">
        <f>-'4000.4066'!G5-'4000.4066'!R5-'4000.4066'!G23-'4000.4066'!R23-'4000.4066'!G41-'4000.4066'!R41-'4000.4066'!G59-'4000.4066'!R59-'4000.4066'!G77-'4000.4066'!R77-'4000.4066'!G95</f>
        <v>823214.5</v>
      </c>
      <c r="F6" s="109">
        <f>-'4000.4066'!H5-'4000.4066'!S5-'4000.4066'!H23-'4000.4066'!S23-'4000.4066'!H41-'4000.4066'!S41-'4000.4066'!S59-'4000.4066'!H77-'4000.4066'!S77-'4000.4066'!H95-'4000.4066'!H59</f>
        <v>881217.4099999999</v>
      </c>
      <c r="G6" s="109">
        <f>-'4000.4066'!I5-'4000.4066'!T5-'4000.4066'!I23-'4000.4066'!T23-'4000.4066'!I41-'4000.4066'!T41-'4000.4066'!T59-'4000.4066'!I77-'4000.4066'!T77-'4000.4066'!I95-'4000.4066'!I59</f>
        <v>0</v>
      </c>
      <c r="H6" s="109">
        <f>-'4000.4066'!J5-'4000.4066'!U5-'4000.4066'!J23-'4000.4066'!U23-'4000.4066'!J41-'4000.4066'!U41-'4000.4066'!U59-'4000.4066'!J77-'4000.4066'!U77-'4000.4066'!J95-'4000.4066'!J59</f>
        <v>0</v>
      </c>
      <c r="I6" s="109">
        <f aca="true" t="shared" si="0" ref="I6:J17">H6*I$3</f>
        <v>0</v>
      </c>
      <c r="J6" s="109">
        <f t="shared" si="0"/>
        <v>0</v>
      </c>
      <c r="K6" s="103" t="s">
        <v>1</v>
      </c>
      <c r="L6" s="109">
        <f>+'4000.4714_4716_4708'!E5</f>
        <v>733944.75</v>
      </c>
      <c r="M6" s="109">
        <f>+'4000.4714_4716_4708'!F5</f>
        <v>816785.48</v>
      </c>
      <c r="N6" s="109">
        <f>+'4000.4714_4716_4708'!G5</f>
        <v>924483.11</v>
      </c>
      <c r="O6" s="109">
        <f>+'4000.4714_4716_4708'!H5</f>
        <v>1041198.21</v>
      </c>
      <c r="P6" s="109">
        <f>+'4000.4714_4716_4708'!I5</f>
        <v>1092644.91</v>
      </c>
      <c r="Q6" s="109">
        <f>+'4000.4714_4716_4708'!J5</f>
        <v>0</v>
      </c>
      <c r="R6" s="109">
        <f>+'4000.4714_4716_4708'!K5</f>
        <v>0</v>
      </c>
      <c r="S6" s="109">
        <f>R6*S$3</f>
        <v>0</v>
      </c>
      <c r="T6" s="110">
        <f aca="true" t="shared" si="1" ref="T6:T17">((B6+C6+D6+E6+F6+G6)-(L6+M6+N6+O6+P6+Q6))/(L6+M6+N6+O6+P6+Q6)</f>
        <v>-0.09279985257546612</v>
      </c>
      <c r="U6" s="110">
        <f aca="true" t="shared" si="2" ref="U6:U17">((E6+F6+G6)-(O6+P6+Q6))/(O6+P6+Q6)</f>
        <v>-0.20123841625245636</v>
      </c>
      <c r="V6" s="103" t="s">
        <v>1</v>
      </c>
      <c r="X6" s="109">
        <f aca="true" t="shared" si="3" ref="X6:X17">+L6-B6</f>
        <v>-201970.5299999999</v>
      </c>
      <c r="Y6" s="109">
        <f aca="true" t="shared" si="4" ref="Y6:Y17">+M6-C6</f>
        <v>84884.7599999999</v>
      </c>
      <c r="Z6" s="109">
        <f aca="true" t="shared" si="5" ref="Z6:Z17">+N6-D6</f>
        <v>115394.32000000007</v>
      </c>
      <c r="AA6" s="109">
        <f aca="true" t="shared" si="6" ref="AA6:AA17">+O6-E6</f>
        <v>217983.70999999996</v>
      </c>
      <c r="AB6" s="109">
        <f aca="true" t="shared" si="7" ref="AB6:AB17">+P6-F6</f>
        <v>211427.5</v>
      </c>
      <c r="AC6" s="109">
        <f aca="true" t="shared" si="8" ref="AC6:AC17">+Q6-G6</f>
        <v>0</v>
      </c>
      <c r="AD6" s="109">
        <f aca="true" t="shared" si="9" ref="AD6:AD17">+R6-H6</f>
        <v>0</v>
      </c>
    </row>
    <row r="7" spans="1:30" ht="18">
      <c r="A7" s="103" t="s">
        <v>2</v>
      </c>
      <c r="B7" s="109">
        <f>-'4000.4066'!D6-'4000.4066'!O6-'4000.4066'!D24-'4000.4066'!O24-'4000.4066'!D42-'4000.4066'!O42-'4000.4066'!D60-'4000.4066'!O60-'4000.4066'!D78-'4000.4066'!O78-'4000.4066'!D96</f>
        <v>881470.99</v>
      </c>
      <c r="C7" s="109">
        <f>-'4000.4066'!E6-'4000.4066'!P6-'4000.4066'!E24-'4000.4066'!P24-'4000.4066'!E42-'4000.4066'!P42-'4000.4066'!E60-'4000.4066'!P60-'4000.4066'!E78-'4000.4066'!P78-'4000.4066'!E96</f>
        <v>704857.01</v>
      </c>
      <c r="D7" s="109">
        <f>-'4000.4066'!F6-'4000.4066'!Q6-'4000.4066'!F24-'4000.4066'!Q24-'4000.4066'!F42-'4000.4066'!Q42-'4000.4066'!F60-'4000.4066'!Q60-'4000.4066'!F78-'4000.4066'!Q78-'4000.4066'!F96</f>
        <v>908241.41</v>
      </c>
      <c r="E7" s="109">
        <f>-'4000.4066'!G6-'4000.4066'!R6-'4000.4066'!G24-'4000.4066'!R24-'4000.4066'!G42-'4000.4066'!R42-'4000.4066'!G60-'4000.4066'!R60-'4000.4066'!G78-'4000.4066'!R78-'4000.4066'!G96</f>
        <v>827186.9500000001</v>
      </c>
      <c r="F7" s="109">
        <f>-'4000.4066'!H6-'4000.4066'!S6-'4000.4066'!H24-'4000.4066'!S24-'4000.4066'!H42-'4000.4066'!S42-'4000.4066'!S60-'4000.4066'!H78-'4000.4066'!S78-'4000.4066'!H96-'4000.4066'!H60</f>
        <v>848389.7500000002</v>
      </c>
      <c r="G7" s="109">
        <f>-'4000.4066'!I6-'4000.4066'!T6-'4000.4066'!I24-'4000.4066'!T24-'4000.4066'!I42-'4000.4066'!T42-'4000.4066'!T60-'4000.4066'!I78-'4000.4066'!T78-'4000.4066'!I96-'4000.4066'!I60</f>
        <v>0</v>
      </c>
      <c r="H7" s="109">
        <f>-'4000.4066'!J6-'4000.4066'!U6-'4000.4066'!J24-'4000.4066'!U24-'4000.4066'!J42-'4000.4066'!U42-'4000.4066'!U60-'4000.4066'!J78-'4000.4066'!U78-'4000.4066'!J96-'4000.4066'!J60</f>
        <v>0</v>
      </c>
      <c r="I7" s="109">
        <f t="shared" si="0"/>
        <v>0</v>
      </c>
      <c r="J7" s="109">
        <f t="shared" si="0"/>
        <v>0</v>
      </c>
      <c r="K7" s="103" t="s">
        <v>2</v>
      </c>
      <c r="L7" s="109">
        <f>+'4000.4714_4716_4708'!E6</f>
        <v>730930.2</v>
      </c>
      <c r="M7" s="109">
        <f>+'4000.4714_4716_4708'!F6</f>
        <v>699999.3</v>
      </c>
      <c r="N7" s="109">
        <f>+'4000.4714_4716_4708'!G6</f>
        <v>885282.75</v>
      </c>
      <c r="O7" s="109">
        <f>+'4000.4714_4716_4708'!H6</f>
        <v>990874.5</v>
      </c>
      <c r="P7" s="109">
        <f>+'4000.4714_4716_4708'!I6</f>
        <v>926400.72</v>
      </c>
      <c r="Q7" s="109">
        <f>+'4000.4714_4716_4708'!J6</f>
        <v>0</v>
      </c>
      <c r="R7" s="109">
        <f>+'4000.4714_4716_4708'!K6</f>
        <v>0</v>
      </c>
      <c r="S7" s="109">
        <f aca="true" t="shared" si="10" ref="S7:S17">R7*S$3</f>
        <v>0</v>
      </c>
      <c r="T7" s="110">
        <f t="shared" si="1"/>
        <v>-0.014961981214981464</v>
      </c>
      <c r="U7" s="110">
        <f t="shared" si="2"/>
        <v>-0.12606354970779823</v>
      </c>
      <c r="V7" s="103" t="s">
        <v>2</v>
      </c>
      <c r="X7" s="109">
        <f t="shared" si="3"/>
        <v>-150540.79000000004</v>
      </c>
      <c r="Y7" s="109">
        <f t="shared" si="4"/>
        <v>-4857.709999999963</v>
      </c>
      <c r="Z7" s="109">
        <f t="shared" si="5"/>
        <v>-22958.660000000033</v>
      </c>
      <c r="AA7" s="109">
        <f t="shared" si="6"/>
        <v>163687.54999999993</v>
      </c>
      <c r="AB7" s="109">
        <f t="shared" si="7"/>
        <v>78010.96999999974</v>
      </c>
      <c r="AC7" s="109">
        <f t="shared" si="8"/>
        <v>0</v>
      </c>
      <c r="AD7" s="109">
        <f t="shared" si="9"/>
        <v>0</v>
      </c>
    </row>
    <row r="8" spans="1:30" ht="18">
      <c r="A8" s="103" t="s">
        <v>3</v>
      </c>
      <c r="B8" s="109">
        <f>-'4000.4066'!D7-'4000.4066'!O7-'4000.4066'!D25-'4000.4066'!O25-'4000.4066'!D43-'4000.4066'!O43-'4000.4066'!D61-'4000.4066'!O61-'4000.4066'!D79-'4000.4066'!O79-'4000.4066'!D97</f>
        <v>924894.5700000001</v>
      </c>
      <c r="C8" s="109">
        <f>-'4000.4066'!E7-'4000.4066'!P7-'4000.4066'!E25-'4000.4066'!P25-'4000.4066'!E43-'4000.4066'!P43-'4000.4066'!E61-'4000.4066'!P61-'4000.4066'!E79-'4000.4066'!P79-'4000.4066'!E97</f>
        <v>752044.86</v>
      </c>
      <c r="D8" s="109">
        <f>-'4000.4066'!F7-'4000.4066'!Q7-'4000.4066'!F25-'4000.4066'!Q25-'4000.4066'!F43-'4000.4066'!Q43-'4000.4066'!F61-'4000.4066'!Q61-'4000.4066'!F79-'4000.4066'!Q79-'4000.4066'!F97</f>
        <v>706620.6699999999</v>
      </c>
      <c r="E8" s="109">
        <f>-'4000.4066'!G7-'4000.4066'!R7-'4000.4066'!G25-'4000.4066'!R25-'4000.4066'!G43-'4000.4066'!R43-'4000.4066'!G61-'4000.4066'!R61-'4000.4066'!G79-'4000.4066'!R79-'4000.4066'!G97</f>
        <v>866334.64</v>
      </c>
      <c r="F8" s="109">
        <f>-'4000.4066'!H7-'4000.4066'!S7-'4000.4066'!H25-'4000.4066'!S25-'4000.4066'!H43-'4000.4066'!S43-'4000.4066'!S61-'4000.4066'!H79-'4000.4066'!S79-'4000.4066'!H97-'4000.4066'!H61</f>
        <v>902538.42</v>
      </c>
      <c r="G8" s="109">
        <f>-'4000.4066'!I7-'4000.4066'!T7-'4000.4066'!I25-'4000.4066'!T25-'4000.4066'!I43-'4000.4066'!T43-'4000.4066'!T61-'4000.4066'!I79-'4000.4066'!T79-'4000.4066'!I97-'4000.4066'!I61</f>
        <v>0</v>
      </c>
      <c r="H8" s="109">
        <f>-'4000.4066'!J7-'4000.4066'!U7-'4000.4066'!J25-'4000.4066'!U25-'4000.4066'!J43-'4000.4066'!U43-'4000.4066'!U61-'4000.4066'!J79-'4000.4066'!U79-'4000.4066'!J97-'4000.4066'!J61</f>
        <v>0</v>
      </c>
      <c r="I8" s="109">
        <f t="shared" si="0"/>
        <v>0</v>
      </c>
      <c r="J8" s="109">
        <f t="shared" si="0"/>
        <v>0</v>
      </c>
      <c r="K8" s="103" t="s">
        <v>3</v>
      </c>
      <c r="L8" s="109">
        <f>+'4000.4714_4716_4708'!E7</f>
        <v>680763.93</v>
      </c>
      <c r="M8" s="109">
        <f>+'4000.4714_4716_4708'!F7</f>
        <v>855727.07</v>
      </c>
      <c r="N8" s="109">
        <f>+'4000.4714_4716_4708'!G7</f>
        <v>803711.7</v>
      </c>
      <c r="O8" s="109">
        <f>+'4000.4714_4716_4708'!H7</f>
        <v>862299.9</v>
      </c>
      <c r="P8" s="109">
        <f>+'4000.4714_4716_4708'!I7</f>
        <v>988593.69</v>
      </c>
      <c r="Q8" s="109">
        <f>+'4000.4714_4716_4708'!J7</f>
        <v>0</v>
      </c>
      <c r="R8" s="109">
        <f>+'4000.4714_4716_4708'!K7</f>
        <v>0</v>
      </c>
      <c r="S8" s="109">
        <f t="shared" si="10"/>
        <v>0</v>
      </c>
      <c r="T8" s="110">
        <f t="shared" si="1"/>
        <v>-0.009225063640806948</v>
      </c>
      <c r="U8" s="110">
        <f t="shared" si="2"/>
        <v>-0.04431401699327286</v>
      </c>
      <c r="V8" s="103" t="s">
        <v>3</v>
      </c>
      <c r="X8" s="109">
        <f t="shared" si="3"/>
        <v>-244130.64</v>
      </c>
      <c r="Y8" s="109">
        <f t="shared" si="4"/>
        <v>103682.20999999996</v>
      </c>
      <c r="Z8" s="109">
        <f t="shared" si="5"/>
        <v>97091.03000000003</v>
      </c>
      <c r="AA8" s="109">
        <f t="shared" si="6"/>
        <v>-4034.7399999999907</v>
      </c>
      <c r="AB8" s="109">
        <f t="shared" si="7"/>
        <v>86055.2699999999</v>
      </c>
      <c r="AC8" s="109">
        <f t="shared" si="8"/>
        <v>0</v>
      </c>
      <c r="AD8" s="109">
        <f t="shared" si="9"/>
        <v>0</v>
      </c>
    </row>
    <row r="9" spans="1:30" ht="18">
      <c r="A9" s="103" t="s">
        <v>4</v>
      </c>
      <c r="B9" s="109">
        <f>-'4000.4066'!D8-'4000.4066'!O8-'4000.4066'!D26-'4000.4066'!O26-'4000.4066'!D44-'4000.4066'!O44-'4000.4066'!D62-'4000.4066'!O62-'4000.4066'!D80-'4000.4066'!O80-'4000.4066'!D98</f>
        <v>827847.52</v>
      </c>
      <c r="C9" s="109">
        <f>-'4000.4066'!E8-'4000.4066'!P8-'4000.4066'!E26-'4000.4066'!P26-'4000.4066'!E44-'4000.4066'!P44-'4000.4066'!E62-'4000.4066'!P62-'4000.4066'!E80-'4000.4066'!P80-'4000.4066'!E98</f>
        <v>632155.2899999999</v>
      </c>
      <c r="D9" s="109">
        <f>-'4000.4066'!F8-'4000.4066'!Q8-'4000.4066'!F26-'4000.4066'!Q26-'4000.4066'!F44-'4000.4066'!Q44-'4000.4066'!F62-'4000.4066'!Q62-'4000.4066'!F80-'4000.4066'!Q80-'4000.4066'!F98</f>
        <v>657495.0700000001</v>
      </c>
      <c r="E9" s="109">
        <f>-'4000.4066'!G8-'4000.4066'!R8-'4000.4066'!G26-'4000.4066'!R26-'4000.4066'!G44-'4000.4066'!R44-'4000.4066'!G62-'4000.4066'!R62-'4000.4066'!G80-'4000.4066'!R80-'4000.4066'!G98</f>
        <v>783787.1200000001</v>
      </c>
      <c r="F9" s="109">
        <f>-'4000.4066'!H8-'4000.4066'!S8-'4000.4066'!H26-'4000.4066'!S26-'4000.4066'!H44-'4000.4066'!S44-'4000.4066'!S62-'4000.4066'!H80-'4000.4066'!S80-'4000.4066'!H98-'4000.4066'!H62</f>
        <v>796097.7299999999</v>
      </c>
      <c r="G9" s="109">
        <f>-'4000.4066'!I8-'4000.4066'!T8-'4000.4066'!I26-'4000.4066'!T26-'4000.4066'!I44-'4000.4066'!T44-'4000.4066'!T62-'4000.4066'!I80-'4000.4066'!T80-'4000.4066'!I98-'4000.4066'!I62</f>
        <v>0</v>
      </c>
      <c r="H9" s="109">
        <f>-'4000.4066'!J8-'4000.4066'!U8-'4000.4066'!J26-'4000.4066'!U26-'4000.4066'!J44-'4000.4066'!U44-'4000.4066'!U62-'4000.4066'!J80-'4000.4066'!U80-'4000.4066'!J98-'4000.4066'!J62</f>
        <v>0</v>
      </c>
      <c r="I9" s="109">
        <f t="shared" si="0"/>
        <v>0</v>
      </c>
      <c r="J9" s="109">
        <f t="shared" si="0"/>
        <v>0</v>
      </c>
      <c r="K9" s="103" t="s">
        <v>4</v>
      </c>
      <c r="L9" s="109">
        <f>+'4000.4714_4716_4708'!E8</f>
        <v>613022.84</v>
      </c>
      <c r="M9" s="109">
        <f>+'4000.4714_4716_4708'!F8</f>
        <v>665943.54</v>
      </c>
      <c r="N9" s="109">
        <f>+'4000.4714_4716_4708'!G8</f>
        <v>711309.06</v>
      </c>
      <c r="O9" s="109">
        <f>+'4000.4714_4716_4708'!H8</f>
        <v>831658.38</v>
      </c>
      <c r="P9" s="109">
        <f>+'4000.4714_4716_4708'!I8</f>
        <v>927007.08</v>
      </c>
      <c r="Q9" s="109">
        <f>+'4000.4714_4716_4708'!J8</f>
        <v>0</v>
      </c>
      <c r="R9" s="109">
        <f>+'4000.4714_4716_4708'!K8</f>
        <v>0</v>
      </c>
      <c r="S9" s="109">
        <f t="shared" si="10"/>
        <v>0</v>
      </c>
      <c r="T9" s="110">
        <f t="shared" si="1"/>
        <v>-0.013752729470875342</v>
      </c>
      <c r="U9" s="110">
        <f t="shared" si="2"/>
        <v>-0.10165697460163906</v>
      </c>
      <c r="V9" s="103" t="s">
        <v>4</v>
      </c>
      <c r="X9" s="109">
        <f t="shared" si="3"/>
        <v>-214824.68000000005</v>
      </c>
      <c r="Y9" s="109">
        <f t="shared" si="4"/>
        <v>33788.25000000012</v>
      </c>
      <c r="Z9" s="109">
        <f t="shared" si="5"/>
        <v>53813.98999999999</v>
      </c>
      <c r="AA9" s="109">
        <f t="shared" si="6"/>
        <v>47871.25999999989</v>
      </c>
      <c r="AB9" s="109">
        <f t="shared" si="7"/>
        <v>130909.3500000001</v>
      </c>
      <c r="AC9" s="109">
        <f t="shared" si="8"/>
        <v>0</v>
      </c>
      <c r="AD9" s="109">
        <f t="shared" si="9"/>
        <v>0</v>
      </c>
    </row>
    <row r="10" spans="1:30" ht="18">
      <c r="A10" s="103" t="s">
        <v>5</v>
      </c>
      <c r="B10" s="109">
        <f>-'4000.4066'!D9-'4000.4066'!O9-'4000.4066'!D27-'4000.4066'!O27-'4000.4066'!D45-'4000.4066'!O45-'4000.4066'!D63-'4000.4066'!O63-'4000.4066'!D81-'4000.4066'!O81-'4000.4066'!D99</f>
        <v>775181.98</v>
      </c>
      <c r="C10" s="109">
        <f>-'4000.4066'!E9-'4000.4066'!P9-'4000.4066'!E27-'4000.4066'!P27-'4000.4066'!E45-'4000.4066'!P45-'4000.4066'!E63-'4000.4066'!P63-'4000.4066'!E81-'4000.4066'!P81-'4000.4066'!E99</f>
        <v>740040.5299999999</v>
      </c>
      <c r="D10" s="109">
        <f>-'4000.4066'!F9-'4000.4066'!Q9-'4000.4066'!F27-'4000.4066'!Q27-'4000.4066'!F45-'4000.4066'!Q45-'4000.4066'!F63-'4000.4066'!Q63-'4000.4066'!F81-'4000.4066'!Q81-'4000.4066'!F99</f>
        <v>785591.33</v>
      </c>
      <c r="E10" s="109">
        <f>-'4000.4066'!G9-'4000.4066'!R9-'4000.4066'!G27-'4000.4066'!R27-'4000.4066'!G45-'4000.4066'!R45-'4000.4066'!G63-'4000.4066'!R63-'4000.4066'!G81-'4000.4066'!R81-'4000.4066'!G99</f>
        <v>868111.7899999999</v>
      </c>
      <c r="F10" s="109">
        <f>-'4000.4066'!H9-'4000.4066'!S9-'4000.4066'!H27-'4000.4066'!S27-'4000.4066'!H45-'4000.4066'!S45-'4000.4066'!S63-'4000.4066'!H81-'4000.4066'!S81-'4000.4066'!H99-'4000.4066'!H63</f>
        <v>1100131.81</v>
      </c>
      <c r="G10" s="109">
        <f>-'4000.4066'!I9-'4000.4066'!T9-'4000.4066'!I27-'4000.4066'!T27-'4000.4066'!I45-'4000.4066'!T45-'4000.4066'!T63-'4000.4066'!I81-'4000.4066'!T81-'4000.4066'!I99-'4000.4066'!I63</f>
        <v>0</v>
      </c>
      <c r="H10" s="109">
        <f>-'4000.4066'!J9-'4000.4066'!U9-'4000.4066'!J27-'4000.4066'!U27-'4000.4066'!J45-'4000.4066'!U45-'4000.4066'!U63-'4000.4066'!J81-'4000.4066'!U81-'4000.4066'!J99-'4000.4066'!J63</f>
        <v>0</v>
      </c>
      <c r="I10" s="109">
        <f t="shared" si="0"/>
        <v>0</v>
      </c>
      <c r="J10" s="109">
        <f t="shared" si="0"/>
        <v>0</v>
      </c>
      <c r="K10" s="103" t="s">
        <v>5</v>
      </c>
      <c r="L10" s="109">
        <f>+'4000.4714_4716_4708'!E9</f>
        <v>587534.64</v>
      </c>
      <c r="M10" s="109">
        <f>+'4000.4714_4716_4708'!F9</f>
        <v>628048.89</v>
      </c>
      <c r="N10" s="109">
        <f>+'4000.4714_4716_4708'!G9</f>
        <v>974100.6</v>
      </c>
      <c r="O10" s="109">
        <f>+'4000.4714_4716_4708'!H9</f>
        <v>1127653.66</v>
      </c>
      <c r="P10" s="109">
        <f>+'4000.4714_4716_4708'!I9</f>
        <v>1209148.83</v>
      </c>
      <c r="Q10" s="109">
        <f>+'4000.4714_4716_4708'!J9</f>
        <v>0</v>
      </c>
      <c r="R10" s="109">
        <f>+'4000.4714_4716_4708'!K9</f>
        <v>0</v>
      </c>
      <c r="S10" s="109">
        <f t="shared" si="10"/>
        <v>0</v>
      </c>
      <c r="T10" s="110">
        <f t="shared" si="1"/>
        <v>-0.05687174217251981</v>
      </c>
      <c r="U10" s="110">
        <f t="shared" si="2"/>
        <v>-0.15771931585026688</v>
      </c>
      <c r="V10" s="103" t="s">
        <v>5</v>
      </c>
      <c r="X10" s="109">
        <f t="shared" si="3"/>
        <v>-187647.33999999997</v>
      </c>
      <c r="Y10" s="109">
        <f t="shared" si="4"/>
        <v>-111991.6399999999</v>
      </c>
      <c r="Z10" s="109">
        <f t="shared" si="5"/>
        <v>188509.27000000002</v>
      </c>
      <c r="AA10" s="109">
        <f t="shared" si="6"/>
        <v>259541.87</v>
      </c>
      <c r="AB10" s="109">
        <f t="shared" si="7"/>
        <v>109017.02000000002</v>
      </c>
      <c r="AC10" s="109">
        <f t="shared" si="8"/>
        <v>0</v>
      </c>
      <c r="AD10" s="109">
        <f t="shared" si="9"/>
        <v>0</v>
      </c>
    </row>
    <row r="11" spans="1:30" ht="18">
      <c r="A11" s="103" t="s">
        <v>6</v>
      </c>
      <c r="B11" s="109">
        <f>-'4000.4066'!D10-'4000.4066'!O10-'4000.4066'!D28-'4000.4066'!O28-'4000.4066'!D46-'4000.4066'!O46-'4000.4066'!D64-'4000.4066'!O64-'4000.4066'!D82-'4000.4066'!O82-'4000.4066'!D100</f>
        <v>558888.89</v>
      </c>
      <c r="C11" s="109">
        <f>-'4000.4066'!E10-'4000.4066'!P10-'4000.4066'!E28-'4000.4066'!P28-'4000.4066'!E46-'4000.4066'!P46-'4000.4066'!E64-'4000.4066'!P64-'4000.4066'!E82-'4000.4066'!P82-'4000.4066'!E100</f>
        <v>687642.1799999999</v>
      </c>
      <c r="D11" s="109">
        <f>-'4000.4066'!F10-'4000.4066'!Q10-'4000.4066'!F28-'4000.4066'!Q28-'4000.4066'!F46-'4000.4066'!Q46-'4000.4066'!F64-'4000.4066'!Q64-'4000.4066'!F82-'4000.4066'!Q82-'4000.4066'!F100</f>
        <v>740260.9799999999</v>
      </c>
      <c r="E11" s="109">
        <f>-'4000.4066'!G10-'4000.4066'!R10-'4000.4066'!G28-'4000.4066'!R28-'4000.4066'!G46-'4000.4066'!R46-'4000.4066'!G64-'4000.4066'!R64-'4000.4066'!G82-'4000.4066'!R82-'4000.4066'!G100</f>
        <v>861029.12</v>
      </c>
      <c r="F11" s="109">
        <f>-'4000.4066'!H10-'4000.4066'!S10-'4000.4066'!H28-'4000.4066'!S28-'4000.4066'!H46-'4000.4066'!S46-'4000.4066'!S64-'4000.4066'!H82-'4000.4066'!S82-'4000.4066'!H100-'4000.4066'!H64</f>
        <v>1070483.7099999997</v>
      </c>
      <c r="G11" s="109">
        <f>-'4000.4066'!I10-'4000.4066'!T10-'4000.4066'!I28-'4000.4066'!T28-'4000.4066'!I46-'4000.4066'!T46-'4000.4066'!T64-'4000.4066'!I82-'4000.4066'!T82-'4000.4066'!I100-'4000.4066'!I64</f>
        <v>0</v>
      </c>
      <c r="H11" s="109">
        <f>-'4000.4066'!J10-'4000.4066'!U10-'4000.4066'!J28-'4000.4066'!U28-'4000.4066'!J46-'4000.4066'!U46-'4000.4066'!U64-'4000.4066'!J82-'4000.4066'!U82-'4000.4066'!J100-'4000.4066'!J64</f>
        <v>0</v>
      </c>
      <c r="I11" s="109">
        <f t="shared" si="0"/>
        <v>0</v>
      </c>
      <c r="J11" s="109">
        <f t="shared" si="0"/>
        <v>0</v>
      </c>
      <c r="K11" s="103" t="s">
        <v>6</v>
      </c>
      <c r="L11" s="109">
        <f>+'4000.4714_4716_4708'!E10</f>
        <v>839675.76</v>
      </c>
      <c r="M11" s="109">
        <f>+'4000.4714_4716_4708'!F10</f>
        <v>862137.34</v>
      </c>
      <c r="N11" s="109">
        <f>+'4000.4714_4716_4708'!G10</f>
        <v>945529.2</v>
      </c>
      <c r="O11" s="109">
        <f>+'4000.4714_4716_4708'!H10</f>
        <v>1109376.94</v>
      </c>
      <c r="P11" s="109">
        <f>+'4000.4714_4716_4708'!I10</f>
        <v>1184526</v>
      </c>
      <c r="Q11" s="109">
        <f>+'4000.4714_4716_4708'!J10</f>
        <v>0</v>
      </c>
      <c r="R11" s="109">
        <f>+'4000.4714_4716_4708'!K10</f>
        <v>0</v>
      </c>
      <c r="S11" s="109">
        <f t="shared" si="10"/>
        <v>0</v>
      </c>
      <c r="T11" s="110">
        <f t="shared" si="1"/>
        <v>-0.20702076304959927</v>
      </c>
      <c r="U11" s="110">
        <f t="shared" si="2"/>
        <v>-0.15797970510469825</v>
      </c>
      <c r="V11" s="103" t="s">
        <v>6</v>
      </c>
      <c r="X11" s="109">
        <f t="shared" si="3"/>
        <v>280786.87</v>
      </c>
      <c r="Y11" s="109">
        <f t="shared" si="4"/>
        <v>174495.16000000003</v>
      </c>
      <c r="Z11" s="109">
        <f t="shared" si="5"/>
        <v>205268.2200000001</v>
      </c>
      <c r="AA11" s="109">
        <f t="shared" si="6"/>
        <v>248347.81999999995</v>
      </c>
      <c r="AB11" s="109">
        <f t="shared" si="7"/>
        <v>114042.29000000027</v>
      </c>
      <c r="AC11" s="109">
        <f t="shared" si="8"/>
        <v>0</v>
      </c>
      <c r="AD11" s="109">
        <f t="shared" si="9"/>
        <v>0</v>
      </c>
    </row>
    <row r="12" spans="1:30" ht="18">
      <c r="A12" s="103" t="s">
        <v>7</v>
      </c>
      <c r="B12" s="109">
        <f>-'4000.4066'!D11-'4000.4066'!O11-'4000.4066'!D29-'4000.4066'!O29-'4000.4066'!D47-'4000.4066'!O47-'4000.4066'!D65-'4000.4066'!O65-'4000.4066'!D83-'4000.4066'!O83-'4000.4066'!D101</f>
        <v>787186.0200000001</v>
      </c>
      <c r="C12" s="109">
        <f>-'4000.4066'!E11-'4000.4066'!P11-'4000.4066'!E29-'4000.4066'!P29-'4000.4066'!E47-'4000.4066'!P47-'4000.4066'!E65-'4000.4066'!P65-'4000.4066'!E83-'4000.4066'!P83-'4000.4066'!E101</f>
        <v>747644.8500000001</v>
      </c>
      <c r="D12" s="109">
        <f>-'4000.4066'!F11-'4000.4066'!Q11-'4000.4066'!F29-'4000.4066'!Q29-'4000.4066'!F47-'4000.4066'!Q47-'4000.4066'!F65-'4000.4066'!Q65-'4000.4066'!F83-'4000.4066'!Q83-'4000.4066'!F101</f>
        <v>829337.94</v>
      </c>
      <c r="E12" s="109">
        <f>-'4000.4066'!G11-'4000.4066'!R11-'4000.4066'!G29-'4000.4066'!R29-'4000.4066'!G47-'4000.4066'!R47-'4000.4066'!G65-'4000.4066'!R65-'4000.4066'!G83-'4000.4066'!R83-'4000.4066'!G101</f>
        <v>925889.5299999999</v>
      </c>
      <c r="F12" s="109">
        <f>-'4000.4066'!H11-'4000.4066'!S11-'4000.4066'!H29-'4000.4066'!S29-'4000.4066'!H47-'4000.4066'!S47-'4000.4066'!S65-'4000.4066'!H83-'4000.4066'!S83-'4000.4066'!H101-'4000.4066'!H65</f>
        <v>1138333.6800000002</v>
      </c>
      <c r="G12" s="109">
        <f>-'4000.4066'!I11-'4000.4066'!T11-'4000.4066'!I29-'4000.4066'!T29-'4000.4066'!I47-'4000.4066'!T47-'4000.4066'!T65-'4000.4066'!I83-'4000.4066'!T83-'4000.4066'!I101-'4000.4066'!I65</f>
        <v>0</v>
      </c>
      <c r="H12" s="109">
        <f>-'4000.4066'!J11-'4000.4066'!U11-'4000.4066'!J29-'4000.4066'!U29-'4000.4066'!J47-'4000.4066'!U47-'4000.4066'!U65-'4000.4066'!J83-'4000.4066'!U83-'4000.4066'!J101-'4000.4066'!J65</f>
        <v>0</v>
      </c>
      <c r="I12" s="109">
        <f t="shared" si="0"/>
        <v>0</v>
      </c>
      <c r="J12" s="109">
        <f t="shared" si="0"/>
        <v>0</v>
      </c>
      <c r="K12" s="103" t="s">
        <v>7</v>
      </c>
      <c r="L12" s="109">
        <f>+'4000.4714_4716_4708'!E11</f>
        <v>809749.71</v>
      </c>
      <c r="M12" s="109">
        <f>+'4000.4714_4716_4708'!F11</f>
        <v>708140.37</v>
      </c>
      <c r="N12" s="109">
        <f>+'4000.4714_4716_4708'!G11</f>
        <v>1101947.22</v>
      </c>
      <c r="O12" s="109">
        <f>+'4000.4714_4716_4708'!H11</f>
        <v>1248307.06</v>
      </c>
      <c r="P12" s="109">
        <f>+'4000.4714_4716_4708'!I11</f>
        <v>1395023.91</v>
      </c>
      <c r="Q12" s="109">
        <f>+'4000.4714_4716_4708'!J11</f>
        <v>0</v>
      </c>
      <c r="R12" s="109">
        <f>+'4000.4714_4716_4708'!K11</f>
        <v>0</v>
      </c>
      <c r="S12" s="109">
        <f t="shared" si="10"/>
        <v>0</v>
      </c>
      <c r="T12" s="110">
        <f t="shared" si="1"/>
        <v>-0.15860717483767625</v>
      </c>
      <c r="U12" s="110">
        <f t="shared" si="2"/>
        <v>-0.21908257670812967</v>
      </c>
      <c r="V12" s="103" t="s">
        <v>7</v>
      </c>
      <c r="X12" s="109">
        <f t="shared" si="3"/>
        <v>22563.689999999828</v>
      </c>
      <c r="Y12" s="109">
        <f t="shared" si="4"/>
        <v>-39504.4800000001</v>
      </c>
      <c r="Z12" s="109">
        <f t="shared" si="5"/>
        <v>272609.28</v>
      </c>
      <c r="AA12" s="109">
        <f t="shared" si="6"/>
        <v>322417.53000000014</v>
      </c>
      <c r="AB12" s="109">
        <f t="shared" si="7"/>
        <v>256690.22999999975</v>
      </c>
      <c r="AC12" s="109">
        <f t="shared" si="8"/>
        <v>0</v>
      </c>
      <c r="AD12" s="109">
        <f t="shared" si="9"/>
        <v>0</v>
      </c>
    </row>
    <row r="13" spans="1:30" ht="18">
      <c r="A13" s="103" t="s">
        <v>8</v>
      </c>
      <c r="B13" s="109">
        <f>-'4000.4066'!D12-'4000.4066'!O12-'4000.4066'!D30-'4000.4066'!O30-'4000.4066'!D48-'4000.4066'!O48-'4000.4066'!D66-'4000.4066'!O66-'4000.4066'!D84-'4000.4066'!O84-'4000.4066'!D102</f>
        <v>707532.12</v>
      </c>
      <c r="C13" s="109">
        <f>-'4000.4066'!E12-'4000.4066'!P12-'4000.4066'!E30-'4000.4066'!P30-'4000.4066'!E48-'4000.4066'!P48-'4000.4066'!E66-'4000.4066'!P66-'4000.4066'!E84-'4000.4066'!P84-'4000.4066'!E102</f>
        <v>791878.78</v>
      </c>
      <c r="D13" s="109">
        <f>-'4000.4066'!F12-'4000.4066'!Q12-'4000.4066'!F30-'4000.4066'!Q30-'4000.4066'!F48-'4000.4066'!Q48-'4000.4066'!F66-'4000.4066'!Q66-'4000.4066'!F84-'4000.4066'!Q84-'4000.4066'!F102</f>
        <v>897312.79</v>
      </c>
      <c r="E13" s="109">
        <f>-'4000.4066'!G12-'4000.4066'!R12-'4000.4066'!G30-'4000.4066'!R30-'4000.4066'!G48-'4000.4066'!R48-'4000.4066'!G66-'4000.4066'!R66-'4000.4066'!G84-'4000.4066'!R84-'4000.4066'!G102</f>
        <v>939405.32</v>
      </c>
      <c r="F13" s="109">
        <f>-'4000.4066'!H12-'4000.4066'!S12-'4000.4066'!H30-'4000.4066'!S30-'4000.4066'!H48-'4000.4066'!S48-'4000.4066'!S66-'4000.4066'!H84-'4000.4066'!S84-'4000.4066'!H102-'4000.4066'!H66</f>
        <v>1215963.42</v>
      </c>
      <c r="G13" s="109">
        <f>-'4000.4066'!I12-'4000.4066'!T12-'4000.4066'!I30-'4000.4066'!T30-'4000.4066'!I48-'4000.4066'!T48-'4000.4066'!T66-'4000.4066'!I84-'4000.4066'!T84-'4000.4066'!I102-'4000.4066'!I66</f>
        <v>0</v>
      </c>
      <c r="H13" s="109">
        <f>-'4000.4066'!J12-'4000.4066'!U12-'4000.4066'!J30-'4000.4066'!U30-'4000.4066'!J48-'4000.4066'!U48-'4000.4066'!U66-'4000.4066'!J84-'4000.4066'!U84-'4000.4066'!J102-'4000.4066'!J66</f>
        <v>0</v>
      </c>
      <c r="I13" s="109">
        <f t="shared" si="0"/>
        <v>0</v>
      </c>
      <c r="J13" s="109">
        <f t="shared" si="0"/>
        <v>0</v>
      </c>
      <c r="K13" s="103" t="s">
        <v>8</v>
      </c>
      <c r="L13" s="109">
        <f>+'4000.4714_4716_4708'!E12</f>
        <v>746751.39</v>
      </c>
      <c r="M13" s="109">
        <f>+'4000.4714_4716_4708'!F12</f>
        <v>940998.04</v>
      </c>
      <c r="N13" s="109">
        <f>+'4000.4714_4716_4708'!G12</f>
        <v>1082089.8</v>
      </c>
      <c r="O13" s="109">
        <f>+'4000.4714_4716_4708'!H12</f>
        <v>1008587.72</v>
      </c>
      <c r="P13" s="109">
        <f>+'4000.4714_4716_4708'!I12</f>
        <v>1244987.52</v>
      </c>
      <c r="Q13" s="109">
        <f>+'4000.4714_4716_4708'!J12</f>
        <v>0</v>
      </c>
      <c r="R13" s="109">
        <f>+'4000.4714_4716_4708'!K12</f>
        <v>0</v>
      </c>
      <c r="S13" s="109">
        <f t="shared" si="10"/>
        <v>0</v>
      </c>
      <c r="T13" s="110">
        <f t="shared" si="1"/>
        <v>-0.09382503530512004</v>
      </c>
      <c r="U13" s="110">
        <f t="shared" si="2"/>
        <v>-0.04357808794526889</v>
      </c>
      <c r="V13" s="103" t="s">
        <v>8</v>
      </c>
      <c r="X13" s="109">
        <f t="shared" si="3"/>
        <v>39219.27000000002</v>
      </c>
      <c r="Y13" s="109">
        <f t="shared" si="4"/>
        <v>149119.26</v>
      </c>
      <c r="Z13" s="109">
        <f t="shared" si="5"/>
        <v>184777.01</v>
      </c>
      <c r="AA13" s="109">
        <f t="shared" si="6"/>
        <v>69182.40000000002</v>
      </c>
      <c r="AB13" s="109">
        <f t="shared" si="7"/>
        <v>29024.100000000093</v>
      </c>
      <c r="AC13" s="109">
        <f t="shared" si="8"/>
        <v>0</v>
      </c>
      <c r="AD13" s="109">
        <f t="shared" si="9"/>
        <v>0</v>
      </c>
    </row>
    <row r="14" spans="1:30" ht="18">
      <c r="A14" s="103" t="s">
        <v>9</v>
      </c>
      <c r="B14" s="109">
        <f>-'4000.4066'!D13-'4000.4066'!O13-'4000.4066'!D31-'4000.4066'!O31-'4000.4066'!D49-'4000.4066'!O49-'4000.4066'!D67-'4000.4066'!O67-'4000.4066'!D85-'4000.4066'!O85-'4000.4066'!D103</f>
        <v>751823.4600000002</v>
      </c>
      <c r="C14" s="109">
        <f>-'4000.4066'!E13-'4000.4066'!P13-'4000.4066'!E31-'4000.4066'!P31-'4000.4066'!E49-'4000.4066'!P49-'4000.4066'!E67-'4000.4066'!P67-'4000.4066'!E85-'4000.4066'!P85-'4000.4066'!E103</f>
        <v>756914.8399999999</v>
      </c>
      <c r="D14" s="109">
        <f>-'4000.4066'!F13-'4000.4066'!Q13-'4000.4066'!F31-'4000.4066'!Q31-'4000.4066'!F49-'4000.4066'!Q49-'4000.4066'!F67-'4000.4066'!Q67-'4000.4066'!F85-'4000.4066'!Q85-'4000.4066'!F103</f>
        <v>846361.34</v>
      </c>
      <c r="E14" s="109">
        <f>-'4000.4066'!G13-'4000.4066'!R13-'4000.4066'!G31-'4000.4066'!R31-'4000.4066'!G49-'4000.4066'!R49-'4000.4066'!G67-'4000.4066'!R67-'4000.4066'!G85-'4000.4066'!R85-'4000.4066'!G103</f>
        <v>931499.0199999999</v>
      </c>
      <c r="F14" s="109">
        <f>-'4000.4066'!H13-'4000.4066'!S13-'4000.4066'!H31-'4000.4066'!S31-'4000.4066'!H49-'4000.4066'!S49-'4000.4066'!S67-'4000.4066'!H85-'4000.4066'!S85-'4000.4066'!H103-'4000.4066'!H67</f>
        <v>1031266.3299999998</v>
      </c>
      <c r="G14" s="109">
        <f>-'4000.4066'!I13-'4000.4066'!T13-'4000.4066'!I31-'4000.4066'!T31-'4000.4066'!I49-'4000.4066'!T49-'4000.4066'!T67-'4000.4066'!I85-'4000.4066'!T85-'4000.4066'!I103-'4000.4066'!I67</f>
        <v>0</v>
      </c>
      <c r="H14" s="109">
        <f>-'4000.4066'!J13-'4000.4066'!U13-'4000.4066'!J31-'4000.4066'!U31-'4000.4066'!J49-'4000.4066'!U49-'4000.4066'!U67-'4000.4066'!J85-'4000.4066'!U85-'4000.4066'!J103-'4000.4066'!J67</f>
        <v>0</v>
      </c>
      <c r="I14" s="109">
        <f t="shared" si="0"/>
        <v>0</v>
      </c>
      <c r="J14" s="109">
        <f t="shared" si="0"/>
        <v>0</v>
      </c>
      <c r="K14" s="103" t="s">
        <v>9</v>
      </c>
      <c r="L14" s="109">
        <f>+'4000.4714_4716_4708'!E13</f>
        <v>747617.64</v>
      </c>
      <c r="M14" s="109">
        <f>+'4000.4714_4716_4708'!F13</f>
        <v>713161.96</v>
      </c>
      <c r="N14" s="109">
        <f>+'4000.4714_4716_4708'!G13</f>
        <v>1055199.42</v>
      </c>
      <c r="O14" s="109">
        <f>+'4000.4714_4716_4708'!H13</f>
        <v>1025866.24</v>
      </c>
      <c r="P14" s="109">
        <f>+'4000.4714_4716_4708'!I13</f>
        <v>1065477.21</v>
      </c>
      <c r="Q14" s="109">
        <f>+'4000.4714_4716_4708'!J13</f>
        <v>0</v>
      </c>
      <c r="R14" s="109">
        <f>+'4000.4714_4716_4708'!K13</f>
        <v>0</v>
      </c>
      <c r="S14" s="109">
        <f t="shared" si="10"/>
        <v>0</v>
      </c>
      <c r="T14" s="110">
        <f t="shared" si="1"/>
        <v>-0.0628255308554514</v>
      </c>
      <c r="U14" s="110">
        <f t="shared" si="2"/>
        <v>-0.061481102016027224</v>
      </c>
      <c r="V14" s="103" t="s">
        <v>9</v>
      </c>
      <c r="X14" s="109">
        <f t="shared" si="3"/>
        <v>-4205.820000000182</v>
      </c>
      <c r="Y14" s="109">
        <f t="shared" si="4"/>
        <v>-43752.87999999989</v>
      </c>
      <c r="Z14" s="109">
        <f t="shared" si="5"/>
        <v>208838.07999999996</v>
      </c>
      <c r="AA14" s="109">
        <f t="shared" si="6"/>
        <v>94367.22000000009</v>
      </c>
      <c r="AB14" s="109">
        <f t="shared" si="7"/>
        <v>34210.88000000012</v>
      </c>
      <c r="AC14" s="109">
        <f t="shared" si="8"/>
        <v>0</v>
      </c>
      <c r="AD14" s="109">
        <f t="shared" si="9"/>
        <v>0</v>
      </c>
    </row>
    <row r="15" spans="1:30" ht="18">
      <c r="A15" s="103" t="s">
        <v>10</v>
      </c>
      <c r="B15" s="109">
        <f>-'4000.4066'!D14-'4000.4066'!O14-'4000.4066'!D32-'4000.4066'!O32-'4000.4066'!D50-'4000.4066'!O50-'4000.4066'!D68-'4000.4066'!O68-'4000.4066'!D86-'4000.4066'!O86-'4000.4066'!D104</f>
        <v>697173.6799999999</v>
      </c>
      <c r="C15" s="109">
        <f>-'4000.4066'!E14-'4000.4066'!P14-'4000.4066'!E32-'4000.4066'!P32-'4000.4066'!E50-'4000.4066'!P50-'4000.4066'!E68-'4000.4066'!P68-'4000.4066'!E86-'4000.4066'!P86-'4000.4066'!E104</f>
        <v>741845.14</v>
      </c>
      <c r="D15" s="109">
        <f>-'4000.4066'!F14-'4000.4066'!Q14-'4000.4066'!F32-'4000.4066'!Q32-'4000.4066'!F50-'4000.4066'!Q50-'4000.4066'!F68-'4000.4066'!Q68-'4000.4066'!F86-'4000.4066'!Q86-'4000.4066'!F104</f>
        <v>830488.9700000001</v>
      </c>
      <c r="E15" s="109">
        <f>-'4000.4066'!G14-'4000.4066'!R14-'4000.4066'!G32-'4000.4066'!R32-'4000.4066'!G50-'4000.4066'!R50-'4000.4066'!G68-'4000.4066'!R68-'4000.4066'!G86-'4000.4066'!R86-'4000.4066'!G104</f>
        <v>836054.81</v>
      </c>
      <c r="F15" s="109">
        <f>-'4000.4066'!H14-'4000.4066'!S14-'4000.4066'!H32-'4000.4066'!S32-'4000.4066'!H50-'4000.4066'!S50-'4000.4066'!S68-'4000.4066'!H86-'4000.4066'!S86-'4000.4066'!H104-'4000.4066'!H68</f>
        <v>1074754.9400000002</v>
      </c>
      <c r="G15" s="109">
        <f>-'4000.4066'!I14-'4000.4066'!T14-'4000.4066'!I32-'4000.4066'!T32-'4000.4066'!I50-'4000.4066'!T50-'4000.4066'!T68-'4000.4066'!I86-'4000.4066'!T86-'4000.4066'!I104-'4000.4066'!I68</f>
        <v>0</v>
      </c>
      <c r="H15" s="109">
        <f>-'4000.4066'!J14-'4000.4066'!U14-'4000.4066'!J32-'4000.4066'!U32-'4000.4066'!J50-'4000.4066'!U50-'4000.4066'!U68-'4000.4066'!J86-'4000.4066'!U86-'4000.4066'!J104-'4000.4066'!J68</f>
        <v>0</v>
      </c>
      <c r="I15" s="109">
        <f t="shared" si="0"/>
        <v>0</v>
      </c>
      <c r="J15" s="109">
        <f t="shared" si="0"/>
        <v>0</v>
      </c>
      <c r="K15" s="103" t="s">
        <v>10</v>
      </c>
      <c r="L15" s="109">
        <f>+'4000.4714_4716_4708'!E14</f>
        <v>629410.32</v>
      </c>
      <c r="M15" s="109">
        <f>+'4000.4714_4716_4708'!F14</f>
        <v>708477.7</v>
      </c>
      <c r="N15" s="109">
        <f>+'4000.4714_4716_4708'!G14</f>
        <v>741466.44</v>
      </c>
      <c r="O15" s="109">
        <f>+'4000.4714_4716_4708'!H14</f>
        <v>811417.46</v>
      </c>
      <c r="P15" s="109">
        <f>+'4000.4714_4716_4708'!I14</f>
        <v>1079050.35</v>
      </c>
      <c r="Q15" s="109">
        <f>+'4000.4714_4716_4708'!J14</f>
        <v>0</v>
      </c>
      <c r="R15" s="109">
        <f>+'4000.4714_4716_4708'!K14</f>
        <v>0</v>
      </c>
      <c r="S15" s="109">
        <f t="shared" si="10"/>
        <v>0</v>
      </c>
      <c r="T15" s="110">
        <f t="shared" si="1"/>
        <v>0.05302385237513417</v>
      </c>
      <c r="U15" s="110">
        <f t="shared" si="2"/>
        <v>0.010760267851373876</v>
      </c>
      <c r="V15" s="103" t="s">
        <v>10</v>
      </c>
      <c r="X15" s="109">
        <f t="shared" si="3"/>
        <v>-67763.35999999999</v>
      </c>
      <c r="Y15" s="109">
        <f t="shared" si="4"/>
        <v>-33367.44000000006</v>
      </c>
      <c r="Z15" s="109">
        <f t="shared" si="5"/>
        <v>-89022.53000000014</v>
      </c>
      <c r="AA15" s="109">
        <f t="shared" si="6"/>
        <v>-24637.350000000093</v>
      </c>
      <c r="AB15" s="109">
        <f t="shared" si="7"/>
        <v>4295.409999999916</v>
      </c>
      <c r="AC15" s="109">
        <f t="shared" si="8"/>
        <v>0</v>
      </c>
      <c r="AD15" s="109">
        <f t="shared" si="9"/>
        <v>0</v>
      </c>
    </row>
    <row r="16" spans="1:30" ht="18">
      <c r="A16" s="103" t="s">
        <v>11</v>
      </c>
      <c r="B16" s="109">
        <f>-'4000.4066'!D15-'4000.4066'!O15-'4000.4066'!D33-'4000.4066'!O33-'4000.4066'!D51-'4000.4066'!O51-'4000.4066'!D69-'4000.4066'!O69-'4000.4066'!D87-'4000.4066'!O87-'4000.4066'!D105</f>
        <v>663351.8300000001</v>
      </c>
      <c r="C16" s="109">
        <f>-'4000.4066'!E15-'4000.4066'!P15-'4000.4066'!E33-'4000.4066'!P33-'4000.4066'!E51-'4000.4066'!P51-'4000.4066'!E69-'4000.4066'!P69-'4000.4066'!E87-'4000.4066'!P87-'4000.4066'!E105</f>
        <v>753997.49</v>
      </c>
      <c r="D16" s="109">
        <f>-'4000.4066'!F15-'4000.4066'!Q15-'4000.4066'!F33-'4000.4066'!Q33-'4000.4066'!F51-'4000.4066'!Q51-'4000.4066'!F69-'4000.4066'!Q69-'4000.4066'!F87-'4000.4066'!Q87-'4000.4066'!F105</f>
        <v>715625</v>
      </c>
      <c r="E16" s="109">
        <f>-'4000.4066'!G15-'4000.4066'!R15-'4000.4066'!G33-'4000.4066'!R33-'4000.4066'!G51-'4000.4066'!R51-'4000.4066'!G69-'4000.4066'!R69-'4000.4066'!G87-'4000.4066'!R87-'4000.4066'!G105</f>
        <v>829664.39</v>
      </c>
      <c r="F16" s="109">
        <f>-'4000.4066'!H15-'4000.4066'!S15-'4000.4066'!H33-'4000.4066'!S33-'4000.4066'!H51-'4000.4066'!S51-'4000.4066'!S69-'4000.4066'!H87-'4000.4066'!S87-'4000.4066'!H105-'4000.4066'!H69</f>
        <v>1119977.28</v>
      </c>
      <c r="G16" s="109">
        <f>-'4000.4066'!I15-'4000.4066'!T15-'4000.4066'!I33-'4000.4066'!T33-'4000.4066'!I51-'4000.4066'!T51-'4000.4066'!T69-'4000.4066'!I87-'4000.4066'!T87-'4000.4066'!I105-'4000.4066'!I69</f>
        <v>0</v>
      </c>
      <c r="H16" s="109">
        <f>-'4000.4066'!J15-'4000.4066'!U15-'4000.4066'!J33-'4000.4066'!U33-'4000.4066'!J51-'4000.4066'!U51-'4000.4066'!U69-'4000.4066'!J87-'4000.4066'!U87-'4000.4066'!J105-'4000.4066'!J69</f>
        <v>0</v>
      </c>
      <c r="I16" s="109">
        <f t="shared" si="0"/>
        <v>0</v>
      </c>
      <c r="J16" s="109">
        <f t="shared" si="0"/>
        <v>0</v>
      </c>
      <c r="K16" s="103" t="s">
        <v>11</v>
      </c>
      <c r="L16" s="109">
        <f>+'4000.4714_4716_4708'!E15</f>
        <v>619507.35</v>
      </c>
      <c r="M16" s="109">
        <f>+'4000.4714_4716_4708'!F15</f>
        <v>778084.58</v>
      </c>
      <c r="N16" s="109">
        <f>+'4000.4714_4716_4708'!G15</f>
        <v>830649.6</v>
      </c>
      <c r="O16" s="109">
        <f>+'4000.4714_4716_4708'!H15</f>
        <v>917957.6</v>
      </c>
      <c r="P16" s="109">
        <f>+'4000.4714_4716_4708'!I15</f>
        <v>950066.25</v>
      </c>
      <c r="Q16" s="109">
        <f>+'4000.4714_4716_4708'!J15</f>
        <v>0</v>
      </c>
      <c r="R16" s="109">
        <f>+'4000.4714_4716_4708'!K15</f>
        <v>0</v>
      </c>
      <c r="S16" s="109">
        <f t="shared" si="10"/>
        <v>0</v>
      </c>
      <c r="T16" s="110">
        <f t="shared" si="1"/>
        <v>-0.003332154715034519</v>
      </c>
      <c r="U16" s="110">
        <f t="shared" si="2"/>
        <v>0.04369206528064394</v>
      </c>
      <c r="V16" s="103" t="s">
        <v>11</v>
      </c>
      <c r="X16" s="109">
        <f t="shared" si="3"/>
        <v>-43844.4800000001</v>
      </c>
      <c r="Y16" s="109">
        <f t="shared" si="4"/>
        <v>24087.089999999967</v>
      </c>
      <c r="Z16" s="109">
        <f t="shared" si="5"/>
        <v>115024.59999999998</v>
      </c>
      <c r="AA16" s="109">
        <f t="shared" si="6"/>
        <v>88293.20999999996</v>
      </c>
      <c r="AB16" s="109">
        <f t="shared" si="7"/>
        <v>-169911.03000000003</v>
      </c>
      <c r="AC16" s="109">
        <f t="shared" si="8"/>
        <v>0</v>
      </c>
      <c r="AD16" s="109">
        <f t="shared" si="9"/>
        <v>0</v>
      </c>
    </row>
    <row r="17" spans="1:30" ht="18">
      <c r="A17" s="103" t="s">
        <v>12</v>
      </c>
      <c r="B17" s="109">
        <f>-'4000.4066'!D16-'4000.4066'!O16-'4000.4066'!D34-'4000.4066'!O34-'4000.4066'!D52-'4000.4066'!O52-'4000.4066'!D70-'4000.4066'!O70-'4000.4066'!D88-'4000.4066'!O88-'4000.4066'!D106</f>
        <v>743637.6200000001</v>
      </c>
      <c r="C17" s="109">
        <f>-'4000.4066'!E16-'4000.4066'!P16-'4000.4066'!E34-'4000.4066'!P34-'4000.4066'!E52-'4000.4066'!P52-'4000.4066'!E70-'4000.4066'!P70-'4000.4066'!E88-'4000.4066'!P88-'4000.4066'!E106</f>
        <v>764578.7100000001</v>
      </c>
      <c r="D17" s="109">
        <f>-'4000.4066'!F16-'4000.4066'!Q16-'4000.4066'!F34-'4000.4066'!Q34-'4000.4066'!F52-'4000.4066'!Q52-'4000.4066'!F70-'4000.4066'!Q70-'4000.4066'!F88-'4000.4066'!Q88-'4000.4066'!F106</f>
        <v>772531.6399999998</v>
      </c>
      <c r="E17" s="109">
        <f>-'4000.4066'!G16-'4000.4066'!R16-'4000.4066'!G34-'4000.4066'!R34-'4000.4066'!G52-'4000.4066'!R52-'4000.4066'!G70-'4000.4066'!R70-'4000.4066'!G88-'4000.4066'!R88-'4000.4066'!G106</f>
        <v>836403.63</v>
      </c>
      <c r="F17" s="109">
        <f>-'4000.4066'!H16-'4000.4066'!S16-'4000.4066'!H34-'4000.4066'!S34-'4000.4066'!H52-'4000.4066'!S52-'4000.4066'!S70-'4000.4066'!H88-'4000.4066'!S88-'4000.4066'!H106-'4000.4066'!H70</f>
        <v>1109816.14</v>
      </c>
      <c r="G17" s="109">
        <f>-'4000.4066'!I16-'4000.4066'!T16-'4000.4066'!I34-'4000.4066'!T34-'4000.4066'!I52-'4000.4066'!T52-'4000.4066'!T70-'4000.4066'!I88-'4000.4066'!T88-'4000.4066'!I106-'4000.4066'!I70-'4000.4066'!T106</f>
        <v>0</v>
      </c>
      <c r="H17" s="109">
        <f>-'4000.4066'!J16-'4000.4066'!U16-'4000.4066'!J34-'4000.4066'!U34-'4000.4066'!J52-'4000.4066'!U52-'4000.4066'!U70-'4000.4066'!J88-'4000.4066'!U88-'4000.4066'!J106-'4000.4066'!J70</f>
        <v>0</v>
      </c>
      <c r="I17" s="109">
        <f t="shared" si="0"/>
        <v>0</v>
      </c>
      <c r="J17" s="109">
        <f t="shared" si="0"/>
        <v>0</v>
      </c>
      <c r="K17" s="103" t="s">
        <v>12</v>
      </c>
      <c r="L17" s="109">
        <f>+'4000.4714_4716_4708'!E16</f>
        <v>793552.33</v>
      </c>
      <c r="M17" s="109">
        <f>+'4000.4714_4716_4708'!F16</f>
        <v>764459.49</v>
      </c>
      <c r="N17" s="109">
        <f>+'4000.4714_4716_4708'!G16</f>
        <v>1025601.07</v>
      </c>
      <c r="O17" s="109">
        <f>+'4000.4714_4716_4708'!H16</f>
        <v>910329.42</v>
      </c>
      <c r="P17" s="109">
        <f>+'4000.4714_4716_4708'!I16</f>
        <v>1072256.64</v>
      </c>
      <c r="Q17" s="109">
        <f>+'4000.4714_4716_4708'!J16</f>
        <v>0</v>
      </c>
      <c r="R17" s="109">
        <f>+'4000.4714_4716_4708'!K16</f>
        <v>0</v>
      </c>
      <c r="S17" s="109">
        <f t="shared" si="10"/>
        <v>0</v>
      </c>
      <c r="T17" s="110">
        <f t="shared" si="1"/>
        <v>-0.07429181551539711</v>
      </c>
      <c r="U17" s="110">
        <f t="shared" si="2"/>
        <v>-0.018342855694244133</v>
      </c>
      <c r="V17" s="103" t="s">
        <v>12</v>
      </c>
      <c r="X17" s="109">
        <f t="shared" si="3"/>
        <v>49914.709999999846</v>
      </c>
      <c r="Y17" s="109">
        <f t="shared" si="4"/>
        <v>-119.22000000008848</v>
      </c>
      <c r="Z17" s="109">
        <f t="shared" si="5"/>
        <v>253069.43000000017</v>
      </c>
      <c r="AA17" s="109">
        <f t="shared" si="6"/>
        <v>73925.79000000004</v>
      </c>
      <c r="AB17" s="109">
        <f t="shared" si="7"/>
        <v>-37559.5</v>
      </c>
      <c r="AC17" s="109">
        <f t="shared" si="8"/>
        <v>0</v>
      </c>
      <c r="AD17" s="109">
        <f t="shared" si="9"/>
        <v>0</v>
      </c>
    </row>
    <row r="18" spans="20:28" ht="18">
      <c r="T18" s="109"/>
      <c r="U18" s="109"/>
      <c r="AB18" s="109">
        <f>+P18-F18</f>
        <v>0</v>
      </c>
    </row>
    <row r="19" spans="2:30" ht="18">
      <c r="B19" s="111">
        <f aca="true" t="shared" si="11" ref="B19:J19">SUM(B6:B18)</f>
        <v>9254903.96</v>
      </c>
      <c r="C19" s="111">
        <f t="shared" si="11"/>
        <v>8805500.4</v>
      </c>
      <c r="D19" s="111">
        <f t="shared" si="11"/>
        <v>9498955.93</v>
      </c>
      <c r="E19" s="111">
        <f t="shared" si="11"/>
        <v>10328580.820000002</v>
      </c>
      <c r="F19" s="111">
        <f t="shared" si="11"/>
        <v>12288970.62</v>
      </c>
      <c r="G19" s="111">
        <f t="shared" si="11"/>
        <v>0</v>
      </c>
      <c r="H19" s="111">
        <f t="shared" si="11"/>
        <v>0</v>
      </c>
      <c r="I19" s="111">
        <f t="shared" si="11"/>
        <v>0</v>
      </c>
      <c r="J19" s="111">
        <f t="shared" si="11"/>
        <v>0</v>
      </c>
      <c r="L19" s="111">
        <f aca="true" t="shared" si="12" ref="L19:S19">SUM(L6:L18)</f>
        <v>8532460.86</v>
      </c>
      <c r="M19" s="111">
        <f t="shared" si="12"/>
        <v>9141963.76</v>
      </c>
      <c r="N19" s="111">
        <f t="shared" si="12"/>
        <v>11081369.969999999</v>
      </c>
      <c r="O19" s="111">
        <f t="shared" si="12"/>
        <v>11885527.09</v>
      </c>
      <c r="P19" s="111">
        <f t="shared" si="12"/>
        <v>13135183.110000001</v>
      </c>
      <c r="Q19" s="111">
        <f t="shared" si="12"/>
        <v>0</v>
      </c>
      <c r="R19" s="111">
        <f t="shared" si="12"/>
        <v>0</v>
      </c>
      <c r="S19" s="111">
        <f t="shared" si="12"/>
        <v>0</v>
      </c>
      <c r="T19" s="110">
        <f>SUM(T6:T17)</f>
        <v>-0.7344899909777941</v>
      </c>
      <c r="U19" s="110">
        <f>SUM(U6:U17)</f>
        <v>-1.0770042677417841</v>
      </c>
      <c r="W19" s="111">
        <v>-5202876.58</v>
      </c>
      <c r="X19" s="111">
        <f>SUM(X6:X18)+W19</f>
        <v>-5925319.680000001</v>
      </c>
      <c r="Y19" s="111">
        <f aca="true" t="shared" si="13" ref="Y19:AD19">SUM(Y6:Y18)+X19</f>
        <v>-5588856.32</v>
      </c>
      <c r="Z19" s="111">
        <f t="shared" si="13"/>
        <v>-4006442.2800000003</v>
      </c>
      <c r="AA19" s="111">
        <f t="shared" si="13"/>
        <v>-2449496.0100000002</v>
      </c>
      <c r="AB19" s="111">
        <f>SUM(AB6:AB18)+AA19</f>
        <v>-1603283.5200000005</v>
      </c>
      <c r="AC19" s="111">
        <f t="shared" si="13"/>
        <v>-1603283.5200000005</v>
      </c>
      <c r="AD19" s="111">
        <f t="shared" si="13"/>
        <v>-1603283.5200000005</v>
      </c>
    </row>
    <row r="20" spans="4:20" ht="18">
      <c r="D20" s="112"/>
      <c r="E20" s="112"/>
      <c r="F20" s="112"/>
      <c r="N20" s="112"/>
      <c r="O20" s="112"/>
      <c r="P20" s="112"/>
      <c r="Q20" s="112"/>
      <c r="R20" s="112"/>
      <c r="S20" s="112"/>
      <c r="T20" s="110"/>
    </row>
    <row r="21" spans="9:30" ht="18">
      <c r="I21" s="104"/>
      <c r="Y21" s="112"/>
      <c r="AA21" s="112"/>
      <c r="AB21" s="112"/>
      <c r="AC21" s="109">
        <f>AA19-X19</f>
        <v>3475823.6700000004</v>
      </c>
      <c r="AD21" s="109">
        <f>AB19-X19</f>
        <v>4322036.16</v>
      </c>
    </row>
    <row r="22" spans="9:30" ht="18">
      <c r="I22" s="104">
        <v>1.1524</v>
      </c>
      <c r="J22" s="104">
        <v>0.82</v>
      </c>
      <c r="S22" s="104">
        <v>1.1524</v>
      </c>
      <c r="AD22" s="112">
        <f>AD21-AC21</f>
        <v>846212.4899999998</v>
      </c>
    </row>
    <row r="23" spans="1:25" ht="18.75">
      <c r="A23" s="105" t="s">
        <v>56</v>
      </c>
      <c r="C23" s="103">
        <v>4068</v>
      </c>
      <c r="J23" s="113"/>
      <c r="K23" s="105" t="s">
        <v>58</v>
      </c>
      <c r="L23" s="103">
        <v>4716</v>
      </c>
      <c r="V23" s="105" t="s">
        <v>60</v>
      </c>
      <c r="W23" s="105"/>
      <c r="Y23" s="142">
        <v>1586</v>
      </c>
    </row>
    <row r="24" spans="2:30" ht="18">
      <c r="B24" s="106">
        <v>2008</v>
      </c>
      <c r="C24" s="106">
        <v>2009</v>
      </c>
      <c r="D24" s="106">
        <v>2010</v>
      </c>
      <c r="E24" s="106">
        <v>2011</v>
      </c>
      <c r="F24" s="106">
        <v>2012</v>
      </c>
      <c r="G24" s="107">
        <v>2013</v>
      </c>
      <c r="H24" s="107">
        <v>2013</v>
      </c>
      <c r="I24" s="107">
        <v>2013</v>
      </c>
      <c r="J24" s="107">
        <v>2014</v>
      </c>
      <c r="L24" s="106">
        <v>2008</v>
      </c>
      <c r="M24" s="106">
        <v>2009</v>
      </c>
      <c r="N24" s="106">
        <v>2010</v>
      </c>
      <c r="O24" s="106">
        <v>2011</v>
      </c>
      <c r="P24" s="106">
        <v>2012</v>
      </c>
      <c r="Q24" s="107">
        <v>2013</v>
      </c>
      <c r="R24" s="107">
        <v>2013</v>
      </c>
      <c r="S24" s="107">
        <v>2014</v>
      </c>
      <c r="T24" s="108"/>
      <c r="X24" s="106">
        <v>2008</v>
      </c>
      <c r="Y24" s="106">
        <v>2009</v>
      </c>
      <c r="Z24" s="106">
        <v>2010</v>
      </c>
      <c r="AA24" s="107">
        <v>2011</v>
      </c>
      <c r="AB24" s="107">
        <v>2012</v>
      </c>
      <c r="AC24" s="107">
        <v>2013</v>
      </c>
      <c r="AD24" s="107">
        <v>2014</v>
      </c>
    </row>
    <row r="25" spans="1:30" ht="18">
      <c r="A25" s="103" t="s">
        <v>1</v>
      </c>
      <c r="B25" s="109">
        <v>321627.50999999995</v>
      </c>
      <c r="C25" s="109">
        <v>289529.34</v>
      </c>
      <c r="D25" s="109">
        <v>327665.87000000005</v>
      </c>
      <c r="E25" s="109">
        <v>273471.12</v>
      </c>
      <c r="F25" s="109">
        <v>228792.03</v>
      </c>
      <c r="G25" s="109">
        <v>0</v>
      </c>
      <c r="H25" s="109">
        <v>0</v>
      </c>
      <c r="I25" s="109">
        <v>0</v>
      </c>
      <c r="J25" s="109">
        <v>0</v>
      </c>
      <c r="K25" s="103" t="s">
        <v>1</v>
      </c>
      <c r="L25" s="109">
        <v>247098.43</v>
      </c>
      <c r="M25" s="109">
        <v>284195.89</v>
      </c>
      <c r="N25" s="109">
        <v>278344.21</v>
      </c>
      <c r="O25" s="109">
        <v>292158.12</v>
      </c>
      <c r="P25" s="109">
        <v>251622.4</v>
      </c>
      <c r="Q25" s="109">
        <v>0</v>
      </c>
      <c r="R25" s="109">
        <v>0</v>
      </c>
      <c r="S25" s="109">
        <v>0</v>
      </c>
      <c r="T25" s="110">
        <v>0.06477433578314128</v>
      </c>
      <c r="U25" s="110">
        <v>-0.07634949850722861</v>
      </c>
      <c r="V25" s="103" t="s">
        <v>1</v>
      </c>
      <c r="X25" s="109">
        <v>-74529.07999999996</v>
      </c>
      <c r="Y25" s="109">
        <v>-5333.450000000012</v>
      </c>
      <c r="Z25" s="109">
        <v>-49321.66000000003</v>
      </c>
      <c r="AA25" s="109">
        <v>18687</v>
      </c>
      <c r="AB25" s="109">
        <v>22830.369999999995</v>
      </c>
      <c r="AC25" s="109">
        <v>0</v>
      </c>
      <c r="AD25" s="109">
        <v>0</v>
      </c>
    </row>
    <row r="26" spans="1:30" ht="18">
      <c r="A26" s="103" t="s">
        <v>2</v>
      </c>
      <c r="B26" s="109">
        <v>303663.05999999994</v>
      </c>
      <c r="C26" s="109">
        <v>278667.02</v>
      </c>
      <c r="D26" s="109">
        <v>365667.31</v>
      </c>
      <c r="E26" s="109">
        <v>274699.56000000006</v>
      </c>
      <c r="F26" s="109">
        <v>221430.05</v>
      </c>
      <c r="G26" s="109">
        <v>0</v>
      </c>
      <c r="H26" s="109">
        <v>0</v>
      </c>
      <c r="I26" s="109">
        <v>0</v>
      </c>
      <c r="J26" s="109">
        <v>0</v>
      </c>
      <c r="K26" s="103" t="s">
        <v>2</v>
      </c>
      <c r="L26" s="109">
        <v>240684.31</v>
      </c>
      <c r="M26" s="109">
        <v>231663.21</v>
      </c>
      <c r="N26" s="109">
        <v>269532.52</v>
      </c>
      <c r="O26" s="109">
        <v>272716.74</v>
      </c>
      <c r="P26" s="109">
        <v>218201.6</v>
      </c>
      <c r="Q26" s="109">
        <v>0</v>
      </c>
      <c r="R26" s="109">
        <v>0</v>
      </c>
      <c r="S26" s="109">
        <v>0</v>
      </c>
      <c r="T26" s="110">
        <v>0.17142188327664729</v>
      </c>
      <c r="U26" s="110">
        <v>0.010615349998942956</v>
      </c>
      <c r="V26" s="103" t="s">
        <v>2</v>
      </c>
      <c r="X26" s="109">
        <v>-62978.74999999994</v>
      </c>
      <c r="Y26" s="109">
        <v>-47003.81000000003</v>
      </c>
      <c r="Z26" s="109">
        <v>-96134.78999999998</v>
      </c>
      <c r="AA26" s="109">
        <v>-1982.8200000000652</v>
      </c>
      <c r="AB26" s="109">
        <v>-3228.4499999999825</v>
      </c>
      <c r="AC26" s="109">
        <v>0</v>
      </c>
      <c r="AD26" s="109">
        <v>0</v>
      </c>
    </row>
    <row r="27" spans="1:30" ht="18">
      <c r="A27" s="103" t="s">
        <v>3</v>
      </c>
      <c r="B27" s="109">
        <v>317452.18</v>
      </c>
      <c r="C27" s="109">
        <v>297656.49000000005</v>
      </c>
      <c r="D27" s="109">
        <v>287864.49</v>
      </c>
      <c r="E27" s="109">
        <v>287640.74999999994</v>
      </c>
      <c r="F27" s="109">
        <v>234704.48</v>
      </c>
      <c r="G27" s="109">
        <v>0</v>
      </c>
      <c r="H27" s="109">
        <v>0</v>
      </c>
      <c r="I27" s="109">
        <v>0</v>
      </c>
      <c r="J27" s="109">
        <v>0</v>
      </c>
      <c r="K27" s="103" t="s">
        <v>3</v>
      </c>
      <c r="L27" s="109">
        <v>228071.89</v>
      </c>
      <c r="M27" s="109">
        <v>297540.37</v>
      </c>
      <c r="N27" s="109">
        <v>248710.11</v>
      </c>
      <c r="O27" s="109">
        <v>239825.73</v>
      </c>
      <c r="P27" s="109">
        <v>228361.6</v>
      </c>
      <c r="Q27" s="109">
        <v>0</v>
      </c>
      <c r="R27" s="109">
        <v>0</v>
      </c>
      <c r="S27" s="109">
        <v>0</v>
      </c>
      <c r="T27" s="110">
        <v>0.14712858177284246</v>
      </c>
      <c r="U27" s="110">
        <v>0.11567570613241492</v>
      </c>
      <c r="V27" s="103" t="s">
        <v>3</v>
      </c>
      <c r="X27" s="109">
        <v>-89380.28999999998</v>
      </c>
      <c r="Y27" s="109">
        <v>-116.12000000005355</v>
      </c>
      <c r="Z27" s="109">
        <v>-39154.380000000005</v>
      </c>
      <c r="AA27" s="109">
        <v>-47815.01999999993</v>
      </c>
      <c r="AB27" s="109">
        <v>-6342.880000000005</v>
      </c>
      <c r="AC27" s="109">
        <v>0</v>
      </c>
      <c r="AD27" s="109">
        <v>0</v>
      </c>
    </row>
    <row r="28" spans="1:30" ht="18">
      <c r="A28" s="103" t="s">
        <v>4</v>
      </c>
      <c r="B28" s="109">
        <v>284752.81000000006</v>
      </c>
      <c r="C28" s="109">
        <v>252080.33000000002</v>
      </c>
      <c r="D28" s="109">
        <v>270311.19999999995</v>
      </c>
      <c r="E28" s="109">
        <v>261768.18999999997</v>
      </c>
      <c r="F28" s="109">
        <v>208244.65000000002</v>
      </c>
      <c r="G28" s="109">
        <v>0</v>
      </c>
      <c r="H28" s="109">
        <v>0</v>
      </c>
      <c r="I28" s="109">
        <v>0</v>
      </c>
      <c r="J28" s="109">
        <v>0</v>
      </c>
      <c r="K28" s="103" t="s">
        <v>4</v>
      </c>
      <c r="L28" s="109">
        <v>209176.62</v>
      </c>
      <c r="M28" s="109">
        <v>223396.4</v>
      </c>
      <c r="N28" s="109">
        <v>265496.89</v>
      </c>
      <c r="O28" s="109">
        <v>227953.14</v>
      </c>
      <c r="P28" s="109">
        <v>211835.14</v>
      </c>
      <c r="Q28" s="109">
        <v>0</v>
      </c>
      <c r="R28" s="109">
        <v>0</v>
      </c>
      <c r="S28" s="109">
        <v>0</v>
      </c>
      <c r="T28" s="110">
        <v>0.12242210077162624</v>
      </c>
      <c r="U28" s="110">
        <v>0.0687252511594896</v>
      </c>
      <c r="V28" s="103" t="s">
        <v>4</v>
      </c>
      <c r="X28" s="109">
        <v>-75576.19000000006</v>
      </c>
      <c r="Y28" s="109">
        <v>-28683.930000000022</v>
      </c>
      <c r="Z28" s="109">
        <v>-4814.3099999999395</v>
      </c>
      <c r="AA28" s="109">
        <v>-33815.04999999996</v>
      </c>
      <c r="AB28" s="109">
        <v>3590.4899999999907</v>
      </c>
      <c r="AC28" s="109">
        <v>0</v>
      </c>
      <c r="AD28" s="109">
        <v>0</v>
      </c>
    </row>
    <row r="29" spans="1:30" ht="18">
      <c r="A29" s="103" t="s">
        <v>5</v>
      </c>
      <c r="B29" s="109">
        <v>306570.89</v>
      </c>
      <c r="C29" s="109">
        <v>302683.13999999996</v>
      </c>
      <c r="D29" s="109">
        <v>264171.64</v>
      </c>
      <c r="E29" s="109">
        <v>226544.78000000003</v>
      </c>
      <c r="F29" s="109">
        <v>257591.46999999997</v>
      </c>
      <c r="G29" s="109">
        <v>0</v>
      </c>
      <c r="H29" s="109">
        <v>0</v>
      </c>
      <c r="I29" s="109">
        <v>0</v>
      </c>
      <c r="J29" s="109">
        <v>0</v>
      </c>
      <c r="K29" s="103" t="s">
        <v>5</v>
      </c>
      <c r="L29" s="109">
        <v>195268.18</v>
      </c>
      <c r="M29" s="109">
        <v>218375.04</v>
      </c>
      <c r="N29" s="109">
        <v>323011.89</v>
      </c>
      <c r="O29" s="109">
        <v>311227.93</v>
      </c>
      <c r="P29" s="109">
        <v>274224.06</v>
      </c>
      <c r="Q29" s="109">
        <v>0</v>
      </c>
      <c r="R29" s="109">
        <v>0</v>
      </c>
      <c r="S29" s="109">
        <v>0</v>
      </c>
      <c r="T29" s="110">
        <v>0.026816904621418388</v>
      </c>
      <c r="U29" s="110">
        <v>-0.17305559077525723</v>
      </c>
      <c r="V29" s="103" t="s">
        <v>5</v>
      </c>
      <c r="X29" s="109">
        <v>-111302.71000000002</v>
      </c>
      <c r="Y29" s="109">
        <v>-84308.09999999995</v>
      </c>
      <c r="Z29" s="109">
        <v>58840.25</v>
      </c>
      <c r="AA29" s="109">
        <v>84683.14999999997</v>
      </c>
      <c r="AB29" s="109">
        <v>16632.590000000026</v>
      </c>
      <c r="AC29" s="109">
        <v>0</v>
      </c>
      <c r="AD29" s="109">
        <v>0</v>
      </c>
    </row>
    <row r="30" spans="1:30" ht="18">
      <c r="A30" s="103" t="s">
        <v>6</v>
      </c>
      <c r="B30" s="109">
        <v>226342.37</v>
      </c>
      <c r="C30" s="109">
        <v>281367.88</v>
      </c>
      <c r="D30" s="109">
        <v>245929.87</v>
      </c>
      <c r="E30" s="109">
        <v>224659.33000000005</v>
      </c>
      <c r="F30" s="109">
        <v>256200.87</v>
      </c>
      <c r="G30" s="109">
        <v>0</v>
      </c>
      <c r="H30" s="109">
        <v>0</v>
      </c>
      <c r="I30" s="109">
        <v>0</v>
      </c>
      <c r="J30" s="109">
        <v>0</v>
      </c>
      <c r="K30" s="103" t="s">
        <v>6</v>
      </c>
      <c r="L30" s="109">
        <v>269961.91</v>
      </c>
      <c r="M30" s="109">
        <v>291546.58</v>
      </c>
      <c r="N30" s="109">
        <v>277508.99</v>
      </c>
      <c r="O30" s="109">
        <v>295069.87</v>
      </c>
      <c r="P30" s="109">
        <v>291256</v>
      </c>
      <c r="Q30" s="109">
        <v>0</v>
      </c>
      <c r="R30" s="109">
        <v>0</v>
      </c>
      <c r="S30" s="109">
        <v>0</v>
      </c>
      <c r="T30" s="110">
        <v>-0.13389267224630474</v>
      </c>
      <c r="U30" s="110">
        <v>-0.17987551871112206</v>
      </c>
      <c r="V30" s="103" t="s">
        <v>6</v>
      </c>
      <c r="X30" s="109">
        <v>43619.53999999998</v>
      </c>
      <c r="Y30" s="109">
        <v>10178.700000000012</v>
      </c>
      <c r="Z30" s="109">
        <v>31579.119999999995</v>
      </c>
      <c r="AA30" s="109">
        <v>70410.53999999995</v>
      </c>
      <c r="AB30" s="109">
        <v>35055.130000000005</v>
      </c>
      <c r="AC30" s="109">
        <v>0</v>
      </c>
      <c r="AD30" s="109">
        <v>0</v>
      </c>
    </row>
    <row r="31" spans="1:30" ht="18">
      <c r="A31" s="103" t="s">
        <v>7</v>
      </c>
      <c r="B31" s="109">
        <v>316297.37000000005</v>
      </c>
      <c r="C31" s="109">
        <v>305405.87</v>
      </c>
      <c r="D31" s="109">
        <v>277009.77999999997</v>
      </c>
      <c r="E31" s="109">
        <v>241022.05</v>
      </c>
      <c r="F31" s="109">
        <v>270221.8799999999</v>
      </c>
      <c r="G31" s="109">
        <v>0</v>
      </c>
      <c r="H31" s="109">
        <v>0</v>
      </c>
      <c r="I31" s="109">
        <v>0</v>
      </c>
      <c r="J31" s="109">
        <v>0</v>
      </c>
      <c r="K31" s="103" t="s">
        <v>7</v>
      </c>
      <c r="L31" s="109">
        <v>263685.2</v>
      </c>
      <c r="M31" s="109">
        <v>234705.02</v>
      </c>
      <c r="N31" s="109">
        <v>268324.1</v>
      </c>
      <c r="O31" s="109">
        <v>300470.32</v>
      </c>
      <c r="P31" s="109">
        <v>309615.2</v>
      </c>
      <c r="Q31" s="109">
        <v>0</v>
      </c>
      <c r="R31" s="109">
        <v>0</v>
      </c>
      <c r="S31" s="109">
        <v>0</v>
      </c>
      <c r="T31" s="110">
        <v>0.024082738126988818</v>
      </c>
      <c r="U31" s="110">
        <v>-0.16201267979610487</v>
      </c>
      <c r="V31" s="103" t="s">
        <v>7</v>
      </c>
      <c r="X31" s="109">
        <v>-52612.17000000004</v>
      </c>
      <c r="Y31" s="109">
        <v>-70700.85</v>
      </c>
      <c r="Z31" s="109">
        <v>-8685.679999999993</v>
      </c>
      <c r="AA31" s="109">
        <v>59448.27000000002</v>
      </c>
      <c r="AB31" s="109">
        <v>39393.32000000012</v>
      </c>
      <c r="AC31" s="109">
        <v>0</v>
      </c>
      <c r="AD31" s="109">
        <v>0</v>
      </c>
    </row>
    <row r="32" spans="1:30" ht="18">
      <c r="A32" s="103" t="s">
        <v>8</v>
      </c>
      <c r="B32" s="109">
        <v>281492.89</v>
      </c>
      <c r="C32" s="109">
        <v>322813.97400000005</v>
      </c>
      <c r="D32" s="109">
        <v>299182.98</v>
      </c>
      <c r="E32" s="109">
        <v>242620.16000000003</v>
      </c>
      <c r="F32" s="109">
        <v>286941.98000000004</v>
      </c>
      <c r="G32" s="109">
        <v>0</v>
      </c>
      <c r="H32" s="109">
        <v>0</v>
      </c>
      <c r="I32" s="109">
        <v>0</v>
      </c>
      <c r="J32" s="109">
        <v>0</v>
      </c>
      <c r="K32" s="103" t="s">
        <v>8</v>
      </c>
      <c r="L32" s="109">
        <v>238092.18</v>
      </c>
      <c r="M32" s="109">
        <v>311183.57</v>
      </c>
      <c r="N32" s="109">
        <v>407250.93</v>
      </c>
      <c r="O32" s="109">
        <v>262546.84</v>
      </c>
      <c r="P32" s="109">
        <v>279253.6</v>
      </c>
      <c r="Q32" s="109">
        <v>0</v>
      </c>
      <c r="R32" s="109">
        <v>0</v>
      </c>
      <c r="S32" s="109">
        <v>0</v>
      </c>
      <c r="T32" s="110">
        <v>-0.04356534372814391</v>
      </c>
      <c r="U32" s="110">
        <v>-0.022588206093003202</v>
      </c>
      <c r="V32" s="103" t="s">
        <v>8</v>
      </c>
      <c r="X32" s="109">
        <v>-43400.71000000002</v>
      </c>
      <c r="Y32" s="109">
        <v>-11630.404000000039</v>
      </c>
      <c r="Z32" s="109">
        <v>108067.95000000001</v>
      </c>
      <c r="AA32" s="109">
        <v>19926.679999999993</v>
      </c>
      <c r="AB32" s="109">
        <v>-7688.380000000063</v>
      </c>
      <c r="AC32" s="109">
        <v>0</v>
      </c>
      <c r="AD32" s="109">
        <v>0</v>
      </c>
    </row>
    <row r="33" spans="1:30" ht="18">
      <c r="A33" s="103" t="s">
        <v>9</v>
      </c>
      <c r="B33" s="109">
        <v>296266.22000000003</v>
      </c>
      <c r="C33" s="109">
        <v>305042.17000000004</v>
      </c>
      <c r="D33" s="109">
        <v>279416.32</v>
      </c>
      <c r="E33" s="109">
        <v>242081.00000000006</v>
      </c>
      <c r="F33" s="109">
        <v>242708.36999999994</v>
      </c>
      <c r="G33" s="109">
        <v>0</v>
      </c>
      <c r="H33" s="109">
        <v>0</v>
      </c>
      <c r="I33" s="109">
        <v>0</v>
      </c>
      <c r="J33" s="109">
        <v>0</v>
      </c>
      <c r="K33" s="103" t="s">
        <v>9</v>
      </c>
      <c r="L33" s="109">
        <v>245085.28</v>
      </c>
      <c r="M33" s="109">
        <v>205848.69</v>
      </c>
      <c r="N33" s="109">
        <v>240943.6</v>
      </c>
      <c r="O33" s="109">
        <v>267628.88</v>
      </c>
      <c r="P33" s="109">
        <v>271172.8</v>
      </c>
      <c r="Q33" s="109">
        <v>0</v>
      </c>
      <c r="R33" s="109">
        <v>0</v>
      </c>
      <c r="S33" s="109">
        <v>0</v>
      </c>
      <c r="T33" s="110">
        <v>0.10956130933384964</v>
      </c>
      <c r="U33" s="110">
        <v>-0.10024525164806454</v>
      </c>
      <c r="V33" s="103" t="s">
        <v>9</v>
      </c>
      <c r="X33" s="109">
        <v>-51180.94000000003</v>
      </c>
      <c r="Y33" s="109">
        <v>-99193.48000000004</v>
      </c>
      <c r="Z33" s="109">
        <v>-38472.72</v>
      </c>
      <c r="AA33" s="109">
        <v>25547.879999999946</v>
      </c>
      <c r="AB33" s="109">
        <v>28464.43000000005</v>
      </c>
      <c r="AC33" s="109">
        <v>0</v>
      </c>
      <c r="AD33" s="109">
        <v>0</v>
      </c>
    </row>
    <row r="34" spans="1:30" ht="18">
      <c r="A34" s="103" t="s">
        <v>10</v>
      </c>
      <c r="B34" s="109">
        <v>276309.03</v>
      </c>
      <c r="C34" s="109">
        <v>301090.25999999995</v>
      </c>
      <c r="D34" s="109">
        <v>275002.95999999996</v>
      </c>
      <c r="E34" s="109">
        <v>216554.01000000004</v>
      </c>
      <c r="F34" s="109">
        <v>253981.00999999998</v>
      </c>
      <c r="G34" s="109">
        <v>0</v>
      </c>
      <c r="H34" s="109">
        <v>0</v>
      </c>
      <c r="I34" s="109">
        <v>0</v>
      </c>
      <c r="J34" s="109">
        <v>0</v>
      </c>
      <c r="K34" s="103" t="s">
        <v>10</v>
      </c>
      <c r="L34" s="109">
        <v>203896.43</v>
      </c>
      <c r="M34" s="109">
        <v>236917.35</v>
      </c>
      <c r="N34" s="109">
        <v>229232.01</v>
      </c>
      <c r="O34" s="109">
        <v>207328.81</v>
      </c>
      <c r="P34" s="109">
        <v>250564</v>
      </c>
      <c r="Q34" s="109">
        <v>0</v>
      </c>
      <c r="R34" s="109">
        <v>0</v>
      </c>
      <c r="S34" s="109">
        <v>0</v>
      </c>
      <c r="T34" s="110">
        <v>0.172880571690693</v>
      </c>
      <c r="U34" s="110">
        <v>0.02760954032014615</v>
      </c>
      <c r="V34" s="103" t="s">
        <v>10</v>
      </c>
      <c r="X34" s="109">
        <v>-72412.60000000003</v>
      </c>
      <c r="Y34" s="109">
        <v>-64172.909999999945</v>
      </c>
      <c r="Z34" s="109">
        <v>-45770.94999999995</v>
      </c>
      <c r="AA34" s="109">
        <v>-9225.20000000004</v>
      </c>
      <c r="AB34" s="109">
        <v>-3417.00999999998</v>
      </c>
      <c r="AC34" s="109">
        <v>0</v>
      </c>
      <c r="AD34" s="109">
        <v>0</v>
      </c>
    </row>
    <row r="35" spans="1:30" ht="18">
      <c r="A35" s="103" t="s">
        <v>11</v>
      </c>
      <c r="B35" s="109">
        <v>262077.66999999998</v>
      </c>
      <c r="C35" s="109">
        <v>304950.26</v>
      </c>
      <c r="D35" s="109">
        <v>238905.42000000004</v>
      </c>
      <c r="E35" s="109">
        <v>214287.72000000003</v>
      </c>
      <c r="F35" s="109">
        <v>264274.79</v>
      </c>
      <c r="G35" s="109">
        <v>0</v>
      </c>
      <c r="H35" s="109">
        <v>0</v>
      </c>
      <c r="I35" s="109">
        <v>0</v>
      </c>
      <c r="J35" s="109">
        <v>0</v>
      </c>
      <c r="K35" s="103" t="s">
        <v>11</v>
      </c>
      <c r="L35" s="109">
        <v>209355.1</v>
      </c>
      <c r="M35" s="109">
        <v>260568.75</v>
      </c>
      <c r="N35" s="109">
        <v>256936.11</v>
      </c>
      <c r="O35" s="109">
        <v>230986.94</v>
      </c>
      <c r="P35" s="109">
        <v>207189.6</v>
      </c>
      <c r="Q35" s="109">
        <v>0</v>
      </c>
      <c r="R35" s="109">
        <v>0</v>
      </c>
      <c r="S35" s="109">
        <v>0</v>
      </c>
      <c r="T35" s="110">
        <v>0.10253701064301428</v>
      </c>
      <c r="U35" s="110">
        <v>0.09216826167827234</v>
      </c>
      <c r="V35" s="103" t="s">
        <v>11</v>
      </c>
      <c r="X35" s="109">
        <v>-52722.56999999998</v>
      </c>
      <c r="Y35" s="109">
        <v>-44381.51000000001</v>
      </c>
      <c r="Z35" s="109">
        <v>18030.689999999944</v>
      </c>
      <c r="AA35" s="109">
        <v>16699.219999999972</v>
      </c>
      <c r="AB35" s="109">
        <v>-57085.18999999997</v>
      </c>
      <c r="AC35" s="109">
        <v>0</v>
      </c>
      <c r="AD35" s="109">
        <v>0</v>
      </c>
    </row>
    <row r="36" spans="1:30" ht="18">
      <c r="A36" s="103" t="s">
        <v>12</v>
      </c>
      <c r="B36" s="109">
        <v>294171.91000000003</v>
      </c>
      <c r="C36" s="109">
        <v>309906.27999999997</v>
      </c>
      <c r="D36" s="109">
        <v>255924.54</v>
      </c>
      <c r="E36" s="109">
        <v>217782.27000000002</v>
      </c>
      <c r="F36" s="109">
        <v>261355.94</v>
      </c>
      <c r="G36" s="109">
        <v>0</v>
      </c>
      <c r="H36" s="109">
        <v>0</v>
      </c>
      <c r="I36" s="109">
        <v>0</v>
      </c>
      <c r="J36" s="109">
        <v>0</v>
      </c>
      <c r="K36" s="103" t="s">
        <v>12</v>
      </c>
      <c r="L36" s="109">
        <v>261814.23</v>
      </c>
      <c r="M36" s="109">
        <v>239216.64</v>
      </c>
      <c r="N36" s="109">
        <v>335113.75</v>
      </c>
      <c r="O36" s="109">
        <v>231794.32</v>
      </c>
      <c r="P36" s="109">
        <v>242490.4</v>
      </c>
      <c r="Q36" s="109">
        <v>0</v>
      </c>
      <c r="R36" s="109">
        <v>0</v>
      </c>
      <c r="S36" s="109">
        <v>0</v>
      </c>
      <c r="T36" s="110">
        <v>0.021910071091662292</v>
      </c>
      <c r="U36" s="110">
        <v>0.010233283501100456</v>
      </c>
      <c r="V36" s="103" t="s">
        <v>12</v>
      </c>
      <c r="X36" s="109">
        <v>-32357.680000000022</v>
      </c>
      <c r="Y36" s="109">
        <v>-70689.63999999996</v>
      </c>
      <c r="Z36" s="109">
        <v>79189.20999999999</v>
      </c>
      <c r="AA36" s="109">
        <v>14012.049999999988</v>
      </c>
      <c r="AB36" s="109">
        <v>-18865.540000000008</v>
      </c>
      <c r="AC36" s="109">
        <v>0</v>
      </c>
      <c r="AD36" s="109">
        <v>0</v>
      </c>
    </row>
    <row r="37" spans="20:21" ht="18">
      <c r="T37" s="109"/>
      <c r="U37" s="109"/>
    </row>
    <row r="38" spans="2:30" ht="18">
      <c r="B38" s="111">
        <f aca="true" t="shared" si="14" ref="B38:J38">SUM(B25:B37)</f>
        <v>3487023.91</v>
      </c>
      <c r="C38" s="111">
        <f t="shared" si="14"/>
        <v>3551193.014</v>
      </c>
      <c r="D38" s="111">
        <f t="shared" si="14"/>
        <v>3387052.3800000004</v>
      </c>
      <c r="E38" s="111">
        <f t="shared" si="14"/>
        <v>2923130.9400000004</v>
      </c>
      <c r="F38" s="111">
        <f t="shared" si="14"/>
        <v>2986447.5199999996</v>
      </c>
      <c r="G38" s="111">
        <f t="shared" si="14"/>
        <v>0</v>
      </c>
      <c r="H38" s="111">
        <f t="shared" si="14"/>
        <v>0</v>
      </c>
      <c r="I38" s="111">
        <f t="shared" si="14"/>
        <v>0</v>
      </c>
      <c r="J38" s="111">
        <f t="shared" si="14"/>
        <v>0</v>
      </c>
      <c r="L38" s="111">
        <f aca="true" t="shared" si="15" ref="L38:S38">SUM(L25:L37)</f>
        <v>2812189.76</v>
      </c>
      <c r="M38" s="111">
        <f t="shared" si="15"/>
        <v>3035157.5100000002</v>
      </c>
      <c r="N38" s="111">
        <f t="shared" si="15"/>
        <v>3400405.11</v>
      </c>
      <c r="O38" s="111">
        <f t="shared" si="15"/>
        <v>3139707.6399999997</v>
      </c>
      <c r="P38" s="111">
        <f t="shared" si="15"/>
        <v>3035786.4</v>
      </c>
      <c r="Q38" s="111">
        <f t="shared" si="15"/>
        <v>0</v>
      </c>
      <c r="R38" s="111">
        <f t="shared" si="15"/>
        <v>0</v>
      </c>
      <c r="S38" s="111">
        <f t="shared" si="15"/>
        <v>0</v>
      </c>
      <c r="T38" s="110">
        <f>SUM(T25:T36)</f>
        <v>0.7860774911374351</v>
      </c>
      <c r="U38" s="110">
        <f>SUM(U25:U36)</f>
        <v>-0.3890993527404141</v>
      </c>
      <c r="X38" s="111">
        <f>SUM(X25:X37)</f>
        <v>-674834.1500000001</v>
      </c>
      <c r="Y38" s="111">
        <f aca="true" t="shared" si="16" ref="Y38:AD38">SUM(Y25:Y37)+X38</f>
        <v>-1190869.654</v>
      </c>
      <c r="Z38" s="111">
        <f t="shared" si="16"/>
        <v>-1177516.924</v>
      </c>
      <c r="AA38" s="111">
        <f t="shared" si="16"/>
        <v>-960940.2240000003</v>
      </c>
      <c r="AB38" s="111">
        <f>SUM(AB25:AB37)+AA38</f>
        <v>-911601.344</v>
      </c>
      <c r="AC38" s="111">
        <f t="shared" si="16"/>
        <v>-911601.344</v>
      </c>
      <c r="AD38" s="111">
        <f t="shared" si="16"/>
        <v>-911601.344</v>
      </c>
    </row>
    <row r="39" spans="4:20" ht="18">
      <c r="D39" s="112"/>
      <c r="E39" s="112"/>
      <c r="F39" s="112"/>
      <c r="N39" s="112"/>
      <c r="O39" s="112"/>
      <c r="P39" s="112"/>
      <c r="Q39" s="112"/>
      <c r="R39" s="112"/>
      <c r="S39" s="112"/>
      <c r="T39" s="110"/>
    </row>
    <row r="40" spans="29:30" ht="18">
      <c r="AC40" s="109">
        <f>AA38-X38</f>
        <v>-286106.07400000014</v>
      </c>
      <c r="AD40" s="109">
        <f>AB38-X38</f>
        <v>-236767.1939999999</v>
      </c>
    </row>
    <row r="41" ht="18">
      <c r="AD41" s="112">
        <f>AD40-AC40</f>
        <v>49338.88000000024</v>
      </c>
    </row>
    <row r="42" spans="1:26" ht="18.75">
      <c r="A42" s="105" t="s">
        <v>80</v>
      </c>
      <c r="D42" s="103">
        <v>4062</v>
      </c>
      <c r="K42" s="105" t="s">
        <v>81</v>
      </c>
      <c r="M42" s="103">
        <v>4708</v>
      </c>
      <c r="V42" s="105" t="s">
        <v>83</v>
      </c>
      <c r="W42" s="105"/>
      <c r="Z42" s="142">
        <v>1580</v>
      </c>
    </row>
    <row r="43" spans="2:30" ht="18">
      <c r="B43" s="106">
        <v>2008</v>
      </c>
      <c r="C43" s="106">
        <v>2009</v>
      </c>
      <c r="D43" s="106">
        <v>2010</v>
      </c>
      <c r="E43" s="106">
        <v>2011</v>
      </c>
      <c r="F43" s="106">
        <v>2012</v>
      </c>
      <c r="G43" s="107">
        <v>2013</v>
      </c>
      <c r="H43" s="107">
        <v>2013</v>
      </c>
      <c r="I43" s="107">
        <v>2013</v>
      </c>
      <c r="J43" s="107">
        <v>2014</v>
      </c>
      <c r="L43" s="106">
        <v>2008</v>
      </c>
      <c r="M43" s="106">
        <v>2009</v>
      </c>
      <c r="N43" s="106">
        <v>2010</v>
      </c>
      <c r="O43" s="106">
        <v>2011</v>
      </c>
      <c r="P43" s="106">
        <v>2012</v>
      </c>
      <c r="Q43" s="107">
        <v>2013</v>
      </c>
      <c r="R43" s="107">
        <v>2013</v>
      </c>
      <c r="S43" s="107">
        <v>2014</v>
      </c>
      <c r="T43" s="108"/>
      <c r="X43" s="106">
        <v>2008</v>
      </c>
      <c r="Y43" s="106">
        <v>2009</v>
      </c>
      <c r="Z43" s="106">
        <v>2010</v>
      </c>
      <c r="AA43" s="107">
        <v>2011</v>
      </c>
      <c r="AB43" s="107">
        <v>2012</v>
      </c>
      <c r="AC43" s="107">
        <v>2013</v>
      </c>
      <c r="AD43" s="107">
        <v>2014</v>
      </c>
    </row>
    <row r="44" spans="1:30" ht="18">
      <c r="A44" s="103" t="s">
        <v>1</v>
      </c>
      <c r="B44" s="109">
        <v>1084660.16</v>
      </c>
      <c r="C44" s="109">
        <v>1045764.1499999999</v>
      </c>
      <c r="D44" s="109">
        <v>1088122.8</v>
      </c>
      <c r="E44" s="109">
        <v>1098452.0799999998</v>
      </c>
      <c r="F44" s="109">
        <v>1082179.3800000001</v>
      </c>
      <c r="G44" s="109">
        <v>0</v>
      </c>
      <c r="H44" s="109">
        <v>0</v>
      </c>
      <c r="I44" s="109"/>
      <c r="J44" s="109"/>
      <c r="K44" s="103" t="s">
        <v>1</v>
      </c>
      <c r="L44" s="109">
        <v>828499.38</v>
      </c>
      <c r="M44" s="109">
        <v>977381.78</v>
      </c>
      <c r="N44" s="109">
        <v>899153.13</v>
      </c>
      <c r="O44" s="109">
        <v>896328.29</v>
      </c>
      <c r="P44" s="109">
        <v>785572.9</v>
      </c>
      <c r="Q44" s="109">
        <v>0</v>
      </c>
      <c r="R44" s="109">
        <v>0</v>
      </c>
      <c r="S44" s="109">
        <v>0</v>
      </c>
      <c r="T44" s="110">
        <v>0.23074036411403953</v>
      </c>
      <c r="U44" s="110">
        <v>0.2965276872180583</v>
      </c>
      <c r="V44" s="103" t="s">
        <v>1</v>
      </c>
      <c r="X44" s="109">
        <v>-256160.7799999999</v>
      </c>
      <c r="Y44" s="109">
        <v>-68382.36999999988</v>
      </c>
      <c r="Z44" s="109">
        <v>-188969.67000000004</v>
      </c>
      <c r="AA44" s="109">
        <v>-202123.7899999998</v>
      </c>
      <c r="AB44" s="109">
        <v>-296606.4800000001</v>
      </c>
      <c r="AC44" s="109">
        <v>0</v>
      </c>
      <c r="AD44" s="109">
        <v>0</v>
      </c>
    </row>
    <row r="45" spans="1:30" ht="18">
      <c r="A45" s="103" t="s">
        <v>2</v>
      </c>
      <c r="B45" s="109">
        <v>1046230.9</v>
      </c>
      <c r="C45" s="109">
        <v>1002676.5600000002</v>
      </c>
      <c r="D45" s="109">
        <v>1202731.6</v>
      </c>
      <c r="E45" s="109">
        <v>1044096.67</v>
      </c>
      <c r="F45" s="109">
        <v>1024414.87</v>
      </c>
      <c r="G45" s="109">
        <v>0</v>
      </c>
      <c r="H45" s="109">
        <v>0</v>
      </c>
      <c r="I45" s="109"/>
      <c r="J45" s="109"/>
      <c r="K45" s="103" t="s">
        <v>2</v>
      </c>
      <c r="L45" s="109">
        <v>814434.66</v>
      </c>
      <c r="M45" s="109">
        <v>806468.74</v>
      </c>
      <c r="N45" s="109">
        <v>776817.51</v>
      </c>
      <c r="O45" s="109">
        <v>830259.68</v>
      </c>
      <c r="P45" s="109">
        <v>643105.49</v>
      </c>
      <c r="Q45" s="109">
        <v>0</v>
      </c>
      <c r="R45" s="109">
        <v>0</v>
      </c>
      <c r="S45" s="109"/>
      <c r="T45" s="110">
        <v>0.37433022414216127</v>
      </c>
      <c r="U45" s="110">
        <v>0.4039367714929763</v>
      </c>
      <c r="V45" s="103" t="s">
        <v>2</v>
      </c>
      <c r="X45" s="109">
        <v>-231796.24</v>
      </c>
      <c r="Y45" s="109">
        <v>-196207.82000000018</v>
      </c>
      <c r="Z45" s="109">
        <v>-425914.0900000001</v>
      </c>
      <c r="AA45" s="109">
        <v>-213836.99</v>
      </c>
      <c r="AB45" s="109">
        <v>-381309.38</v>
      </c>
      <c r="AC45" s="109">
        <v>0</v>
      </c>
      <c r="AD45" s="109">
        <v>0</v>
      </c>
    </row>
    <row r="46" spans="1:30" ht="18">
      <c r="A46" s="103" t="s">
        <v>3</v>
      </c>
      <c r="B46" s="109">
        <v>1087384.9400000002</v>
      </c>
      <c r="C46" s="109">
        <v>1037024.6000000001</v>
      </c>
      <c r="D46" s="109">
        <v>971662.9000000003</v>
      </c>
      <c r="E46" s="109">
        <v>1109529.0799999998</v>
      </c>
      <c r="F46" s="109">
        <v>1054384.7199999997</v>
      </c>
      <c r="G46" s="109">
        <v>0</v>
      </c>
      <c r="H46" s="109">
        <v>0</v>
      </c>
      <c r="I46" s="109"/>
      <c r="J46" s="109"/>
      <c r="K46" s="103" t="s">
        <v>3</v>
      </c>
      <c r="L46" s="109">
        <v>962662.96</v>
      </c>
      <c r="M46" s="109">
        <v>845228.82</v>
      </c>
      <c r="N46" s="109">
        <v>773686.11</v>
      </c>
      <c r="O46" s="109">
        <v>957956.52</v>
      </c>
      <c r="P46" s="109">
        <v>838709.28</v>
      </c>
      <c r="Q46" s="109">
        <v>0</v>
      </c>
      <c r="R46" s="109">
        <v>0</v>
      </c>
      <c r="S46" s="109"/>
      <c r="T46" s="110">
        <v>0.20139183938388794</v>
      </c>
      <c r="U46" s="110">
        <v>0.20440529340515068</v>
      </c>
      <c r="V46" s="103" t="s">
        <v>3</v>
      </c>
      <c r="X46" s="109">
        <v>-124721.98000000021</v>
      </c>
      <c r="Y46" s="109">
        <v>-191795.78000000014</v>
      </c>
      <c r="Z46" s="109">
        <v>-197976.79000000027</v>
      </c>
      <c r="AA46" s="109">
        <v>-151572.55999999982</v>
      </c>
      <c r="AB46" s="109">
        <v>-215675.4399999997</v>
      </c>
      <c r="AC46" s="109">
        <v>0</v>
      </c>
      <c r="AD46" s="109">
        <v>0</v>
      </c>
    </row>
    <row r="47" spans="1:30" ht="18">
      <c r="A47" s="103" t="s">
        <v>4</v>
      </c>
      <c r="B47" s="109">
        <v>979548.74</v>
      </c>
      <c r="C47" s="109">
        <v>908470.99</v>
      </c>
      <c r="D47" s="109">
        <v>863125.8300000001</v>
      </c>
      <c r="E47" s="109">
        <v>988078.84</v>
      </c>
      <c r="F47" s="109">
        <v>926208.2999999999</v>
      </c>
      <c r="G47" s="109">
        <v>0</v>
      </c>
      <c r="H47" s="109">
        <v>0</v>
      </c>
      <c r="I47" s="109"/>
      <c r="J47" s="109"/>
      <c r="K47" s="103" t="s">
        <v>4</v>
      </c>
      <c r="L47" s="109">
        <v>865378.09</v>
      </c>
      <c r="M47" s="109">
        <v>826374.72</v>
      </c>
      <c r="N47" s="109">
        <v>738163.77</v>
      </c>
      <c r="O47" s="109">
        <v>685692.58</v>
      </c>
      <c r="P47" s="109">
        <v>679704.44</v>
      </c>
      <c r="Q47" s="109">
        <v>0</v>
      </c>
      <c r="R47" s="109">
        <v>0</v>
      </c>
      <c r="S47" s="109"/>
      <c r="T47" s="110">
        <v>0.22926145022640554</v>
      </c>
      <c r="U47" s="110">
        <v>0.4020003793475394</v>
      </c>
      <c r="V47" s="103" t="s">
        <v>4</v>
      </c>
      <c r="X47" s="109">
        <v>-114170.65000000002</v>
      </c>
      <c r="Y47" s="109">
        <v>-82096.27000000002</v>
      </c>
      <c r="Z47" s="109">
        <v>-124962.06000000006</v>
      </c>
      <c r="AA47" s="109">
        <v>-302386.26</v>
      </c>
      <c r="AB47" s="109">
        <v>-246503.86</v>
      </c>
      <c r="AC47" s="109">
        <v>0</v>
      </c>
      <c r="AD47" s="109">
        <v>0</v>
      </c>
    </row>
    <row r="48" spans="1:30" ht="18">
      <c r="A48" s="103" t="s">
        <v>5</v>
      </c>
      <c r="B48" s="109">
        <v>929425.84</v>
      </c>
      <c r="C48" s="109">
        <v>905661.9700000001</v>
      </c>
      <c r="D48" s="109">
        <v>968368.56</v>
      </c>
      <c r="E48" s="109">
        <v>936162.74</v>
      </c>
      <c r="F48" s="109">
        <v>933196.4500000001</v>
      </c>
      <c r="G48" s="109">
        <v>0</v>
      </c>
      <c r="H48" s="109">
        <v>0</v>
      </c>
      <c r="I48" s="109"/>
      <c r="J48" s="109"/>
      <c r="K48" s="103" t="s">
        <v>5</v>
      </c>
      <c r="L48" s="109">
        <v>715237.4</v>
      </c>
      <c r="M48" s="109">
        <v>1054975.65</v>
      </c>
      <c r="N48" s="109">
        <v>722828.05</v>
      </c>
      <c r="O48" s="109">
        <v>676442.63</v>
      </c>
      <c r="P48" s="109">
        <v>726019.94</v>
      </c>
      <c r="Q48" s="109">
        <v>0</v>
      </c>
      <c r="R48" s="109">
        <v>0</v>
      </c>
      <c r="S48" s="109"/>
      <c r="T48" s="110">
        <v>0.19954079262874913</v>
      </c>
      <c r="U48" s="110">
        <v>0.33291200063899046</v>
      </c>
      <c r="V48" s="103" t="s">
        <v>5</v>
      </c>
      <c r="X48" s="109">
        <v>-214188.43999999994</v>
      </c>
      <c r="Y48" s="109">
        <v>149313.67999999982</v>
      </c>
      <c r="Z48" s="109">
        <v>-245540.51</v>
      </c>
      <c r="AA48" s="109">
        <v>-259720.11</v>
      </c>
      <c r="AB48" s="109">
        <v>-207176.51000000013</v>
      </c>
      <c r="AC48" s="109">
        <v>0</v>
      </c>
      <c r="AD48" s="109">
        <v>0</v>
      </c>
    </row>
    <row r="49" spans="1:30" ht="18">
      <c r="A49" s="103" t="s">
        <v>6</v>
      </c>
      <c r="B49" s="109">
        <v>890309.09</v>
      </c>
      <c r="C49" s="109">
        <v>877467.7800000001</v>
      </c>
      <c r="D49" s="109">
        <v>927183.27</v>
      </c>
      <c r="E49" s="109">
        <v>959019.94</v>
      </c>
      <c r="F49" s="109">
        <v>952515.77</v>
      </c>
      <c r="G49" s="109">
        <v>0</v>
      </c>
      <c r="H49" s="109">
        <v>0</v>
      </c>
      <c r="I49" s="109"/>
      <c r="J49" s="109"/>
      <c r="K49" s="103" t="s">
        <v>6</v>
      </c>
      <c r="L49" s="109">
        <v>1198478.05</v>
      </c>
      <c r="M49" s="109">
        <v>981454.82</v>
      </c>
      <c r="N49" s="109">
        <v>913259.91</v>
      </c>
      <c r="O49" s="109">
        <v>965362.34</v>
      </c>
      <c r="P49" s="109">
        <v>878291.27</v>
      </c>
      <c r="Q49" s="109">
        <v>0</v>
      </c>
      <c r="R49" s="109">
        <v>0</v>
      </c>
      <c r="S49" s="109"/>
      <c r="T49" s="110">
        <v>-0.06691529650773698</v>
      </c>
      <c r="U49" s="110">
        <v>0.03681933505936622</v>
      </c>
      <c r="V49" s="103" t="s">
        <v>6</v>
      </c>
      <c r="X49" s="109">
        <v>308168.9600000001</v>
      </c>
      <c r="Y49" s="109">
        <v>103987.0399999998</v>
      </c>
      <c r="Z49" s="109">
        <v>-13923.359999999986</v>
      </c>
      <c r="AA49" s="109">
        <v>6342.400000000023</v>
      </c>
      <c r="AB49" s="109">
        <v>-74224.5</v>
      </c>
      <c r="AC49" s="109">
        <v>0</v>
      </c>
      <c r="AD49" s="109">
        <v>0</v>
      </c>
    </row>
    <row r="50" spans="1:30" ht="18">
      <c r="A50" s="103" t="s">
        <v>7</v>
      </c>
      <c r="B50" s="109">
        <v>1026083.85</v>
      </c>
      <c r="C50" s="148">
        <v>970180.7200000001</v>
      </c>
      <c r="D50" s="109">
        <v>1062871.8</v>
      </c>
      <c r="E50" s="109">
        <v>1060108.7200000002</v>
      </c>
      <c r="F50" s="109">
        <v>1035828.6899999998</v>
      </c>
      <c r="G50" s="109">
        <v>0</v>
      </c>
      <c r="H50" s="109">
        <v>0</v>
      </c>
      <c r="I50" s="109"/>
      <c r="J50" s="109"/>
      <c r="K50" s="103" t="s">
        <v>7</v>
      </c>
      <c r="L50" s="109">
        <v>1006798.63</v>
      </c>
      <c r="M50" s="109">
        <v>1001164.42</v>
      </c>
      <c r="N50" s="109">
        <v>1201568.67</v>
      </c>
      <c r="O50" s="109">
        <v>1213276.64</v>
      </c>
      <c r="P50" s="109">
        <v>1038010.6</v>
      </c>
      <c r="Q50" s="109">
        <v>0</v>
      </c>
      <c r="R50" s="109">
        <v>0</v>
      </c>
      <c r="S50" s="109"/>
      <c r="T50" s="110">
        <v>-0.055988887791291804</v>
      </c>
      <c r="U50" s="110">
        <v>-0.06900489073086899</v>
      </c>
      <c r="V50" s="103" t="s">
        <v>7</v>
      </c>
      <c r="X50" s="109">
        <v>-19285.219999999972</v>
      </c>
      <c r="Y50" s="109">
        <v>30983.699999999953</v>
      </c>
      <c r="Z50" s="109">
        <v>138696.86999999988</v>
      </c>
      <c r="AA50" s="109">
        <v>153167.9199999997</v>
      </c>
      <c r="AB50" s="109">
        <v>2181.910000000149</v>
      </c>
      <c r="AC50" s="109">
        <v>0</v>
      </c>
      <c r="AD50" s="109">
        <v>0</v>
      </c>
    </row>
    <row r="51" spans="1:30" ht="18">
      <c r="A51" s="103" t="s">
        <v>8</v>
      </c>
      <c r="B51" s="109">
        <v>1036631.8999999999</v>
      </c>
      <c r="C51" s="109">
        <v>1044335.1900000002</v>
      </c>
      <c r="D51" s="109">
        <v>1159188.7599999998</v>
      </c>
      <c r="E51" s="109">
        <v>1137281.92</v>
      </c>
      <c r="F51" s="109">
        <v>1117282.99</v>
      </c>
      <c r="G51" s="109">
        <v>0</v>
      </c>
      <c r="H51" s="109">
        <v>0</v>
      </c>
      <c r="I51" s="109"/>
      <c r="J51" s="109"/>
      <c r="K51" s="103" t="s">
        <v>8</v>
      </c>
      <c r="L51" s="109">
        <v>948793.73</v>
      </c>
      <c r="M51" s="109">
        <v>1024014.83</v>
      </c>
      <c r="N51" s="109">
        <v>905942.42</v>
      </c>
      <c r="O51" s="109">
        <v>769954.47</v>
      </c>
      <c r="P51" s="109">
        <v>930251.77</v>
      </c>
      <c r="Q51" s="109">
        <v>0</v>
      </c>
      <c r="R51" s="109">
        <v>0</v>
      </c>
      <c r="S51" s="109"/>
      <c r="T51" s="110">
        <v>0.1999939060360994</v>
      </c>
      <c r="U51" s="110">
        <v>0.3260537792168085</v>
      </c>
      <c r="V51" s="103" t="s">
        <v>8</v>
      </c>
      <c r="X51" s="109">
        <v>-87838.16999999993</v>
      </c>
      <c r="Y51" s="109">
        <v>-20320.36000000022</v>
      </c>
      <c r="Z51" s="109">
        <v>-253246.33999999973</v>
      </c>
      <c r="AA51" s="109">
        <v>-367327.44999999995</v>
      </c>
      <c r="AB51" s="109">
        <v>-187031.21999999997</v>
      </c>
      <c r="AC51" s="109">
        <v>0</v>
      </c>
      <c r="AD51" s="109">
        <v>0</v>
      </c>
    </row>
    <row r="52" spans="1:30" ht="18">
      <c r="A52" s="103" t="s">
        <v>9</v>
      </c>
      <c r="B52" s="109">
        <v>969786.8200000001</v>
      </c>
      <c r="C52" s="109">
        <v>936452.5700000003</v>
      </c>
      <c r="D52" s="109">
        <v>1028902.8400000001</v>
      </c>
      <c r="E52" s="109">
        <v>1056641.06</v>
      </c>
      <c r="F52" s="109">
        <v>894930.3300000001</v>
      </c>
      <c r="G52" s="109">
        <v>0</v>
      </c>
      <c r="H52" s="109">
        <v>0</v>
      </c>
      <c r="I52" s="109"/>
      <c r="J52" s="109"/>
      <c r="K52" s="103" t="s">
        <v>9</v>
      </c>
      <c r="L52" s="109">
        <v>1038861.34</v>
      </c>
      <c r="M52" s="109">
        <v>793221.65</v>
      </c>
      <c r="N52" s="109">
        <v>572693.6</v>
      </c>
      <c r="O52" s="109">
        <v>794069.68</v>
      </c>
      <c r="P52" s="109">
        <v>816390.46</v>
      </c>
      <c r="Q52" s="109">
        <v>0</v>
      </c>
      <c r="R52" s="109">
        <v>0</v>
      </c>
      <c r="S52" s="109"/>
      <c r="T52" s="110">
        <v>0.2170424681286478</v>
      </c>
      <c r="U52" s="110">
        <v>0.21180980610920302</v>
      </c>
      <c r="V52" s="103" t="s">
        <v>9</v>
      </c>
      <c r="X52" s="109">
        <v>69074.5199999999</v>
      </c>
      <c r="Y52" s="109">
        <v>-143230.92000000027</v>
      </c>
      <c r="Z52" s="109">
        <v>-456209.2400000001</v>
      </c>
      <c r="AA52" s="109">
        <v>-262571.38</v>
      </c>
      <c r="AB52" s="109">
        <v>-78539.87000000011</v>
      </c>
      <c r="AC52" s="109">
        <v>0</v>
      </c>
      <c r="AD52" s="109">
        <v>0</v>
      </c>
    </row>
    <row r="53" spans="1:30" ht="18">
      <c r="A53" s="103" t="s">
        <v>10</v>
      </c>
      <c r="B53" s="109">
        <v>942445.2899999999</v>
      </c>
      <c r="C53" s="109">
        <v>962712.2699999998</v>
      </c>
      <c r="D53" s="109">
        <v>1060681.81</v>
      </c>
      <c r="E53" s="109">
        <v>945736.51</v>
      </c>
      <c r="F53" s="109">
        <v>953755.8999999999</v>
      </c>
      <c r="G53" s="109">
        <v>0</v>
      </c>
      <c r="H53" s="109">
        <v>0</v>
      </c>
      <c r="I53" s="109"/>
      <c r="J53" s="109"/>
      <c r="K53" s="103" t="s">
        <v>10</v>
      </c>
      <c r="L53" s="109">
        <v>569086.25</v>
      </c>
      <c r="M53" s="109">
        <v>861845.97</v>
      </c>
      <c r="N53" s="109">
        <v>1142359.94</v>
      </c>
      <c r="O53" s="109">
        <v>925278.68</v>
      </c>
      <c r="P53" s="109">
        <v>745345.56</v>
      </c>
      <c r="Q53" s="109">
        <v>0</v>
      </c>
      <c r="R53" s="109">
        <v>0</v>
      </c>
      <c r="S53" s="109"/>
      <c r="T53" s="110">
        <v>0.14642498141575053</v>
      </c>
      <c r="U53" s="110">
        <v>0.13699559992018293</v>
      </c>
      <c r="V53" s="103" t="s">
        <v>10</v>
      </c>
      <c r="X53" s="109">
        <v>-373359.0399999999</v>
      </c>
      <c r="Y53" s="109">
        <v>-100866.29999999981</v>
      </c>
      <c r="Z53" s="109">
        <v>81678.12999999989</v>
      </c>
      <c r="AA53" s="109">
        <v>-20457.829999999958</v>
      </c>
      <c r="AB53" s="109">
        <v>-208410.33999999985</v>
      </c>
      <c r="AC53" s="109">
        <v>0</v>
      </c>
      <c r="AD53" s="109">
        <v>0</v>
      </c>
    </row>
    <row r="54" spans="1:30" ht="18">
      <c r="A54" s="103" t="s">
        <v>11</v>
      </c>
      <c r="B54" s="109">
        <v>966687.9</v>
      </c>
      <c r="C54" s="109">
        <v>1016350.9299999999</v>
      </c>
      <c r="D54" s="109">
        <v>916177.47</v>
      </c>
      <c r="E54" s="109">
        <v>981800.03</v>
      </c>
      <c r="F54" s="109">
        <v>1024265.5999999999</v>
      </c>
      <c r="G54" s="109">
        <v>0</v>
      </c>
      <c r="H54" s="109">
        <v>0</v>
      </c>
      <c r="I54" s="109"/>
      <c r="J54" s="109"/>
      <c r="K54" s="103" t="s">
        <v>11</v>
      </c>
      <c r="L54" s="109">
        <v>835678.62</v>
      </c>
      <c r="M54" s="109">
        <v>839276.01</v>
      </c>
      <c r="N54" s="109">
        <v>782206.04</v>
      </c>
      <c r="O54" s="109">
        <v>607325.47</v>
      </c>
      <c r="P54" s="109">
        <v>600040.3</v>
      </c>
      <c r="Q54" s="109">
        <v>0</v>
      </c>
      <c r="R54" s="109">
        <v>0</v>
      </c>
      <c r="S54" s="109"/>
      <c r="T54" s="110">
        <v>0.3385854926455382</v>
      </c>
      <c r="U54" s="110">
        <v>0.6615226966389811</v>
      </c>
      <c r="V54" s="103" t="s">
        <v>11</v>
      </c>
      <c r="X54" s="109">
        <v>-131009.28000000003</v>
      </c>
      <c r="Y54" s="109">
        <v>-177074.91999999993</v>
      </c>
      <c r="Z54" s="109">
        <v>-133971.42999999993</v>
      </c>
      <c r="AA54" s="109">
        <v>-374474.56000000006</v>
      </c>
      <c r="AB54" s="109">
        <v>-424225.2999999998</v>
      </c>
      <c r="AC54" s="109">
        <v>0</v>
      </c>
      <c r="AD54" s="109">
        <v>0</v>
      </c>
    </row>
    <row r="55" spans="1:30" ht="18">
      <c r="A55" s="103" t="s">
        <v>12</v>
      </c>
      <c r="B55" s="109">
        <v>1042817.82</v>
      </c>
      <c r="C55" s="109">
        <v>1036726</v>
      </c>
      <c r="D55" s="109">
        <v>1031746.83</v>
      </c>
      <c r="E55" s="109">
        <v>988995.3499999999</v>
      </c>
      <c r="F55" s="109">
        <v>992608.2000000001</v>
      </c>
      <c r="G55" s="109">
        <v>0</v>
      </c>
      <c r="H55" s="109">
        <v>0</v>
      </c>
      <c r="I55" s="109"/>
      <c r="J55" s="109"/>
      <c r="K55" s="103" t="s">
        <v>12</v>
      </c>
      <c r="L55" s="109">
        <v>1076049.79</v>
      </c>
      <c r="M55" s="109">
        <v>1020044.71</v>
      </c>
      <c r="N55" s="109">
        <v>763842.81</v>
      </c>
      <c r="O55" s="109">
        <v>947021.41</v>
      </c>
      <c r="P55" s="109">
        <v>836589.4</v>
      </c>
      <c r="Q55" s="109">
        <v>0</v>
      </c>
      <c r="R55" s="109">
        <v>0</v>
      </c>
      <c r="S55" s="109"/>
      <c r="T55" s="110">
        <v>0.0967678310610465</v>
      </c>
      <c r="U55" s="110">
        <v>0.11100669433596881</v>
      </c>
      <c r="V55" s="103" t="s">
        <v>12</v>
      </c>
      <c r="X55" s="109">
        <v>33231.97000000009</v>
      </c>
      <c r="Y55" s="109">
        <v>-16681.290000000037</v>
      </c>
      <c r="Z55" s="109">
        <v>-267904.0199999999</v>
      </c>
      <c r="AA55" s="109">
        <v>-41973.93999999983</v>
      </c>
      <c r="AB55" s="109">
        <v>-156018.80000000005</v>
      </c>
      <c r="AC55" s="109">
        <v>0</v>
      </c>
      <c r="AD55" s="109">
        <v>0</v>
      </c>
    </row>
    <row r="56" spans="20:21" ht="18">
      <c r="T56" s="109"/>
      <c r="U56" s="109"/>
    </row>
    <row r="57" spans="2:30" ht="18">
      <c r="B57" s="111">
        <f aca="true" t="shared" si="17" ref="B57:H57">SUM(B44:B56)</f>
        <v>12002013.25</v>
      </c>
      <c r="C57" s="111">
        <f t="shared" si="17"/>
        <v>11743823.73</v>
      </c>
      <c r="D57" s="111">
        <f t="shared" si="17"/>
        <v>12280764.470000003</v>
      </c>
      <c r="E57" s="111">
        <f t="shared" si="17"/>
        <v>12305902.94</v>
      </c>
      <c r="F57" s="111">
        <f t="shared" si="17"/>
        <v>11991571.2</v>
      </c>
      <c r="G57" s="111">
        <f t="shared" si="17"/>
        <v>0</v>
      </c>
      <c r="H57" s="111">
        <f t="shared" si="17"/>
        <v>0</v>
      </c>
      <c r="I57" s="111"/>
      <c r="J57" s="111"/>
      <c r="L57" s="111">
        <f aca="true" t="shared" si="18" ref="L57:R57">SUM(L44:L56)</f>
        <v>10859958.899999999</v>
      </c>
      <c r="M57" s="111">
        <f t="shared" si="18"/>
        <v>11031452.120000001</v>
      </c>
      <c r="N57" s="111">
        <f t="shared" si="18"/>
        <v>10192521.959999999</v>
      </c>
      <c r="O57" s="111">
        <f t="shared" si="18"/>
        <v>10268968.39</v>
      </c>
      <c r="P57" s="111">
        <f t="shared" si="18"/>
        <v>9518031.41</v>
      </c>
      <c r="Q57" s="111">
        <f t="shared" si="18"/>
        <v>0</v>
      </c>
      <c r="R57" s="111">
        <f t="shared" si="18"/>
        <v>0</v>
      </c>
      <c r="S57" s="111"/>
      <c r="T57" s="110">
        <f>SUM(T44:T55)</f>
        <v>2.111175165483297</v>
      </c>
      <c r="U57" s="110">
        <f>SUM(U44:U55)</f>
        <v>3.054985152652357</v>
      </c>
      <c r="X57" s="111">
        <f>SUM(X44:X56)</f>
        <v>-1142054.3499999996</v>
      </c>
      <c r="Y57" s="111">
        <f aca="true" t="shared" si="19" ref="Y57:AD57">SUM(Y44:Y56)+X57</f>
        <v>-1854425.9600000004</v>
      </c>
      <c r="Z57" s="111">
        <f>SUM(Z44:Z56)+Y57</f>
        <v>-3942668.4700000007</v>
      </c>
      <c r="AA57" s="111">
        <f>SUM(AA44:AA56)+Z57</f>
        <v>-5979603.0200000005</v>
      </c>
      <c r="AB57" s="111">
        <f>SUM(AB44:AB56)+AA57</f>
        <v>-8453142.809999999</v>
      </c>
      <c r="AC57" s="111">
        <f t="shared" si="19"/>
        <v>-8453142.809999999</v>
      </c>
      <c r="AD57" s="111">
        <f t="shared" si="19"/>
        <v>-8453142.809999999</v>
      </c>
    </row>
    <row r="58" spans="1:20" ht="18">
      <c r="A58" s="114" t="s">
        <v>38</v>
      </c>
      <c r="T58" s="110"/>
    </row>
    <row r="59" spans="4:30" ht="18">
      <c r="D59" s="113"/>
      <c r="E59" s="113"/>
      <c r="F59" s="113"/>
      <c r="G59" s="113"/>
      <c r="H59" s="113"/>
      <c r="I59" s="113"/>
      <c r="J59" s="113"/>
      <c r="AC59" s="109">
        <f>AA57-X57</f>
        <v>-4837548.670000001</v>
      </c>
      <c r="AD59" s="109">
        <f>AB57-X57</f>
        <v>-7311088.459999999</v>
      </c>
    </row>
    <row r="60" spans="1:30" ht="18.75">
      <c r="A60" s="105" t="s">
        <v>46</v>
      </c>
      <c r="C60" s="106" t="s">
        <v>40</v>
      </c>
      <c r="D60" s="106" t="s">
        <v>41</v>
      </c>
      <c r="E60" s="106" t="s">
        <v>44</v>
      </c>
      <c r="F60" s="106" t="s">
        <v>39</v>
      </c>
      <c r="G60" s="106" t="s">
        <v>42</v>
      </c>
      <c r="H60" s="106"/>
      <c r="I60" s="106"/>
      <c r="J60" s="106"/>
      <c r="K60" s="106" t="s">
        <v>45</v>
      </c>
      <c r="L60" s="107" t="s">
        <v>43</v>
      </c>
      <c r="O60" s="115"/>
      <c r="P60" s="115"/>
      <c r="Q60" s="115"/>
      <c r="R60" s="115"/>
      <c r="S60" s="115"/>
      <c r="T60" s="115"/>
      <c r="AD60" s="112">
        <f>AD59-AC59</f>
        <v>-2473539.789999998</v>
      </c>
    </row>
    <row r="61" spans="1:20" ht="18">
      <c r="A61" s="103">
        <v>2002</v>
      </c>
      <c r="C61" s="116">
        <v>1796341.02</v>
      </c>
      <c r="D61" s="109">
        <v>4669030.72</v>
      </c>
      <c r="E61" s="112">
        <v>2.5991895013342177</v>
      </c>
      <c r="F61" s="116">
        <v>453328639.25</v>
      </c>
      <c r="G61" s="109">
        <v>2510529.38</v>
      </c>
      <c r="H61" s="109"/>
      <c r="I61" s="109"/>
      <c r="J61" s="109"/>
      <c r="K61" s="117">
        <v>0.005537989799527098</v>
      </c>
      <c r="L61" s="112">
        <v>7179560.1</v>
      </c>
      <c r="M61" s="112"/>
      <c r="O61" s="112"/>
      <c r="P61" s="112"/>
      <c r="Q61" s="112"/>
      <c r="R61" s="112"/>
      <c r="S61" s="112"/>
      <c r="T61" s="112"/>
    </row>
    <row r="62" spans="1:20" ht="18">
      <c r="A62" s="103">
        <v>2003</v>
      </c>
      <c r="C62" s="116">
        <v>2743318.17</v>
      </c>
      <c r="D62" s="109">
        <v>7116182.42</v>
      </c>
      <c r="E62" s="112">
        <v>2.5940054995516615</v>
      </c>
      <c r="F62" s="116">
        <v>849755506.23</v>
      </c>
      <c r="G62" s="109">
        <v>4704147.57</v>
      </c>
      <c r="H62" s="109"/>
      <c r="I62" s="109"/>
      <c r="J62" s="109"/>
      <c r="K62" s="117">
        <v>0.005535883598883968</v>
      </c>
      <c r="L62" s="112">
        <v>11820329.99</v>
      </c>
      <c r="O62" s="112"/>
      <c r="P62" s="112"/>
      <c r="Q62" s="112"/>
      <c r="R62" s="112"/>
      <c r="S62" s="112"/>
      <c r="T62" s="112"/>
    </row>
    <row r="63" spans="1:20" ht="18">
      <c r="A63" s="103">
        <v>2004</v>
      </c>
      <c r="C63" s="116">
        <v>2763089.2926</v>
      </c>
      <c r="D63" s="109">
        <v>7171116.67</v>
      </c>
      <c r="E63" s="112">
        <v>2.5953257063408737</v>
      </c>
      <c r="F63" s="116">
        <v>840286933.7927</v>
      </c>
      <c r="G63" s="109">
        <v>4651321.07</v>
      </c>
      <c r="H63" s="109"/>
      <c r="I63" s="109"/>
      <c r="J63" s="109"/>
      <c r="K63" s="117">
        <v>0.005535396164029236</v>
      </c>
      <c r="L63" s="112">
        <v>11822437.74</v>
      </c>
      <c r="O63" s="112"/>
      <c r="P63" s="112"/>
      <c r="Q63" s="112"/>
      <c r="R63" s="112"/>
      <c r="S63" s="112"/>
      <c r="T63" s="112"/>
    </row>
    <row r="64" spans="1:12" ht="18">
      <c r="A64" s="103">
        <v>2005</v>
      </c>
      <c r="C64" s="116">
        <v>2808079.97</v>
      </c>
      <c r="D64" s="109">
        <v>7314520.55</v>
      </c>
      <c r="E64" s="112">
        <v>2.6048120524145895</v>
      </c>
      <c r="F64" s="116">
        <v>898994633.49</v>
      </c>
      <c r="G64" s="109">
        <v>4980139.42</v>
      </c>
      <c r="H64" s="109"/>
      <c r="I64" s="109"/>
      <c r="J64" s="109"/>
      <c r="K64" s="117">
        <v>0.005539676472446258</v>
      </c>
      <c r="L64" s="112">
        <v>12294659.969999999</v>
      </c>
    </row>
    <row r="65" spans="1:12" ht="18">
      <c r="A65" s="103">
        <v>2006</v>
      </c>
      <c r="C65" s="116">
        <v>2704581.59</v>
      </c>
      <c r="D65" s="109">
        <v>6567102.11</v>
      </c>
      <c r="E65" s="112">
        <v>2.4281397663436732</v>
      </c>
      <c r="F65" s="116">
        <v>886993750.52</v>
      </c>
      <c r="G65" s="109">
        <v>4638838.2</v>
      </c>
      <c r="H65" s="109"/>
      <c r="I65" s="109"/>
      <c r="J65" s="109"/>
      <c r="K65" s="117">
        <v>0.005229843160992376</v>
      </c>
      <c r="L65" s="112">
        <v>11205940.31</v>
      </c>
    </row>
    <row r="66" spans="1:12" ht="18">
      <c r="A66" s="103">
        <v>2007</v>
      </c>
      <c r="C66" s="116">
        <v>1757491.46</v>
      </c>
      <c r="D66" s="109">
        <v>4074510.73</v>
      </c>
      <c r="E66" s="112">
        <v>2.318367299491743</v>
      </c>
      <c r="F66" s="116">
        <v>607759883.95</v>
      </c>
      <c r="G66" s="109">
        <v>3000609.05</v>
      </c>
      <c r="H66" s="109"/>
      <c r="I66" s="109"/>
      <c r="J66" s="109"/>
      <c r="K66" s="117">
        <v>0.004937162075420657</v>
      </c>
      <c r="L66" s="112">
        <v>7075119.779999999</v>
      </c>
    </row>
    <row r="67" spans="1:12" ht="18">
      <c r="A67" s="103">
        <v>2008</v>
      </c>
      <c r="C67" s="116">
        <v>2575043.89</v>
      </c>
      <c r="D67" s="109">
        <v>5298607.33</v>
      </c>
      <c r="E67" s="112">
        <v>2.0576765120690816</v>
      </c>
      <c r="F67" s="116">
        <v>897550692.18</v>
      </c>
      <c r="G67" s="109">
        <v>4045066.32</v>
      </c>
      <c r="H67" s="109"/>
      <c r="I67" s="109"/>
      <c r="J67" s="109"/>
      <c r="K67" s="117">
        <v>0.004506783132410285</v>
      </c>
      <c r="L67" s="112">
        <v>9343673.65</v>
      </c>
    </row>
    <row r="68" spans="1:12" ht="18">
      <c r="A68" s="103">
        <v>2009</v>
      </c>
      <c r="B68" s="120"/>
      <c r="C68" s="128">
        <v>2356694</v>
      </c>
      <c r="D68" s="129">
        <v>4798193.87</v>
      </c>
      <c r="E68" s="130">
        <v>2.035985100314254</v>
      </c>
      <c r="F68" s="128">
        <v>892493853.53</v>
      </c>
      <c r="G68" s="129">
        <v>3831122.92</v>
      </c>
      <c r="H68" s="109"/>
      <c r="I68" s="109"/>
      <c r="J68" s="109"/>
      <c r="K68" s="131">
        <v>0.004292604262591957</v>
      </c>
      <c r="L68" s="130">
        <v>8629316.79</v>
      </c>
    </row>
    <row r="69" spans="1:12" ht="18">
      <c r="A69" s="103">
        <v>2010</v>
      </c>
      <c r="B69" s="120"/>
      <c r="C69" s="128">
        <v>2371856.2</v>
      </c>
      <c r="D69" s="129">
        <v>5129342.44</v>
      </c>
      <c r="E69" s="130">
        <v>2.1625857587825097</v>
      </c>
      <c r="F69" s="128">
        <v>914195508.67</v>
      </c>
      <c r="G69" s="129">
        <v>4195602.64</v>
      </c>
      <c r="H69" s="109"/>
      <c r="I69" s="109"/>
      <c r="J69" s="109"/>
      <c r="K69" s="131">
        <v>0.004589393188010618</v>
      </c>
      <c r="L69" s="130">
        <v>9324945.08</v>
      </c>
    </row>
    <row r="70" spans="1:12" ht="18">
      <c r="A70" s="103">
        <v>2011</v>
      </c>
      <c r="B70" s="120"/>
      <c r="C70" s="128">
        <v>2360519.51</v>
      </c>
      <c r="D70" s="129">
        <v>5477456.79</v>
      </c>
      <c r="E70" s="130">
        <v>2.320445464142764</v>
      </c>
      <c r="F70" s="128">
        <v>928351996.7</v>
      </c>
      <c r="G70" s="129">
        <v>4523129.32</v>
      </c>
      <c r="H70" s="109"/>
      <c r="I70" s="109"/>
      <c r="J70" s="109"/>
      <c r="K70" s="131">
        <v>0.0048722137035071885</v>
      </c>
      <c r="L70" s="130">
        <v>10000586.11</v>
      </c>
    </row>
    <row r="72" spans="1:20" ht="18.75">
      <c r="A72" s="105" t="s">
        <v>47</v>
      </c>
      <c r="C72" s="106" t="s">
        <v>40</v>
      </c>
      <c r="D72" s="106" t="s">
        <v>41</v>
      </c>
      <c r="E72" s="106" t="s">
        <v>44</v>
      </c>
      <c r="F72" s="106" t="s">
        <v>39</v>
      </c>
      <c r="G72" s="106" t="s">
        <v>42</v>
      </c>
      <c r="H72" s="106"/>
      <c r="I72" s="106"/>
      <c r="J72" s="106"/>
      <c r="K72" s="106" t="s">
        <v>45</v>
      </c>
      <c r="L72" s="107" t="s">
        <v>43</v>
      </c>
      <c r="O72" s="115"/>
      <c r="P72" s="115"/>
      <c r="Q72" s="115"/>
      <c r="R72" s="115"/>
      <c r="S72" s="115"/>
      <c r="T72" s="115"/>
    </row>
    <row r="73" spans="1:20" ht="18">
      <c r="A73" s="103">
        <v>2002</v>
      </c>
      <c r="C73" s="116">
        <v>1810951.41</v>
      </c>
      <c r="D73" s="109">
        <v>1672316.59</v>
      </c>
      <c r="E73" s="112">
        <v>0.9234464164888887</v>
      </c>
      <c r="F73" s="116">
        <v>453328249.73</v>
      </c>
      <c r="G73" s="109">
        <v>882176.58</v>
      </c>
      <c r="H73" s="109"/>
      <c r="I73" s="109"/>
      <c r="J73" s="109"/>
      <c r="K73" s="118">
        <v>0.0019459995721100986</v>
      </c>
      <c r="L73" s="112">
        <v>2554493.17</v>
      </c>
      <c r="O73" s="112"/>
      <c r="P73" s="112"/>
      <c r="Q73" s="112"/>
      <c r="R73" s="112"/>
      <c r="S73" s="112"/>
      <c r="T73" s="112"/>
    </row>
    <row r="74" spans="1:20" ht="18">
      <c r="A74" s="103">
        <v>2003</v>
      </c>
      <c r="C74" s="116">
        <v>2762488.54</v>
      </c>
      <c r="D74" s="109">
        <v>2545306.16</v>
      </c>
      <c r="E74" s="112">
        <v>0.9213816177496251</v>
      </c>
      <c r="F74" s="116">
        <v>849754940.81</v>
      </c>
      <c r="G74" s="109">
        <v>1653025.28</v>
      </c>
      <c r="H74" s="109"/>
      <c r="I74" s="109"/>
      <c r="J74" s="109"/>
      <c r="K74" s="118">
        <v>0.0019452964620885994</v>
      </c>
      <c r="L74" s="112">
        <v>4198331.44</v>
      </c>
      <c r="O74" s="112"/>
      <c r="P74" s="112"/>
      <c r="Q74" s="112"/>
      <c r="R74" s="112"/>
      <c r="S74" s="112"/>
      <c r="T74" s="112"/>
    </row>
    <row r="75" spans="1:20" ht="18">
      <c r="A75" s="103">
        <v>2004</v>
      </c>
      <c r="C75" s="116">
        <v>2777568.7804</v>
      </c>
      <c r="D75" s="109">
        <v>2560952.26</v>
      </c>
      <c r="E75" s="112">
        <v>0.9220121849264142</v>
      </c>
      <c r="F75" s="116">
        <v>840286377.6467</v>
      </c>
      <c r="G75" s="109">
        <v>1634469.67</v>
      </c>
      <c r="H75" s="109"/>
      <c r="I75" s="109"/>
      <c r="J75" s="109"/>
      <c r="K75" s="118">
        <v>0.0019451340798567792</v>
      </c>
      <c r="L75" s="112">
        <v>4195421.93</v>
      </c>
      <c r="O75" s="112"/>
      <c r="P75" s="112"/>
      <c r="Q75" s="112"/>
      <c r="R75" s="112"/>
      <c r="S75" s="112"/>
      <c r="T75" s="112"/>
    </row>
    <row r="76" spans="1:12" ht="18">
      <c r="A76" s="103">
        <v>2005</v>
      </c>
      <c r="C76" s="116">
        <v>2834242.06</v>
      </c>
      <c r="D76" s="109">
        <v>2616311.65</v>
      </c>
      <c r="E76" s="112">
        <v>0.9231080460361243</v>
      </c>
      <c r="F76" s="116">
        <v>898994077.35</v>
      </c>
      <c r="G76" s="109">
        <v>1749945.53</v>
      </c>
      <c r="H76" s="109"/>
      <c r="I76" s="109"/>
      <c r="J76" s="109"/>
      <c r="K76" s="118">
        <v>0.0019465595759633732</v>
      </c>
      <c r="L76" s="112">
        <v>4366257.18</v>
      </c>
    </row>
    <row r="77" spans="1:12" ht="18">
      <c r="A77" s="103">
        <v>2006</v>
      </c>
      <c r="C77" s="116">
        <v>2730875.77</v>
      </c>
      <c r="D77" s="109">
        <v>2312855.2</v>
      </c>
      <c r="E77" s="112">
        <v>0.8469280167951397</v>
      </c>
      <c r="F77" s="116">
        <v>886993036.06</v>
      </c>
      <c r="G77" s="109">
        <v>1602260.97</v>
      </c>
      <c r="H77" s="109"/>
      <c r="I77" s="109"/>
      <c r="J77" s="109"/>
      <c r="K77" s="118">
        <v>0.0018063963355532098</v>
      </c>
      <c r="L77" s="112">
        <v>3915116.17</v>
      </c>
    </row>
    <row r="78" spans="1:12" ht="18">
      <c r="A78" s="103">
        <v>2007</v>
      </c>
      <c r="C78" s="116">
        <v>1777727.53</v>
      </c>
      <c r="D78" s="109">
        <v>1420546.85</v>
      </c>
      <c r="E78" s="112">
        <v>0.7990801886271065</v>
      </c>
      <c r="F78" s="116">
        <v>607759581.31</v>
      </c>
      <c r="G78" s="109">
        <v>1016695.86</v>
      </c>
      <c r="H78" s="109"/>
      <c r="I78" s="109"/>
      <c r="J78" s="109"/>
      <c r="K78" s="118">
        <v>0.0016728586290792082</v>
      </c>
      <c r="L78" s="112">
        <v>2437242.71</v>
      </c>
    </row>
    <row r="79" spans="1:12" ht="18">
      <c r="A79" s="103">
        <v>2008</v>
      </c>
      <c r="C79" s="116">
        <v>2603044.1</v>
      </c>
      <c r="D79" s="109">
        <v>2014028.5</v>
      </c>
      <c r="E79" s="112">
        <v>0.7737204682778904</v>
      </c>
      <c r="F79" s="116">
        <v>897549839.39</v>
      </c>
      <c r="G79" s="109">
        <v>1457225.61</v>
      </c>
      <c r="H79" s="109"/>
      <c r="I79" s="109"/>
      <c r="J79" s="109"/>
      <c r="K79" s="118">
        <v>0.0016235595462758608</v>
      </c>
      <c r="L79" s="112">
        <v>3471254.1100000003</v>
      </c>
    </row>
    <row r="80" spans="1:12" ht="18">
      <c r="A80" s="103">
        <v>2009</v>
      </c>
      <c r="C80" s="128">
        <v>2384126.99</v>
      </c>
      <c r="D80" s="129">
        <v>1983890.88</v>
      </c>
      <c r="E80" s="130">
        <v>0.8321246679901055</v>
      </c>
      <c r="F80" s="128">
        <v>892493241.98</v>
      </c>
      <c r="G80" s="129">
        <v>1489960.02</v>
      </c>
      <c r="H80" s="109"/>
      <c r="I80" s="109"/>
      <c r="J80" s="109"/>
      <c r="K80" s="118">
        <v>0.0016694356325819538</v>
      </c>
      <c r="L80" s="112">
        <v>3473850.9</v>
      </c>
    </row>
    <row r="81" spans="1:12" ht="18">
      <c r="A81" s="103">
        <v>2010</v>
      </c>
      <c r="C81" s="128">
        <v>2400827.46</v>
      </c>
      <c r="D81" s="129">
        <v>1910524.39</v>
      </c>
      <c r="E81" s="130">
        <v>0.7957774649911743</v>
      </c>
      <c r="F81" s="128">
        <v>914194659.01</v>
      </c>
      <c r="G81" s="129">
        <v>1481960.25</v>
      </c>
      <c r="H81" s="109"/>
      <c r="I81" s="109"/>
      <c r="J81" s="109"/>
      <c r="K81" s="118">
        <v>0.0016210554671199293</v>
      </c>
      <c r="L81" s="112">
        <v>3392484.6399999997</v>
      </c>
    </row>
    <row r="82" spans="1:12" ht="18">
      <c r="A82" s="103">
        <v>2011</v>
      </c>
      <c r="C82" s="128">
        <v>2394905.82</v>
      </c>
      <c r="D82" s="129">
        <v>1625866.26</v>
      </c>
      <c r="E82" s="130">
        <v>0.6788852598804909</v>
      </c>
      <c r="F82" s="128">
        <v>928350689.22</v>
      </c>
      <c r="G82" s="129">
        <v>1274765.79</v>
      </c>
      <c r="H82" s="109"/>
      <c r="I82" s="109"/>
      <c r="J82" s="109"/>
      <c r="K82" s="118">
        <v>0.0013731511214485745</v>
      </c>
      <c r="L82" s="112">
        <v>2900632.05</v>
      </c>
    </row>
    <row r="84" spans="1:20" ht="18.75">
      <c r="A84" s="105" t="s">
        <v>79</v>
      </c>
      <c r="C84" s="106" t="s">
        <v>40</v>
      </c>
      <c r="D84" s="106" t="s">
        <v>41</v>
      </c>
      <c r="E84" s="106" t="s">
        <v>44</v>
      </c>
      <c r="F84" s="106" t="s">
        <v>39</v>
      </c>
      <c r="G84" s="106" t="s">
        <v>42</v>
      </c>
      <c r="H84" s="106"/>
      <c r="I84" s="106"/>
      <c r="J84" s="106"/>
      <c r="K84" s="106" t="s">
        <v>45</v>
      </c>
      <c r="L84" s="107" t="s">
        <v>43</v>
      </c>
      <c r="O84" s="115"/>
      <c r="P84" s="115"/>
      <c r="Q84" s="115"/>
      <c r="R84" s="115"/>
      <c r="S84" s="115"/>
      <c r="T84" s="115"/>
    </row>
    <row r="85" spans="1:20" ht="18">
      <c r="A85" s="103">
        <v>2002</v>
      </c>
      <c r="C85" s="116">
        <v>0</v>
      </c>
      <c r="D85" s="109">
        <v>0</v>
      </c>
      <c r="E85" s="112" t="s">
        <v>82</v>
      </c>
      <c r="F85" s="119">
        <v>1178558576.9</v>
      </c>
      <c r="G85" s="109">
        <v>6128504.09</v>
      </c>
      <c r="H85" s="109"/>
      <c r="I85" s="109"/>
      <c r="J85" s="109"/>
      <c r="K85" s="118">
        <v>0.005199999567369828</v>
      </c>
      <c r="L85" s="112">
        <v>6128504.09</v>
      </c>
      <c r="O85" s="112"/>
      <c r="P85" s="112"/>
      <c r="Q85" s="112"/>
      <c r="R85" s="112"/>
      <c r="S85" s="112"/>
      <c r="T85" s="112"/>
    </row>
    <row r="86" spans="1:20" ht="18">
      <c r="A86" s="103">
        <v>2003</v>
      </c>
      <c r="C86" s="116">
        <v>0</v>
      </c>
      <c r="D86" s="109">
        <v>0</v>
      </c>
      <c r="E86" s="112" t="s">
        <v>82</v>
      </c>
      <c r="F86" s="119">
        <v>2003822023.11</v>
      </c>
      <c r="G86" s="109">
        <v>10419878.37</v>
      </c>
      <c r="H86" s="109"/>
      <c r="I86" s="109"/>
      <c r="J86" s="109"/>
      <c r="K86" s="118">
        <v>0.0052000019212424834</v>
      </c>
      <c r="L86" s="112">
        <v>10419878.37</v>
      </c>
      <c r="O86" s="112"/>
      <c r="P86" s="112"/>
      <c r="Q86" s="112"/>
      <c r="R86" s="112"/>
      <c r="S86" s="112"/>
      <c r="T86" s="112"/>
    </row>
    <row r="87" spans="1:20" ht="18">
      <c r="A87" s="103">
        <v>2004</v>
      </c>
      <c r="C87" s="116">
        <v>0</v>
      </c>
      <c r="D87" s="109">
        <v>0</v>
      </c>
      <c r="E87" s="112" t="s">
        <v>82</v>
      </c>
      <c r="F87" s="119">
        <v>2002167629.42</v>
      </c>
      <c r="G87" s="109">
        <v>10411275.16</v>
      </c>
      <c r="H87" s="109"/>
      <c r="I87" s="109"/>
      <c r="J87" s="109"/>
      <c r="K87" s="118">
        <v>0.005200001741620406</v>
      </c>
      <c r="L87" s="112">
        <v>10411275.16</v>
      </c>
      <c r="O87" s="112"/>
      <c r="P87" s="112"/>
      <c r="Q87" s="112"/>
      <c r="R87" s="112"/>
      <c r="S87" s="112"/>
      <c r="T87" s="112"/>
    </row>
    <row r="88" spans="1:12" ht="18">
      <c r="A88" s="103">
        <v>2005</v>
      </c>
      <c r="C88" s="116">
        <v>0</v>
      </c>
      <c r="D88" s="109">
        <v>0</v>
      </c>
      <c r="E88" s="112" t="s">
        <v>82</v>
      </c>
      <c r="F88" s="119">
        <v>2085679155.59</v>
      </c>
      <c r="G88" s="109">
        <v>10845531.46</v>
      </c>
      <c r="H88" s="109"/>
      <c r="I88" s="109"/>
      <c r="J88" s="109"/>
      <c r="K88" s="118">
        <v>0.005199999928527838</v>
      </c>
      <c r="L88" s="112">
        <v>10845531.46</v>
      </c>
    </row>
    <row r="89" spans="1:12" ht="18">
      <c r="A89" s="103">
        <v>2006</v>
      </c>
      <c r="C89" s="116">
        <v>0</v>
      </c>
      <c r="D89" s="109">
        <v>0</v>
      </c>
      <c r="E89" s="112" t="s">
        <v>82</v>
      </c>
      <c r="F89" s="119">
        <v>1991442957.69</v>
      </c>
      <c r="G89" s="109">
        <v>10355501.98</v>
      </c>
      <c r="H89" s="109"/>
      <c r="I89" s="109"/>
      <c r="J89" s="109"/>
      <c r="K89" s="118">
        <v>0.005199999296998192</v>
      </c>
      <c r="L89" s="112">
        <v>10355501.98</v>
      </c>
    </row>
    <row r="90" spans="1:12" ht="18">
      <c r="A90" s="103">
        <v>2007</v>
      </c>
      <c r="C90" s="116">
        <v>0</v>
      </c>
      <c r="D90" s="109">
        <v>0</v>
      </c>
      <c r="E90" s="112" t="s">
        <v>82</v>
      </c>
      <c r="F90" s="119">
        <v>1329192463.49</v>
      </c>
      <c r="G90" s="109">
        <v>6911800.83</v>
      </c>
      <c r="H90" s="109"/>
      <c r="I90" s="109"/>
      <c r="J90" s="109"/>
      <c r="K90" s="118">
        <v>0.005200000014935384</v>
      </c>
      <c r="L90" s="112">
        <v>6911800.83</v>
      </c>
    </row>
    <row r="91" spans="1:12" ht="18">
      <c r="A91" s="103">
        <v>2008</v>
      </c>
      <c r="C91" s="116"/>
      <c r="D91" s="109"/>
      <c r="E91" s="112" t="s">
        <v>82</v>
      </c>
      <c r="F91" s="119">
        <v>1931554236.85</v>
      </c>
      <c r="G91" s="109">
        <v>10044079.41</v>
      </c>
      <c r="H91" s="109"/>
      <c r="I91" s="109"/>
      <c r="J91" s="109"/>
      <c r="K91" s="118">
        <v>0.005199998642740675</v>
      </c>
      <c r="L91" s="112">
        <v>10044079.41</v>
      </c>
    </row>
    <row r="92" spans="1:12" ht="18">
      <c r="A92" s="103">
        <v>2009</v>
      </c>
      <c r="C92" s="128"/>
      <c r="D92" s="129"/>
      <c r="E92" s="130" t="s">
        <v>82</v>
      </c>
      <c r="F92" s="132">
        <v>1836625377.77</v>
      </c>
      <c r="G92" s="129">
        <v>9550457.56</v>
      </c>
      <c r="H92" s="129"/>
      <c r="I92" s="129"/>
      <c r="J92" s="129"/>
      <c r="K92" s="133">
        <v>0.0052000030466724835</v>
      </c>
      <c r="L92" s="130">
        <v>9550457.56</v>
      </c>
    </row>
    <row r="93" spans="1:12" ht="18">
      <c r="A93" s="103">
        <v>2010</v>
      </c>
      <c r="C93" s="128"/>
      <c r="D93" s="129"/>
      <c r="E93" s="130" t="s">
        <v>82</v>
      </c>
      <c r="F93" s="132">
        <v>1881865400.47</v>
      </c>
      <c r="G93" s="129">
        <v>9785703.54</v>
      </c>
      <c r="H93" s="129"/>
      <c r="I93" s="129"/>
      <c r="J93" s="129"/>
      <c r="K93" s="133">
        <v>0.0052000018373024965</v>
      </c>
      <c r="L93" s="130">
        <v>9785703.54</v>
      </c>
    </row>
    <row r="94" spans="1:12" ht="18">
      <c r="A94" s="103">
        <v>2011</v>
      </c>
      <c r="C94" s="128"/>
      <c r="D94" s="129"/>
      <c r="E94" s="130" t="s">
        <v>82</v>
      </c>
      <c r="F94" s="132">
        <v>1874581287</v>
      </c>
      <c r="G94" s="129">
        <v>9747823.11</v>
      </c>
      <c r="H94" s="129"/>
      <c r="I94" s="129"/>
      <c r="J94" s="129"/>
      <c r="K94" s="133">
        <v>0.005200000222769747</v>
      </c>
      <c r="L94" s="130">
        <v>9747823.11</v>
      </c>
    </row>
    <row r="95" spans="3:12" ht="18">
      <c r="C95" s="116">
        <v>0</v>
      </c>
      <c r="D95" s="109">
        <v>0</v>
      </c>
      <c r="E95" s="112"/>
      <c r="F95" s="119"/>
      <c r="G95" s="109"/>
      <c r="H95" s="109"/>
      <c r="I95" s="109"/>
      <c r="J95" s="109"/>
      <c r="K95" s="118"/>
      <c r="L95" s="112"/>
    </row>
  </sheetData>
  <sheetProtection/>
  <printOptions/>
  <pageMargins left="0.7480314960629921" right="0.7480314960629921" top="0.984251968503937" bottom="0.984251968503937" header="0.5118110236220472" footer="0.5118110236220472"/>
  <pageSetup fitToHeight="3" horizontalDpi="600" verticalDpi="600" orientation="landscape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="70" zoomScaleNormal="70" zoomScalePageLayoutView="0" workbookViewId="0" topLeftCell="A1">
      <selection activeCell="L16" sqref="D5:L16"/>
    </sheetView>
  </sheetViews>
  <sheetFormatPr defaultColWidth="9.140625" defaultRowHeight="12.75"/>
  <cols>
    <col min="1" max="1" width="10.421875" style="0" customWidth="1"/>
    <col min="3" max="3" width="0.2890625" style="0" customWidth="1"/>
    <col min="5" max="5" width="13.421875" style="0" bestFit="1" customWidth="1"/>
    <col min="6" max="6" width="13.8515625" style="0" bestFit="1" customWidth="1"/>
    <col min="7" max="7" width="14.57421875" style="0" customWidth="1"/>
    <col min="8" max="8" width="13.57421875" style="0" customWidth="1"/>
    <col min="9" max="9" width="14.00390625" style="0" customWidth="1"/>
    <col min="10" max="10" width="14.28125" style="0" customWidth="1"/>
    <col min="11" max="11" width="14.140625" style="0" customWidth="1"/>
  </cols>
  <sheetData>
    <row r="1" ht="12.75">
      <c r="A1" t="s">
        <v>0</v>
      </c>
    </row>
    <row r="3" spans="1:11" ht="12.75">
      <c r="A3" t="s">
        <v>16</v>
      </c>
      <c r="D3">
        <v>2001</v>
      </c>
      <c r="E3">
        <v>2008</v>
      </c>
      <c r="F3">
        <v>2009</v>
      </c>
      <c r="G3">
        <v>2010</v>
      </c>
      <c r="H3">
        <v>2011</v>
      </c>
      <c r="I3">
        <v>2012</v>
      </c>
      <c r="J3">
        <v>2013</v>
      </c>
      <c r="K3">
        <v>2014</v>
      </c>
    </row>
    <row r="4" ht="12.75">
      <c r="M4" s="191"/>
    </row>
    <row r="5" spans="1:11" ht="12.75">
      <c r="A5" t="s">
        <v>1</v>
      </c>
      <c r="D5" s="1">
        <v>0</v>
      </c>
      <c r="E5" s="1">
        <v>733944.75</v>
      </c>
      <c r="F5" s="1">
        <v>816785.48</v>
      </c>
      <c r="G5" s="1">
        <v>924483.11</v>
      </c>
      <c r="H5" s="1">
        <v>1041198.21</v>
      </c>
      <c r="I5" s="1">
        <v>1092644.91</v>
      </c>
      <c r="J5" s="1"/>
      <c r="K5" s="1"/>
    </row>
    <row r="6" spans="1:11" ht="12.75">
      <c r="A6" t="s">
        <v>2</v>
      </c>
      <c r="D6" s="1">
        <v>0</v>
      </c>
      <c r="E6" s="1">
        <v>730930.2</v>
      </c>
      <c r="F6" s="1">
        <v>699999.3</v>
      </c>
      <c r="G6" s="1">
        <v>885282.75</v>
      </c>
      <c r="H6" s="1">
        <v>990874.5</v>
      </c>
      <c r="I6" s="1">
        <v>926400.72</v>
      </c>
      <c r="J6" s="1"/>
      <c r="K6" s="1"/>
    </row>
    <row r="7" spans="1:11" ht="12.75">
      <c r="A7" t="s">
        <v>3</v>
      </c>
      <c r="D7" s="1">
        <v>0</v>
      </c>
      <c r="E7" s="1">
        <v>680763.93</v>
      </c>
      <c r="F7" s="1">
        <v>855727.07</v>
      </c>
      <c r="G7" s="1">
        <v>803711.7</v>
      </c>
      <c r="H7" s="1">
        <v>862299.9</v>
      </c>
      <c r="I7" s="1">
        <v>988593.69</v>
      </c>
      <c r="J7" s="1"/>
      <c r="K7" s="1"/>
    </row>
    <row r="8" spans="1:11" ht="12.75">
      <c r="A8" t="s">
        <v>4</v>
      </c>
      <c r="D8" s="1">
        <v>0</v>
      </c>
      <c r="E8" s="1">
        <v>613022.84</v>
      </c>
      <c r="F8" s="1">
        <v>665943.54</v>
      </c>
      <c r="G8" s="1">
        <v>711309.06</v>
      </c>
      <c r="H8" s="1">
        <v>831658.38</v>
      </c>
      <c r="I8" s="1">
        <v>927007.08</v>
      </c>
      <c r="J8" s="1"/>
      <c r="K8" s="1"/>
    </row>
    <row r="9" spans="1:11" ht="12.75">
      <c r="A9" t="s">
        <v>5</v>
      </c>
      <c r="D9" s="1">
        <v>0</v>
      </c>
      <c r="E9" s="1">
        <v>587534.64</v>
      </c>
      <c r="F9" s="1">
        <v>628048.89</v>
      </c>
      <c r="G9" s="1">
        <v>974100.6</v>
      </c>
      <c r="H9" s="1">
        <v>1127653.66</v>
      </c>
      <c r="I9" s="1">
        <v>1209148.83</v>
      </c>
      <c r="J9" s="1"/>
      <c r="K9" s="1"/>
    </row>
    <row r="10" spans="1:11" ht="12.75">
      <c r="A10" t="s">
        <v>6</v>
      </c>
      <c r="D10" s="1">
        <v>0</v>
      </c>
      <c r="E10" s="1">
        <v>839675.76</v>
      </c>
      <c r="F10" s="1">
        <v>862137.34</v>
      </c>
      <c r="G10" s="1">
        <v>945529.2</v>
      </c>
      <c r="H10" s="1">
        <v>1109376.94</v>
      </c>
      <c r="I10" s="1">
        <v>1184526</v>
      </c>
      <c r="J10" s="1"/>
      <c r="K10" s="1"/>
    </row>
    <row r="11" spans="1:11" ht="12.75">
      <c r="A11" t="s">
        <v>7</v>
      </c>
      <c r="D11" s="1">
        <v>0</v>
      </c>
      <c r="E11" s="1">
        <v>809749.71</v>
      </c>
      <c r="F11" s="1">
        <v>708140.37</v>
      </c>
      <c r="G11" s="1">
        <v>1101947.22</v>
      </c>
      <c r="H11" s="1">
        <v>1248307.06</v>
      </c>
      <c r="I11" s="1">
        <v>1395023.91</v>
      </c>
      <c r="J11" s="1"/>
      <c r="K11" s="1"/>
    </row>
    <row r="12" spans="1:11" ht="12.75">
      <c r="A12" t="s">
        <v>8</v>
      </c>
      <c r="D12" s="1">
        <v>0</v>
      </c>
      <c r="E12" s="1">
        <v>746751.39</v>
      </c>
      <c r="F12" s="1">
        <v>940998.04</v>
      </c>
      <c r="G12" s="1">
        <v>1082089.8</v>
      </c>
      <c r="H12" s="1">
        <v>1008587.72</v>
      </c>
      <c r="I12" s="1">
        <v>1244987.52</v>
      </c>
      <c r="J12" s="1"/>
      <c r="K12" s="1"/>
    </row>
    <row r="13" spans="1:11" ht="12.75">
      <c r="A13" t="s">
        <v>9</v>
      </c>
      <c r="D13" s="1">
        <v>0</v>
      </c>
      <c r="E13" s="1">
        <v>747617.64</v>
      </c>
      <c r="F13" s="1">
        <v>713161.96</v>
      </c>
      <c r="G13" s="1">
        <v>1055199.42</v>
      </c>
      <c r="H13" s="1">
        <v>1025866.24</v>
      </c>
      <c r="I13" s="1">
        <v>1065477.21</v>
      </c>
      <c r="J13" s="1"/>
      <c r="K13" s="1"/>
    </row>
    <row r="14" spans="1:11" ht="12.75">
      <c r="A14" t="s">
        <v>10</v>
      </c>
      <c r="D14" s="1">
        <v>0</v>
      </c>
      <c r="E14" s="1">
        <v>629410.32</v>
      </c>
      <c r="F14" s="1">
        <v>708477.7</v>
      </c>
      <c r="G14" s="1">
        <v>741466.44</v>
      </c>
      <c r="H14" s="1">
        <v>811417.46</v>
      </c>
      <c r="I14" s="1">
        <v>1079050.35</v>
      </c>
      <c r="J14" s="1"/>
      <c r="K14" s="1"/>
    </row>
    <row r="15" spans="1:11" ht="12.75">
      <c r="A15" t="s">
        <v>11</v>
      </c>
      <c r="D15" s="1">
        <v>0</v>
      </c>
      <c r="E15" s="1">
        <v>619507.35</v>
      </c>
      <c r="F15" s="1">
        <v>778084.58</v>
      </c>
      <c r="G15" s="1">
        <v>830649.6</v>
      </c>
      <c r="H15" s="1">
        <v>917957.6</v>
      </c>
      <c r="I15" s="1">
        <v>950066.25</v>
      </c>
      <c r="J15" s="1"/>
      <c r="K15" s="1"/>
    </row>
    <row r="16" spans="1:11" ht="12.75">
      <c r="A16" t="s">
        <v>12</v>
      </c>
      <c r="D16" s="1">
        <v>0</v>
      </c>
      <c r="E16" s="1">
        <v>793552.33</v>
      </c>
      <c r="F16" s="1">
        <v>764459.49</v>
      </c>
      <c r="G16" s="1">
        <v>1025601.07</v>
      </c>
      <c r="H16" s="1">
        <v>910329.42</v>
      </c>
      <c r="I16" s="1">
        <v>1072256.64</v>
      </c>
      <c r="J16" s="1"/>
      <c r="K16" s="1"/>
    </row>
    <row r="17" spans="4:8" ht="12.75">
      <c r="D17" s="1"/>
      <c r="F17" s="1"/>
      <c r="G17" s="1"/>
      <c r="H17" s="1"/>
    </row>
    <row r="18" spans="1:11" ht="12.75">
      <c r="A18" t="s">
        <v>15</v>
      </c>
      <c r="D18" s="1"/>
      <c r="E18" s="1">
        <f>SUM(E5:E17)</f>
        <v>8532460.86</v>
      </c>
      <c r="F18" s="1">
        <f aca="true" t="shared" si="0" ref="F18:K18">SUM(F5:F17)</f>
        <v>9141963.76</v>
      </c>
      <c r="G18" s="1">
        <f t="shared" si="0"/>
        <v>11081369.969999999</v>
      </c>
      <c r="H18" s="1">
        <f t="shared" si="0"/>
        <v>11885527.09</v>
      </c>
      <c r="I18" s="1">
        <f t="shared" si="0"/>
        <v>13135183.110000001</v>
      </c>
      <c r="J18" s="1">
        <f t="shared" si="0"/>
        <v>0</v>
      </c>
      <c r="K18" s="1">
        <f t="shared" si="0"/>
        <v>0</v>
      </c>
    </row>
    <row r="20" spans="1:11" ht="12.75">
      <c r="A20" t="s">
        <v>17</v>
      </c>
      <c r="D20">
        <v>2001</v>
      </c>
      <c r="E20">
        <v>2008</v>
      </c>
      <c r="F20">
        <v>2009</v>
      </c>
      <c r="G20">
        <v>2010</v>
      </c>
      <c r="H20">
        <v>2011</v>
      </c>
      <c r="I20">
        <v>2012</v>
      </c>
      <c r="J20">
        <v>2013</v>
      </c>
      <c r="K20">
        <v>2014</v>
      </c>
    </row>
    <row r="22" spans="1:11" ht="12.75">
      <c r="A22" t="s">
        <v>1</v>
      </c>
      <c r="D22" s="1">
        <v>0</v>
      </c>
      <c r="E22" s="1">
        <v>247098.43</v>
      </c>
      <c r="F22" s="1">
        <v>284195.89</v>
      </c>
      <c r="G22" s="1">
        <v>278344.21</v>
      </c>
      <c r="H22" s="1">
        <v>292158.12</v>
      </c>
      <c r="I22" s="1">
        <v>251622.4</v>
      </c>
      <c r="J22" s="1"/>
      <c r="K22" s="1"/>
    </row>
    <row r="23" spans="1:11" ht="12.75">
      <c r="A23" t="s">
        <v>2</v>
      </c>
      <c r="D23" s="1">
        <v>0</v>
      </c>
      <c r="E23" s="1">
        <v>240684.31</v>
      </c>
      <c r="F23" s="1">
        <v>231663.21</v>
      </c>
      <c r="G23" s="1">
        <v>269532.52</v>
      </c>
      <c r="H23" s="1">
        <v>272716.74</v>
      </c>
      <c r="I23" s="1">
        <v>218201.6</v>
      </c>
      <c r="J23" s="1"/>
      <c r="K23" s="1"/>
    </row>
    <row r="24" spans="1:11" ht="12.75">
      <c r="A24" t="s">
        <v>3</v>
      </c>
      <c r="D24" s="1">
        <v>0</v>
      </c>
      <c r="E24" s="1">
        <v>228071.89</v>
      </c>
      <c r="F24" s="1">
        <v>297540.37</v>
      </c>
      <c r="G24" s="1">
        <v>248710.11</v>
      </c>
      <c r="H24" s="1">
        <v>239825.73</v>
      </c>
      <c r="I24" s="1">
        <v>228361.6</v>
      </c>
      <c r="J24" s="1"/>
      <c r="K24" s="1"/>
    </row>
    <row r="25" spans="1:11" ht="12.75">
      <c r="A25" t="s">
        <v>4</v>
      </c>
      <c r="D25" s="1">
        <v>0</v>
      </c>
      <c r="E25" s="1">
        <v>209176.62</v>
      </c>
      <c r="F25" s="1">
        <v>223396.4</v>
      </c>
      <c r="G25" s="1">
        <v>265496.89</v>
      </c>
      <c r="H25" s="1">
        <v>227953.14</v>
      </c>
      <c r="I25" s="1">
        <v>211835.14</v>
      </c>
      <c r="J25" s="1"/>
      <c r="K25" s="1"/>
    </row>
    <row r="26" spans="1:11" ht="12.75">
      <c r="A26" t="s">
        <v>5</v>
      </c>
      <c r="D26" s="1">
        <v>0</v>
      </c>
      <c r="E26" s="1">
        <v>195268.18</v>
      </c>
      <c r="F26" s="1">
        <v>218375.04</v>
      </c>
      <c r="G26" s="1">
        <v>323011.89</v>
      </c>
      <c r="H26" s="1">
        <v>311227.93</v>
      </c>
      <c r="I26" s="1">
        <v>274224.06</v>
      </c>
      <c r="J26" s="1"/>
      <c r="K26" s="1"/>
    </row>
    <row r="27" spans="1:11" ht="12.75">
      <c r="A27" t="s">
        <v>6</v>
      </c>
      <c r="D27" s="1">
        <v>0</v>
      </c>
      <c r="E27" s="1">
        <v>269961.91</v>
      </c>
      <c r="F27" s="1">
        <v>291546.58</v>
      </c>
      <c r="G27" s="1">
        <v>277508.99</v>
      </c>
      <c r="H27" s="1">
        <v>295069.87</v>
      </c>
      <c r="I27" s="1">
        <v>291256</v>
      </c>
      <c r="J27" s="1"/>
      <c r="K27" s="1"/>
    </row>
    <row r="28" spans="1:11" ht="12.75">
      <c r="A28" t="s">
        <v>7</v>
      </c>
      <c r="D28" s="1">
        <v>0</v>
      </c>
      <c r="E28" s="1">
        <v>263685.2</v>
      </c>
      <c r="F28" s="1">
        <v>234705.02</v>
      </c>
      <c r="G28" s="143">
        <v>268324.1</v>
      </c>
      <c r="H28" s="1">
        <v>300470.32</v>
      </c>
      <c r="I28" s="1">
        <v>309615.2</v>
      </c>
      <c r="J28" s="1"/>
      <c r="K28" s="1"/>
    </row>
    <row r="29" spans="1:11" ht="12.75">
      <c r="A29" t="s">
        <v>8</v>
      </c>
      <c r="D29" s="1">
        <v>0</v>
      </c>
      <c r="E29" s="1">
        <v>238092.18</v>
      </c>
      <c r="F29" s="1">
        <v>311183.57</v>
      </c>
      <c r="G29" s="1">
        <v>407250.93</v>
      </c>
      <c r="H29" s="1">
        <v>262546.84</v>
      </c>
      <c r="I29" s="1">
        <v>279253.6</v>
      </c>
      <c r="J29" s="1"/>
      <c r="K29" s="1"/>
    </row>
    <row r="30" spans="1:11" ht="12.75">
      <c r="A30" t="s">
        <v>9</v>
      </c>
      <c r="D30" s="1">
        <v>0</v>
      </c>
      <c r="E30" s="1">
        <v>245085.28</v>
      </c>
      <c r="F30" s="1">
        <v>205848.69</v>
      </c>
      <c r="G30" s="1">
        <v>240943.6</v>
      </c>
      <c r="H30" s="1">
        <v>267628.88</v>
      </c>
      <c r="I30" s="1">
        <v>271172.8</v>
      </c>
      <c r="J30" s="1"/>
      <c r="K30" s="1"/>
    </row>
    <row r="31" spans="1:11" ht="12.75">
      <c r="A31" t="s">
        <v>10</v>
      </c>
      <c r="D31" s="1">
        <v>0</v>
      </c>
      <c r="E31" s="1">
        <v>203896.43</v>
      </c>
      <c r="F31" s="1">
        <v>236917.35</v>
      </c>
      <c r="G31" s="1">
        <v>229232.01</v>
      </c>
      <c r="H31" s="1">
        <v>207328.81</v>
      </c>
      <c r="I31" s="1">
        <v>250564</v>
      </c>
      <c r="J31" s="1"/>
      <c r="K31" s="1"/>
    </row>
    <row r="32" spans="1:11" ht="12.75">
      <c r="A32" t="s">
        <v>11</v>
      </c>
      <c r="D32" s="1">
        <v>0</v>
      </c>
      <c r="E32" s="1">
        <v>209355.1</v>
      </c>
      <c r="F32" s="1">
        <v>260568.75</v>
      </c>
      <c r="G32" s="1">
        <v>256936.11</v>
      </c>
      <c r="H32" s="1">
        <v>230986.94</v>
      </c>
      <c r="I32" s="1">
        <v>207189.6</v>
      </c>
      <c r="J32" s="1"/>
      <c r="K32" s="1"/>
    </row>
    <row r="33" spans="1:11" ht="12.75">
      <c r="A33" t="s">
        <v>12</v>
      </c>
      <c r="D33" s="1">
        <v>0</v>
      </c>
      <c r="E33" s="1">
        <v>261814.23</v>
      </c>
      <c r="F33" s="1">
        <v>239216.64</v>
      </c>
      <c r="G33" s="1">
        <v>335113.75</v>
      </c>
      <c r="H33" s="1">
        <v>231794.32</v>
      </c>
      <c r="I33" s="1">
        <v>242490.4</v>
      </c>
      <c r="J33" s="1"/>
      <c r="K33" s="1"/>
    </row>
    <row r="34" spans="4:8" ht="12.75">
      <c r="D34" s="1"/>
      <c r="F34" s="1"/>
      <c r="G34" s="1"/>
      <c r="H34" s="1"/>
    </row>
    <row r="35" spans="1:11" ht="12.75">
      <c r="A35" t="s">
        <v>15</v>
      </c>
      <c r="D35" s="1"/>
      <c r="E35" s="1">
        <f>SUM(E22:E34)</f>
        <v>2812189.76</v>
      </c>
      <c r="F35" s="1">
        <f aca="true" t="shared" si="1" ref="F35:K35">SUM(F22:F34)</f>
        <v>3035157.5100000002</v>
      </c>
      <c r="G35" s="1">
        <f t="shared" si="1"/>
        <v>3400405.11</v>
      </c>
      <c r="H35" s="1">
        <f t="shared" si="1"/>
        <v>3139707.6399999997</v>
      </c>
      <c r="I35" s="1">
        <f t="shared" si="1"/>
        <v>3035786.4</v>
      </c>
      <c r="J35" s="1">
        <f t="shared" si="1"/>
        <v>0</v>
      </c>
      <c r="K35" s="1">
        <f t="shared" si="1"/>
        <v>0</v>
      </c>
    </row>
    <row r="38" spans="1:11" ht="12.75">
      <c r="A38" t="s">
        <v>77</v>
      </c>
      <c r="D38">
        <v>2001</v>
      </c>
      <c r="E38">
        <v>2008</v>
      </c>
      <c r="F38">
        <v>2009</v>
      </c>
      <c r="G38">
        <v>2010</v>
      </c>
      <c r="H38">
        <v>2011</v>
      </c>
      <c r="I38">
        <v>2012</v>
      </c>
      <c r="J38">
        <v>2013</v>
      </c>
      <c r="K38">
        <v>2014</v>
      </c>
    </row>
    <row r="40" spans="1:11" ht="12.75">
      <c r="A40" t="s">
        <v>1</v>
      </c>
      <c r="D40" s="1">
        <v>0</v>
      </c>
      <c r="E40" s="1">
        <v>828499.38</v>
      </c>
      <c r="F40" s="1">
        <v>977381.78</v>
      </c>
      <c r="G40" s="1">
        <v>899153.13</v>
      </c>
      <c r="H40" s="1">
        <v>896328.29</v>
      </c>
      <c r="I40" s="1">
        <v>785572.9</v>
      </c>
      <c r="J40" s="1"/>
      <c r="K40" s="1"/>
    </row>
    <row r="41" spans="1:11" ht="12.75">
      <c r="A41" t="s">
        <v>2</v>
      </c>
      <c r="D41" s="1">
        <v>0</v>
      </c>
      <c r="E41" s="1">
        <v>814434.66</v>
      </c>
      <c r="F41" s="1">
        <v>806468.74</v>
      </c>
      <c r="G41" s="1">
        <v>776817.51</v>
      </c>
      <c r="H41" s="1">
        <v>830259.68</v>
      </c>
      <c r="I41" s="1">
        <v>643105.49</v>
      </c>
      <c r="J41" s="1"/>
      <c r="K41" s="1"/>
    </row>
    <row r="42" spans="1:11" ht="12.75">
      <c r="A42" t="s">
        <v>3</v>
      </c>
      <c r="D42" s="1">
        <v>0</v>
      </c>
      <c r="E42" s="1">
        <v>962662.96</v>
      </c>
      <c r="F42" s="1">
        <v>845228.82</v>
      </c>
      <c r="G42" s="1">
        <v>773686.11</v>
      </c>
      <c r="H42" s="1">
        <v>957956.52</v>
      </c>
      <c r="I42" s="1">
        <v>838709.28</v>
      </c>
      <c r="J42" s="1"/>
      <c r="K42" s="1"/>
    </row>
    <row r="43" spans="1:11" ht="12.75">
      <c r="A43" t="s">
        <v>4</v>
      </c>
      <c r="D43" s="1">
        <v>0</v>
      </c>
      <c r="E43" s="1">
        <v>865378.09</v>
      </c>
      <c r="F43" s="1">
        <v>826374.72</v>
      </c>
      <c r="G43" s="1">
        <v>738163.77</v>
      </c>
      <c r="H43" s="1">
        <v>685692.58</v>
      </c>
      <c r="I43" s="1">
        <v>679704.44</v>
      </c>
      <c r="J43" s="1"/>
      <c r="K43" s="1"/>
    </row>
    <row r="44" spans="1:11" ht="12.75">
      <c r="A44" t="s">
        <v>5</v>
      </c>
      <c r="D44" s="1">
        <v>0</v>
      </c>
      <c r="E44" s="1">
        <v>715237.4</v>
      </c>
      <c r="F44" s="1">
        <v>1054975.65</v>
      </c>
      <c r="G44" s="1">
        <v>722828.05</v>
      </c>
      <c r="H44" s="1">
        <v>676442.63</v>
      </c>
      <c r="I44" s="1">
        <v>726019.94</v>
      </c>
      <c r="J44" s="1"/>
      <c r="K44" s="1"/>
    </row>
    <row r="45" spans="1:11" ht="12.75">
      <c r="A45" t="s">
        <v>6</v>
      </c>
      <c r="D45" s="1">
        <v>0</v>
      </c>
      <c r="E45" s="1">
        <v>1198478.05</v>
      </c>
      <c r="F45" s="1">
        <v>981454.82</v>
      </c>
      <c r="G45" s="1">
        <v>913259.91</v>
      </c>
      <c r="H45" s="1">
        <v>965362.34</v>
      </c>
      <c r="I45" s="1">
        <v>878291.27</v>
      </c>
      <c r="J45" s="1"/>
      <c r="K45" s="1"/>
    </row>
    <row r="46" spans="1:11" ht="12.75">
      <c r="A46" t="s">
        <v>7</v>
      </c>
      <c r="D46" s="1">
        <v>0</v>
      </c>
      <c r="E46" s="1">
        <v>1006798.63</v>
      </c>
      <c r="F46" s="1">
        <v>1001164.42</v>
      </c>
      <c r="G46" s="1">
        <v>1201568.67</v>
      </c>
      <c r="H46" s="1">
        <v>1213276.64</v>
      </c>
      <c r="I46" s="1">
        <v>1038010.6</v>
      </c>
      <c r="J46" s="1"/>
      <c r="K46" s="1"/>
    </row>
    <row r="47" spans="1:11" ht="12.75">
      <c r="A47" t="s">
        <v>8</v>
      </c>
      <c r="D47" s="1">
        <v>0</v>
      </c>
      <c r="E47" s="1">
        <v>948793.73</v>
      </c>
      <c r="F47" s="1">
        <v>1024014.83</v>
      </c>
      <c r="G47" s="1">
        <v>905942.42</v>
      </c>
      <c r="H47" s="1">
        <v>769954.47</v>
      </c>
      <c r="I47" s="1">
        <v>930251.77</v>
      </c>
      <c r="J47" s="1"/>
      <c r="K47" s="1"/>
    </row>
    <row r="48" spans="1:11" ht="12.75">
      <c r="A48" t="s">
        <v>9</v>
      </c>
      <c r="D48" s="1">
        <v>0</v>
      </c>
      <c r="E48" s="1">
        <v>1038861.34</v>
      </c>
      <c r="F48" s="1">
        <v>793221.65</v>
      </c>
      <c r="G48" s="1">
        <v>572693.6</v>
      </c>
      <c r="H48" s="1">
        <v>794069.68</v>
      </c>
      <c r="I48" s="1">
        <v>816390.46</v>
      </c>
      <c r="J48" s="1"/>
      <c r="K48" s="1"/>
    </row>
    <row r="49" spans="1:11" ht="12.75">
      <c r="A49" t="s">
        <v>10</v>
      </c>
      <c r="D49" s="1">
        <v>0</v>
      </c>
      <c r="E49" s="1">
        <v>569086.25</v>
      </c>
      <c r="F49" s="1">
        <v>861845.97</v>
      </c>
      <c r="G49" s="1">
        <v>1142359.94</v>
      </c>
      <c r="H49" s="1">
        <v>925278.68</v>
      </c>
      <c r="I49" s="1">
        <v>745345.56</v>
      </c>
      <c r="J49" s="1"/>
      <c r="K49" s="1"/>
    </row>
    <row r="50" spans="1:11" ht="12.75">
      <c r="A50" t="s">
        <v>11</v>
      </c>
      <c r="D50" s="1">
        <v>0</v>
      </c>
      <c r="E50" s="1">
        <v>835678.62</v>
      </c>
      <c r="F50" s="1">
        <v>839276.01</v>
      </c>
      <c r="G50" s="1">
        <v>782206.04</v>
      </c>
      <c r="H50" s="1">
        <v>607325.47</v>
      </c>
      <c r="I50" s="1">
        <v>600040.3</v>
      </c>
      <c r="J50" s="1"/>
      <c r="K50" s="1"/>
    </row>
    <row r="51" spans="1:11" ht="12.75">
      <c r="A51" t="s">
        <v>12</v>
      </c>
      <c r="D51" s="1">
        <v>0</v>
      </c>
      <c r="E51" s="1">
        <v>1076049.79</v>
      </c>
      <c r="F51" s="1">
        <v>1020044.71</v>
      </c>
      <c r="G51" s="1">
        <v>763842.81</v>
      </c>
      <c r="H51" s="1">
        <v>947021.41</v>
      </c>
      <c r="I51" s="1">
        <v>836589.4</v>
      </c>
      <c r="J51" s="1"/>
      <c r="K51" s="1"/>
    </row>
    <row r="52" spans="4:8" ht="12.75">
      <c r="D52" s="1"/>
      <c r="E52" s="1"/>
      <c r="F52" s="1"/>
      <c r="G52" s="1"/>
      <c r="H52" s="1"/>
    </row>
    <row r="53" spans="1:11" ht="12.75">
      <c r="A53" t="s">
        <v>15</v>
      </c>
      <c r="D53" s="1"/>
      <c r="E53" s="1">
        <f aca="true" t="shared" si="2" ref="E53:K53">SUM(E40:E52)</f>
        <v>10859958.899999999</v>
      </c>
      <c r="F53" s="1">
        <f t="shared" si="2"/>
        <v>11031452.120000001</v>
      </c>
      <c r="G53" s="1">
        <f t="shared" si="2"/>
        <v>10192521.959999999</v>
      </c>
      <c r="H53" s="1">
        <f t="shared" si="2"/>
        <v>10268968.39</v>
      </c>
      <c r="I53" s="1">
        <f>SUM(I40:I52)</f>
        <v>9518031.41</v>
      </c>
      <c r="J53" s="1">
        <f t="shared" si="2"/>
        <v>0</v>
      </c>
      <c r="K53" s="1">
        <f t="shared" si="2"/>
        <v>0</v>
      </c>
    </row>
    <row r="55" ht="12.75">
      <c r="I55" s="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26"/>
  <sheetViews>
    <sheetView zoomScale="55" zoomScaleNormal="55" zoomScalePageLayoutView="0" workbookViewId="0" topLeftCell="A58">
      <selection activeCell="T132" sqref="T132"/>
    </sheetView>
  </sheetViews>
  <sheetFormatPr defaultColWidth="9.140625" defaultRowHeight="12.75"/>
  <cols>
    <col min="2" max="2" width="13.00390625" style="0" customWidth="1"/>
    <col min="3" max="3" width="0.42578125" style="0" customWidth="1"/>
    <col min="4" max="4" width="0" style="0" hidden="1" customWidth="1"/>
    <col min="5" max="5" width="15.00390625" style="0" customWidth="1"/>
    <col min="6" max="6" width="13.421875" style="0" customWidth="1"/>
    <col min="7" max="7" width="14.421875" style="0" customWidth="1"/>
    <col min="8" max="10" width="13.421875" style="0" customWidth="1"/>
    <col min="11" max="11" width="14.421875" style="0" customWidth="1"/>
    <col min="12" max="12" width="5.28125" style="0" customWidth="1"/>
    <col min="13" max="15" width="9.140625" style="0" customWidth="1"/>
    <col min="16" max="16" width="9.140625" style="0" hidden="1" customWidth="1"/>
    <col min="17" max="17" width="13.421875" style="0" customWidth="1"/>
    <col min="18" max="18" width="14.7109375" style="0" customWidth="1"/>
    <col min="19" max="19" width="14.57421875" style="0" customWidth="1"/>
    <col min="20" max="20" width="13.57421875" style="0" customWidth="1"/>
    <col min="21" max="21" width="13.421875" style="0" bestFit="1" customWidth="1"/>
    <col min="22" max="22" width="12.140625" style="0" customWidth="1"/>
    <col min="23" max="23" width="13.421875" style="0" customWidth="1"/>
    <col min="25" max="25" width="13.140625" style="0" customWidth="1"/>
    <col min="26" max="26" width="11.57421875" style="0" customWidth="1"/>
    <col min="27" max="27" width="12.00390625" style="0" customWidth="1"/>
    <col min="28" max="28" width="11.57421875" style="0" customWidth="1"/>
    <col min="29" max="29" width="14.00390625" style="0" customWidth="1"/>
    <col min="30" max="30" width="10.57421875" style="0" customWidth="1"/>
    <col min="31" max="31" width="15.421875" style="0" customWidth="1"/>
    <col min="32" max="32" width="13.421875" style="0" customWidth="1"/>
    <col min="33" max="33" width="13.421875" style="0" bestFit="1" customWidth="1"/>
  </cols>
  <sheetData>
    <row r="1" spans="1:13" ht="12.75">
      <c r="A1" t="s">
        <v>0</v>
      </c>
      <c r="M1" t="s">
        <v>0</v>
      </c>
    </row>
    <row r="3" spans="1:25" ht="12.75">
      <c r="A3" t="s">
        <v>66</v>
      </c>
      <c r="D3">
        <v>2001</v>
      </c>
      <c r="E3">
        <v>2008</v>
      </c>
      <c r="F3">
        <v>2009</v>
      </c>
      <c r="G3">
        <v>2010</v>
      </c>
      <c r="H3">
        <v>2011</v>
      </c>
      <c r="I3">
        <v>2012</v>
      </c>
      <c r="J3">
        <v>2013</v>
      </c>
      <c r="K3">
        <v>2014</v>
      </c>
      <c r="M3" t="s">
        <v>67</v>
      </c>
      <c r="P3">
        <v>2001</v>
      </c>
      <c r="Q3">
        <v>2008</v>
      </c>
      <c r="R3">
        <f aca="true" t="shared" si="0" ref="R3:W3">+F3</f>
        <v>2009</v>
      </c>
      <c r="S3">
        <f t="shared" si="0"/>
        <v>2010</v>
      </c>
      <c r="T3">
        <f t="shared" si="0"/>
        <v>2011</v>
      </c>
      <c r="U3">
        <f t="shared" si="0"/>
        <v>2012</v>
      </c>
      <c r="V3">
        <f t="shared" si="0"/>
        <v>2013</v>
      </c>
      <c r="W3">
        <f t="shared" si="0"/>
        <v>2014</v>
      </c>
      <c r="Y3" s="191"/>
    </row>
    <row r="5" spans="1:31" ht="12.75">
      <c r="A5" t="s">
        <v>1</v>
      </c>
      <c r="D5" s="1">
        <v>0</v>
      </c>
      <c r="E5" s="1">
        <v>-425117.83</v>
      </c>
      <c r="F5" s="1">
        <v>-441235.21</v>
      </c>
      <c r="G5" s="1">
        <v>-428824.01</v>
      </c>
      <c r="H5" s="1">
        <v>-435264.26</v>
      </c>
      <c r="I5" s="1">
        <v>-410026.7</v>
      </c>
      <c r="J5" s="1"/>
      <c r="K5" s="1"/>
      <c r="M5" t="s">
        <v>1</v>
      </c>
      <c r="P5" s="1"/>
      <c r="Q5" s="1">
        <v>-1170.22</v>
      </c>
      <c r="R5" s="1">
        <v>-1263.51</v>
      </c>
      <c r="S5" s="1">
        <v>-1219.24</v>
      </c>
      <c r="T5" s="1">
        <v>-425.31</v>
      </c>
      <c r="U5" s="1">
        <v>0</v>
      </c>
      <c r="V5" s="1"/>
      <c r="W5" s="1"/>
      <c r="Y5" s="1"/>
      <c r="AE5" s="1"/>
    </row>
    <row r="6" spans="1:31" ht="12.75">
      <c r="A6" t="s">
        <v>2</v>
      </c>
      <c r="D6" s="1">
        <v>0</v>
      </c>
      <c r="E6" s="1">
        <v>-309493.26</v>
      </c>
      <c r="F6" s="1">
        <v>-329939.32</v>
      </c>
      <c r="G6" s="1">
        <v>-327989.96</v>
      </c>
      <c r="H6" s="1">
        <v>-342122.14</v>
      </c>
      <c r="I6" s="1">
        <v>-317547.13</v>
      </c>
      <c r="J6" s="1"/>
      <c r="K6" s="1"/>
      <c r="M6" t="s">
        <v>2</v>
      </c>
      <c r="P6" s="1"/>
      <c r="Q6" s="1">
        <v>-478.36</v>
      </c>
      <c r="R6" s="1">
        <v>0</v>
      </c>
      <c r="S6" s="1">
        <v>0</v>
      </c>
      <c r="T6" s="1">
        <v>0</v>
      </c>
      <c r="U6" s="1">
        <v>0</v>
      </c>
      <c r="W6" s="1"/>
      <c r="Y6" s="1"/>
      <c r="AE6" s="1"/>
    </row>
    <row r="7" spans="1:31" ht="12.75">
      <c r="A7" t="s">
        <v>3</v>
      </c>
      <c r="D7" s="1">
        <v>0</v>
      </c>
      <c r="E7" s="1">
        <v>-465490.83</v>
      </c>
      <c r="F7" s="1">
        <v>-477690.32</v>
      </c>
      <c r="G7" s="1">
        <v>-493825.31</v>
      </c>
      <c r="H7" s="1">
        <v>-500217.54</v>
      </c>
      <c r="I7" s="1">
        <v>-465225.44</v>
      </c>
      <c r="J7" s="1"/>
      <c r="K7" s="1"/>
      <c r="M7" t="s">
        <v>3</v>
      </c>
      <c r="P7" s="1"/>
      <c r="Q7" s="1">
        <v>0</v>
      </c>
      <c r="R7" s="1">
        <v>0</v>
      </c>
      <c r="S7" s="1">
        <v>0</v>
      </c>
      <c r="T7" s="1">
        <v>0</v>
      </c>
      <c r="U7" s="1">
        <v>0</v>
      </c>
      <c r="W7" s="1"/>
      <c r="Y7" s="1"/>
      <c r="AE7" s="1"/>
    </row>
    <row r="8" spans="1:31" ht="12.75">
      <c r="A8" t="s">
        <v>4</v>
      </c>
      <c r="D8" s="1">
        <v>0</v>
      </c>
      <c r="E8" s="1">
        <v>-290965.24</v>
      </c>
      <c r="F8" s="1">
        <v>-278682.19</v>
      </c>
      <c r="G8" s="1">
        <v>-295474.15</v>
      </c>
      <c r="H8" s="1">
        <v>-306520.52</v>
      </c>
      <c r="I8" s="1">
        <v>-290507.53</v>
      </c>
      <c r="J8" s="1"/>
      <c r="K8" s="1"/>
      <c r="M8" t="s">
        <v>4</v>
      </c>
      <c r="P8" s="1"/>
      <c r="Q8" s="1">
        <v>0</v>
      </c>
      <c r="R8" s="1">
        <v>0</v>
      </c>
      <c r="S8" s="1">
        <v>0</v>
      </c>
      <c r="T8" s="1">
        <v>0</v>
      </c>
      <c r="U8" s="1">
        <v>-4207.55</v>
      </c>
      <c r="V8" s="1"/>
      <c r="W8" s="1"/>
      <c r="Y8" s="1"/>
      <c r="AE8" s="1"/>
    </row>
    <row r="9" spans="1:33" ht="12.75">
      <c r="A9" t="s">
        <v>5</v>
      </c>
      <c r="D9" s="1">
        <v>0</v>
      </c>
      <c r="E9" s="1">
        <v>-397789.49</v>
      </c>
      <c r="F9" s="1">
        <v>-393303.79</v>
      </c>
      <c r="G9" s="1">
        <v>-397160.54</v>
      </c>
      <c r="H9" s="1">
        <v>-417051.81</v>
      </c>
      <c r="I9" s="1">
        <v>-387591.86</v>
      </c>
      <c r="J9" s="1"/>
      <c r="K9" s="1"/>
      <c r="M9" t="s">
        <v>5</v>
      </c>
      <c r="P9" s="1"/>
      <c r="Q9" s="1">
        <v>0</v>
      </c>
      <c r="R9" s="1">
        <v>0</v>
      </c>
      <c r="S9" s="1">
        <v>0</v>
      </c>
      <c r="T9" s="1">
        <v>0</v>
      </c>
      <c r="U9" s="1">
        <v>-948.84</v>
      </c>
      <c r="W9" s="1"/>
      <c r="Y9" s="1"/>
      <c r="AE9" s="1"/>
      <c r="AG9" s="1"/>
    </row>
    <row r="10" spans="1:33" ht="12.75">
      <c r="A10" t="s">
        <v>6</v>
      </c>
      <c r="D10" s="1">
        <v>0</v>
      </c>
      <c r="E10" s="1">
        <v>-232311.63</v>
      </c>
      <c r="F10" s="1">
        <v>-240300.92</v>
      </c>
      <c r="G10" s="1">
        <v>-243435.01</v>
      </c>
      <c r="H10" s="1">
        <v>-253543.14</v>
      </c>
      <c r="I10" s="1">
        <v>-235543.25</v>
      </c>
      <c r="J10" s="1"/>
      <c r="K10" s="1"/>
      <c r="M10" t="s">
        <v>6</v>
      </c>
      <c r="P10" s="1"/>
      <c r="Q10" s="1">
        <v>0</v>
      </c>
      <c r="R10" s="1">
        <v>0</v>
      </c>
      <c r="S10" s="1">
        <v>0</v>
      </c>
      <c r="T10" s="1">
        <v>-1281.15</v>
      </c>
      <c r="U10" s="1">
        <v>0</v>
      </c>
      <c r="V10" s="1"/>
      <c r="W10" s="1"/>
      <c r="Y10" s="1"/>
      <c r="AE10" s="1"/>
      <c r="AG10" s="1"/>
    </row>
    <row r="11" spans="1:31" ht="12.75">
      <c r="A11" t="s">
        <v>7</v>
      </c>
      <c r="D11" s="1">
        <v>0</v>
      </c>
      <c r="E11" s="1">
        <v>-355459.9</v>
      </c>
      <c r="F11" s="1">
        <v>-359846.52</v>
      </c>
      <c r="G11" s="1">
        <v>-403263.86</v>
      </c>
      <c r="H11" s="1">
        <v>-395271.84</v>
      </c>
      <c r="I11" s="1">
        <v>-386507.54</v>
      </c>
      <c r="J11" s="1"/>
      <c r="K11" s="1"/>
      <c r="M11" t="s">
        <v>7</v>
      </c>
      <c r="P11" s="1"/>
      <c r="Q11" s="1">
        <v>-2550.84</v>
      </c>
      <c r="R11" s="1">
        <v>-644.93</v>
      </c>
      <c r="S11" s="1">
        <v>0</v>
      </c>
      <c r="T11" s="1">
        <v>0</v>
      </c>
      <c r="U11" s="1">
        <v>0</v>
      </c>
      <c r="V11" s="1"/>
      <c r="W11" s="1"/>
      <c r="Y11" s="1"/>
      <c r="AE11" s="1"/>
    </row>
    <row r="12" spans="1:31" ht="12.75">
      <c r="A12" t="s">
        <v>8</v>
      </c>
      <c r="D12" s="1">
        <v>0</v>
      </c>
      <c r="E12" s="1">
        <v>-268291.47</v>
      </c>
      <c r="F12" s="1">
        <v>-254427.26</v>
      </c>
      <c r="G12" s="1">
        <v>-305145.56</v>
      </c>
      <c r="H12" s="1">
        <v>-295313.64</v>
      </c>
      <c r="I12" s="1">
        <v>-315659.96</v>
      </c>
      <c r="J12" s="1"/>
      <c r="K12" s="1"/>
      <c r="M12" t="s">
        <v>8</v>
      </c>
      <c r="P12" s="1"/>
      <c r="Q12" s="1">
        <v>0</v>
      </c>
      <c r="R12" s="1">
        <v>-1809.46</v>
      </c>
      <c r="S12" s="1">
        <v>-2430.14</v>
      </c>
      <c r="T12" s="1">
        <v>0</v>
      </c>
      <c r="U12" s="1">
        <v>0</v>
      </c>
      <c r="V12" s="1"/>
      <c r="W12" s="1"/>
      <c r="Y12" s="1"/>
      <c r="AE12" s="1"/>
    </row>
    <row r="13" spans="1:31" ht="12.75">
      <c r="A13" t="s">
        <v>9</v>
      </c>
      <c r="D13" s="1">
        <v>0</v>
      </c>
      <c r="E13" s="1">
        <v>-436695.57</v>
      </c>
      <c r="F13" s="1">
        <v>-434792.45</v>
      </c>
      <c r="G13" s="1">
        <v>-517569.06</v>
      </c>
      <c r="H13" s="1">
        <v>-505615.82</v>
      </c>
      <c r="I13" s="1">
        <v>-516553.43</v>
      </c>
      <c r="J13" s="1"/>
      <c r="K13" s="1"/>
      <c r="M13" t="s">
        <v>9</v>
      </c>
      <c r="P13" s="1"/>
      <c r="Q13" s="1">
        <v>-424.05</v>
      </c>
      <c r="R13" s="1">
        <v>0</v>
      </c>
      <c r="S13" s="1">
        <v>0</v>
      </c>
      <c r="T13" s="1">
        <v>0</v>
      </c>
      <c r="U13" s="1">
        <v>0</v>
      </c>
      <c r="V13" s="1"/>
      <c r="W13" s="1"/>
      <c r="Y13" s="1"/>
      <c r="AE13" s="1"/>
    </row>
    <row r="14" spans="1:31" ht="12.75">
      <c r="A14" t="s">
        <v>10</v>
      </c>
      <c r="D14" s="1">
        <v>0</v>
      </c>
      <c r="E14" s="1">
        <v>-256129.8</v>
      </c>
      <c r="F14" s="1">
        <v>-267737.95</v>
      </c>
      <c r="G14" s="1">
        <v>-290725.97</v>
      </c>
      <c r="H14" s="1">
        <v>-303153.52</v>
      </c>
      <c r="I14" s="1">
        <v>-280544.51</v>
      </c>
      <c r="J14" s="1"/>
      <c r="K14" s="1"/>
      <c r="M14" t="s">
        <v>10</v>
      </c>
      <c r="P14" s="1"/>
      <c r="Q14" s="1">
        <v>0</v>
      </c>
      <c r="R14" s="1">
        <v>0</v>
      </c>
      <c r="S14" s="1">
        <v>0</v>
      </c>
      <c r="T14" s="1">
        <v>0</v>
      </c>
      <c r="U14" s="1">
        <v>-5410.71</v>
      </c>
      <c r="V14" s="1"/>
      <c r="W14" s="1"/>
      <c r="Y14" s="1"/>
      <c r="AE14" s="1"/>
    </row>
    <row r="15" spans="1:31" ht="12.75">
      <c r="A15" t="s">
        <v>11</v>
      </c>
      <c r="D15" s="1">
        <v>0</v>
      </c>
      <c r="E15" s="1">
        <v>-371264.7</v>
      </c>
      <c r="F15" s="1">
        <v>-393179.97</v>
      </c>
      <c r="G15" s="1">
        <v>-390681.91</v>
      </c>
      <c r="H15" s="1">
        <v>-384325.83</v>
      </c>
      <c r="I15" s="1">
        <v>-369154.32</v>
      </c>
      <c r="J15" s="1"/>
      <c r="K15" s="1"/>
      <c r="M15" t="s">
        <v>11</v>
      </c>
      <c r="P15" s="1"/>
      <c r="Q15" s="1">
        <v>0</v>
      </c>
      <c r="R15" s="1">
        <v>0</v>
      </c>
      <c r="S15" s="1">
        <v>0</v>
      </c>
      <c r="T15" s="1">
        <v>-666.16</v>
      </c>
      <c r="U15" s="1">
        <v>0</v>
      </c>
      <c r="V15" s="1"/>
      <c r="W15" s="1"/>
      <c r="Y15" s="1"/>
      <c r="AE15" s="1"/>
    </row>
    <row r="16" spans="1:31" ht="12.75">
      <c r="A16" t="s">
        <v>12</v>
      </c>
      <c r="D16" s="1">
        <v>0</v>
      </c>
      <c r="E16" s="1">
        <v>-248327.92</v>
      </c>
      <c r="F16" s="1">
        <v>-258128.81</v>
      </c>
      <c r="G16" s="1">
        <v>-250367.01</v>
      </c>
      <c r="H16" s="1">
        <v>-253568.12</v>
      </c>
      <c r="I16" s="1">
        <v>-253292.81</v>
      </c>
      <c r="J16" s="1"/>
      <c r="K16" s="1"/>
      <c r="M16" t="s">
        <v>12</v>
      </c>
      <c r="P16" s="1"/>
      <c r="Q16" s="1">
        <v>-420.9</v>
      </c>
      <c r="R16" s="1">
        <v>-435.01</v>
      </c>
      <c r="S16" s="1">
        <v>0</v>
      </c>
      <c r="T16" s="1">
        <v>-4415.5</v>
      </c>
      <c r="U16" s="1"/>
      <c r="V16" s="1"/>
      <c r="W16" s="1"/>
      <c r="Y16" s="1"/>
      <c r="AE16" s="1"/>
    </row>
    <row r="17" spans="4:31" ht="12.75">
      <c r="D17" s="1"/>
      <c r="E17" s="1"/>
      <c r="F17" s="1"/>
      <c r="G17" s="1"/>
      <c r="H17" s="1"/>
      <c r="I17" s="1"/>
      <c r="J17" s="1"/>
      <c r="K17" s="1"/>
      <c r="P17" s="1"/>
      <c r="Q17" s="1"/>
      <c r="R17" s="1"/>
      <c r="S17" s="1"/>
      <c r="T17" s="1"/>
      <c r="Y17" s="1"/>
      <c r="AE17" s="1"/>
    </row>
    <row r="18" spans="1:31" ht="12.75">
      <c r="A18" t="s">
        <v>15</v>
      </c>
      <c r="D18" s="1"/>
      <c r="E18" s="1">
        <f aca="true" t="shared" si="1" ref="E18:K18">SUM(E5:E17)</f>
        <v>-4057337.64</v>
      </c>
      <c r="F18" s="1">
        <f t="shared" si="1"/>
        <v>-4129264.7100000004</v>
      </c>
      <c r="G18" s="1">
        <f t="shared" si="1"/>
        <v>-4344462.350000001</v>
      </c>
      <c r="H18" s="1">
        <f t="shared" si="1"/>
        <v>-4391968.18</v>
      </c>
      <c r="I18" s="1">
        <f t="shared" si="1"/>
        <v>-4228154.48</v>
      </c>
      <c r="J18" s="1">
        <f t="shared" si="1"/>
        <v>0</v>
      </c>
      <c r="K18" s="1">
        <f t="shared" si="1"/>
        <v>0</v>
      </c>
      <c r="M18" t="s">
        <v>15</v>
      </c>
      <c r="P18" s="1"/>
      <c r="Q18" s="1">
        <f aca="true" t="shared" si="2" ref="Q18:W18">SUM(Q5:Q17)</f>
        <v>-5044.37</v>
      </c>
      <c r="R18" s="1">
        <f t="shared" si="2"/>
        <v>-4152.91</v>
      </c>
      <c r="S18" s="1">
        <f t="shared" si="2"/>
        <v>-3649.38</v>
      </c>
      <c r="T18" s="1">
        <f t="shared" si="2"/>
        <v>-6788.12</v>
      </c>
      <c r="U18" s="1">
        <f t="shared" si="2"/>
        <v>-10567.1</v>
      </c>
      <c r="V18" s="1">
        <f t="shared" si="2"/>
        <v>0</v>
      </c>
      <c r="W18" s="1">
        <f t="shared" si="2"/>
        <v>0</v>
      </c>
      <c r="Y18" s="1"/>
      <c r="AE18" s="1"/>
    </row>
    <row r="19" spans="11:23" ht="12.75">
      <c r="K19" s="1">
        <f>SUM(E18:K18)</f>
        <v>-21151187.360000003</v>
      </c>
      <c r="W19" s="1">
        <f>SUM(Q18:W18)</f>
        <v>-30201.879999999997</v>
      </c>
    </row>
    <row r="21" spans="1:23" ht="12.75">
      <c r="A21" t="s">
        <v>68</v>
      </c>
      <c r="D21">
        <v>2001</v>
      </c>
      <c r="E21">
        <v>2008</v>
      </c>
      <c r="F21">
        <f aca="true" t="shared" si="3" ref="F21:K21">+F3</f>
        <v>2009</v>
      </c>
      <c r="G21">
        <f t="shared" si="3"/>
        <v>2010</v>
      </c>
      <c r="H21">
        <f t="shared" si="3"/>
        <v>2011</v>
      </c>
      <c r="I21">
        <f t="shared" si="3"/>
        <v>2012</v>
      </c>
      <c r="J21">
        <f t="shared" si="3"/>
        <v>2013</v>
      </c>
      <c r="K21">
        <f t="shared" si="3"/>
        <v>2014</v>
      </c>
      <c r="M21" t="s">
        <v>69</v>
      </c>
      <c r="P21">
        <v>2001</v>
      </c>
      <c r="Q21">
        <v>2008</v>
      </c>
      <c r="R21">
        <f aca="true" t="shared" si="4" ref="R21:W21">+F3</f>
        <v>2009</v>
      </c>
      <c r="S21">
        <f t="shared" si="4"/>
        <v>2010</v>
      </c>
      <c r="T21">
        <f t="shared" si="4"/>
        <v>2011</v>
      </c>
      <c r="U21">
        <f t="shared" si="4"/>
        <v>2012</v>
      </c>
      <c r="V21">
        <f t="shared" si="4"/>
        <v>2013</v>
      </c>
      <c r="W21">
        <f t="shared" si="4"/>
        <v>2014</v>
      </c>
    </row>
    <row r="23" spans="1:23" ht="12.75">
      <c r="A23" t="s">
        <v>1</v>
      </c>
      <c r="D23" s="1">
        <v>0</v>
      </c>
      <c r="E23" s="1">
        <v>-447088.9</v>
      </c>
      <c r="F23" s="1">
        <v>-458476.18</v>
      </c>
      <c r="G23" s="1">
        <v>-521403.69</v>
      </c>
      <c r="H23" s="1">
        <v>-526737.86</v>
      </c>
      <c r="I23" s="1">
        <v>-458196.63</v>
      </c>
      <c r="J23" s="1"/>
      <c r="K23" s="1"/>
      <c r="M23" t="s">
        <v>1</v>
      </c>
      <c r="P23" s="1"/>
      <c r="Q23" s="1">
        <v>-172.66</v>
      </c>
      <c r="R23" s="1">
        <v>-258.21</v>
      </c>
      <c r="S23" s="1">
        <v>-279.3</v>
      </c>
      <c r="T23" s="1">
        <v>0</v>
      </c>
      <c r="U23" s="1">
        <v>0</v>
      </c>
      <c r="V23" s="1"/>
      <c r="W23" s="1"/>
    </row>
    <row r="24" spans="1:23" ht="12.75">
      <c r="A24" t="s">
        <v>2</v>
      </c>
      <c r="D24" s="1">
        <v>0</v>
      </c>
      <c r="E24" s="1">
        <v>-374541.88</v>
      </c>
      <c r="F24" s="1">
        <v>-384863.73</v>
      </c>
      <c r="G24" s="1">
        <v>-445979.7</v>
      </c>
      <c r="H24" s="1">
        <v>-488682.46</v>
      </c>
      <c r="I24" s="1">
        <v>-515510.78</v>
      </c>
      <c r="J24" s="1"/>
      <c r="K24" s="1"/>
      <c r="M24" t="s">
        <v>2</v>
      </c>
      <c r="P24" s="1"/>
      <c r="Q24" s="1">
        <v>0</v>
      </c>
      <c r="R24" s="1">
        <v>0</v>
      </c>
      <c r="S24" s="1">
        <v>0</v>
      </c>
      <c r="T24" s="1">
        <v>0</v>
      </c>
      <c r="U24" s="1">
        <v>0</v>
      </c>
      <c r="W24" s="1"/>
    </row>
    <row r="25" spans="1:23" ht="12.75">
      <c r="A25" t="s">
        <v>3</v>
      </c>
      <c r="D25" s="1">
        <v>0</v>
      </c>
      <c r="E25" s="1">
        <v>-574668.91</v>
      </c>
      <c r="F25" s="1">
        <v>-483020.94</v>
      </c>
      <c r="G25" s="1">
        <v>-508772.34</v>
      </c>
      <c r="H25" s="1">
        <v>-469108.92</v>
      </c>
      <c r="I25" s="1">
        <v>-459122.18</v>
      </c>
      <c r="J25" s="1"/>
      <c r="K25" s="1"/>
      <c r="M25" t="s">
        <v>3</v>
      </c>
      <c r="P25" s="1"/>
      <c r="Q25" s="1">
        <v>0</v>
      </c>
      <c r="R25" s="1">
        <v>0</v>
      </c>
      <c r="S25" s="1">
        <v>0</v>
      </c>
      <c r="T25" s="1">
        <v>0</v>
      </c>
      <c r="U25" s="1">
        <v>0</v>
      </c>
      <c r="W25" s="1"/>
    </row>
    <row r="26" spans="1:23" ht="12.75">
      <c r="A26" t="s">
        <v>4</v>
      </c>
      <c r="D26" s="1">
        <v>0</v>
      </c>
      <c r="E26" s="1">
        <v>-463077.29</v>
      </c>
      <c r="F26" s="1">
        <v>-435244.83</v>
      </c>
      <c r="G26" s="1">
        <v>-453755.15</v>
      </c>
      <c r="H26" s="1">
        <v>-464104.1</v>
      </c>
      <c r="I26" s="1">
        <v>-483993.56</v>
      </c>
      <c r="J26" s="1"/>
      <c r="K26" s="1"/>
      <c r="M26" t="s">
        <v>4</v>
      </c>
      <c r="P26" s="1"/>
      <c r="Q26" s="1">
        <v>0</v>
      </c>
      <c r="R26" s="1">
        <v>0</v>
      </c>
      <c r="S26" s="1">
        <v>0</v>
      </c>
      <c r="T26" s="1">
        <v>0</v>
      </c>
      <c r="U26" s="1">
        <v>-281.73</v>
      </c>
      <c r="W26" s="1"/>
    </row>
    <row r="27" spans="1:23" ht="12.75">
      <c r="A27" t="s">
        <v>5</v>
      </c>
      <c r="D27" s="1">
        <v>0</v>
      </c>
      <c r="E27" s="1">
        <v>-410980.25</v>
      </c>
      <c r="F27" s="1">
        <v>-413285.44</v>
      </c>
      <c r="G27" s="1">
        <v>-472337.75</v>
      </c>
      <c r="H27" s="1">
        <v>-443826.34</v>
      </c>
      <c r="I27" s="1">
        <v>-435916.2</v>
      </c>
      <c r="J27" s="1"/>
      <c r="K27" s="1"/>
      <c r="M27" t="s">
        <v>5</v>
      </c>
      <c r="P27" s="1"/>
      <c r="Q27" s="1">
        <v>0</v>
      </c>
      <c r="R27" s="1">
        <v>0</v>
      </c>
      <c r="S27" s="1">
        <v>0</v>
      </c>
      <c r="T27" s="1">
        <v>0</v>
      </c>
      <c r="U27" s="1">
        <v>0</v>
      </c>
      <c r="W27" s="1"/>
    </row>
    <row r="28" spans="1:23" ht="12.75">
      <c r="A28" t="s">
        <v>6</v>
      </c>
      <c r="D28" s="1">
        <v>0</v>
      </c>
      <c r="E28" s="1">
        <v>-464174.95</v>
      </c>
      <c r="F28" s="1">
        <v>-422729.38</v>
      </c>
      <c r="G28" s="1">
        <v>-474227.22</v>
      </c>
      <c r="H28" s="1">
        <v>-429460.9</v>
      </c>
      <c r="I28" s="1">
        <v>-470875.9</v>
      </c>
      <c r="J28" s="1"/>
      <c r="K28" s="1"/>
      <c r="M28" t="s">
        <v>6</v>
      </c>
      <c r="P28" s="1"/>
      <c r="Q28" s="1">
        <v>0</v>
      </c>
      <c r="R28" s="1">
        <v>0</v>
      </c>
      <c r="S28" s="1">
        <v>0</v>
      </c>
      <c r="T28" s="1">
        <v>-275.82</v>
      </c>
      <c r="U28" s="1">
        <v>0</v>
      </c>
      <c r="W28" s="1"/>
    </row>
    <row r="29" spans="1:23" ht="12.75">
      <c r="A29" t="s">
        <v>7</v>
      </c>
      <c r="D29" s="1">
        <v>0</v>
      </c>
      <c r="E29" s="1">
        <v>-421313.55</v>
      </c>
      <c r="F29" s="1">
        <v>-472099.34</v>
      </c>
      <c r="G29" s="1">
        <v>-536198.74</v>
      </c>
      <c r="H29" s="1">
        <v>-477356.53</v>
      </c>
      <c r="I29" s="1">
        <v>-468899.96</v>
      </c>
      <c r="J29" s="1"/>
      <c r="K29" s="1"/>
      <c r="M29" t="s">
        <v>7</v>
      </c>
      <c r="P29" s="1"/>
      <c r="Q29" s="1">
        <v>-316.09</v>
      </c>
      <c r="R29" s="1">
        <v>0</v>
      </c>
      <c r="S29" s="1">
        <v>0</v>
      </c>
      <c r="T29" s="1">
        <v>0</v>
      </c>
      <c r="U29" s="1">
        <v>0</v>
      </c>
      <c r="V29" s="1"/>
      <c r="W29" s="1"/>
    </row>
    <row r="30" spans="1:23" ht="12.75">
      <c r="A30" t="s">
        <v>8</v>
      </c>
      <c r="D30" s="1">
        <v>0</v>
      </c>
      <c r="E30" s="1">
        <v>-495251.14</v>
      </c>
      <c r="F30" s="1">
        <v>-288163.79</v>
      </c>
      <c r="G30" s="1">
        <v>-524527.51</v>
      </c>
      <c r="H30" s="1">
        <v>-512645.98</v>
      </c>
      <c r="I30" s="1">
        <v>-506601.72</v>
      </c>
      <c r="J30" s="1"/>
      <c r="K30" s="1"/>
      <c r="M30" t="s">
        <v>8</v>
      </c>
      <c r="P30" s="1"/>
      <c r="Q30" s="1">
        <v>0</v>
      </c>
      <c r="R30" s="1">
        <v>-375.68</v>
      </c>
      <c r="S30" s="1">
        <v>-405.47</v>
      </c>
      <c r="T30" s="1">
        <v>0</v>
      </c>
      <c r="U30" s="1">
        <v>0</v>
      </c>
      <c r="W30" s="1"/>
    </row>
    <row r="31" spans="1:23" ht="12.75">
      <c r="A31" t="s">
        <v>9</v>
      </c>
      <c r="D31" s="1">
        <v>0</v>
      </c>
      <c r="E31" s="1">
        <v>-408901.73</v>
      </c>
      <c r="F31" s="1">
        <v>-652996.18</v>
      </c>
      <c r="G31" s="1">
        <v>-486702.91</v>
      </c>
      <c r="H31" s="1">
        <v>-514816.05</v>
      </c>
      <c r="I31" s="1">
        <v>-491308.67</v>
      </c>
      <c r="J31" s="1"/>
      <c r="K31" s="1"/>
      <c r="M31" t="s">
        <v>9</v>
      </c>
      <c r="P31" s="1"/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/>
      <c r="W31" s="1"/>
    </row>
    <row r="32" spans="1:23" ht="12.75">
      <c r="A32" t="s">
        <v>10</v>
      </c>
      <c r="D32" s="1">
        <v>0</v>
      </c>
      <c r="E32" s="1">
        <v>-431247.43</v>
      </c>
      <c r="F32" s="1">
        <v>-467610.5</v>
      </c>
      <c r="G32" s="1">
        <v>-476712.25</v>
      </c>
      <c r="H32" s="1">
        <v>-461454.99</v>
      </c>
      <c r="I32" s="1">
        <v>-440339.47</v>
      </c>
      <c r="J32" s="1"/>
      <c r="K32" s="1"/>
      <c r="M32" t="s">
        <v>10</v>
      </c>
      <c r="P32" s="1"/>
      <c r="Q32" s="1">
        <v>0</v>
      </c>
      <c r="R32" s="1">
        <v>0</v>
      </c>
      <c r="S32" s="1">
        <v>0</v>
      </c>
      <c r="T32" s="1">
        <v>0</v>
      </c>
      <c r="U32" s="1">
        <v>-456.69</v>
      </c>
      <c r="V32" s="1"/>
      <c r="W32" s="1"/>
    </row>
    <row r="33" spans="1:23" ht="12.75">
      <c r="A33" t="s">
        <v>11</v>
      </c>
      <c r="D33" s="1">
        <v>0</v>
      </c>
      <c r="E33" s="1">
        <v>-434397.33</v>
      </c>
      <c r="F33" s="1">
        <v>-454338.01</v>
      </c>
      <c r="G33" s="1">
        <v>-458238.95</v>
      </c>
      <c r="H33" s="1">
        <v>-442022.86</v>
      </c>
      <c r="I33" s="1">
        <v>-448834.61</v>
      </c>
      <c r="J33" s="1"/>
      <c r="K33" s="1"/>
      <c r="M33" t="s">
        <v>11</v>
      </c>
      <c r="P33" s="1"/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/>
      <c r="W33" s="1"/>
    </row>
    <row r="34" spans="1:23" ht="12.75">
      <c r="A34" t="s">
        <v>12</v>
      </c>
      <c r="D34" s="1">
        <v>0</v>
      </c>
      <c r="E34" s="1">
        <v>-453194.84</v>
      </c>
      <c r="F34" s="1">
        <v>-464414.15</v>
      </c>
      <c r="G34" s="1">
        <v>-509513</v>
      </c>
      <c r="H34" s="1">
        <v>-473009.79</v>
      </c>
      <c r="I34" s="1">
        <v>-448041.49</v>
      </c>
      <c r="J34" s="1"/>
      <c r="K34" s="1"/>
      <c r="M34" t="s">
        <v>12</v>
      </c>
      <c r="P34" s="1"/>
      <c r="Q34" s="1">
        <v>0</v>
      </c>
      <c r="R34" s="1">
        <v>0</v>
      </c>
      <c r="S34" s="1">
        <v>0</v>
      </c>
      <c r="T34" s="1">
        <v>-450.25</v>
      </c>
      <c r="V34" s="1"/>
      <c r="W34" s="1"/>
    </row>
    <row r="35" spans="4:20" ht="12.75">
      <c r="D35" s="1"/>
      <c r="E35" s="1"/>
      <c r="F35" s="1"/>
      <c r="G35" s="1"/>
      <c r="H35" s="1"/>
      <c r="I35" s="1"/>
      <c r="J35" s="1"/>
      <c r="K35" s="1"/>
      <c r="P35" s="1"/>
      <c r="Q35" s="1"/>
      <c r="R35" s="1"/>
      <c r="S35" s="1"/>
      <c r="T35" s="1"/>
    </row>
    <row r="36" spans="1:23" ht="12.75">
      <c r="A36" t="s">
        <v>15</v>
      </c>
      <c r="D36" s="1"/>
      <c r="E36" s="1">
        <f aca="true" t="shared" si="5" ref="E36:K36">SUM(E23:E35)</f>
        <v>-5378838.2</v>
      </c>
      <c r="F36" s="1">
        <f t="shared" si="5"/>
        <v>-5397242.470000001</v>
      </c>
      <c r="G36" s="1">
        <f t="shared" si="5"/>
        <v>-5868369.21</v>
      </c>
      <c r="H36" s="1">
        <f t="shared" si="5"/>
        <v>-5703226.78</v>
      </c>
      <c r="I36" s="1">
        <f t="shared" si="5"/>
        <v>-5627641.17</v>
      </c>
      <c r="J36" s="1">
        <f t="shared" si="5"/>
        <v>0</v>
      </c>
      <c r="K36" s="1">
        <f t="shared" si="5"/>
        <v>0</v>
      </c>
      <c r="M36" t="s">
        <v>15</v>
      </c>
      <c r="P36" s="1">
        <f aca="true" t="shared" si="6" ref="P36:W36">SUM(P23:P35)</f>
        <v>0</v>
      </c>
      <c r="Q36" s="1">
        <f t="shared" si="6"/>
        <v>-488.75</v>
      </c>
      <c r="R36" s="1">
        <f t="shared" si="6"/>
        <v>-633.89</v>
      </c>
      <c r="S36" s="1">
        <f t="shared" si="6"/>
        <v>-684.77</v>
      </c>
      <c r="T36" s="1">
        <f t="shared" si="6"/>
        <v>-726.0699999999999</v>
      </c>
      <c r="U36" s="1">
        <f t="shared" si="6"/>
        <v>-738.4200000000001</v>
      </c>
      <c r="V36" s="1">
        <f t="shared" si="6"/>
        <v>0</v>
      </c>
      <c r="W36" s="1">
        <f t="shared" si="6"/>
        <v>0</v>
      </c>
    </row>
    <row r="37" spans="11:23" ht="12.75">
      <c r="K37" s="1">
        <f>SUM(E36:K36)</f>
        <v>-27975317.830000006</v>
      </c>
      <c r="W37" s="1">
        <f>SUM(Q36:W36)</f>
        <v>-3271.8999999999996</v>
      </c>
    </row>
    <row r="38" spans="11:23" ht="12.75">
      <c r="K38" s="1"/>
      <c r="W38" s="1"/>
    </row>
    <row r="39" spans="1:23" ht="12.75">
      <c r="A39" t="s">
        <v>70</v>
      </c>
      <c r="D39">
        <v>2001</v>
      </c>
      <c r="E39">
        <v>2008</v>
      </c>
      <c r="F39">
        <f aca="true" t="shared" si="7" ref="F39:K39">+F3</f>
        <v>2009</v>
      </c>
      <c r="G39">
        <f t="shared" si="7"/>
        <v>2010</v>
      </c>
      <c r="H39">
        <f t="shared" si="7"/>
        <v>2011</v>
      </c>
      <c r="I39">
        <f t="shared" si="7"/>
        <v>2012</v>
      </c>
      <c r="J39">
        <f t="shared" si="7"/>
        <v>2013</v>
      </c>
      <c r="K39">
        <f t="shared" si="7"/>
        <v>2014</v>
      </c>
      <c r="M39" t="s">
        <v>71</v>
      </c>
      <c r="P39">
        <v>2001</v>
      </c>
      <c r="Q39">
        <v>2008</v>
      </c>
      <c r="R39">
        <f aca="true" t="shared" si="8" ref="R39:W39">+F3</f>
        <v>2009</v>
      </c>
      <c r="S39">
        <f t="shared" si="8"/>
        <v>2010</v>
      </c>
      <c r="T39">
        <f t="shared" si="8"/>
        <v>2011</v>
      </c>
      <c r="U39">
        <f t="shared" si="8"/>
        <v>2012</v>
      </c>
      <c r="V39">
        <f t="shared" si="8"/>
        <v>2013</v>
      </c>
      <c r="W39">
        <f t="shared" si="8"/>
        <v>2014</v>
      </c>
    </row>
    <row r="41" spans="1:25" ht="12.75">
      <c r="A41" t="s">
        <v>1</v>
      </c>
      <c r="D41" s="1">
        <v>0</v>
      </c>
      <c r="E41" s="1">
        <v>-141397.76</v>
      </c>
      <c r="F41" s="1">
        <v>-144668.21</v>
      </c>
      <c r="G41" s="1">
        <v>-143728.2</v>
      </c>
      <c r="H41" s="1">
        <v>-152823.21</v>
      </c>
      <c r="I41" s="1">
        <v>-145137.12</v>
      </c>
      <c r="J41" s="1"/>
      <c r="K41" s="1"/>
      <c r="M41" t="s">
        <v>1</v>
      </c>
      <c r="P41" s="1"/>
      <c r="Q41" s="1">
        <v>-3490.86</v>
      </c>
      <c r="R41" s="1">
        <v>-3756.39</v>
      </c>
      <c r="S41" s="1">
        <v>-3789.77</v>
      </c>
      <c r="T41" s="1">
        <v>-527.29</v>
      </c>
      <c r="U41" s="1">
        <v>0</v>
      </c>
      <c r="V41" s="1"/>
      <c r="W41" s="1"/>
      <c r="Y41" s="1"/>
    </row>
    <row r="42" spans="1:25" ht="12.75">
      <c r="A42" t="s">
        <v>2</v>
      </c>
      <c r="D42" s="1">
        <v>0</v>
      </c>
      <c r="E42" s="1">
        <v>-118335.11</v>
      </c>
      <c r="F42" s="1">
        <v>-124918.67</v>
      </c>
      <c r="G42" s="1">
        <v>-124396.62</v>
      </c>
      <c r="H42" s="1">
        <v>-129634.83</v>
      </c>
      <c r="I42" s="1">
        <v>-125456.32</v>
      </c>
      <c r="J42" s="1"/>
      <c r="K42" s="1"/>
      <c r="M42" t="s">
        <v>2</v>
      </c>
      <c r="P42" s="1"/>
      <c r="Q42" s="1">
        <v>-1130.64</v>
      </c>
      <c r="R42" s="1">
        <v>0</v>
      </c>
      <c r="S42" s="1">
        <v>0</v>
      </c>
      <c r="T42" s="1">
        <v>0</v>
      </c>
      <c r="U42" s="1">
        <v>0</v>
      </c>
      <c r="W42" s="1"/>
      <c r="Y42" s="1"/>
    </row>
    <row r="43" spans="1:25" ht="12.75">
      <c r="A43" t="s">
        <v>3</v>
      </c>
      <c r="D43" s="1">
        <v>0</v>
      </c>
      <c r="E43" s="1">
        <v>-155112.36</v>
      </c>
      <c r="F43" s="1">
        <v>-156149.75</v>
      </c>
      <c r="G43" s="1">
        <v>-161263.2</v>
      </c>
      <c r="H43" s="1">
        <v>-166514.17</v>
      </c>
      <c r="I43" s="1">
        <v>-163778.6</v>
      </c>
      <c r="J43" s="1"/>
      <c r="K43" s="1"/>
      <c r="M43" t="s">
        <v>3</v>
      </c>
      <c r="P43" s="1"/>
      <c r="Q43" s="1">
        <v>0</v>
      </c>
      <c r="R43" s="1">
        <v>0</v>
      </c>
      <c r="S43" s="1">
        <v>0</v>
      </c>
      <c r="T43" s="1">
        <v>0</v>
      </c>
      <c r="U43" s="1">
        <v>0</v>
      </c>
      <c r="W43" s="1"/>
      <c r="Y43" s="1"/>
    </row>
    <row r="44" spans="1:25" ht="12.75">
      <c r="A44" t="s">
        <v>4</v>
      </c>
      <c r="D44" s="1">
        <v>0</v>
      </c>
      <c r="E44" s="1">
        <v>-114875.33</v>
      </c>
      <c r="F44" s="1">
        <v>-112337.27</v>
      </c>
      <c r="G44" s="1">
        <v>-120136.85</v>
      </c>
      <c r="H44" s="1">
        <v>-123910.18</v>
      </c>
      <c r="I44" s="1">
        <v>-121981.09</v>
      </c>
      <c r="J44" s="1"/>
      <c r="K44" s="1"/>
      <c r="M44" t="s">
        <v>4</v>
      </c>
      <c r="P44" s="1"/>
      <c r="Q44" s="1">
        <v>0</v>
      </c>
      <c r="R44" s="1">
        <v>0</v>
      </c>
      <c r="S44" s="1">
        <v>0</v>
      </c>
      <c r="T44" s="1">
        <v>0</v>
      </c>
      <c r="U44" s="1">
        <v>-577.04</v>
      </c>
      <c r="V44" s="1"/>
      <c r="W44" s="1"/>
      <c r="Y44" s="1"/>
    </row>
    <row r="45" spans="1:25" ht="12.75">
      <c r="A45" t="s">
        <v>5</v>
      </c>
      <c r="D45" s="1">
        <v>0</v>
      </c>
      <c r="E45" s="1">
        <v>-139541.31</v>
      </c>
      <c r="F45" s="1">
        <v>-136015.59</v>
      </c>
      <c r="G45" s="1">
        <v>-141806.8</v>
      </c>
      <c r="H45" s="1">
        <v>-145094.24</v>
      </c>
      <c r="I45" s="1">
        <v>-143844.62</v>
      </c>
      <c r="J45" s="1"/>
      <c r="K45" s="1"/>
      <c r="M45" t="s">
        <v>5</v>
      </c>
      <c r="P45" s="1"/>
      <c r="Q45" s="1">
        <v>0</v>
      </c>
      <c r="R45" s="1">
        <v>0</v>
      </c>
      <c r="S45" s="1">
        <v>0</v>
      </c>
      <c r="T45" s="1">
        <v>0</v>
      </c>
      <c r="U45" s="1">
        <v>-587.31</v>
      </c>
      <c r="W45" s="1"/>
      <c r="Y45" s="1"/>
    </row>
    <row r="46" spans="1:25" ht="12.75">
      <c r="A46" t="s">
        <v>6</v>
      </c>
      <c r="D46" s="1">
        <v>0</v>
      </c>
      <c r="E46" s="1">
        <v>-103282.85</v>
      </c>
      <c r="F46" s="1">
        <v>-104954.82</v>
      </c>
      <c r="G46" s="1">
        <v>-109361.97</v>
      </c>
      <c r="H46" s="1">
        <v>-110559.24</v>
      </c>
      <c r="I46" s="1">
        <v>-105104.48</v>
      </c>
      <c r="J46" s="1"/>
      <c r="K46" s="1"/>
      <c r="M46" t="s">
        <v>6</v>
      </c>
      <c r="P46" s="1"/>
      <c r="Q46" s="1">
        <v>0</v>
      </c>
      <c r="R46" s="1">
        <v>0</v>
      </c>
      <c r="S46" s="1">
        <v>-21.38</v>
      </c>
      <c r="T46" s="1">
        <v>-3735.44</v>
      </c>
      <c r="U46" s="1">
        <v>0</v>
      </c>
      <c r="V46" s="1"/>
      <c r="W46" s="1"/>
      <c r="Y46" s="1"/>
    </row>
    <row r="47" spans="1:25" ht="12.75">
      <c r="A47" t="s">
        <v>7</v>
      </c>
      <c r="D47" s="1">
        <v>0</v>
      </c>
      <c r="E47" s="1">
        <v>-127602.34</v>
      </c>
      <c r="F47" s="1">
        <v>-130203.89</v>
      </c>
      <c r="G47" s="1">
        <v>-139697.38</v>
      </c>
      <c r="H47" s="1">
        <v>-144775.67</v>
      </c>
      <c r="I47" s="1">
        <v>-140327.94</v>
      </c>
      <c r="J47" s="1"/>
      <c r="K47" s="1"/>
      <c r="M47" t="s">
        <v>7</v>
      </c>
      <c r="P47" s="1"/>
      <c r="Q47" s="1">
        <v>-4593.39</v>
      </c>
      <c r="R47" s="1">
        <v>-393.09</v>
      </c>
      <c r="S47" s="1">
        <v>0</v>
      </c>
      <c r="T47" s="1">
        <v>0</v>
      </c>
      <c r="U47" s="1">
        <v>0</v>
      </c>
      <c r="V47" s="1"/>
      <c r="W47" s="1"/>
      <c r="Y47" s="1"/>
    </row>
    <row r="48" spans="1:25" ht="12.75">
      <c r="A48" t="s">
        <v>8</v>
      </c>
      <c r="D48" s="1">
        <v>0</v>
      </c>
      <c r="E48" s="1">
        <v>-108938.26</v>
      </c>
      <c r="F48" s="1">
        <v>-108364.16</v>
      </c>
      <c r="G48" s="1">
        <v>-118012.19</v>
      </c>
      <c r="H48" s="1">
        <v>-118325.84</v>
      </c>
      <c r="I48" s="1">
        <v>-119567.65</v>
      </c>
      <c r="J48" s="1"/>
      <c r="K48" s="1"/>
      <c r="M48" t="s">
        <v>8</v>
      </c>
      <c r="P48" s="1"/>
      <c r="Q48" s="1">
        <v>0</v>
      </c>
      <c r="R48" s="1">
        <v>-4649.83</v>
      </c>
      <c r="S48" s="1">
        <v>-4798.22</v>
      </c>
      <c r="T48" s="1">
        <v>0</v>
      </c>
      <c r="U48" s="1">
        <v>0</v>
      </c>
      <c r="V48" s="1"/>
      <c r="W48" s="1"/>
      <c r="Y48" s="1"/>
    </row>
    <row r="49" spans="1:25" ht="12.75">
      <c r="A49" t="s">
        <v>9</v>
      </c>
      <c r="D49" s="1">
        <v>0</v>
      </c>
      <c r="E49" s="1">
        <v>-139048.78</v>
      </c>
      <c r="F49" s="1">
        <v>-142325.54</v>
      </c>
      <c r="G49" s="1">
        <v>-153542.83</v>
      </c>
      <c r="H49" s="1">
        <v>-160497.97</v>
      </c>
      <c r="I49" s="1">
        <v>-165474.21</v>
      </c>
      <c r="J49" s="1"/>
      <c r="K49" s="1"/>
      <c r="M49" t="s">
        <v>9</v>
      </c>
      <c r="P49" s="1"/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/>
      <c r="W49" s="1"/>
      <c r="Y49" s="1"/>
    </row>
    <row r="50" spans="1:25" ht="12.75">
      <c r="A50" t="s">
        <v>10</v>
      </c>
      <c r="D50" s="1">
        <v>0</v>
      </c>
      <c r="E50" s="1">
        <v>-105236.87</v>
      </c>
      <c r="F50" s="1">
        <v>-110678.83</v>
      </c>
      <c r="G50" s="1">
        <v>-115157.49</v>
      </c>
      <c r="H50" s="1">
        <v>-122222.08</v>
      </c>
      <c r="I50" s="1">
        <v>-112673.13</v>
      </c>
      <c r="J50" s="1"/>
      <c r="K50" s="1"/>
      <c r="M50" t="s">
        <v>10</v>
      </c>
      <c r="P50" s="1"/>
      <c r="Q50" s="1">
        <v>0</v>
      </c>
      <c r="R50" s="1">
        <v>0</v>
      </c>
      <c r="S50" s="1">
        <v>0</v>
      </c>
      <c r="T50" s="1">
        <v>0</v>
      </c>
      <c r="U50" s="1">
        <v>-918.5</v>
      </c>
      <c r="V50" s="1"/>
      <c r="W50" s="1"/>
      <c r="Y50" s="1"/>
    </row>
    <row r="51" spans="1:25" ht="12.75">
      <c r="A51" t="s">
        <v>11</v>
      </c>
      <c r="D51" s="1">
        <v>0</v>
      </c>
      <c r="E51" s="1">
        <v>-129168.98</v>
      </c>
      <c r="F51" s="1">
        <v>-135033.44</v>
      </c>
      <c r="G51" s="1">
        <v>-139367.04</v>
      </c>
      <c r="H51" s="1">
        <v>-137206.9</v>
      </c>
      <c r="I51" s="1">
        <v>-137493.76</v>
      </c>
      <c r="J51" s="1"/>
      <c r="K51" s="1"/>
      <c r="M51" t="s">
        <v>11</v>
      </c>
      <c r="P51" s="1"/>
      <c r="Q51" s="1">
        <v>0</v>
      </c>
      <c r="R51" s="1">
        <v>0</v>
      </c>
      <c r="S51" s="1">
        <v>0</v>
      </c>
      <c r="T51" s="1">
        <v>-302.91</v>
      </c>
      <c r="U51" s="1"/>
      <c r="V51" s="1"/>
      <c r="W51" s="1"/>
      <c r="Y51" s="1"/>
    </row>
    <row r="52" spans="1:25" ht="12.75">
      <c r="A52" t="s">
        <v>12</v>
      </c>
      <c r="D52" s="1">
        <v>0</v>
      </c>
      <c r="E52" s="1">
        <v>-103763.75</v>
      </c>
      <c r="F52" s="1">
        <v>-106670.1</v>
      </c>
      <c r="G52" s="1">
        <v>-109323.71</v>
      </c>
      <c r="H52" s="1">
        <v>-108448.74</v>
      </c>
      <c r="I52" s="1">
        <v>-107034.27</v>
      </c>
      <c r="J52" s="1"/>
      <c r="K52" s="1"/>
      <c r="M52" t="s">
        <v>12</v>
      </c>
      <c r="P52" s="1"/>
      <c r="Q52" s="1">
        <v>-579.98</v>
      </c>
      <c r="R52" s="1">
        <v>-583.31</v>
      </c>
      <c r="S52" s="1">
        <v>0</v>
      </c>
      <c r="T52" s="1">
        <v>-1965.97</v>
      </c>
      <c r="U52" s="1">
        <v>0</v>
      </c>
      <c r="V52" s="1"/>
      <c r="W52" s="1"/>
      <c r="Y52" s="1"/>
    </row>
    <row r="53" spans="4:25" ht="12.75">
      <c r="D53" s="1"/>
      <c r="E53" s="1"/>
      <c r="F53" s="1"/>
      <c r="G53" s="1"/>
      <c r="H53" s="1"/>
      <c r="I53" s="1"/>
      <c r="J53" s="1"/>
      <c r="K53" s="1"/>
      <c r="P53" s="1"/>
      <c r="Q53" s="1"/>
      <c r="R53" s="1"/>
      <c r="S53" s="1"/>
      <c r="T53" s="1"/>
      <c r="Y53" s="1"/>
    </row>
    <row r="54" spans="1:25" ht="12.75">
      <c r="A54" t="s">
        <v>15</v>
      </c>
      <c r="D54" s="1"/>
      <c r="E54" s="1">
        <f aca="true" t="shared" si="9" ref="E54:K54">SUM(E41:E53)</f>
        <v>-1486303.6999999997</v>
      </c>
      <c r="F54" s="1">
        <f t="shared" si="9"/>
        <v>-1512320.2700000003</v>
      </c>
      <c r="G54" s="1">
        <f t="shared" si="9"/>
        <v>-1575794.28</v>
      </c>
      <c r="H54" s="1">
        <f t="shared" si="9"/>
        <v>-1620013.0699999998</v>
      </c>
      <c r="I54" s="1">
        <f t="shared" si="9"/>
        <v>-1587873.1899999997</v>
      </c>
      <c r="J54" s="1">
        <f t="shared" si="9"/>
        <v>0</v>
      </c>
      <c r="K54" s="1">
        <f t="shared" si="9"/>
        <v>0</v>
      </c>
      <c r="M54" t="s">
        <v>15</v>
      </c>
      <c r="P54" s="1"/>
      <c r="Q54" s="1">
        <f aca="true" t="shared" si="10" ref="Q54:W54">SUM(Q41:Q53)</f>
        <v>-9794.869999999999</v>
      </c>
      <c r="R54" s="1">
        <f t="shared" si="10"/>
        <v>-9382.619999999999</v>
      </c>
      <c r="S54" s="1">
        <f t="shared" si="10"/>
        <v>-8609.37</v>
      </c>
      <c r="T54" s="1">
        <f t="shared" si="10"/>
        <v>-6531.61</v>
      </c>
      <c r="U54" s="1">
        <f t="shared" si="10"/>
        <v>-2082.85</v>
      </c>
      <c r="V54" s="1">
        <f t="shared" si="10"/>
        <v>0</v>
      </c>
      <c r="W54" s="1">
        <f t="shared" si="10"/>
        <v>0</v>
      </c>
      <c r="Y54" s="1"/>
    </row>
    <row r="55" spans="11:23" ht="12.75">
      <c r="K55" s="1">
        <f>SUM(E54:K54)</f>
        <v>-7782304.51</v>
      </c>
      <c r="W55" s="1">
        <f>SUM(Q54:W54)</f>
        <v>-36401.32</v>
      </c>
    </row>
    <row r="57" spans="1:23" ht="12.75">
      <c r="A57" t="s">
        <v>72</v>
      </c>
      <c r="D57">
        <v>2001</v>
      </c>
      <c r="E57">
        <v>2008</v>
      </c>
      <c r="F57">
        <f aca="true" t="shared" si="11" ref="F57:K57">+F3</f>
        <v>2009</v>
      </c>
      <c r="G57">
        <f t="shared" si="11"/>
        <v>2010</v>
      </c>
      <c r="H57">
        <f t="shared" si="11"/>
        <v>2011</v>
      </c>
      <c r="I57">
        <f t="shared" si="11"/>
        <v>2012</v>
      </c>
      <c r="J57">
        <f t="shared" si="11"/>
        <v>2013</v>
      </c>
      <c r="K57">
        <f t="shared" si="11"/>
        <v>2014</v>
      </c>
      <c r="M57" t="s">
        <v>73</v>
      </c>
      <c r="P57">
        <v>2001</v>
      </c>
      <c r="Q57">
        <v>2008</v>
      </c>
      <c r="R57">
        <f aca="true" t="shared" si="12" ref="R57:W57">+F3</f>
        <v>2009</v>
      </c>
      <c r="S57">
        <f t="shared" si="12"/>
        <v>2010</v>
      </c>
      <c r="T57">
        <f t="shared" si="12"/>
        <v>2011</v>
      </c>
      <c r="U57">
        <f t="shared" si="12"/>
        <v>2012</v>
      </c>
      <c r="V57">
        <f t="shared" si="12"/>
        <v>2013</v>
      </c>
      <c r="W57">
        <f t="shared" si="12"/>
        <v>2014</v>
      </c>
    </row>
    <row r="59" spans="1:25" ht="12.75">
      <c r="A59" t="s">
        <v>1</v>
      </c>
      <c r="D59" s="1">
        <v>0</v>
      </c>
      <c r="E59" s="1">
        <v>-1732.09</v>
      </c>
      <c r="F59" s="1">
        <v>-1880.27</v>
      </c>
      <c r="G59" s="1">
        <v>-1815.83</v>
      </c>
      <c r="H59" s="1">
        <v>-1806.44</v>
      </c>
      <c r="I59" s="1">
        <v>-2008.14</v>
      </c>
      <c r="J59" s="1"/>
      <c r="K59" s="1"/>
      <c r="M59" t="s">
        <v>1</v>
      </c>
      <c r="P59" s="1"/>
      <c r="Q59" s="1">
        <v>-71802.01</v>
      </c>
      <c r="R59" s="1">
        <v>-49092.97</v>
      </c>
      <c r="S59" s="1">
        <v>-35564.19</v>
      </c>
      <c r="T59" s="1">
        <v>-11931.51</v>
      </c>
      <c r="U59" s="1">
        <v>-33894.31</v>
      </c>
      <c r="V59" s="1"/>
      <c r="W59" s="1"/>
      <c r="Y59" s="1"/>
    </row>
    <row r="60" spans="1:25" ht="12.75">
      <c r="A60" t="s">
        <v>2</v>
      </c>
      <c r="D60" s="1">
        <v>0</v>
      </c>
      <c r="E60" s="1">
        <v>-1887.22</v>
      </c>
      <c r="F60" s="1">
        <v>-1740.53</v>
      </c>
      <c r="G60" s="1">
        <v>-1998.27</v>
      </c>
      <c r="H60" s="1">
        <v>-1845.36</v>
      </c>
      <c r="I60" s="1">
        <v>-2041.74</v>
      </c>
      <c r="J60" s="1"/>
      <c r="K60" s="1"/>
      <c r="M60" t="s">
        <v>2</v>
      </c>
      <c r="P60" s="1"/>
      <c r="Q60" s="1">
        <v>-86918.32</v>
      </c>
      <c r="R60" s="1">
        <v>-55875.29</v>
      </c>
      <c r="S60" s="1">
        <v>-32580.42</v>
      </c>
      <c r="T60" s="1">
        <v>-19246.07</v>
      </c>
      <c r="U60" s="1">
        <v>-37008.84</v>
      </c>
      <c r="V60" s="1"/>
      <c r="W60" s="1"/>
      <c r="Y60" s="1"/>
    </row>
    <row r="61" spans="1:25" ht="12.75">
      <c r="A61" t="s">
        <v>3</v>
      </c>
      <c r="D61" s="1">
        <v>0</v>
      </c>
      <c r="E61" s="1">
        <v>-1740.86</v>
      </c>
      <c r="F61" s="1">
        <v>-1743.9</v>
      </c>
      <c r="G61" s="1">
        <v>-1806.04</v>
      </c>
      <c r="H61" s="1">
        <v>-1809.17</v>
      </c>
      <c r="I61" s="1">
        <v>-2012.2</v>
      </c>
      <c r="J61" s="1"/>
      <c r="K61" s="1"/>
      <c r="M61" t="s">
        <v>3</v>
      </c>
      <c r="P61" s="1"/>
      <c r="Q61" s="1">
        <v>-82131.39</v>
      </c>
      <c r="R61" s="1">
        <v>-56924.82</v>
      </c>
      <c r="S61" s="1">
        <v>-36539.31</v>
      </c>
      <c r="T61" s="1">
        <v>-17972.98</v>
      </c>
      <c r="U61" s="1">
        <v>-35312.65</v>
      </c>
      <c r="V61" s="1"/>
      <c r="W61" s="1"/>
      <c r="Y61" s="1"/>
    </row>
    <row r="62" spans="1:25" ht="12.75">
      <c r="A62" t="s">
        <v>4</v>
      </c>
      <c r="D62" s="1">
        <v>0</v>
      </c>
      <c r="E62" s="1">
        <v>-1727.3</v>
      </c>
      <c r="F62" s="1">
        <v>-1860.93</v>
      </c>
      <c r="G62" s="1">
        <v>-1803.67</v>
      </c>
      <c r="H62" s="1">
        <v>-1913.11</v>
      </c>
      <c r="I62" s="1">
        <v>-2009.83</v>
      </c>
      <c r="J62" s="1"/>
      <c r="K62" s="1"/>
      <c r="M62" t="s">
        <v>4</v>
      </c>
      <c r="P62" s="1"/>
      <c r="Q62" s="1">
        <v>-72265.39</v>
      </c>
      <c r="R62" s="1">
        <v>-52772.06</v>
      </c>
      <c r="S62" s="1">
        <v>-35314.87</v>
      </c>
      <c r="T62" s="1">
        <v>-20167.24</v>
      </c>
      <c r="U62" s="1">
        <v>-37441.28</v>
      </c>
      <c r="V62" s="1"/>
      <c r="W62" s="1"/>
      <c r="Y62" s="1"/>
    </row>
    <row r="63" spans="1:25" ht="12.75">
      <c r="A63" t="s">
        <v>5</v>
      </c>
      <c r="D63" s="1">
        <v>0</v>
      </c>
      <c r="E63" s="1">
        <v>-1734.71</v>
      </c>
      <c r="F63" s="1">
        <v>-1742.66</v>
      </c>
      <c r="G63" s="1">
        <v>-1884.1</v>
      </c>
      <c r="H63" s="1">
        <v>-1894.69</v>
      </c>
      <c r="I63" s="1">
        <v>-2096.96</v>
      </c>
      <c r="J63" s="1"/>
      <c r="K63" s="1"/>
      <c r="M63" t="s">
        <v>5</v>
      </c>
      <c r="P63" s="1"/>
      <c r="Q63" s="1">
        <v>-72738.51</v>
      </c>
      <c r="R63" s="1">
        <v>-40984.68</v>
      </c>
      <c r="S63" s="1">
        <v>-20113.1</v>
      </c>
      <c r="T63" s="1">
        <v>-18728.48</v>
      </c>
      <c r="U63" s="1">
        <v>-36279.79</v>
      </c>
      <c r="V63" s="1"/>
      <c r="W63" s="1"/>
      <c r="Y63" s="1"/>
    </row>
    <row r="64" spans="1:25" ht="12.75">
      <c r="A64" t="s">
        <v>6</v>
      </c>
      <c r="D64" s="1">
        <v>0</v>
      </c>
      <c r="E64" s="1">
        <v>-1732.72</v>
      </c>
      <c r="F64" s="1">
        <v>-1820.79</v>
      </c>
      <c r="G64" s="1">
        <v>-1802.11</v>
      </c>
      <c r="H64" s="1">
        <v>-1794.89</v>
      </c>
      <c r="I64" s="1">
        <v>-2333.86</v>
      </c>
      <c r="J64" s="1"/>
      <c r="K64" s="1"/>
      <c r="M64" t="s">
        <v>6</v>
      </c>
      <c r="P64" s="1"/>
      <c r="Q64" s="1">
        <v>-73876.71</v>
      </c>
      <c r="R64" s="1">
        <v>-42070.42</v>
      </c>
      <c r="S64" s="1">
        <v>-21935.3</v>
      </c>
      <c r="T64" s="1">
        <v>-20956.45</v>
      </c>
      <c r="U64" s="1">
        <v>-39435</v>
      </c>
      <c r="V64" s="1"/>
      <c r="W64" s="1"/>
      <c r="Y64" s="1"/>
    </row>
    <row r="65" spans="1:25" ht="12.75">
      <c r="A65" t="s">
        <v>7</v>
      </c>
      <c r="D65" s="1">
        <v>0</v>
      </c>
      <c r="E65" s="1">
        <v>-1742.76</v>
      </c>
      <c r="F65" s="1">
        <v>-1823.18</v>
      </c>
      <c r="G65" s="1">
        <v>-1804.5</v>
      </c>
      <c r="H65" s="1">
        <v>-1796.42</v>
      </c>
      <c r="I65" s="1">
        <v>-1962.19</v>
      </c>
      <c r="J65" s="1"/>
      <c r="K65" s="1"/>
      <c r="M65" t="s">
        <v>7</v>
      </c>
      <c r="P65" s="1"/>
      <c r="Q65" s="1">
        <v>-80198.81</v>
      </c>
      <c r="R65" s="1">
        <v>-39781.11</v>
      </c>
      <c r="S65" s="1">
        <v>-24658.26</v>
      </c>
      <c r="T65" s="1">
        <v>-39668.41</v>
      </c>
      <c r="U65" s="1">
        <v>-38478.45</v>
      </c>
      <c r="V65" s="1"/>
      <c r="W65" s="1"/>
      <c r="Y65" s="1"/>
    </row>
    <row r="66" spans="1:25" ht="12.75">
      <c r="A66" t="s">
        <v>8</v>
      </c>
      <c r="D66" s="1">
        <v>0</v>
      </c>
      <c r="E66" s="1">
        <v>-1732.72</v>
      </c>
      <c r="F66" s="1">
        <v>-1820.79</v>
      </c>
      <c r="G66" s="1">
        <v>-1802.11</v>
      </c>
      <c r="H66" s="1">
        <v>-1795.84</v>
      </c>
      <c r="I66" s="1">
        <v>-2000.35</v>
      </c>
      <c r="J66" s="1"/>
      <c r="K66" s="1"/>
      <c r="M66" t="s">
        <v>8</v>
      </c>
      <c r="P66" s="1"/>
      <c r="Q66" s="1">
        <v>-85849.32</v>
      </c>
      <c r="R66" s="1">
        <v>-42519.99</v>
      </c>
      <c r="S66" s="1">
        <v>-25614.43</v>
      </c>
      <c r="T66" s="1">
        <v>-40705.01</v>
      </c>
      <c r="U66" s="1">
        <v>-38837.67</v>
      </c>
      <c r="V66" s="1"/>
      <c r="W66" s="1"/>
      <c r="Y66" s="1"/>
    </row>
    <row r="67" spans="1:25" ht="12.75">
      <c r="A67" t="s">
        <v>9</v>
      </c>
      <c r="D67" s="1">
        <v>0</v>
      </c>
      <c r="E67" s="1">
        <v>-1742.51</v>
      </c>
      <c r="F67" s="1">
        <v>-1814.96</v>
      </c>
      <c r="G67" s="1">
        <v>-1804.52</v>
      </c>
      <c r="H67" s="1">
        <v>-1850.68</v>
      </c>
      <c r="I67" s="1">
        <v>-1974.12</v>
      </c>
      <c r="J67" s="1"/>
      <c r="K67" s="1"/>
      <c r="M67" t="s">
        <v>9</v>
      </c>
      <c r="P67" s="1"/>
      <c r="Q67" s="1">
        <v>-82774.64</v>
      </c>
      <c r="R67" s="1">
        <v>-36175.83</v>
      </c>
      <c r="S67" s="1">
        <v>-21677.73</v>
      </c>
      <c r="T67" s="1">
        <v>-42573.61</v>
      </c>
      <c r="U67" s="1">
        <v>-40260.98</v>
      </c>
      <c r="V67" s="1"/>
      <c r="W67" s="1"/>
      <c r="Y67" s="1"/>
    </row>
    <row r="68" spans="1:25" ht="12.75">
      <c r="A68" t="s">
        <v>10</v>
      </c>
      <c r="D68" s="1">
        <v>0</v>
      </c>
      <c r="E68" s="1">
        <v>-1735.35</v>
      </c>
      <c r="F68" s="1">
        <v>-1813.44</v>
      </c>
      <c r="G68" s="1">
        <v>-1803.44</v>
      </c>
      <c r="H68" s="1">
        <v>-1863.23</v>
      </c>
      <c r="I68" s="1">
        <v>-1971.78</v>
      </c>
      <c r="J68" s="1"/>
      <c r="K68" s="1"/>
      <c r="M68" t="s">
        <v>10</v>
      </c>
      <c r="P68" s="1"/>
      <c r="Q68" s="1">
        <v>-75521.36</v>
      </c>
      <c r="R68" s="1">
        <v>-36527.37</v>
      </c>
      <c r="S68" s="1">
        <v>-21737.54</v>
      </c>
      <c r="T68" s="1">
        <v>-37869.42</v>
      </c>
      <c r="U68" s="1">
        <v>-36494.4</v>
      </c>
      <c r="V68" s="1"/>
      <c r="W68" s="1"/>
      <c r="Y68" s="1"/>
    </row>
    <row r="69" spans="1:25" ht="12.75">
      <c r="A69" t="s">
        <v>11</v>
      </c>
      <c r="D69" s="1">
        <v>0</v>
      </c>
      <c r="E69" s="1">
        <v>-1740.54</v>
      </c>
      <c r="F69" s="1">
        <v>-1815.83</v>
      </c>
      <c r="G69" s="1">
        <v>-1806.44</v>
      </c>
      <c r="H69" s="1">
        <v>-1922.87</v>
      </c>
      <c r="I69" s="1">
        <v>-1974.09</v>
      </c>
      <c r="J69" s="1"/>
      <c r="K69" s="1"/>
      <c r="M69" t="s">
        <v>11</v>
      </c>
      <c r="P69" s="1"/>
      <c r="Q69" s="1">
        <v>-73845.9</v>
      </c>
      <c r="R69" s="1">
        <v>-36535.91</v>
      </c>
      <c r="S69" s="1">
        <v>-18372.98</v>
      </c>
      <c r="T69" s="1">
        <v>-37348.53</v>
      </c>
      <c r="U69" s="1">
        <v>-37494.34</v>
      </c>
      <c r="V69" s="1"/>
      <c r="W69" s="1"/>
      <c r="Y69" s="1"/>
    </row>
    <row r="70" spans="1:25" ht="12.75">
      <c r="A70" t="s">
        <v>12</v>
      </c>
      <c r="D70" s="1">
        <v>0</v>
      </c>
      <c r="E70" s="1">
        <v>-1805.99</v>
      </c>
      <c r="F70" s="1">
        <v>-1813.44</v>
      </c>
      <c r="G70" s="1">
        <v>-1804.05</v>
      </c>
      <c r="H70" s="1">
        <v>-1993.47</v>
      </c>
      <c r="I70" s="1">
        <v>-1971.77</v>
      </c>
      <c r="J70" s="1"/>
      <c r="K70" s="1"/>
      <c r="M70" t="s">
        <v>12</v>
      </c>
      <c r="P70" s="1"/>
      <c r="Q70" s="1">
        <v>-69124.1</v>
      </c>
      <c r="R70" s="1">
        <v>-34105.3</v>
      </c>
      <c r="S70" s="1">
        <v>-19685.12</v>
      </c>
      <c r="T70" s="1">
        <v>-36898.45</v>
      </c>
      <c r="U70" s="1">
        <v>-35041.35</v>
      </c>
      <c r="V70" s="1"/>
      <c r="W70" s="1"/>
      <c r="Y70" s="1"/>
    </row>
    <row r="71" spans="4:25" ht="12.75">
      <c r="D71" s="1"/>
      <c r="E71" s="1"/>
      <c r="F71" s="1"/>
      <c r="G71" s="1"/>
      <c r="H71" s="1"/>
      <c r="I71" s="1"/>
      <c r="J71" s="1"/>
      <c r="K71" s="1"/>
      <c r="P71" s="1"/>
      <c r="Q71" s="1"/>
      <c r="R71" s="1"/>
      <c r="S71" s="1"/>
      <c r="T71" s="1"/>
      <c r="U71" s="1"/>
      <c r="V71" s="1"/>
      <c r="W71" s="1"/>
      <c r="Y71" s="1"/>
    </row>
    <row r="72" spans="1:25" ht="12.75">
      <c r="A72" t="s">
        <v>15</v>
      </c>
      <c r="D72" s="1"/>
      <c r="E72" s="1">
        <f aca="true" t="shared" si="13" ref="E72:K72">SUM(E59:E71)</f>
        <v>-21054.77</v>
      </c>
      <c r="F72" s="1">
        <f t="shared" si="13"/>
        <v>-21690.719999999998</v>
      </c>
      <c r="G72" s="1">
        <f t="shared" si="13"/>
        <v>-21935.079999999998</v>
      </c>
      <c r="H72" s="1">
        <f t="shared" si="13"/>
        <v>-22286.17</v>
      </c>
      <c r="I72" s="1">
        <f t="shared" si="13"/>
        <v>-24357.03</v>
      </c>
      <c r="J72" s="1">
        <f t="shared" si="13"/>
        <v>0</v>
      </c>
      <c r="K72" s="1">
        <f t="shared" si="13"/>
        <v>0</v>
      </c>
      <c r="M72" t="s">
        <v>15</v>
      </c>
      <c r="P72" s="1"/>
      <c r="Q72" s="1">
        <f aca="true" t="shared" si="14" ref="Q72:V72">SUM(Q59:Q71)</f>
        <v>-927046.4600000002</v>
      </c>
      <c r="R72" s="1">
        <f t="shared" si="14"/>
        <v>-523365.74999999994</v>
      </c>
      <c r="S72" s="1">
        <f t="shared" si="14"/>
        <v>-313793.25</v>
      </c>
      <c r="T72" s="1">
        <f t="shared" si="14"/>
        <v>-344066.16</v>
      </c>
      <c r="U72" s="1">
        <f t="shared" si="14"/>
        <v>-445979.05999999994</v>
      </c>
      <c r="V72" s="1">
        <f t="shared" si="14"/>
        <v>0</v>
      </c>
      <c r="W72" s="1">
        <f>SUM(W59:W71)</f>
        <v>0</v>
      </c>
      <c r="Y72" s="1"/>
    </row>
    <row r="73" spans="11:23" ht="12.75">
      <c r="K73" s="1">
        <f>SUM(E72:K72)</f>
        <v>-111323.76999999999</v>
      </c>
      <c r="W73" s="1">
        <f>SUM(Q72:W72)</f>
        <v>-2554250.68</v>
      </c>
    </row>
    <row r="74" ht="12.75">
      <c r="K74" s="1"/>
    </row>
    <row r="75" spans="1:23" ht="12.75">
      <c r="A75" t="s">
        <v>74</v>
      </c>
      <c r="D75">
        <v>2001</v>
      </c>
      <c r="E75">
        <v>2008</v>
      </c>
      <c r="F75">
        <f aca="true" t="shared" si="15" ref="F75:K75">+F3</f>
        <v>2009</v>
      </c>
      <c r="G75">
        <f t="shared" si="15"/>
        <v>2010</v>
      </c>
      <c r="H75">
        <f t="shared" si="15"/>
        <v>2011</v>
      </c>
      <c r="I75">
        <f t="shared" si="15"/>
        <v>2012</v>
      </c>
      <c r="J75">
        <f t="shared" si="15"/>
        <v>2013</v>
      </c>
      <c r="K75">
        <f t="shared" si="15"/>
        <v>2014</v>
      </c>
      <c r="M75" t="s">
        <v>75</v>
      </c>
      <c r="P75">
        <v>2001</v>
      </c>
      <c r="Q75">
        <v>2008</v>
      </c>
      <c r="R75">
        <f aca="true" t="shared" si="16" ref="R75:W75">+F3</f>
        <v>2009</v>
      </c>
      <c r="S75">
        <f t="shared" si="16"/>
        <v>2010</v>
      </c>
      <c r="T75">
        <f t="shared" si="16"/>
        <v>2011</v>
      </c>
      <c r="U75">
        <f t="shared" si="16"/>
        <v>2012</v>
      </c>
      <c r="V75">
        <f t="shared" si="16"/>
        <v>2013</v>
      </c>
      <c r="W75">
        <f t="shared" si="16"/>
        <v>2014</v>
      </c>
    </row>
    <row r="77" spans="1:25" ht="12.75">
      <c r="A77" t="s">
        <v>1</v>
      </c>
      <c r="D77" s="1">
        <v>0</v>
      </c>
      <c r="E77" s="1">
        <v>-10587.83</v>
      </c>
      <c r="F77" s="1">
        <v>-11633.2</v>
      </c>
      <c r="G77" s="1">
        <v>-12798.57</v>
      </c>
      <c r="H77" s="1">
        <v>-12736.2</v>
      </c>
      <c r="I77" s="1">
        <v>-11416.48</v>
      </c>
      <c r="J77" s="1"/>
      <c r="K77" s="1"/>
      <c r="M77" t="s">
        <v>1</v>
      </c>
      <c r="P77" s="1"/>
      <c r="Q77" s="1">
        <v>0</v>
      </c>
      <c r="R77" s="1"/>
      <c r="S77" s="1"/>
      <c r="T77" s="1"/>
      <c r="U77" s="1">
        <v>0</v>
      </c>
      <c r="V77" s="1"/>
      <c r="W77" s="1"/>
      <c r="Y77" s="1"/>
    </row>
    <row r="78" spans="1:25" ht="12.75">
      <c r="A78" t="s">
        <v>2</v>
      </c>
      <c r="D78" s="1">
        <v>0</v>
      </c>
      <c r="E78" s="1">
        <v>-9146.11</v>
      </c>
      <c r="F78" s="1">
        <v>-9739.02</v>
      </c>
      <c r="G78" s="1">
        <v>-9942.25</v>
      </c>
      <c r="H78" s="1">
        <v>-9665.81</v>
      </c>
      <c r="I78" s="1">
        <v>-11150.06</v>
      </c>
      <c r="J78" s="1"/>
      <c r="K78" s="1"/>
      <c r="M78" t="s">
        <v>2</v>
      </c>
      <c r="P78" s="1"/>
      <c r="Q78" s="1">
        <v>0</v>
      </c>
      <c r="R78" s="1"/>
      <c r="S78" s="1"/>
      <c r="T78" s="1"/>
      <c r="U78" s="1">
        <v>0</v>
      </c>
      <c r="V78" s="1"/>
      <c r="W78" s="1"/>
      <c r="Y78" s="1"/>
    </row>
    <row r="79" spans="1:25" ht="12.75">
      <c r="A79" t="s">
        <v>3</v>
      </c>
      <c r="D79" s="1">
        <v>0</v>
      </c>
      <c r="E79" s="1">
        <v>-8740.59</v>
      </c>
      <c r="F79" s="1">
        <v>-8594.87</v>
      </c>
      <c r="G79" s="1">
        <v>-9741.78</v>
      </c>
      <c r="H79" s="1">
        <v>-9206.3</v>
      </c>
      <c r="I79" s="1">
        <v>-9633.65</v>
      </c>
      <c r="J79" s="1"/>
      <c r="K79" s="1"/>
      <c r="M79" t="s">
        <v>3</v>
      </c>
      <c r="P79" s="1"/>
      <c r="Q79" s="1">
        <v>0</v>
      </c>
      <c r="R79" s="1"/>
      <c r="S79" s="1"/>
      <c r="T79" s="1"/>
      <c r="U79" s="1">
        <v>0</v>
      </c>
      <c r="V79" s="1"/>
      <c r="W79" s="1"/>
      <c r="Y79" s="1"/>
    </row>
    <row r="80" spans="1:25" ht="12.75">
      <c r="A80" t="s">
        <v>4</v>
      </c>
      <c r="D80" s="1">
        <v>0</v>
      </c>
      <c r="E80" s="1">
        <v>-9538.19</v>
      </c>
      <c r="F80" s="1">
        <v>-8973.71</v>
      </c>
      <c r="G80" s="1">
        <v>-8920.87</v>
      </c>
      <c r="H80" s="1">
        <v>-8063.69</v>
      </c>
      <c r="I80" s="1">
        <v>-9208.69</v>
      </c>
      <c r="J80" s="1"/>
      <c r="K80" s="1"/>
      <c r="M80" t="s">
        <v>4</v>
      </c>
      <c r="P80" s="1"/>
      <c r="Q80" s="1">
        <v>0</v>
      </c>
      <c r="R80" s="1"/>
      <c r="S80" s="1"/>
      <c r="T80" s="1"/>
      <c r="U80" s="1">
        <v>0</v>
      </c>
      <c r="V80" s="1"/>
      <c r="W80" s="1"/>
      <c r="Y80" s="1"/>
    </row>
    <row r="81" spans="1:25" ht="12.75">
      <c r="A81" t="s">
        <v>5</v>
      </c>
      <c r="D81" s="1">
        <v>0</v>
      </c>
      <c r="E81" s="1">
        <v>-4941.57</v>
      </c>
      <c r="F81" s="1">
        <v>-7029.81</v>
      </c>
      <c r="G81" s="1">
        <v>-7566.27</v>
      </c>
      <c r="H81" s="1">
        <v>-7167.18</v>
      </c>
      <c r="I81" s="1">
        <v>-7830.87</v>
      </c>
      <c r="J81" s="1"/>
      <c r="K81" s="1"/>
      <c r="M81" t="s">
        <v>5</v>
      </c>
      <c r="P81" s="1"/>
      <c r="Q81" s="1">
        <v>0</v>
      </c>
      <c r="R81" s="1"/>
      <c r="S81" s="1"/>
      <c r="T81" s="1"/>
      <c r="U81" s="1">
        <v>0</v>
      </c>
      <c r="V81" s="1"/>
      <c r="W81" s="1"/>
      <c r="Y81" s="1"/>
    </row>
    <row r="82" spans="1:25" ht="12.75">
      <c r="A82" t="s">
        <v>6</v>
      </c>
      <c r="D82" s="1">
        <v>0</v>
      </c>
      <c r="E82" s="1">
        <v>-5030.23</v>
      </c>
      <c r="F82" s="1">
        <v>-6391.45</v>
      </c>
      <c r="G82" s="1">
        <v>-6757.48</v>
      </c>
      <c r="H82" s="1">
        <v>-6612.91</v>
      </c>
      <c r="I82" s="1">
        <v>-6923.28</v>
      </c>
      <c r="J82" s="1"/>
      <c r="K82" s="1"/>
      <c r="M82" t="s">
        <v>6</v>
      </c>
      <c r="P82" s="1"/>
      <c r="Q82" s="1">
        <v>0</v>
      </c>
      <c r="R82" s="1"/>
      <c r="S82" s="1"/>
      <c r="T82" s="1"/>
      <c r="U82" s="1">
        <v>0</v>
      </c>
      <c r="V82" s="1"/>
      <c r="W82" s="1"/>
      <c r="Y82" s="1"/>
    </row>
    <row r="83" spans="1:25" ht="12.75">
      <c r="A83" t="s">
        <v>7</v>
      </c>
      <c r="D83" s="1">
        <v>0</v>
      </c>
      <c r="E83" s="1">
        <v>-2906.17</v>
      </c>
      <c r="F83" s="1">
        <v>-6906.88</v>
      </c>
      <c r="G83" s="1">
        <v>-6949.06</v>
      </c>
      <c r="H83" s="1">
        <v>-6839.85</v>
      </c>
      <c r="I83" s="1">
        <v>-6252.61</v>
      </c>
      <c r="J83" s="1"/>
      <c r="K83" s="1"/>
      <c r="M83" t="s">
        <v>7</v>
      </c>
      <c r="P83" s="1"/>
      <c r="Q83" s="1">
        <v>0</v>
      </c>
      <c r="R83" s="1"/>
      <c r="S83" s="1"/>
      <c r="T83" s="1"/>
      <c r="U83" s="1">
        <v>0</v>
      </c>
      <c r="V83" s="1"/>
      <c r="W83" s="1"/>
      <c r="Y83" s="1"/>
    </row>
    <row r="84" spans="1:25" ht="12.75">
      <c r="A84" t="s">
        <v>8</v>
      </c>
      <c r="D84" s="1">
        <v>0</v>
      </c>
      <c r="E84" s="1">
        <v>-7268.99</v>
      </c>
      <c r="F84" s="1">
        <v>-7560.06</v>
      </c>
      <c r="G84" s="1">
        <v>-7253.13</v>
      </c>
      <c r="H84" s="1">
        <v>-5995.61</v>
      </c>
      <c r="I84" s="1">
        <v>-6715.64</v>
      </c>
      <c r="J84" s="1"/>
      <c r="K84" s="1"/>
      <c r="M84" t="s">
        <v>8</v>
      </c>
      <c r="P84" s="1"/>
      <c r="Q84" s="1">
        <v>0</v>
      </c>
      <c r="R84" s="1"/>
      <c r="S84" s="1"/>
      <c r="T84" s="1"/>
      <c r="U84" s="1">
        <v>0</v>
      </c>
      <c r="V84" s="1"/>
      <c r="W84" s="1"/>
      <c r="Y84" s="1"/>
    </row>
    <row r="85" spans="1:25" ht="12.75">
      <c r="A85" t="s">
        <v>9</v>
      </c>
      <c r="D85" s="1">
        <v>0</v>
      </c>
      <c r="E85" s="1">
        <v>-6999.54</v>
      </c>
      <c r="F85" s="1">
        <v>-7647.61</v>
      </c>
      <c r="G85" s="1">
        <v>-7405.79</v>
      </c>
      <c r="H85" s="1">
        <v>-7686.93</v>
      </c>
      <c r="I85" s="1">
        <v>-7558.92</v>
      </c>
      <c r="J85" s="1"/>
      <c r="K85" s="1"/>
      <c r="M85" t="s">
        <v>9</v>
      </c>
      <c r="P85" s="1"/>
      <c r="Q85" s="1">
        <v>0</v>
      </c>
      <c r="R85" s="1"/>
      <c r="S85" s="1"/>
      <c r="T85" s="1"/>
      <c r="U85" s="1">
        <v>0</v>
      </c>
      <c r="V85" s="1"/>
      <c r="W85" s="1"/>
      <c r="Y85" s="1"/>
    </row>
    <row r="86" spans="1:25" ht="12.75">
      <c r="A86" t="s">
        <v>10</v>
      </c>
      <c r="D86" s="1">
        <v>0</v>
      </c>
      <c r="E86" s="1">
        <v>-8474.48</v>
      </c>
      <c r="F86" s="1">
        <v>-9144.94</v>
      </c>
      <c r="G86" s="1">
        <v>-9945.12</v>
      </c>
      <c r="H86" s="1">
        <v>-8773.27</v>
      </c>
      <c r="I86" s="1">
        <v>-8346.71</v>
      </c>
      <c r="J86" s="1"/>
      <c r="K86" s="1"/>
      <c r="M86" t="s">
        <v>10</v>
      </c>
      <c r="P86" s="1"/>
      <c r="Q86" s="1">
        <v>0</v>
      </c>
      <c r="R86" s="1"/>
      <c r="S86" s="1"/>
      <c r="T86" s="1"/>
      <c r="U86" s="1">
        <v>0</v>
      </c>
      <c r="V86" s="1"/>
      <c r="W86" s="1"/>
      <c r="Y86" s="1"/>
    </row>
    <row r="87" spans="1:25" ht="12.75">
      <c r="A87" t="s">
        <v>11</v>
      </c>
      <c r="D87" s="1">
        <v>0</v>
      </c>
      <c r="E87" s="1">
        <v>-10470.45</v>
      </c>
      <c r="F87" s="1">
        <v>-9747.77</v>
      </c>
      <c r="G87" s="1">
        <v>-9454.24</v>
      </c>
      <c r="H87" s="1">
        <v>-9903.97</v>
      </c>
      <c r="I87" s="1">
        <v>-9714.48</v>
      </c>
      <c r="J87" s="1"/>
      <c r="K87" s="1"/>
      <c r="M87" t="s">
        <v>11</v>
      </c>
      <c r="P87" s="1"/>
      <c r="Q87" s="1">
        <v>0</v>
      </c>
      <c r="R87" s="1"/>
      <c r="S87" s="1"/>
      <c r="T87" s="1"/>
      <c r="U87" s="1">
        <v>0</v>
      </c>
      <c r="V87" s="1"/>
      <c r="W87" s="1"/>
      <c r="Y87" s="1"/>
    </row>
    <row r="88" spans="1:25" ht="12.75">
      <c r="A88" t="s">
        <v>12</v>
      </c>
      <c r="D88" s="1">
        <v>0</v>
      </c>
      <c r="E88" s="1">
        <v>-10000.34</v>
      </c>
      <c r="F88" s="1">
        <v>-10856.16</v>
      </c>
      <c r="G88" s="1">
        <v>-10953.94</v>
      </c>
      <c r="H88" s="1">
        <v>-10545.06</v>
      </c>
      <c r="I88" s="1">
        <v>-10326.51</v>
      </c>
      <c r="J88" s="1"/>
      <c r="K88" s="1"/>
      <c r="M88" t="s">
        <v>12</v>
      </c>
      <c r="P88" s="1"/>
      <c r="Q88" s="1">
        <v>0</v>
      </c>
      <c r="R88" s="1"/>
      <c r="S88" s="1"/>
      <c r="T88" s="1"/>
      <c r="U88" s="1"/>
      <c r="V88" s="1"/>
      <c r="W88" s="1"/>
      <c r="Y88" s="1"/>
    </row>
    <row r="89" spans="4:25" ht="12.75">
      <c r="D89" s="1"/>
      <c r="E89" s="1"/>
      <c r="F89" s="1"/>
      <c r="G89" s="1"/>
      <c r="H89" s="1"/>
      <c r="P89" s="1"/>
      <c r="Q89" s="1"/>
      <c r="R89" s="1"/>
      <c r="S89" s="1"/>
      <c r="T89" s="1"/>
      <c r="U89" s="1"/>
      <c r="V89" s="1"/>
      <c r="W89" s="1"/>
      <c r="Y89" s="1"/>
    </row>
    <row r="90" spans="1:25" ht="12.75">
      <c r="A90" t="s">
        <v>15</v>
      </c>
      <c r="D90" s="1"/>
      <c r="E90" s="1">
        <f aca="true" t="shared" si="17" ref="E90:K90">SUM(E77:E89)</f>
        <v>-94104.48999999999</v>
      </c>
      <c r="F90" s="1">
        <f t="shared" si="17"/>
        <v>-104225.48000000001</v>
      </c>
      <c r="G90" s="1">
        <f t="shared" si="17"/>
        <v>-107688.5</v>
      </c>
      <c r="H90" s="1">
        <f t="shared" si="17"/>
        <v>-103196.77999999998</v>
      </c>
      <c r="I90" s="1">
        <f t="shared" si="17"/>
        <v>-105077.9</v>
      </c>
      <c r="J90" s="1">
        <f t="shared" si="17"/>
        <v>0</v>
      </c>
      <c r="K90" s="1">
        <f t="shared" si="17"/>
        <v>0</v>
      </c>
      <c r="M90" t="s">
        <v>15</v>
      </c>
      <c r="P90" s="1"/>
      <c r="Q90" s="1">
        <f aca="true" t="shared" si="18" ref="Q90:V90">SUM(Q77:Q89)</f>
        <v>0</v>
      </c>
      <c r="R90" s="1">
        <f t="shared" si="18"/>
        <v>0</v>
      </c>
      <c r="S90" s="1">
        <f t="shared" si="18"/>
        <v>0</v>
      </c>
      <c r="T90" s="1">
        <f t="shared" si="18"/>
        <v>0</v>
      </c>
      <c r="U90" s="1">
        <f t="shared" si="18"/>
        <v>0</v>
      </c>
      <c r="V90" s="1">
        <f t="shared" si="18"/>
        <v>0</v>
      </c>
      <c r="W90" s="1">
        <f>SUM(W77:W89)</f>
        <v>0</v>
      </c>
      <c r="Y90" s="1"/>
    </row>
    <row r="91" spans="11:23" ht="12.75">
      <c r="K91" s="1">
        <f>SUM(E90:K90)</f>
        <v>-514293.1499999999</v>
      </c>
      <c r="W91" s="1">
        <f>SUM(Q90:W90)</f>
        <v>0</v>
      </c>
    </row>
    <row r="92" spans="1:23" ht="12.75">
      <c r="A92" t="s">
        <v>76</v>
      </c>
      <c r="D92">
        <v>2001</v>
      </c>
      <c r="E92">
        <v>2008</v>
      </c>
      <c r="F92">
        <f aca="true" t="shared" si="19" ref="F92:K92">+F3</f>
        <v>2009</v>
      </c>
      <c r="G92">
        <f t="shared" si="19"/>
        <v>2010</v>
      </c>
      <c r="H92">
        <f t="shared" si="19"/>
        <v>2011</v>
      </c>
      <c r="I92">
        <f t="shared" si="19"/>
        <v>2012</v>
      </c>
      <c r="J92">
        <f t="shared" si="19"/>
        <v>2013</v>
      </c>
      <c r="K92">
        <f t="shared" si="19"/>
        <v>2014</v>
      </c>
      <c r="M92" t="s">
        <v>86</v>
      </c>
      <c r="P92">
        <v>2001</v>
      </c>
      <c r="Q92">
        <v>2008</v>
      </c>
      <c r="R92">
        <f aca="true" t="shared" si="20" ref="R92:W92">+F3</f>
        <v>2009</v>
      </c>
      <c r="S92">
        <f t="shared" si="20"/>
        <v>2010</v>
      </c>
      <c r="T92">
        <f t="shared" si="20"/>
        <v>2011</v>
      </c>
      <c r="U92">
        <f t="shared" si="20"/>
        <v>2012</v>
      </c>
      <c r="V92">
        <f t="shared" si="20"/>
        <v>2013</v>
      </c>
      <c r="W92">
        <f t="shared" si="20"/>
        <v>2014</v>
      </c>
    </row>
    <row r="94" spans="1:25" ht="12.75">
      <c r="A94" t="s">
        <v>1</v>
      </c>
      <c r="D94" s="1">
        <v>0</v>
      </c>
      <c r="E94" s="1">
        <v>17900</v>
      </c>
      <c r="F94" s="1">
        <v>66500</v>
      </c>
      <c r="G94" s="1">
        <v>61300</v>
      </c>
      <c r="H94" s="1">
        <v>43800</v>
      </c>
      <c r="I94" s="1">
        <v>-21500</v>
      </c>
      <c r="J94" s="1"/>
      <c r="K94" s="1"/>
      <c r="M94" t="s">
        <v>1</v>
      </c>
      <c r="P94" s="1">
        <v>0</v>
      </c>
      <c r="Q94" s="1">
        <v>0</v>
      </c>
      <c r="R94" s="1"/>
      <c r="S94" s="1"/>
      <c r="T94" s="1"/>
      <c r="U94" s="1"/>
      <c r="V94" s="1"/>
      <c r="W94" s="1"/>
      <c r="Y94" s="1"/>
    </row>
    <row r="95" spans="1:25" ht="12.75">
      <c r="A95" t="s">
        <v>2</v>
      </c>
      <c r="D95" s="1">
        <v>0</v>
      </c>
      <c r="E95" s="1">
        <v>-144300</v>
      </c>
      <c r="F95" s="1">
        <v>-95600</v>
      </c>
      <c r="G95" s="1">
        <v>-260500</v>
      </c>
      <c r="H95" s="1">
        <v>-52900</v>
      </c>
      <c r="I95" s="1">
        <v>-15700</v>
      </c>
      <c r="J95" s="1"/>
      <c r="K95" s="1"/>
      <c r="M95" t="s">
        <v>2</v>
      </c>
      <c r="P95" s="1">
        <v>0</v>
      </c>
      <c r="Q95" s="1">
        <v>0</v>
      </c>
      <c r="R95" s="1"/>
      <c r="S95" s="1"/>
      <c r="T95" s="1"/>
      <c r="U95" s="1"/>
      <c r="V95" s="1"/>
      <c r="W95" s="1"/>
      <c r="Y95" s="1"/>
    </row>
    <row r="96" spans="1:25" ht="12.75">
      <c r="A96" t="s">
        <v>3</v>
      </c>
      <c r="D96" s="1">
        <v>0</v>
      </c>
      <c r="E96" s="1">
        <v>200500</v>
      </c>
      <c r="F96" s="1">
        <v>147100</v>
      </c>
      <c r="G96" s="1">
        <v>240300</v>
      </c>
      <c r="H96" s="1">
        <v>55300</v>
      </c>
      <c r="I96" s="1">
        <v>80700</v>
      </c>
      <c r="J96" s="1"/>
      <c r="K96" s="1"/>
      <c r="M96" t="s">
        <v>3</v>
      </c>
      <c r="P96" s="1">
        <v>0</v>
      </c>
      <c r="Q96" s="1">
        <v>0</v>
      </c>
      <c r="R96" s="1"/>
      <c r="S96" s="1"/>
      <c r="T96" s="1"/>
      <c r="U96" s="1"/>
      <c r="V96" s="1"/>
      <c r="W96" s="1"/>
      <c r="Y96" s="1"/>
    </row>
    <row r="97" spans="1:25" ht="12.75">
      <c r="A97" t="s">
        <v>4</v>
      </c>
      <c r="D97" s="1">
        <v>0</v>
      </c>
      <c r="E97" s="1">
        <v>-27100</v>
      </c>
      <c r="F97" s="1">
        <v>-18600</v>
      </c>
      <c r="G97" s="1">
        <v>52300</v>
      </c>
      <c r="H97" s="1">
        <v>-63400</v>
      </c>
      <c r="I97" s="1">
        <v>24000</v>
      </c>
      <c r="J97" s="1"/>
      <c r="K97" s="1"/>
      <c r="M97" t="s">
        <v>4</v>
      </c>
      <c r="P97" s="1">
        <v>0</v>
      </c>
      <c r="Q97" s="1">
        <v>0</v>
      </c>
      <c r="R97" s="1"/>
      <c r="S97" s="1"/>
      <c r="T97" s="1"/>
      <c r="U97" s="1"/>
      <c r="V97" s="1"/>
      <c r="W97" s="1"/>
      <c r="Y97" s="1"/>
    </row>
    <row r="98" spans="1:25" ht="12.75">
      <c r="A98" t="s">
        <v>5</v>
      </c>
      <c r="D98" s="1">
        <v>0</v>
      </c>
      <c r="E98" s="1">
        <v>98300</v>
      </c>
      <c r="F98" s="1">
        <v>86700</v>
      </c>
      <c r="G98" s="1">
        <v>72500</v>
      </c>
      <c r="H98" s="1">
        <v>97600</v>
      </c>
      <c r="I98" s="1">
        <v>81900</v>
      </c>
      <c r="J98" s="1"/>
      <c r="K98" s="1"/>
      <c r="M98" t="s">
        <v>5</v>
      </c>
      <c r="P98" s="1">
        <v>0</v>
      </c>
      <c r="Q98" s="1">
        <v>0</v>
      </c>
      <c r="R98" s="1"/>
      <c r="S98" s="1"/>
      <c r="T98" s="1"/>
      <c r="U98" s="1"/>
      <c r="V98" s="1"/>
      <c r="W98" s="1"/>
      <c r="Y98" s="1"/>
    </row>
    <row r="99" spans="1:25" ht="12.75">
      <c r="A99" t="s">
        <v>6</v>
      </c>
      <c r="D99" s="1">
        <v>0</v>
      </c>
      <c r="E99" s="1">
        <v>-9900</v>
      </c>
      <c r="F99" s="1">
        <v>-59200</v>
      </c>
      <c r="G99" s="1">
        <v>-68900</v>
      </c>
      <c r="H99" s="1">
        <v>-130800</v>
      </c>
      <c r="I99" s="1">
        <v>-92300</v>
      </c>
      <c r="J99" s="1"/>
      <c r="K99" s="1"/>
      <c r="M99" t="s">
        <v>6</v>
      </c>
      <c r="P99" s="1">
        <v>0</v>
      </c>
      <c r="Q99" s="1">
        <v>0</v>
      </c>
      <c r="R99" s="1"/>
      <c r="S99" s="1"/>
      <c r="T99" s="1"/>
      <c r="U99" s="1"/>
      <c r="V99" s="1"/>
      <c r="W99" s="1"/>
      <c r="Y99" s="1"/>
    </row>
    <row r="100" spans="1:25" ht="12.75">
      <c r="A100" t="s">
        <v>7</v>
      </c>
      <c r="D100" s="1">
        <v>0</v>
      </c>
      <c r="E100" s="1">
        <v>-29400</v>
      </c>
      <c r="F100" s="1">
        <v>41500</v>
      </c>
      <c r="G100" s="1">
        <v>49700</v>
      </c>
      <c r="H100" s="1">
        <v>5600</v>
      </c>
      <c r="I100" s="1">
        <v>6600</v>
      </c>
      <c r="J100" s="1"/>
      <c r="K100" s="1"/>
      <c r="M100" t="s">
        <v>7</v>
      </c>
      <c r="P100" s="1">
        <v>0</v>
      </c>
      <c r="Q100" s="1">
        <v>0</v>
      </c>
      <c r="R100" s="1"/>
      <c r="S100" s="1"/>
      <c r="T100" s="1"/>
      <c r="U100" s="1"/>
      <c r="V100" s="1"/>
      <c r="W100" s="1"/>
      <c r="Y100" s="1"/>
    </row>
    <row r="101" spans="1:25" ht="12.75">
      <c r="A101" t="s">
        <v>8</v>
      </c>
      <c r="D101" s="1">
        <v>0</v>
      </c>
      <c r="E101" s="1">
        <v>-69300</v>
      </c>
      <c r="F101" s="1">
        <v>-334600</v>
      </c>
      <c r="G101" s="1">
        <v>-169200</v>
      </c>
      <c r="H101" s="1">
        <v>-162500</v>
      </c>
      <c r="I101" s="1">
        <v>-127900</v>
      </c>
      <c r="J101" s="1"/>
      <c r="K101" s="1"/>
      <c r="M101" t="s">
        <v>8</v>
      </c>
      <c r="P101" s="1">
        <v>0</v>
      </c>
      <c r="Q101" s="1">
        <v>0</v>
      </c>
      <c r="R101" s="1"/>
      <c r="S101" s="1"/>
      <c r="T101" s="1"/>
      <c r="U101" s="1"/>
      <c r="V101" s="1"/>
      <c r="W101" s="1"/>
      <c r="Y101" s="1"/>
    </row>
    <row r="102" spans="1:25" ht="12.75">
      <c r="A102" t="s">
        <v>9</v>
      </c>
      <c r="D102" s="1">
        <v>0</v>
      </c>
      <c r="E102" s="1">
        <v>106800</v>
      </c>
      <c r="F102" s="1">
        <v>339300</v>
      </c>
      <c r="G102" s="1">
        <v>159800</v>
      </c>
      <c r="H102" s="1">
        <v>176400</v>
      </c>
      <c r="I102" s="1">
        <v>328200</v>
      </c>
      <c r="J102" s="1"/>
      <c r="K102" s="1"/>
      <c r="M102" t="s">
        <v>9</v>
      </c>
      <c r="P102" s="1">
        <v>0</v>
      </c>
      <c r="Q102" s="1">
        <v>0</v>
      </c>
      <c r="R102" s="1"/>
      <c r="S102" s="1"/>
      <c r="T102" s="1"/>
      <c r="U102" s="1"/>
      <c r="V102" s="1"/>
      <c r="W102" s="1"/>
      <c r="Y102" s="1"/>
    </row>
    <row r="103" spans="1:25" ht="12.75">
      <c r="A103" t="s">
        <v>10</v>
      </c>
      <c r="D103" s="1">
        <v>0</v>
      </c>
      <c r="E103" s="1">
        <v>-64100</v>
      </c>
      <c r="F103" s="1">
        <v>-69200</v>
      </c>
      <c r="G103" s="1">
        <v>-144600</v>
      </c>
      <c r="H103" s="1">
        <v>-10400</v>
      </c>
      <c r="I103" s="1">
        <v>-66600</v>
      </c>
      <c r="J103" s="1"/>
      <c r="K103" s="1"/>
      <c r="M103" t="s">
        <v>10</v>
      </c>
      <c r="P103" s="1">
        <v>0</v>
      </c>
      <c r="Q103" s="1">
        <v>0</v>
      </c>
      <c r="R103" s="1"/>
      <c r="S103" s="1"/>
      <c r="T103" s="1"/>
      <c r="U103" s="1"/>
      <c r="V103" s="1"/>
      <c r="W103" s="1"/>
      <c r="Y103" s="1"/>
    </row>
    <row r="104" spans="1:25" ht="12.75">
      <c r="A104" t="s">
        <v>11</v>
      </c>
      <c r="D104" s="1">
        <v>0</v>
      </c>
      <c r="E104" s="1">
        <v>54200</v>
      </c>
      <c r="F104" s="1">
        <v>14300</v>
      </c>
      <c r="G104" s="1">
        <v>101800</v>
      </c>
      <c r="H104" s="1">
        <v>31900</v>
      </c>
      <c r="I104" s="1">
        <v>-19600</v>
      </c>
      <c r="J104" s="1"/>
      <c r="K104" s="1"/>
      <c r="M104" t="s">
        <v>11</v>
      </c>
      <c r="P104" s="1">
        <v>0</v>
      </c>
      <c r="Q104" s="1">
        <v>0</v>
      </c>
      <c r="R104" s="1"/>
      <c r="S104" s="1"/>
      <c r="T104" s="1"/>
      <c r="U104" s="1"/>
      <c r="V104" s="1"/>
      <c r="W104" s="1"/>
      <c r="Y104" s="1"/>
    </row>
    <row r="105" spans="1:25" ht="12.75">
      <c r="A105" t="s">
        <v>12</v>
      </c>
      <c r="D105" s="1">
        <v>0</v>
      </c>
      <c r="E105" s="1">
        <v>-155600</v>
      </c>
      <c r="F105" s="1">
        <v>-159700</v>
      </c>
      <c r="G105" s="1">
        <v>-130100</v>
      </c>
      <c r="H105" s="1">
        <v>-97700</v>
      </c>
      <c r="I105" s="1">
        <v>-136900</v>
      </c>
      <c r="J105" s="1"/>
      <c r="K105" s="1"/>
      <c r="M105" t="s">
        <v>12</v>
      </c>
      <c r="P105" s="1">
        <v>0</v>
      </c>
      <c r="Q105" s="1">
        <v>0</v>
      </c>
      <c r="R105" s="1"/>
      <c r="S105" s="1"/>
      <c r="T105" s="1"/>
      <c r="U105" s="1"/>
      <c r="V105" s="1"/>
      <c r="W105" s="1"/>
      <c r="Y105" s="1"/>
    </row>
    <row r="106" spans="4:25" ht="12.75">
      <c r="D106" s="1"/>
      <c r="E106" s="1"/>
      <c r="F106" s="1"/>
      <c r="G106" s="1"/>
      <c r="H106" s="1"/>
      <c r="P106" s="1"/>
      <c r="Q106" s="1"/>
      <c r="R106" s="1"/>
      <c r="S106" s="1"/>
      <c r="T106" s="1"/>
      <c r="U106" s="1"/>
      <c r="V106" s="1"/>
      <c r="W106" s="1"/>
      <c r="Y106" s="1"/>
    </row>
    <row r="107" spans="1:25" ht="12.75">
      <c r="A107" t="s">
        <v>15</v>
      </c>
      <c r="D107" s="1"/>
      <c r="E107" s="1">
        <f aca="true" t="shared" si="21" ref="E107:K107">SUM(E94:E106)</f>
        <v>-22000</v>
      </c>
      <c r="F107" s="1">
        <f t="shared" si="21"/>
        <v>-41500</v>
      </c>
      <c r="G107" s="1">
        <f t="shared" si="21"/>
        <v>-35600</v>
      </c>
      <c r="H107" s="1">
        <f t="shared" si="21"/>
        <v>-107100</v>
      </c>
      <c r="I107" s="1">
        <f t="shared" si="21"/>
        <v>40900</v>
      </c>
      <c r="J107" s="1">
        <f t="shared" si="21"/>
        <v>0</v>
      </c>
      <c r="K107" s="1">
        <f t="shared" si="21"/>
        <v>0</v>
      </c>
      <c r="M107" t="s">
        <v>15</v>
      </c>
      <c r="P107" s="1"/>
      <c r="Q107" s="1">
        <f aca="true" t="shared" si="22" ref="Q107:V107">SUM(Q94:Q106)</f>
        <v>0</v>
      </c>
      <c r="R107" s="1">
        <f t="shared" si="22"/>
        <v>0</v>
      </c>
      <c r="S107" s="1">
        <f t="shared" si="22"/>
        <v>0</v>
      </c>
      <c r="T107" s="1">
        <f t="shared" si="22"/>
        <v>0</v>
      </c>
      <c r="U107" s="1">
        <f t="shared" si="22"/>
        <v>0</v>
      </c>
      <c r="V107" s="1">
        <f t="shared" si="22"/>
        <v>0</v>
      </c>
      <c r="W107" s="1">
        <f>SUM(W94:W106)</f>
        <v>0</v>
      </c>
      <c r="Y107" s="1"/>
    </row>
    <row r="108" spans="11:23" ht="12.75">
      <c r="K108" s="1">
        <f>SUM(E107:K107)</f>
        <v>-165300</v>
      </c>
      <c r="W108" s="1">
        <f>SUM(Q107:W107)</f>
        <v>0</v>
      </c>
    </row>
    <row r="110" spans="13:23" ht="12.75">
      <c r="M110" t="s">
        <v>138</v>
      </c>
      <c r="P110">
        <v>2001</v>
      </c>
      <c r="Q110">
        <v>2008</v>
      </c>
      <c r="R110">
        <f aca="true" t="shared" si="23" ref="R110:W110">+F21</f>
        <v>2009</v>
      </c>
      <c r="S110">
        <f t="shared" si="23"/>
        <v>2010</v>
      </c>
      <c r="T110">
        <f t="shared" si="23"/>
        <v>2011</v>
      </c>
      <c r="U110">
        <f t="shared" si="23"/>
        <v>2012</v>
      </c>
      <c r="V110">
        <f t="shared" si="23"/>
        <v>2013</v>
      </c>
      <c r="W110">
        <f t="shared" si="23"/>
        <v>2014</v>
      </c>
    </row>
    <row r="112" spans="13:23" ht="12.75">
      <c r="M112" t="s">
        <v>1</v>
      </c>
      <c r="P112" s="1">
        <v>0</v>
      </c>
      <c r="Q112" s="1">
        <v>0</v>
      </c>
      <c r="R112" s="1"/>
      <c r="S112" s="1"/>
      <c r="T112" s="1"/>
      <c r="U112" s="1"/>
      <c r="V112" s="1"/>
      <c r="W112" s="1"/>
    </row>
    <row r="113" spans="13:23" ht="12.75">
      <c r="M113" t="s">
        <v>2</v>
      </c>
      <c r="P113" s="1">
        <v>0</v>
      </c>
      <c r="Q113" s="1">
        <v>0</v>
      </c>
      <c r="R113" s="1"/>
      <c r="S113" s="1">
        <v>-655.62</v>
      </c>
      <c r="T113" s="1"/>
      <c r="U113" s="1"/>
      <c r="V113" s="1"/>
      <c r="W113" s="1"/>
    </row>
    <row r="114" spans="13:23" ht="12.75">
      <c r="M114" t="s">
        <v>3</v>
      </c>
      <c r="P114" s="1">
        <v>0</v>
      </c>
      <c r="Q114" s="1">
        <v>0</v>
      </c>
      <c r="R114" s="1"/>
      <c r="S114" s="1">
        <v>14.92</v>
      </c>
      <c r="T114" s="1"/>
      <c r="U114" s="1"/>
      <c r="V114" s="1"/>
      <c r="W114" s="1"/>
    </row>
    <row r="115" spans="13:23" ht="12.75">
      <c r="M115" t="s">
        <v>4</v>
      </c>
      <c r="P115" s="1">
        <v>0</v>
      </c>
      <c r="Q115" s="1">
        <v>0</v>
      </c>
      <c r="R115" s="1"/>
      <c r="S115" s="1">
        <v>20.27</v>
      </c>
      <c r="T115" s="1"/>
      <c r="U115" s="1"/>
      <c r="V115" s="1"/>
      <c r="W115" s="1"/>
    </row>
    <row r="116" spans="13:23" ht="12.75">
      <c r="M116" t="s">
        <v>5</v>
      </c>
      <c r="P116" s="1">
        <v>0</v>
      </c>
      <c r="Q116" s="1">
        <v>0</v>
      </c>
      <c r="R116" s="1"/>
      <c r="S116" s="1"/>
      <c r="T116" s="1"/>
      <c r="U116" s="1"/>
      <c r="V116" s="1"/>
      <c r="W116" s="1"/>
    </row>
    <row r="117" spans="13:23" ht="12.75">
      <c r="M117" t="s">
        <v>6</v>
      </c>
      <c r="P117" s="1">
        <v>0</v>
      </c>
      <c r="Q117" s="1">
        <v>0</v>
      </c>
      <c r="R117" s="1"/>
      <c r="S117" s="1">
        <v>742.8</v>
      </c>
      <c r="T117" s="1"/>
      <c r="U117" s="1"/>
      <c r="V117" s="1"/>
      <c r="W117" s="1"/>
    </row>
    <row r="118" spans="13:23" ht="12.75">
      <c r="M118" t="s">
        <v>7</v>
      </c>
      <c r="P118" s="1">
        <v>0</v>
      </c>
      <c r="Q118" s="1">
        <v>0</v>
      </c>
      <c r="R118" s="1">
        <v>-18.22</v>
      </c>
      <c r="S118" s="1"/>
      <c r="T118" s="1"/>
      <c r="U118" s="1"/>
      <c r="V118" s="1"/>
      <c r="W118" s="1"/>
    </row>
    <row r="119" spans="13:23" ht="12.75">
      <c r="M119" t="s">
        <v>8</v>
      </c>
      <c r="P119" s="1">
        <v>0</v>
      </c>
      <c r="Q119" s="1">
        <v>0</v>
      </c>
      <c r="R119" s="1">
        <v>44.17</v>
      </c>
      <c r="S119" s="1"/>
      <c r="T119" s="1"/>
      <c r="U119" s="1"/>
      <c r="V119" s="1"/>
      <c r="W119" s="1"/>
    </row>
    <row r="120" spans="13:23" ht="12.75">
      <c r="M120" t="s">
        <v>9</v>
      </c>
      <c r="P120" s="1">
        <v>0</v>
      </c>
      <c r="Q120" s="1">
        <v>0</v>
      </c>
      <c r="R120" s="1"/>
      <c r="S120" s="1"/>
      <c r="T120" s="1"/>
      <c r="U120" s="1"/>
      <c r="V120" s="1"/>
      <c r="W120" s="1"/>
    </row>
    <row r="121" spans="13:23" ht="12.75">
      <c r="M121" t="s">
        <v>10</v>
      </c>
      <c r="P121" s="1">
        <v>0</v>
      </c>
      <c r="Q121" s="1">
        <v>0</v>
      </c>
      <c r="R121" s="1">
        <v>-0.76</v>
      </c>
      <c r="S121" s="1"/>
      <c r="T121" s="1"/>
      <c r="U121" s="1"/>
      <c r="V121" s="1"/>
      <c r="W121" s="1"/>
    </row>
    <row r="122" spans="13:23" ht="12.75">
      <c r="M122" t="s">
        <v>11</v>
      </c>
      <c r="P122" s="1">
        <v>0</v>
      </c>
      <c r="Q122" s="1">
        <v>0</v>
      </c>
      <c r="R122" s="1">
        <v>19.72</v>
      </c>
      <c r="S122" s="1">
        <v>55.91</v>
      </c>
      <c r="T122" s="1"/>
      <c r="U122" s="1"/>
      <c r="V122" s="1"/>
      <c r="W122" s="1"/>
    </row>
    <row r="123" spans="13:23" ht="12.75">
      <c r="M123" t="s">
        <v>12</v>
      </c>
      <c r="P123" s="1">
        <v>0</v>
      </c>
      <c r="Q123" s="1">
        <v>0</v>
      </c>
      <c r="R123" s="1"/>
      <c r="S123" s="1"/>
      <c r="T123" s="1"/>
      <c r="U123" s="1"/>
      <c r="V123" s="1"/>
      <c r="W123" s="1"/>
    </row>
    <row r="124" spans="16:23" ht="12.75">
      <c r="P124" s="1"/>
      <c r="Q124" s="1"/>
      <c r="R124" s="1"/>
      <c r="S124" s="1"/>
      <c r="T124" s="1"/>
      <c r="U124" s="1"/>
      <c r="V124" s="1"/>
      <c r="W124" s="1"/>
    </row>
    <row r="125" spans="13:23" ht="12.75">
      <c r="M125" t="s">
        <v>15</v>
      </c>
      <c r="P125" s="1"/>
      <c r="Q125" s="1">
        <f aca="true" t="shared" si="24" ref="Q125:V125">SUM(Q112:Q124)</f>
        <v>0</v>
      </c>
      <c r="R125" s="1">
        <f t="shared" si="24"/>
        <v>44.91</v>
      </c>
      <c r="S125" s="1">
        <f t="shared" si="24"/>
        <v>178.2799999999999</v>
      </c>
      <c r="T125" s="1">
        <f t="shared" si="24"/>
        <v>0</v>
      </c>
      <c r="U125" s="1">
        <f t="shared" si="24"/>
        <v>0</v>
      </c>
      <c r="V125" s="1">
        <f t="shared" si="24"/>
        <v>0</v>
      </c>
      <c r="W125" s="1">
        <f>SUM(W112:W124)</f>
        <v>0</v>
      </c>
    </row>
    <row r="126" ht="12.75">
      <c r="W126" s="1"/>
    </row>
  </sheetData>
  <sheetProtection/>
  <printOptions/>
  <pageMargins left="0" right="0.15748031496062992" top="0" bottom="0" header="0.31496062992125984" footer="0.31496062992125984"/>
  <pageSetup horizontalDpi="600" verticalDpi="600" orientation="landscape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"/>
  <sheetViews>
    <sheetView zoomScale="40" zoomScaleNormal="40" zoomScalePageLayoutView="0" workbookViewId="0" topLeftCell="A13">
      <selection activeCell="V107" sqref="D95:V107"/>
    </sheetView>
  </sheetViews>
  <sheetFormatPr defaultColWidth="9.140625" defaultRowHeight="12.75"/>
  <cols>
    <col min="2" max="2" width="13.00390625" style="0" customWidth="1"/>
    <col min="3" max="3" width="0.42578125" style="0" customWidth="1"/>
    <col min="4" max="4" width="15.00390625" style="0" customWidth="1"/>
    <col min="5" max="5" width="13.421875" style="0" bestFit="1" customWidth="1"/>
    <col min="6" max="6" width="14.421875" style="0" bestFit="1" customWidth="1"/>
    <col min="7" max="7" width="13.421875" style="0" bestFit="1" customWidth="1"/>
    <col min="8" max="9" width="13.421875" style="0" customWidth="1"/>
    <col min="10" max="10" width="14.421875" style="0" bestFit="1" customWidth="1"/>
    <col min="11" max="11" width="5.28125" style="0" customWidth="1"/>
    <col min="15" max="15" width="13.421875" style="0" bestFit="1" customWidth="1"/>
    <col min="16" max="16" width="14.7109375" style="0" customWidth="1"/>
    <col min="17" max="17" width="14.57421875" style="0" customWidth="1"/>
    <col min="18" max="18" width="13.57421875" style="0" customWidth="1"/>
    <col min="19" max="19" width="13.421875" style="0" bestFit="1" customWidth="1"/>
    <col min="20" max="20" width="12.140625" style="0" customWidth="1"/>
    <col min="21" max="21" width="13.421875" style="0" customWidth="1"/>
  </cols>
  <sheetData>
    <row r="1" spans="1:12" ht="12.75">
      <c r="A1" t="s">
        <v>0</v>
      </c>
      <c r="L1" t="s">
        <v>0</v>
      </c>
    </row>
    <row r="3" spans="1:21" ht="12.75">
      <c r="A3" t="s">
        <v>18</v>
      </c>
      <c r="D3">
        <v>2008</v>
      </c>
      <c r="E3">
        <v>2009</v>
      </c>
      <c r="F3">
        <v>2010</v>
      </c>
      <c r="G3">
        <v>2011</v>
      </c>
      <c r="H3">
        <v>2012</v>
      </c>
      <c r="I3">
        <v>2013</v>
      </c>
      <c r="J3">
        <v>2014</v>
      </c>
      <c r="L3" t="s">
        <v>19</v>
      </c>
      <c r="O3">
        <f>+D3</f>
        <v>2008</v>
      </c>
      <c r="P3">
        <f aca="true" t="shared" si="0" ref="P3:U3">+E3</f>
        <v>2009</v>
      </c>
      <c r="Q3">
        <f t="shared" si="0"/>
        <v>2010</v>
      </c>
      <c r="R3">
        <f t="shared" si="0"/>
        <v>2011</v>
      </c>
      <c r="S3">
        <f t="shared" si="0"/>
        <v>2012</v>
      </c>
      <c r="T3">
        <f t="shared" si="0"/>
        <v>2013</v>
      </c>
      <c r="U3">
        <f t="shared" si="0"/>
        <v>2014</v>
      </c>
    </row>
    <row r="5" spans="1:21" ht="12.75">
      <c r="A5" t="s">
        <v>1</v>
      </c>
      <c r="D5" s="1">
        <v>-349693.36</v>
      </c>
      <c r="E5" s="1">
        <v>-298914.9</v>
      </c>
      <c r="F5" s="1">
        <v>-310071.49</v>
      </c>
      <c r="G5" s="1">
        <v>-321425.52</v>
      </c>
      <c r="H5" s="1">
        <v>-334330.41</v>
      </c>
      <c r="I5" s="1"/>
      <c r="J5" s="1"/>
      <c r="L5" t="s">
        <v>1</v>
      </c>
      <c r="O5" s="1">
        <v>-962.56</v>
      </c>
      <c r="P5" s="1">
        <v>-855.94</v>
      </c>
      <c r="Q5" s="1">
        <v>-881.37</v>
      </c>
      <c r="R5" s="1">
        <v>-314.08</v>
      </c>
      <c r="S5" s="1">
        <v>0</v>
      </c>
      <c r="T5" s="1"/>
      <c r="U5" s="1"/>
    </row>
    <row r="6" spans="1:21" ht="12.75">
      <c r="A6" t="s">
        <v>2</v>
      </c>
      <c r="D6" s="1">
        <v>-254582.48</v>
      </c>
      <c r="E6" s="1">
        <v>-223506.19</v>
      </c>
      <c r="F6" s="1">
        <v>-237161.65</v>
      </c>
      <c r="G6" s="1">
        <v>-252644.33</v>
      </c>
      <c r="H6" s="1">
        <v>-258922.94</v>
      </c>
      <c r="I6" s="1"/>
      <c r="J6" s="1"/>
      <c r="L6" t="s">
        <v>2</v>
      </c>
      <c r="O6" s="1">
        <v>-393.49</v>
      </c>
      <c r="P6" s="1">
        <v>0</v>
      </c>
      <c r="Q6" s="1">
        <v>0</v>
      </c>
      <c r="R6" s="1">
        <v>0</v>
      </c>
      <c r="S6" s="1">
        <v>0</v>
      </c>
      <c r="U6" s="1"/>
    </row>
    <row r="7" spans="1:21" ht="12.75">
      <c r="A7" t="s">
        <v>3</v>
      </c>
      <c r="D7" s="1">
        <v>-382904.99</v>
      </c>
      <c r="E7" s="1">
        <v>-323597.05</v>
      </c>
      <c r="F7" s="1">
        <v>-357072.83</v>
      </c>
      <c r="G7" s="1">
        <v>-369389.71</v>
      </c>
      <c r="H7" s="1">
        <v>-379337.23</v>
      </c>
      <c r="I7" s="1"/>
      <c r="J7" s="1"/>
      <c r="L7" t="s">
        <v>3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U7" s="1"/>
    </row>
    <row r="8" spans="1:21" ht="12.75">
      <c r="A8" t="s">
        <v>4</v>
      </c>
      <c r="D8" s="1">
        <v>-239329.48</v>
      </c>
      <c r="E8" s="1">
        <v>-188784.41</v>
      </c>
      <c r="F8" s="1">
        <v>-213649.18</v>
      </c>
      <c r="G8" s="1">
        <v>-226353.42</v>
      </c>
      <c r="H8" s="1">
        <v>-236875.68</v>
      </c>
      <c r="I8" s="1"/>
      <c r="J8" s="1"/>
      <c r="L8" t="s">
        <v>4</v>
      </c>
      <c r="O8" s="1">
        <v>0</v>
      </c>
      <c r="P8" s="1">
        <v>0</v>
      </c>
      <c r="Q8" s="1">
        <v>0</v>
      </c>
      <c r="R8" s="1">
        <v>0</v>
      </c>
      <c r="S8" s="1">
        <v>-3430.74</v>
      </c>
      <c r="T8" s="1"/>
      <c r="U8" s="1"/>
    </row>
    <row r="9" spans="1:21" ht="12.75">
      <c r="A9" t="s">
        <v>5</v>
      </c>
      <c r="D9" s="1">
        <v>-326897.15</v>
      </c>
      <c r="E9" s="1">
        <v>-266581</v>
      </c>
      <c r="F9" s="1">
        <v>-287215.82</v>
      </c>
      <c r="G9" s="1">
        <v>-308170.16</v>
      </c>
      <c r="H9" s="1">
        <v>-316604.55</v>
      </c>
      <c r="I9" s="1"/>
      <c r="J9" s="1"/>
      <c r="L9" t="s">
        <v>5</v>
      </c>
      <c r="O9" s="1">
        <v>0</v>
      </c>
      <c r="P9" s="1">
        <v>0</v>
      </c>
      <c r="Q9" s="1">
        <v>0</v>
      </c>
      <c r="R9" s="1">
        <v>0</v>
      </c>
      <c r="S9" s="1">
        <v>-774.22</v>
      </c>
      <c r="U9" s="1"/>
    </row>
    <row r="10" spans="1:21" ht="12.75">
      <c r="A10" t="s">
        <v>6</v>
      </c>
      <c r="D10" s="1">
        <v>-177595.23</v>
      </c>
      <c r="E10" s="1">
        <v>-167005.19</v>
      </c>
      <c r="F10" s="1">
        <v>-177453.05</v>
      </c>
      <c r="G10" s="1">
        <v>-195066.3</v>
      </c>
      <c r="H10" s="1">
        <v>-215979.75</v>
      </c>
      <c r="I10" s="1"/>
      <c r="J10" s="1"/>
      <c r="L10" t="s">
        <v>6</v>
      </c>
      <c r="O10" s="1">
        <v>0</v>
      </c>
      <c r="P10" s="1">
        <v>0</v>
      </c>
      <c r="Q10" s="1">
        <v>0</v>
      </c>
      <c r="R10" s="1">
        <v>-946</v>
      </c>
      <c r="S10" s="1">
        <v>0</v>
      </c>
      <c r="T10" s="1"/>
      <c r="U10" s="1"/>
    </row>
    <row r="11" spans="1:21" ht="12.75">
      <c r="A11" t="s">
        <v>7</v>
      </c>
      <c r="D11" s="1">
        <v>-245957.77</v>
      </c>
      <c r="E11" s="1">
        <v>-258593.94</v>
      </c>
      <c r="F11" s="1">
        <v>-297068.38</v>
      </c>
      <c r="G11" s="1">
        <v>-318057.82</v>
      </c>
      <c r="H11" s="1">
        <v>-398382.27</v>
      </c>
      <c r="I11" s="1"/>
      <c r="J11" s="1"/>
      <c r="L11" t="s">
        <v>7</v>
      </c>
      <c r="O11" s="1">
        <v>-2070.39</v>
      </c>
      <c r="P11" s="1">
        <v>-438.22</v>
      </c>
      <c r="Q11" s="1">
        <v>0</v>
      </c>
      <c r="R11" s="1">
        <v>0</v>
      </c>
      <c r="S11" s="1">
        <v>0</v>
      </c>
      <c r="T11" s="1"/>
      <c r="U11" s="1"/>
    </row>
    <row r="12" spans="1:21" ht="12.75">
      <c r="A12" t="s">
        <v>8</v>
      </c>
      <c r="D12" s="1">
        <v>-181747.61</v>
      </c>
      <c r="E12" s="1">
        <v>-183968.96</v>
      </c>
      <c r="F12" s="1">
        <v>-225337.59</v>
      </c>
      <c r="G12" s="1">
        <v>-240792.47</v>
      </c>
      <c r="H12" s="1">
        <v>-335702.1</v>
      </c>
      <c r="I12" s="1"/>
      <c r="J12" s="1"/>
      <c r="L12" t="s">
        <v>8</v>
      </c>
      <c r="O12" s="1">
        <v>0</v>
      </c>
      <c r="P12" s="1">
        <v>-1233.17</v>
      </c>
      <c r="Q12" s="1">
        <v>-1760.01</v>
      </c>
      <c r="R12" s="1">
        <v>0</v>
      </c>
      <c r="S12" s="1">
        <v>0</v>
      </c>
      <c r="T12" s="1"/>
      <c r="U12" s="1"/>
    </row>
    <row r="13" spans="1:21" ht="12.75">
      <c r="A13" t="s">
        <v>9</v>
      </c>
      <c r="D13" s="1">
        <v>-295826.09</v>
      </c>
      <c r="E13" s="1">
        <v>-314389.2</v>
      </c>
      <c r="F13" s="1">
        <v>-382204.22</v>
      </c>
      <c r="G13" s="1">
        <v>-412272.5</v>
      </c>
      <c r="H13" s="1">
        <v>-549349.86</v>
      </c>
      <c r="I13" s="1"/>
      <c r="J13" s="1"/>
      <c r="L13" t="s">
        <v>9</v>
      </c>
      <c r="O13" s="1">
        <v>-348.83</v>
      </c>
      <c r="P13" s="1">
        <v>0</v>
      </c>
      <c r="Q13" s="1">
        <v>0</v>
      </c>
      <c r="R13" s="1">
        <v>0</v>
      </c>
      <c r="S13" s="1">
        <v>0</v>
      </c>
      <c r="T13" s="1"/>
      <c r="U13" s="1"/>
    </row>
    <row r="14" spans="1:21" ht="12.75">
      <c r="A14" t="s">
        <v>10</v>
      </c>
      <c r="D14" s="1">
        <v>-173507.86</v>
      </c>
      <c r="E14" s="1">
        <v>-193593.83</v>
      </c>
      <c r="F14" s="1">
        <v>-214689.64</v>
      </c>
      <c r="G14" s="1">
        <v>-247190.79</v>
      </c>
      <c r="H14" s="1">
        <v>-298356.23</v>
      </c>
      <c r="I14" s="1"/>
      <c r="J14" s="1"/>
      <c r="L14" t="s">
        <v>10</v>
      </c>
      <c r="O14" s="1">
        <v>0</v>
      </c>
      <c r="P14" s="1">
        <v>0</v>
      </c>
      <c r="Q14" s="1">
        <v>0</v>
      </c>
      <c r="R14" s="1">
        <v>0</v>
      </c>
      <c r="S14" s="1">
        <v>-4551.61</v>
      </c>
      <c r="T14" s="1"/>
      <c r="U14" s="1"/>
    </row>
    <row r="15" spans="1:21" ht="12.75">
      <c r="A15" t="s">
        <v>11</v>
      </c>
      <c r="D15" s="1">
        <v>-251502.15</v>
      </c>
      <c r="E15" s="1">
        <v>-284299.27</v>
      </c>
      <c r="F15" s="1">
        <v>-288502.18</v>
      </c>
      <c r="G15" s="1">
        <v>-313372.67</v>
      </c>
      <c r="H15" s="1">
        <v>-392591.4</v>
      </c>
      <c r="I15" s="1"/>
      <c r="J15" s="1"/>
      <c r="L15" t="s">
        <v>11</v>
      </c>
      <c r="O15" s="1">
        <v>0</v>
      </c>
      <c r="P15" s="1">
        <v>0</v>
      </c>
      <c r="Q15" s="1">
        <v>0</v>
      </c>
      <c r="R15" s="1">
        <v>-494.12</v>
      </c>
      <c r="S15" s="1">
        <v>0</v>
      </c>
      <c r="T15" s="1"/>
      <c r="U15" s="1"/>
    </row>
    <row r="16" spans="1:21" ht="12.75">
      <c r="A16" t="s">
        <v>12</v>
      </c>
      <c r="D16" s="1">
        <v>-168222.98</v>
      </c>
      <c r="E16" s="1">
        <v>-186646.6</v>
      </c>
      <c r="F16" s="1">
        <v>-184698.86</v>
      </c>
      <c r="G16" s="1">
        <v>-206754.77</v>
      </c>
      <c r="H16" s="1">
        <v>-269373.81</v>
      </c>
      <c r="I16" s="1"/>
      <c r="J16" s="1"/>
      <c r="L16" t="s">
        <v>12</v>
      </c>
      <c r="O16" s="1">
        <v>-285.12</v>
      </c>
      <c r="P16" s="1">
        <v>-314.54</v>
      </c>
      <c r="Q16" s="1">
        <v>0</v>
      </c>
      <c r="R16" s="1">
        <v>-3308.73</v>
      </c>
      <c r="S16" s="1"/>
      <c r="T16" s="1"/>
      <c r="U16" s="1"/>
    </row>
    <row r="17" spans="4:21" ht="12.75">
      <c r="D17" s="1"/>
      <c r="E17" s="1"/>
      <c r="F17" s="1"/>
      <c r="G17" s="1"/>
      <c r="H17" s="1"/>
      <c r="I17" s="1"/>
      <c r="J17" s="1"/>
      <c r="O17" s="1"/>
      <c r="P17" s="1"/>
      <c r="Q17" s="1"/>
      <c r="R17" s="1"/>
      <c r="U17" s="1"/>
    </row>
    <row r="18" spans="1:21" ht="12.75">
      <c r="A18" t="s">
        <v>15</v>
      </c>
      <c r="D18" s="1">
        <f>SUM(D5:D17)</f>
        <v>-3047767.1499999994</v>
      </c>
      <c r="E18" s="1">
        <f aca="true" t="shared" si="1" ref="E18:J18">SUM(E5:E17)</f>
        <v>-2889880.54</v>
      </c>
      <c r="F18" s="1">
        <f t="shared" si="1"/>
        <v>-3175124.89</v>
      </c>
      <c r="G18" s="1">
        <f>SUM(G5:G17)</f>
        <v>-3411490.46</v>
      </c>
      <c r="H18" s="1">
        <f t="shared" si="1"/>
        <v>-3985806.23</v>
      </c>
      <c r="I18" s="1">
        <f t="shared" si="1"/>
        <v>0</v>
      </c>
      <c r="J18" s="1">
        <f t="shared" si="1"/>
        <v>0</v>
      </c>
      <c r="L18" t="s">
        <v>15</v>
      </c>
      <c r="O18" s="1">
        <f aca="true" t="shared" si="2" ref="O18:U18">SUM(O5:O17)</f>
        <v>-4060.3899999999994</v>
      </c>
      <c r="P18" s="1">
        <f t="shared" si="2"/>
        <v>-2841.87</v>
      </c>
      <c r="Q18" s="1">
        <f t="shared" si="2"/>
        <v>-2641.38</v>
      </c>
      <c r="R18" s="1">
        <f t="shared" si="2"/>
        <v>-5062.93</v>
      </c>
      <c r="S18" s="1">
        <f t="shared" si="2"/>
        <v>-8756.57</v>
      </c>
      <c r="T18" s="1">
        <f t="shared" si="2"/>
        <v>0</v>
      </c>
      <c r="U18" s="1">
        <f t="shared" si="2"/>
        <v>0</v>
      </c>
    </row>
    <row r="19" spans="10:21" ht="12.75">
      <c r="J19" s="1">
        <f>SUM(D18:J18)</f>
        <v>-16510069.27</v>
      </c>
      <c r="U19" s="1">
        <f>SUM(O18:U18)</f>
        <v>-23363.14</v>
      </c>
    </row>
    <row r="21" spans="1:21" ht="12.75">
      <c r="A21" t="s">
        <v>20</v>
      </c>
      <c r="D21">
        <f aca="true" t="shared" si="3" ref="D21:J21">+D3</f>
        <v>2008</v>
      </c>
      <c r="E21">
        <f t="shared" si="3"/>
        <v>2009</v>
      </c>
      <c r="F21">
        <f t="shared" si="3"/>
        <v>2010</v>
      </c>
      <c r="G21">
        <f t="shared" si="3"/>
        <v>2011</v>
      </c>
      <c r="H21">
        <f t="shared" si="3"/>
        <v>2012</v>
      </c>
      <c r="I21">
        <f t="shared" si="3"/>
        <v>2013</v>
      </c>
      <c r="J21">
        <f t="shared" si="3"/>
        <v>2014</v>
      </c>
      <c r="L21" t="s">
        <v>21</v>
      </c>
      <c r="O21">
        <f>+O3</f>
        <v>2008</v>
      </c>
      <c r="P21">
        <f aca="true" t="shared" si="4" ref="P21:U21">+P3</f>
        <v>2009</v>
      </c>
      <c r="Q21">
        <f t="shared" si="4"/>
        <v>2010</v>
      </c>
      <c r="R21">
        <f t="shared" si="4"/>
        <v>2011</v>
      </c>
      <c r="S21">
        <f t="shared" si="4"/>
        <v>2012</v>
      </c>
      <c r="T21">
        <f t="shared" si="4"/>
        <v>2013</v>
      </c>
      <c r="U21">
        <f t="shared" si="4"/>
        <v>2014</v>
      </c>
    </row>
    <row r="23" spans="1:21" ht="12.75">
      <c r="A23" t="s">
        <v>1</v>
      </c>
      <c r="D23" s="1">
        <v>-428197.25</v>
      </c>
      <c r="E23" s="1">
        <v>-333811.23</v>
      </c>
      <c r="F23" s="1">
        <v>-387316.22</v>
      </c>
      <c r="G23" s="1">
        <v>-402006.89</v>
      </c>
      <c r="H23" s="1">
        <v>-422210.72</v>
      </c>
      <c r="I23" s="1"/>
      <c r="J23" s="1"/>
      <c r="L23" t="s">
        <v>1</v>
      </c>
      <c r="O23" s="1">
        <v>-684.2</v>
      </c>
      <c r="P23" s="1">
        <v>-526.44</v>
      </c>
      <c r="Q23" s="1">
        <v>-622.28</v>
      </c>
      <c r="R23" s="1">
        <v>0</v>
      </c>
      <c r="S23" s="1">
        <v>0</v>
      </c>
      <c r="T23" s="1"/>
      <c r="U23" s="1"/>
    </row>
    <row r="24" spans="1:21" ht="12.75">
      <c r="A24" t="s">
        <v>2</v>
      </c>
      <c r="D24" s="1">
        <v>-333880.41</v>
      </c>
      <c r="E24" s="1">
        <v>-282583.1</v>
      </c>
      <c r="F24" s="1">
        <v>-371238.09</v>
      </c>
      <c r="G24" s="1">
        <v>-411989.19</v>
      </c>
      <c r="H24" s="1">
        <v>-428877.88</v>
      </c>
      <c r="I24" s="1"/>
      <c r="J24" s="1"/>
      <c r="L24" t="s">
        <v>2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U24" s="1"/>
    </row>
    <row r="25" spans="1:21" ht="12.75">
      <c r="A25" t="s">
        <v>3</v>
      </c>
      <c r="D25" s="1">
        <v>-522698.02</v>
      </c>
      <c r="E25" s="1">
        <v>-393607.34</v>
      </c>
      <c r="F25" s="1">
        <v>-385566.86</v>
      </c>
      <c r="G25" s="1">
        <v>-401379.42</v>
      </c>
      <c r="H25" s="1">
        <v>-417535.68</v>
      </c>
      <c r="I25" s="1"/>
      <c r="J25" s="1"/>
      <c r="L25" t="s">
        <v>3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U25" s="1"/>
    </row>
    <row r="26" spans="1:21" ht="12.75">
      <c r="A26" t="s">
        <v>4</v>
      </c>
      <c r="D26" s="1">
        <v>-415132.12</v>
      </c>
      <c r="E26" s="1">
        <v>-323720.18</v>
      </c>
      <c r="F26" s="1">
        <v>-374810.36</v>
      </c>
      <c r="G26" s="1">
        <v>-392191.62</v>
      </c>
      <c r="H26" s="1">
        <v>-442952.91</v>
      </c>
      <c r="I26" s="1"/>
      <c r="J26" s="1"/>
      <c r="L26" t="s">
        <v>4</v>
      </c>
      <c r="O26" s="1">
        <v>0</v>
      </c>
      <c r="P26" s="1">
        <v>0</v>
      </c>
      <c r="Q26" s="1">
        <v>0</v>
      </c>
      <c r="R26" s="1">
        <v>0</v>
      </c>
      <c r="S26" s="1">
        <v>-967.6</v>
      </c>
      <c r="U26" s="1"/>
    </row>
    <row r="27" spans="1:21" ht="12.75">
      <c r="A27" t="s">
        <v>5</v>
      </c>
      <c r="D27" s="1">
        <v>-396770.38</v>
      </c>
      <c r="E27" s="1">
        <v>-356400.42</v>
      </c>
      <c r="F27" s="1">
        <v>-394987.5</v>
      </c>
      <c r="G27" s="1">
        <v>-399424.26</v>
      </c>
      <c r="H27" s="1">
        <v>-415084.18</v>
      </c>
      <c r="I27" s="1"/>
      <c r="J27" s="1"/>
      <c r="L27" t="s">
        <v>5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U27" s="1"/>
    </row>
    <row r="28" spans="1:21" ht="12.75">
      <c r="A28" t="s">
        <v>6</v>
      </c>
      <c r="D28" s="1">
        <v>-365395.87</v>
      </c>
      <c r="E28" s="1">
        <v>-368952.52</v>
      </c>
      <c r="F28" s="1">
        <v>-425619.1</v>
      </c>
      <c r="G28" s="1">
        <v>-463151.24</v>
      </c>
      <c r="H28" s="1">
        <v>-577806.65</v>
      </c>
      <c r="I28" s="1"/>
      <c r="J28" s="1"/>
      <c r="L28" t="s">
        <v>6</v>
      </c>
      <c r="O28" s="1">
        <v>0</v>
      </c>
      <c r="P28" s="1">
        <v>0</v>
      </c>
      <c r="Q28" s="1">
        <v>0</v>
      </c>
      <c r="R28" s="1">
        <v>-726.86</v>
      </c>
      <c r="S28" s="1">
        <v>0</v>
      </c>
      <c r="U28" s="1"/>
    </row>
    <row r="29" spans="1:21" ht="12.75">
      <c r="A29" t="s">
        <v>7</v>
      </c>
      <c r="D29" s="1">
        <v>-381870.13</v>
      </c>
      <c r="E29" s="1">
        <v>-407398.37</v>
      </c>
      <c r="F29" s="1">
        <v>-451480.88</v>
      </c>
      <c r="G29" s="1">
        <v>-471508.37</v>
      </c>
      <c r="H29" s="1">
        <v>-600697.43</v>
      </c>
      <c r="I29" s="1"/>
      <c r="J29" s="1"/>
      <c r="L29" t="s">
        <v>7</v>
      </c>
      <c r="O29" s="1">
        <v>-788.08</v>
      </c>
      <c r="P29" s="1">
        <v>0</v>
      </c>
      <c r="Q29" s="1">
        <v>0</v>
      </c>
      <c r="R29" s="1">
        <v>0</v>
      </c>
      <c r="S29" s="1">
        <v>0</v>
      </c>
      <c r="T29" s="1"/>
      <c r="U29" s="1"/>
    </row>
    <row r="30" spans="1:21" ht="12.75">
      <c r="A30" t="s">
        <v>8</v>
      </c>
      <c r="D30" s="1">
        <v>-366357.11</v>
      </c>
      <c r="E30" s="1">
        <v>-251299.25</v>
      </c>
      <c r="F30" s="1">
        <v>-439119.55</v>
      </c>
      <c r="G30" s="1">
        <v>-484555.46</v>
      </c>
      <c r="H30" s="1">
        <v>-604193.49</v>
      </c>
      <c r="I30" s="1"/>
      <c r="J30" s="1"/>
      <c r="L30" t="s">
        <v>8</v>
      </c>
      <c r="O30" s="1">
        <v>0</v>
      </c>
      <c r="P30" s="1">
        <v>-642.84</v>
      </c>
      <c r="Q30" s="1">
        <v>-723.71</v>
      </c>
      <c r="R30" s="1">
        <v>0</v>
      </c>
      <c r="S30" s="1">
        <v>0</v>
      </c>
      <c r="U30" s="1"/>
    </row>
    <row r="31" spans="1:21" ht="12.75">
      <c r="A31" t="s">
        <v>9</v>
      </c>
      <c r="D31" s="1">
        <v>-364098.45</v>
      </c>
      <c r="E31" s="1">
        <v>-563583.51</v>
      </c>
      <c r="F31" s="1">
        <v>-435370.75</v>
      </c>
      <c r="G31" s="1">
        <v>-456050.37</v>
      </c>
      <c r="H31" s="1">
        <v>-580734.44</v>
      </c>
      <c r="I31" s="1"/>
      <c r="J31" s="1"/>
      <c r="L31" t="s">
        <v>9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U31" s="1"/>
    </row>
    <row r="32" spans="1:21" ht="12.75">
      <c r="A32" t="s">
        <v>10</v>
      </c>
      <c r="D32" s="1">
        <v>-358233.88</v>
      </c>
      <c r="E32" s="1">
        <v>-398975.39</v>
      </c>
      <c r="F32" s="1">
        <v>-418258.61</v>
      </c>
      <c r="G32" s="1">
        <v>-465506.84</v>
      </c>
      <c r="H32" s="1">
        <v>-574543.14</v>
      </c>
      <c r="I32" s="1"/>
      <c r="J32" s="1"/>
      <c r="L32" t="s">
        <v>10</v>
      </c>
      <c r="O32" s="1">
        <v>0</v>
      </c>
      <c r="P32" s="1">
        <v>0</v>
      </c>
      <c r="Q32" s="1">
        <v>0</v>
      </c>
      <c r="R32" s="1">
        <v>0</v>
      </c>
      <c r="S32" s="1">
        <v>-1052.27</v>
      </c>
      <c r="U32" s="1"/>
    </row>
    <row r="33" spans="1:21" ht="12.75">
      <c r="A33" t="s">
        <v>11</v>
      </c>
      <c r="D33" s="1">
        <v>-324915.9</v>
      </c>
      <c r="E33" s="1">
        <v>-377407.92</v>
      </c>
      <c r="F33" s="1">
        <v>-401583.56</v>
      </c>
      <c r="G33" s="1">
        <v>-433773.68</v>
      </c>
      <c r="H33" s="1">
        <v>-544209.06</v>
      </c>
      <c r="I33" s="1"/>
      <c r="J33" s="1"/>
      <c r="L33" t="s">
        <v>11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U33" s="1"/>
    </row>
    <row r="34" spans="1:21" ht="12.75">
      <c r="A34" t="s">
        <v>12</v>
      </c>
      <c r="D34" s="1">
        <v>-360732.18</v>
      </c>
      <c r="E34" s="1">
        <v>-378244.22</v>
      </c>
      <c r="F34" s="1">
        <v>-410439.83</v>
      </c>
      <c r="G34" s="1">
        <v>-424717.68</v>
      </c>
      <c r="H34" s="1">
        <v>-535832.19</v>
      </c>
      <c r="I34" s="1"/>
      <c r="J34" s="1"/>
      <c r="L34" t="s">
        <v>12</v>
      </c>
      <c r="O34" s="1">
        <v>0</v>
      </c>
      <c r="P34" s="1">
        <v>0</v>
      </c>
      <c r="Q34" s="1">
        <v>0</v>
      </c>
      <c r="R34" s="1">
        <v>-814.34</v>
      </c>
      <c r="U34" s="1"/>
    </row>
    <row r="35" spans="4:21" ht="12.75">
      <c r="D35" s="1"/>
      <c r="E35" s="1"/>
      <c r="F35" s="1"/>
      <c r="G35" s="1"/>
      <c r="H35" s="1"/>
      <c r="I35" s="1"/>
      <c r="J35" s="1"/>
      <c r="O35" s="1"/>
      <c r="P35" s="1"/>
      <c r="Q35" s="1"/>
      <c r="R35" s="1"/>
      <c r="U35" s="1"/>
    </row>
    <row r="36" spans="1:21" ht="12.75">
      <c r="A36" t="s">
        <v>15</v>
      </c>
      <c r="D36" s="1">
        <f aca="true" t="shared" si="5" ref="D36:I36">SUM(D23:D35)</f>
        <v>-4618281.699999999</v>
      </c>
      <c r="E36" s="1">
        <f t="shared" si="5"/>
        <v>-4435983.45</v>
      </c>
      <c r="F36" s="1">
        <f t="shared" si="5"/>
        <v>-4895791.31</v>
      </c>
      <c r="G36" s="1">
        <f t="shared" si="5"/>
        <v>-5206255.02</v>
      </c>
      <c r="H36" s="1">
        <f t="shared" si="5"/>
        <v>-6144677.77</v>
      </c>
      <c r="I36" s="1">
        <f t="shared" si="5"/>
        <v>0</v>
      </c>
      <c r="J36" s="1">
        <f>SUM(J23:J35)</f>
        <v>0</v>
      </c>
      <c r="L36" t="s">
        <v>15</v>
      </c>
      <c r="O36" s="1">
        <f aca="true" t="shared" si="6" ref="O36:U36">SUM(O23:O35)</f>
        <v>-1472.2800000000002</v>
      </c>
      <c r="P36" s="1">
        <f t="shared" si="6"/>
        <v>-1169.2800000000002</v>
      </c>
      <c r="Q36" s="1">
        <f t="shared" si="6"/>
        <v>-1345.99</v>
      </c>
      <c r="R36" s="1">
        <f t="shared" si="6"/>
        <v>-1541.2</v>
      </c>
      <c r="S36" s="1">
        <f t="shared" si="6"/>
        <v>-2019.87</v>
      </c>
      <c r="T36" s="1">
        <f t="shared" si="6"/>
        <v>0</v>
      </c>
      <c r="U36" s="1">
        <f t="shared" si="6"/>
        <v>0</v>
      </c>
    </row>
    <row r="37" spans="10:21" ht="12.75">
      <c r="J37" s="1">
        <f>SUM(D36:J36)</f>
        <v>-25300989.249999996</v>
      </c>
      <c r="U37" s="1">
        <f>SUM(O36:U36)</f>
        <v>-7548.62</v>
      </c>
    </row>
    <row r="38" spans="10:21" ht="12.75">
      <c r="J38" s="1"/>
      <c r="U38" s="1"/>
    </row>
    <row r="39" spans="1:21" ht="12.75">
      <c r="A39" t="s">
        <v>22</v>
      </c>
      <c r="D39">
        <f aca="true" t="shared" si="7" ref="D39:J39">+D3</f>
        <v>2008</v>
      </c>
      <c r="E39">
        <f t="shared" si="7"/>
        <v>2009</v>
      </c>
      <c r="F39">
        <f t="shared" si="7"/>
        <v>2010</v>
      </c>
      <c r="G39">
        <f t="shared" si="7"/>
        <v>2011</v>
      </c>
      <c r="H39">
        <f t="shared" si="7"/>
        <v>2012</v>
      </c>
      <c r="I39">
        <f t="shared" si="7"/>
        <v>2013</v>
      </c>
      <c r="J39">
        <f t="shared" si="7"/>
        <v>2014</v>
      </c>
      <c r="L39" t="s">
        <v>23</v>
      </c>
      <c r="O39">
        <f>+O3</f>
        <v>2008</v>
      </c>
      <c r="P39">
        <f aca="true" t="shared" si="8" ref="P39:U39">+P3</f>
        <v>2009</v>
      </c>
      <c r="Q39">
        <f t="shared" si="8"/>
        <v>2010</v>
      </c>
      <c r="R39">
        <f t="shared" si="8"/>
        <v>2011</v>
      </c>
      <c r="S39">
        <f t="shared" si="8"/>
        <v>2012</v>
      </c>
      <c r="T39">
        <f t="shared" si="8"/>
        <v>2013</v>
      </c>
      <c r="U39">
        <f t="shared" si="8"/>
        <v>2014</v>
      </c>
    </row>
    <row r="41" spans="1:21" ht="12.75">
      <c r="A41" t="s">
        <v>1</v>
      </c>
      <c r="D41" s="1">
        <v>-102627.52</v>
      </c>
      <c r="E41" s="1">
        <v>-86334.04</v>
      </c>
      <c r="F41" s="1">
        <v>-90659.31</v>
      </c>
      <c r="G41" s="1">
        <v>-98747.3</v>
      </c>
      <c r="H41" s="1">
        <v>-102712.4</v>
      </c>
      <c r="I41" s="1"/>
      <c r="J41" s="1"/>
      <c r="L41" t="s">
        <v>1</v>
      </c>
      <c r="O41" s="1">
        <v>-2533.67</v>
      </c>
      <c r="P41" s="1">
        <v>-2241.71</v>
      </c>
      <c r="Q41" s="1">
        <v>-2390.32</v>
      </c>
      <c r="R41" s="1">
        <v>-340.72</v>
      </c>
      <c r="S41" s="1">
        <v>0</v>
      </c>
      <c r="T41" s="1"/>
      <c r="U41" s="1"/>
    </row>
    <row r="42" spans="1:21" ht="12.75">
      <c r="A42" t="s">
        <v>2</v>
      </c>
      <c r="D42" s="1">
        <v>-85888.49</v>
      </c>
      <c r="E42" s="1">
        <v>-74548.34</v>
      </c>
      <c r="F42" s="1">
        <v>-78470.8</v>
      </c>
      <c r="G42" s="1">
        <v>-83763.97</v>
      </c>
      <c r="H42" s="1">
        <v>-88784.4</v>
      </c>
      <c r="I42" s="1"/>
      <c r="J42" s="1"/>
      <c r="L42" t="s">
        <v>2</v>
      </c>
      <c r="O42" s="1">
        <v>-820.63</v>
      </c>
      <c r="P42" s="1">
        <v>0</v>
      </c>
      <c r="Q42" s="1">
        <v>0</v>
      </c>
      <c r="R42" s="1">
        <v>0</v>
      </c>
      <c r="S42" s="1">
        <v>0</v>
      </c>
      <c r="U42" s="1"/>
    </row>
    <row r="43" spans="1:21" ht="12.75">
      <c r="A43" t="s">
        <v>3</v>
      </c>
      <c r="D43" s="1">
        <v>-112581.16</v>
      </c>
      <c r="E43" s="1">
        <v>-93186.28</v>
      </c>
      <c r="F43" s="1">
        <v>-101717.66</v>
      </c>
      <c r="G43" s="1">
        <v>-107594.05</v>
      </c>
      <c r="H43" s="1">
        <v>-115904.56</v>
      </c>
      <c r="I43" s="1"/>
      <c r="J43" s="1"/>
      <c r="L43" t="s">
        <v>3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U43" s="1"/>
    </row>
    <row r="44" spans="1:21" ht="12.75">
      <c r="A44" t="s">
        <v>4</v>
      </c>
      <c r="D44" s="1">
        <v>-83377.3</v>
      </c>
      <c r="E44" s="1">
        <v>-67039.82</v>
      </c>
      <c r="F44" s="1">
        <v>-75778.57</v>
      </c>
      <c r="G44" s="1">
        <v>-80064.87</v>
      </c>
      <c r="H44" s="1">
        <v>-86325.27</v>
      </c>
      <c r="I44" s="1"/>
      <c r="J44" s="1"/>
      <c r="L44" t="s">
        <v>4</v>
      </c>
      <c r="O44" s="1">
        <v>0</v>
      </c>
      <c r="P44" s="1">
        <v>0</v>
      </c>
      <c r="Q44" s="1">
        <v>0</v>
      </c>
      <c r="R44" s="1">
        <v>0</v>
      </c>
      <c r="S44" s="1">
        <v>-408.36</v>
      </c>
      <c r="T44" s="1"/>
      <c r="U44" s="1"/>
    </row>
    <row r="45" spans="1:21" ht="12.75">
      <c r="A45" t="s">
        <v>5</v>
      </c>
      <c r="D45" s="1">
        <v>-101188.48</v>
      </c>
      <c r="E45" s="1">
        <v>-81209.5</v>
      </c>
      <c r="F45" s="1">
        <v>-89457.35</v>
      </c>
      <c r="G45" s="1">
        <v>-93785.06</v>
      </c>
      <c r="H45" s="1">
        <v>-101913.57</v>
      </c>
      <c r="I45" s="1"/>
      <c r="J45" s="1"/>
      <c r="L45" t="s">
        <v>5</v>
      </c>
      <c r="O45" s="1">
        <v>0</v>
      </c>
      <c r="P45" s="1">
        <v>0</v>
      </c>
      <c r="Q45" s="1">
        <v>0</v>
      </c>
      <c r="R45" s="1">
        <v>0</v>
      </c>
      <c r="S45" s="1">
        <v>-415.64</v>
      </c>
      <c r="U45" s="1"/>
    </row>
    <row r="46" spans="1:21" ht="12.75">
      <c r="A46" t="s">
        <v>6</v>
      </c>
      <c r="D46" s="1">
        <v>-69608.13</v>
      </c>
      <c r="E46" s="1">
        <v>-64026.1</v>
      </c>
      <c r="F46" s="1">
        <v>-69621.67</v>
      </c>
      <c r="G46" s="1">
        <v>-74031.36</v>
      </c>
      <c r="H46" s="1">
        <v>-83439.57</v>
      </c>
      <c r="I46" s="1"/>
      <c r="J46" s="1"/>
      <c r="L46" t="s">
        <v>6</v>
      </c>
      <c r="O46" s="1">
        <v>0</v>
      </c>
      <c r="P46" s="1">
        <v>0</v>
      </c>
      <c r="Q46" s="1">
        <v>-13.48</v>
      </c>
      <c r="R46" s="1">
        <v>-2413.6</v>
      </c>
      <c r="S46" s="1">
        <v>0</v>
      </c>
      <c r="T46" s="1"/>
      <c r="U46" s="1"/>
    </row>
    <row r="47" spans="1:21" ht="12.75">
      <c r="A47" t="s">
        <v>7</v>
      </c>
      <c r="D47" s="1">
        <v>-78407.17</v>
      </c>
      <c r="E47" s="1">
        <v>-81544.24</v>
      </c>
      <c r="F47" s="1">
        <v>-89926.02</v>
      </c>
      <c r="G47" s="1">
        <v>-100765.58</v>
      </c>
      <c r="H47" s="1">
        <v>-124090.7</v>
      </c>
      <c r="I47" s="1"/>
      <c r="J47" s="1"/>
      <c r="L47" t="s">
        <v>7</v>
      </c>
      <c r="O47" s="1">
        <v>-3269.01</v>
      </c>
      <c r="P47" s="1">
        <v>-237.43</v>
      </c>
      <c r="Q47" s="1">
        <v>0</v>
      </c>
      <c r="R47" s="1">
        <v>0</v>
      </c>
      <c r="S47" s="1">
        <v>0</v>
      </c>
      <c r="T47" s="1"/>
      <c r="U47" s="1"/>
    </row>
    <row r="48" spans="1:21" ht="12.75">
      <c r="A48" t="s">
        <v>8</v>
      </c>
      <c r="D48" s="1">
        <v>-65011.57</v>
      </c>
      <c r="E48" s="1">
        <v>-68352.38</v>
      </c>
      <c r="F48" s="1">
        <v>-76253.68</v>
      </c>
      <c r="G48" s="1">
        <v>-83741.97</v>
      </c>
      <c r="H48" s="1">
        <v>-110079.01</v>
      </c>
      <c r="I48" s="1"/>
      <c r="J48" s="1"/>
      <c r="L48" t="s">
        <v>8</v>
      </c>
      <c r="O48" s="1">
        <v>0</v>
      </c>
      <c r="P48" s="1">
        <v>-2791.01</v>
      </c>
      <c r="Q48" s="1">
        <v>-3036.85</v>
      </c>
      <c r="R48" s="1">
        <v>0</v>
      </c>
      <c r="S48" s="1">
        <v>0</v>
      </c>
      <c r="T48" s="1"/>
      <c r="U48" s="1"/>
    </row>
    <row r="49" spans="1:21" ht="12.75">
      <c r="A49" t="s">
        <v>9</v>
      </c>
      <c r="D49" s="1">
        <v>-82987.02</v>
      </c>
      <c r="E49" s="1">
        <v>-89774.01</v>
      </c>
      <c r="F49" s="1">
        <v>-99213.07</v>
      </c>
      <c r="G49" s="1">
        <v>-113582.59</v>
      </c>
      <c r="H49" s="1">
        <v>-152341.31</v>
      </c>
      <c r="I49" s="1"/>
      <c r="J49" s="1"/>
      <c r="L49" t="s">
        <v>9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/>
      <c r="U49" s="1"/>
    </row>
    <row r="50" spans="1:21" ht="12.75">
      <c r="A50" t="s">
        <v>10</v>
      </c>
      <c r="D50" s="1">
        <v>-62801.95</v>
      </c>
      <c r="E50" s="1">
        <v>-69812.92</v>
      </c>
      <c r="F50" s="1">
        <v>-74409.8</v>
      </c>
      <c r="G50" s="1">
        <v>-86495.81</v>
      </c>
      <c r="H50" s="1">
        <v>-103731.04</v>
      </c>
      <c r="I50" s="1"/>
      <c r="J50" s="1"/>
      <c r="L50" t="s">
        <v>10</v>
      </c>
      <c r="O50" s="1">
        <v>0</v>
      </c>
      <c r="P50" s="1">
        <v>0</v>
      </c>
      <c r="Q50" s="1">
        <v>0</v>
      </c>
      <c r="R50" s="1">
        <v>0</v>
      </c>
      <c r="S50" s="1">
        <v>-678.63</v>
      </c>
      <c r="T50" s="1"/>
      <c r="U50" s="1"/>
    </row>
    <row r="51" spans="1:21" ht="12.75">
      <c r="A51" t="s">
        <v>11</v>
      </c>
      <c r="D51" s="1">
        <v>-77084.61</v>
      </c>
      <c r="E51" s="1">
        <v>-85174.85</v>
      </c>
      <c r="F51" s="1">
        <v>-90052.57</v>
      </c>
      <c r="G51" s="1">
        <v>-97100.43</v>
      </c>
      <c r="H51" s="1">
        <v>-126582.33</v>
      </c>
      <c r="I51" s="1"/>
      <c r="J51" s="1"/>
      <c r="L51" t="s">
        <v>11</v>
      </c>
      <c r="O51" s="1">
        <v>0</v>
      </c>
      <c r="P51" s="1">
        <v>0</v>
      </c>
      <c r="Q51" s="1">
        <v>0</v>
      </c>
      <c r="R51" s="1">
        <v>-200.02</v>
      </c>
      <c r="S51" s="1">
        <v>0</v>
      </c>
      <c r="T51" s="1"/>
      <c r="U51" s="1"/>
    </row>
    <row r="52" spans="1:21" ht="12.75">
      <c r="A52" t="s">
        <v>12</v>
      </c>
      <c r="D52" s="1">
        <v>-61923.14</v>
      </c>
      <c r="E52" s="1">
        <v>-67284.44</v>
      </c>
      <c r="F52" s="1">
        <v>-70639.68</v>
      </c>
      <c r="G52" s="1">
        <v>-76748.27</v>
      </c>
      <c r="H52" s="1">
        <v>-98539.27</v>
      </c>
      <c r="I52" s="1"/>
      <c r="J52" s="1"/>
      <c r="L52" t="s">
        <v>12</v>
      </c>
      <c r="O52" s="1">
        <v>-346.13</v>
      </c>
      <c r="P52" s="1">
        <v>-367.94</v>
      </c>
      <c r="Q52" s="1">
        <v>0</v>
      </c>
      <c r="R52" s="1">
        <v>-1275.67</v>
      </c>
      <c r="S52" s="1"/>
      <c r="T52" s="1"/>
      <c r="U52" s="1"/>
    </row>
    <row r="53" spans="4:21" ht="12.75">
      <c r="D53" s="1"/>
      <c r="E53" s="1"/>
      <c r="F53" s="1"/>
      <c r="G53" s="1"/>
      <c r="H53" s="1"/>
      <c r="I53" s="1"/>
      <c r="J53" s="1"/>
      <c r="O53" s="1"/>
      <c r="P53" s="1"/>
      <c r="Q53" s="1"/>
      <c r="R53" s="1"/>
      <c r="U53" s="1"/>
    </row>
    <row r="54" spans="1:21" ht="12.75">
      <c r="A54" t="s">
        <v>15</v>
      </c>
      <c r="D54" s="1">
        <f aca="true" t="shared" si="9" ref="D54:I54">SUM(D41:D53)</f>
        <v>-983486.54</v>
      </c>
      <c r="E54" s="1">
        <f t="shared" si="9"/>
        <v>-928286.9199999999</v>
      </c>
      <c r="F54" s="1">
        <f t="shared" si="9"/>
        <v>-1006200.1800000002</v>
      </c>
      <c r="G54" s="1">
        <f t="shared" si="9"/>
        <v>-1096421.2599999998</v>
      </c>
      <c r="H54" s="1">
        <f t="shared" si="9"/>
        <v>-1294443.4300000002</v>
      </c>
      <c r="I54" s="1">
        <f t="shared" si="9"/>
        <v>0</v>
      </c>
      <c r="J54" s="1">
        <f>SUM(J41:J53)</f>
        <v>0</v>
      </c>
      <c r="L54" t="s">
        <v>15</v>
      </c>
      <c r="O54" s="1">
        <f aca="true" t="shared" si="10" ref="O54:U54">SUM(O41:O53)</f>
        <v>-6969.4400000000005</v>
      </c>
      <c r="P54" s="1">
        <f t="shared" si="10"/>
        <v>-5638.089999999999</v>
      </c>
      <c r="Q54" s="1">
        <f t="shared" si="10"/>
        <v>-5440.65</v>
      </c>
      <c r="R54" s="1">
        <f t="shared" si="10"/>
        <v>-4230.01</v>
      </c>
      <c r="S54" s="1">
        <f t="shared" si="10"/>
        <v>-1502.63</v>
      </c>
      <c r="T54" s="1">
        <f t="shared" si="10"/>
        <v>0</v>
      </c>
      <c r="U54" s="1">
        <f t="shared" si="10"/>
        <v>0</v>
      </c>
    </row>
    <row r="55" spans="10:21" ht="12.75">
      <c r="J55" s="1">
        <f>SUM(D54:J54)</f>
        <v>-5308838.33</v>
      </c>
      <c r="U55" s="1">
        <f>SUM(O54:U54)</f>
        <v>-23780.820000000003</v>
      </c>
    </row>
    <row r="56" spans="10:21" ht="12.75">
      <c r="J56" s="1"/>
      <c r="U56" s="1"/>
    </row>
    <row r="57" spans="1:21" ht="12.75">
      <c r="A57" t="s">
        <v>53</v>
      </c>
      <c r="D57">
        <f aca="true" t="shared" si="11" ref="D57:J57">+D3</f>
        <v>2008</v>
      </c>
      <c r="E57">
        <f t="shared" si="11"/>
        <v>2009</v>
      </c>
      <c r="F57">
        <f t="shared" si="11"/>
        <v>2010</v>
      </c>
      <c r="G57">
        <f t="shared" si="11"/>
        <v>2011</v>
      </c>
      <c r="H57">
        <f t="shared" si="11"/>
        <v>2012</v>
      </c>
      <c r="I57">
        <f t="shared" si="11"/>
        <v>2013</v>
      </c>
      <c r="J57">
        <f t="shared" si="11"/>
        <v>2014</v>
      </c>
      <c r="L57" t="s">
        <v>24</v>
      </c>
      <c r="O57">
        <f>+O3</f>
        <v>2008</v>
      </c>
      <c r="P57">
        <f aca="true" t="shared" si="12" ref="P57:U57">+P3</f>
        <v>2009</v>
      </c>
      <c r="Q57">
        <f t="shared" si="12"/>
        <v>2010</v>
      </c>
      <c r="R57">
        <f t="shared" si="12"/>
        <v>2011</v>
      </c>
      <c r="S57">
        <f t="shared" si="12"/>
        <v>2012</v>
      </c>
      <c r="T57">
        <f t="shared" si="12"/>
        <v>2013</v>
      </c>
      <c r="U57">
        <f t="shared" si="12"/>
        <v>2014</v>
      </c>
    </row>
    <row r="59" spans="1:21" ht="12.75">
      <c r="A59" t="s">
        <v>1</v>
      </c>
      <c r="D59" s="1">
        <v>-1257.17</v>
      </c>
      <c r="E59" s="1">
        <v>-1122.11</v>
      </c>
      <c r="F59" s="1">
        <v>-1145.4</v>
      </c>
      <c r="G59" s="1">
        <v>-1167.23</v>
      </c>
      <c r="H59" s="1">
        <v>-1421.14</v>
      </c>
      <c r="I59" s="1"/>
      <c r="J59" s="1"/>
      <c r="L59" t="s">
        <v>1</v>
      </c>
      <c r="O59" s="1">
        <v>-60546.08</v>
      </c>
      <c r="P59" s="1">
        <v>-34660.18</v>
      </c>
      <c r="Q59" s="1">
        <v>-21575.76</v>
      </c>
      <c r="R59" s="1">
        <v>-5013.76</v>
      </c>
      <c r="S59" s="1">
        <v>-24249.14</v>
      </c>
      <c r="T59" s="1"/>
      <c r="U59" s="1"/>
    </row>
    <row r="60" spans="1:21" ht="12.75">
      <c r="A60" t="s">
        <v>2</v>
      </c>
      <c r="D60" s="1">
        <v>-1369.77</v>
      </c>
      <c r="E60" s="1">
        <v>-1038.71</v>
      </c>
      <c r="F60" s="1">
        <v>-1260.46</v>
      </c>
      <c r="G60" s="1">
        <v>-1192.37</v>
      </c>
      <c r="H60" s="1">
        <v>-1444.92</v>
      </c>
      <c r="I60" s="1"/>
      <c r="J60" s="1"/>
      <c r="L60" t="s">
        <v>2</v>
      </c>
      <c r="O60" s="1">
        <v>-60492.08</v>
      </c>
      <c r="P60" s="1">
        <v>-33526.91</v>
      </c>
      <c r="Q60" s="1">
        <v>-21232.1</v>
      </c>
      <c r="R60" s="1">
        <v>-11807.06</v>
      </c>
      <c r="S60" s="1">
        <v>-24454.9</v>
      </c>
      <c r="T60" s="1"/>
      <c r="U60" s="1"/>
    </row>
    <row r="61" spans="1:21" ht="12.75">
      <c r="A61" t="s">
        <v>3</v>
      </c>
      <c r="D61" s="1">
        <v>-1263.54</v>
      </c>
      <c r="E61" s="1">
        <v>-1040.72</v>
      </c>
      <c r="F61" s="1">
        <v>-1139.21</v>
      </c>
      <c r="G61" s="1">
        <v>-1169</v>
      </c>
      <c r="H61" s="1">
        <v>-1424.02</v>
      </c>
      <c r="I61" s="1"/>
      <c r="J61" s="1"/>
      <c r="L61" t="s">
        <v>3</v>
      </c>
      <c r="O61" s="1">
        <v>-59781.41</v>
      </c>
      <c r="P61" s="1">
        <v>-31665.35</v>
      </c>
      <c r="Q61" s="1">
        <v>-21395.8</v>
      </c>
      <c r="R61" s="1">
        <v>-19118.39</v>
      </c>
      <c r="S61" s="1">
        <v>-24898.01</v>
      </c>
      <c r="T61" s="1"/>
      <c r="U61" s="1"/>
    </row>
    <row r="62" spans="1:21" ht="12.75">
      <c r="A62" t="s">
        <v>4</v>
      </c>
      <c r="D62" s="1">
        <v>-1253.69</v>
      </c>
      <c r="E62" s="1">
        <v>-1110.56</v>
      </c>
      <c r="F62" s="1">
        <v>-1137.71</v>
      </c>
      <c r="G62" s="1">
        <v>-1236.16</v>
      </c>
      <c r="H62" s="1">
        <v>-1422.33</v>
      </c>
      <c r="I62" s="1"/>
      <c r="J62" s="1"/>
      <c r="L62" t="s">
        <v>4</v>
      </c>
      <c r="O62" s="1">
        <v>-59706.31</v>
      </c>
      <c r="P62" s="1">
        <v>-31157.21</v>
      </c>
      <c r="Q62" s="1">
        <v>-20886.88</v>
      </c>
      <c r="R62" s="1">
        <v>-11824.5</v>
      </c>
      <c r="S62" s="1">
        <v>-24879.73</v>
      </c>
      <c r="T62" s="1"/>
      <c r="U62" s="1"/>
    </row>
    <row r="63" spans="1:21" ht="12.75">
      <c r="A63" t="s">
        <v>5</v>
      </c>
      <c r="D63" s="1">
        <v>-1259.08</v>
      </c>
      <c r="E63" s="1">
        <v>-1039.99</v>
      </c>
      <c r="F63" s="1">
        <v>-1188.45</v>
      </c>
      <c r="G63" s="1">
        <v>-1224.26</v>
      </c>
      <c r="H63" s="1">
        <v>-1484</v>
      </c>
      <c r="I63" s="1"/>
      <c r="J63" s="1"/>
      <c r="L63" t="s">
        <v>5</v>
      </c>
      <c r="O63" s="1">
        <v>-44976.69</v>
      </c>
      <c r="P63" s="1">
        <v>-25113.5</v>
      </c>
      <c r="Q63" s="1">
        <v>-12104.35</v>
      </c>
      <c r="R63" s="1">
        <v>-12325.1</v>
      </c>
      <c r="S63" s="1">
        <v>-25201.32</v>
      </c>
      <c r="T63" s="1"/>
      <c r="U63" s="1"/>
    </row>
    <row r="64" spans="1:21" ht="12.75">
      <c r="A64" t="s">
        <v>6</v>
      </c>
      <c r="D64" s="1">
        <v>-1034.05</v>
      </c>
      <c r="E64" s="1">
        <v>-1148.51</v>
      </c>
      <c r="F64" s="1">
        <v>-1164.44</v>
      </c>
      <c r="G64" s="1">
        <v>-1270.23</v>
      </c>
      <c r="H64" s="1">
        <v>-2056.91</v>
      </c>
      <c r="I64" s="1"/>
      <c r="J64" s="1"/>
      <c r="L64" t="s">
        <v>6</v>
      </c>
      <c r="O64" s="1">
        <v>-53536.22</v>
      </c>
      <c r="P64" s="1">
        <v>-25982.91</v>
      </c>
      <c r="Q64" s="1">
        <v>-14301.44</v>
      </c>
      <c r="R64" s="1">
        <v>-14984.01</v>
      </c>
      <c r="S64" s="1">
        <v>-34147.71</v>
      </c>
      <c r="T64" s="1"/>
      <c r="U64" s="1"/>
    </row>
    <row r="65" spans="1:21" ht="12.75">
      <c r="A65" t="s">
        <v>7</v>
      </c>
      <c r="D65" s="1">
        <v>-1040.05</v>
      </c>
      <c r="E65" s="1">
        <v>-1150.03</v>
      </c>
      <c r="F65" s="1">
        <v>-1165.97</v>
      </c>
      <c r="G65" s="1">
        <v>-1271.31</v>
      </c>
      <c r="H65" s="1">
        <v>-1806.45</v>
      </c>
      <c r="I65" s="1"/>
      <c r="J65" s="1"/>
      <c r="L65" t="s">
        <v>7</v>
      </c>
      <c r="O65" s="1">
        <v>-53238.13</v>
      </c>
      <c r="P65" s="1">
        <v>-26572.45</v>
      </c>
      <c r="Q65" s="1">
        <v>-15060.5</v>
      </c>
      <c r="R65" s="1">
        <v>-27479.2</v>
      </c>
      <c r="S65" s="1">
        <v>-35322.34</v>
      </c>
      <c r="T65" s="1"/>
      <c r="U65" s="1"/>
    </row>
    <row r="66" spans="1:21" ht="12.75">
      <c r="A66" t="s">
        <v>8</v>
      </c>
      <c r="D66" s="1">
        <v>-1034.05</v>
      </c>
      <c r="E66" s="1">
        <v>-1148.51</v>
      </c>
      <c r="F66" s="1">
        <v>-1164.44</v>
      </c>
      <c r="G66" s="1">
        <v>-1270.89</v>
      </c>
      <c r="H66" s="1">
        <v>-1841.58</v>
      </c>
      <c r="I66" s="1"/>
      <c r="J66" s="1"/>
      <c r="L66" t="s">
        <v>8</v>
      </c>
      <c r="O66" s="1">
        <v>-53481.78</v>
      </c>
      <c r="P66" s="1">
        <v>-26571.89</v>
      </c>
      <c r="Q66" s="1">
        <v>-14751.04</v>
      </c>
      <c r="R66" s="1">
        <v>-28895.32</v>
      </c>
      <c r="S66" s="1">
        <v>-35204.77</v>
      </c>
      <c r="T66" s="1"/>
      <c r="U66" s="1"/>
    </row>
    <row r="67" spans="1:21" ht="12.75">
      <c r="A67" t="s">
        <v>9</v>
      </c>
      <c r="D67" s="1">
        <v>-1039.89</v>
      </c>
      <c r="E67" s="1">
        <v>-1144.84</v>
      </c>
      <c r="F67" s="1">
        <v>-1165.99</v>
      </c>
      <c r="G67" s="1">
        <v>-1309.69</v>
      </c>
      <c r="H67" s="1">
        <v>-1817.44</v>
      </c>
      <c r="I67" s="1"/>
      <c r="J67" s="1"/>
      <c r="L67" t="s">
        <v>9</v>
      </c>
      <c r="O67" s="1">
        <v>-52961.61</v>
      </c>
      <c r="P67" s="1">
        <v>-23580.72</v>
      </c>
      <c r="Q67" s="1">
        <v>-14551.94</v>
      </c>
      <c r="R67" s="1">
        <v>-27521.47</v>
      </c>
      <c r="S67" s="1">
        <v>-33909.28</v>
      </c>
      <c r="T67" s="1"/>
      <c r="U67" s="1"/>
    </row>
    <row r="68" spans="1:21" ht="12.75">
      <c r="A68" t="s">
        <v>10</v>
      </c>
      <c r="D68" s="1">
        <v>-1035.61</v>
      </c>
      <c r="E68" s="1">
        <v>-1143.88</v>
      </c>
      <c r="F68" s="1">
        <v>-1165.3</v>
      </c>
      <c r="G68" s="1">
        <v>-1318.59</v>
      </c>
      <c r="H68" s="1">
        <v>-1815.28</v>
      </c>
      <c r="I68" s="1"/>
      <c r="J68" s="1"/>
      <c r="L68" t="s">
        <v>10</v>
      </c>
      <c r="O68" s="1">
        <v>-48817.08</v>
      </c>
      <c r="P68" s="1">
        <v>-23127.56</v>
      </c>
      <c r="Q68" s="1">
        <v>-13103.15</v>
      </c>
      <c r="R68" s="1">
        <v>-27367.93</v>
      </c>
      <c r="S68" s="1">
        <v>-34232.22</v>
      </c>
      <c r="T68" s="1"/>
      <c r="U68" s="1"/>
    </row>
    <row r="69" spans="1:21" ht="12.75">
      <c r="A69" t="s">
        <v>11</v>
      </c>
      <c r="D69" s="1">
        <v>-1038.72</v>
      </c>
      <c r="E69" s="1">
        <v>-1145.4</v>
      </c>
      <c r="F69" s="1">
        <v>-1167.23</v>
      </c>
      <c r="G69" s="1">
        <v>-1360.79</v>
      </c>
      <c r="H69" s="1">
        <v>-1817.4</v>
      </c>
      <c r="I69" s="1"/>
      <c r="J69" s="1"/>
      <c r="L69" t="s">
        <v>11</v>
      </c>
      <c r="O69" s="1">
        <v>-47578.68</v>
      </c>
      <c r="P69" s="1">
        <v>-22534.37</v>
      </c>
      <c r="Q69" s="1">
        <v>-12682.24</v>
      </c>
      <c r="R69" s="1">
        <v>-23574.65</v>
      </c>
      <c r="S69" s="1">
        <v>-33064.27</v>
      </c>
      <c r="T69" s="1"/>
      <c r="U69" s="1"/>
    </row>
    <row r="70" spans="1:21" ht="12.75">
      <c r="A70" t="s">
        <v>12</v>
      </c>
      <c r="D70" s="1">
        <v>-1077.78</v>
      </c>
      <c r="E70" s="1">
        <v>-1143.88</v>
      </c>
      <c r="F70" s="1">
        <v>-1165.7</v>
      </c>
      <c r="G70" s="1">
        <v>-1410.76</v>
      </c>
      <c r="H70" s="1">
        <v>-1815.28</v>
      </c>
      <c r="I70" s="1"/>
      <c r="J70" s="1"/>
      <c r="L70" t="s">
        <v>12</v>
      </c>
      <c r="O70" s="1">
        <v>-47358.49</v>
      </c>
      <c r="P70" s="1">
        <v>-21482.43</v>
      </c>
      <c r="Q70" s="1">
        <v>-12001.05</v>
      </c>
      <c r="R70" s="1">
        <v>-25095.67</v>
      </c>
      <c r="S70" s="1">
        <v>-30848.77</v>
      </c>
      <c r="T70" s="1"/>
      <c r="U70" s="1"/>
    </row>
    <row r="71" spans="4:21" ht="12.75">
      <c r="D71" s="1"/>
      <c r="E71" s="1"/>
      <c r="F71" s="1"/>
      <c r="G71" s="1"/>
      <c r="H71" s="1"/>
      <c r="I71" s="1"/>
      <c r="J71" s="1"/>
      <c r="O71" s="1"/>
      <c r="P71" s="1"/>
      <c r="Q71" s="1"/>
      <c r="R71" s="1"/>
      <c r="S71" s="1"/>
      <c r="T71" s="1"/>
      <c r="U71" s="1"/>
    </row>
    <row r="72" spans="1:21" ht="12.75">
      <c r="A72" t="s">
        <v>15</v>
      </c>
      <c r="D72" s="1">
        <f aca="true" t="shared" si="13" ref="D72:I72">SUM(D59:D71)</f>
        <v>-13703.4</v>
      </c>
      <c r="E72" s="1">
        <f t="shared" si="13"/>
        <v>-13377.14</v>
      </c>
      <c r="F72" s="1">
        <f t="shared" si="13"/>
        <v>-14030.3</v>
      </c>
      <c r="G72" s="1">
        <f t="shared" si="13"/>
        <v>-15201.28</v>
      </c>
      <c r="H72" s="1">
        <f t="shared" si="13"/>
        <v>-20166.75</v>
      </c>
      <c r="I72" s="1">
        <f t="shared" si="13"/>
        <v>0</v>
      </c>
      <c r="J72" s="1">
        <f>SUM(J59:J71)</f>
        <v>0</v>
      </c>
      <c r="L72" t="s">
        <v>15</v>
      </c>
      <c r="O72" s="1">
        <f aca="true" t="shared" si="14" ref="O72:T72">SUM(O59:O71)</f>
        <v>-642474.56</v>
      </c>
      <c r="P72" s="1">
        <f t="shared" si="14"/>
        <v>-325975.48000000004</v>
      </c>
      <c r="Q72" s="1">
        <f t="shared" si="14"/>
        <v>-193646.25</v>
      </c>
      <c r="R72" s="1">
        <f t="shared" si="14"/>
        <v>-235007.06</v>
      </c>
      <c r="S72" s="1">
        <f t="shared" si="14"/>
        <v>-360412.45999999996</v>
      </c>
      <c r="T72" s="1">
        <f t="shared" si="14"/>
        <v>0</v>
      </c>
      <c r="U72" s="1">
        <f>SUM(U59:U71)</f>
        <v>0</v>
      </c>
    </row>
    <row r="73" spans="10:21" ht="12.75">
      <c r="J73" s="1">
        <f>SUM(D72:J72)</f>
        <v>-76478.87</v>
      </c>
      <c r="U73" s="1">
        <f>SUM(O72:U72)</f>
        <v>-1757515.81</v>
      </c>
    </row>
    <row r="74" spans="10:21" ht="12.75">
      <c r="J74" s="1"/>
      <c r="U74" s="1"/>
    </row>
    <row r="75" spans="1:21" ht="12.75">
      <c r="A75" t="s">
        <v>25</v>
      </c>
      <c r="D75">
        <f aca="true" t="shared" si="15" ref="D75:J75">+D3</f>
        <v>2008</v>
      </c>
      <c r="E75">
        <f t="shared" si="15"/>
        <v>2009</v>
      </c>
      <c r="F75">
        <f t="shared" si="15"/>
        <v>2010</v>
      </c>
      <c r="G75">
        <f t="shared" si="15"/>
        <v>2011</v>
      </c>
      <c r="H75">
        <f t="shared" si="15"/>
        <v>2012</v>
      </c>
      <c r="I75">
        <f t="shared" si="15"/>
        <v>2013</v>
      </c>
      <c r="J75">
        <f t="shared" si="15"/>
        <v>2014</v>
      </c>
      <c r="L75" t="s">
        <v>26</v>
      </c>
      <c r="O75">
        <f>+O3</f>
        <v>2008</v>
      </c>
      <c r="P75">
        <f aca="true" t="shared" si="16" ref="P75:U75">+P3</f>
        <v>2009</v>
      </c>
      <c r="Q75">
        <f t="shared" si="16"/>
        <v>2010</v>
      </c>
      <c r="R75">
        <f t="shared" si="16"/>
        <v>2011</v>
      </c>
      <c r="S75">
        <f t="shared" si="16"/>
        <v>2012</v>
      </c>
      <c r="T75">
        <f t="shared" si="16"/>
        <v>2013</v>
      </c>
      <c r="U75">
        <f t="shared" si="16"/>
        <v>2014</v>
      </c>
    </row>
    <row r="77" spans="1:21" ht="12.75">
      <c r="A77" t="s">
        <v>1</v>
      </c>
      <c r="D77" s="1">
        <v>-5212.38</v>
      </c>
      <c r="E77" s="1">
        <v>-4311.63</v>
      </c>
      <c r="F77" s="1">
        <v>-5060.67</v>
      </c>
      <c r="G77" s="1">
        <v>-12226.01</v>
      </c>
      <c r="H77" s="1">
        <v>-5423.34</v>
      </c>
      <c r="I77" s="1"/>
      <c r="J77" s="1"/>
      <c r="L77" t="s">
        <v>1</v>
      </c>
      <c r="O77" s="1">
        <v>-10101.09</v>
      </c>
      <c r="P77" s="1">
        <v>-9022.54</v>
      </c>
      <c r="Q77" s="1">
        <v>-9365.97</v>
      </c>
      <c r="R77" s="1">
        <v>-10672.99</v>
      </c>
      <c r="S77" s="1">
        <v>-8070.26</v>
      </c>
      <c r="T77" s="1"/>
      <c r="U77" s="1"/>
    </row>
    <row r="78" spans="1:21" ht="12.75">
      <c r="A78" t="s">
        <v>2</v>
      </c>
      <c r="D78" s="1">
        <v>-5216.92</v>
      </c>
      <c r="E78" s="1">
        <v>-4314.21</v>
      </c>
      <c r="F78" s="1">
        <v>-4832.78</v>
      </c>
      <c r="G78" s="1">
        <v>-5013.4</v>
      </c>
      <c r="H78" s="1">
        <v>-5423.55</v>
      </c>
      <c r="I78" s="1"/>
      <c r="J78" s="1"/>
      <c r="L78" t="s">
        <v>2</v>
      </c>
      <c r="O78" s="1">
        <v>-9826.72</v>
      </c>
      <c r="P78" s="1">
        <v>-8639.55</v>
      </c>
      <c r="Q78" s="1">
        <v>-9445.53</v>
      </c>
      <c r="R78" s="1">
        <v>-10276.63</v>
      </c>
      <c r="S78" s="1">
        <v>-7381.16</v>
      </c>
      <c r="T78" s="1"/>
      <c r="U78" s="1"/>
    </row>
    <row r="79" spans="1:21" ht="12.75">
      <c r="A79" t="s">
        <v>3</v>
      </c>
      <c r="D79" s="1">
        <v>-5217.92</v>
      </c>
      <c r="E79" s="1">
        <v>-4315.55</v>
      </c>
      <c r="F79" s="1">
        <v>-4842.69</v>
      </c>
      <c r="G79" s="1">
        <v>2198.63</v>
      </c>
      <c r="H79" s="1">
        <v>-5429.86</v>
      </c>
      <c r="I79" s="1"/>
      <c r="J79" s="1"/>
      <c r="L79" t="s">
        <v>3</v>
      </c>
      <c r="O79" s="1">
        <v>-8747.53</v>
      </c>
      <c r="P79" s="1">
        <v>-8432.57</v>
      </c>
      <c r="Q79" s="1">
        <v>-8485.62</v>
      </c>
      <c r="R79" s="1">
        <v>-8982.7</v>
      </c>
      <c r="S79" s="1">
        <v>-7209.06</v>
      </c>
      <c r="T79" s="1"/>
      <c r="U79" s="1"/>
    </row>
    <row r="80" spans="1:21" ht="12.75">
      <c r="A80" t="s">
        <v>4</v>
      </c>
      <c r="D80" s="1">
        <v>-5159.56</v>
      </c>
      <c r="E80" s="1">
        <v>-4314.98</v>
      </c>
      <c r="F80" s="1">
        <v>-4842.69</v>
      </c>
      <c r="G80" s="1">
        <v>-4897.37</v>
      </c>
      <c r="H80" s="1">
        <v>-5429.86</v>
      </c>
      <c r="I80" s="1"/>
      <c r="J80" s="1"/>
      <c r="L80" t="s">
        <v>4</v>
      </c>
      <c r="O80" s="1">
        <v>-7989.06</v>
      </c>
      <c r="P80" s="1">
        <v>-7028.13</v>
      </c>
      <c r="Q80" s="1">
        <v>-6889.68</v>
      </c>
      <c r="R80" s="1">
        <v>-7919.18</v>
      </c>
      <c r="S80" s="1">
        <v>-6005.25</v>
      </c>
      <c r="T80" s="1"/>
      <c r="U80" s="1"/>
    </row>
    <row r="81" spans="1:21" ht="12.75">
      <c r="A81" t="s">
        <v>5</v>
      </c>
      <c r="D81" s="1">
        <v>958</v>
      </c>
      <c r="E81" s="1">
        <v>0</v>
      </c>
      <c r="F81" s="1">
        <v>0</v>
      </c>
      <c r="G81" s="1">
        <v>0</v>
      </c>
      <c r="H81" s="1">
        <v>0</v>
      </c>
      <c r="I81" s="1"/>
      <c r="J81" s="1"/>
      <c r="L81" t="s">
        <v>5</v>
      </c>
      <c r="O81" s="1">
        <v>-5648.2</v>
      </c>
      <c r="P81" s="1">
        <v>-7096.12</v>
      </c>
      <c r="Q81" s="1">
        <v>-8137.86</v>
      </c>
      <c r="R81" s="1">
        <v>-8982.95</v>
      </c>
      <c r="S81" s="1">
        <v>-8454.33</v>
      </c>
      <c r="T81" s="1"/>
      <c r="U81" s="1"/>
    </row>
    <row r="82" spans="1:21" ht="12.75">
      <c r="A82" t="s">
        <v>6</v>
      </c>
      <c r="D82" s="1">
        <v>-2302.77</v>
      </c>
      <c r="E82" s="1">
        <v>0</v>
      </c>
      <c r="F82" s="1">
        <v>0</v>
      </c>
      <c r="G82" s="1">
        <v>0</v>
      </c>
      <c r="H82" s="1">
        <v>0</v>
      </c>
      <c r="I82" s="1"/>
      <c r="J82" s="1"/>
      <c r="L82" t="s">
        <v>6</v>
      </c>
      <c r="O82" s="1">
        <v>-7216.62</v>
      </c>
      <c r="P82" s="1">
        <v>-9626.95</v>
      </c>
      <c r="Q82" s="1">
        <v>-8587.8</v>
      </c>
      <c r="R82" s="1">
        <v>-9539.52</v>
      </c>
      <c r="S82" s="1">
        <v>-9453.12</v>
      </c>
      <c r="T82" s="1"/>
      <c r="U82" s="1"/>
    </row>
    <row r="83" spans="1:21" ht="12.75">
      <c r="A83" t="s">
        <v>7</v>
      </c>
      <c r="D83" s="1">
        <v>6504.33</v>
      </c>
      <c r="E83" s="1">
        <v>0</v>
      </c>
      <c r="F83" s="1">
        <v>0</v>
      </c>
      <c r="G83" s="1">
        <v>0</v>
      </c>
      <c r="H83" s="1">
        <v>0</v>
      </c>
      <c r="I83" s="1"/>
      <c r="J83" s="1"/>
      <c r="L83" t="s">
        <v>7</v>
      </c>
      <c r="O83" s="1">
        <v>-7249.62</v>
      </c>
      <c r="P83" s="1">
        <v>-8210.17</v>
      </c>
      <c r="Q83" s="1">
        <v>-10036.19</v>
      </c>
      <c r="R83" s="1">
        <v>-10607.25</v>
      </c>
      <c r="S83" s="1">
        <v>-9734.49</v>
      </c>
      <c r="T83" s="1"/>
      <c r="U83" s="1"/>
    </row>
    <row r="84" spans="1:21" ht="12.75">
      <c r="A84" t="s">
        <v>8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/>
      <c r="J84" s="1"/>
      <c r="L84" t="s">
        <v>8</v>
      </c>
      <c r="O84" s="1">
        <v>0</v>
      </c>
      <c r="P84" s="1">
        <v>-8570.77</v>
      </c>
      <c r="Q84" s="1">
        <v>-9665.92</v>
      </c>
      <c r="R84" s="1">
        <v>-9049.21</v>
      </c>
      <c r="S84" s="1">
        <v>-8742.47</v>
      </c>
      <c r="T84" s="1"/>
      <c r="U84" s="1"/>
    </row>
    <row r="85" spans="1:21" ht="12.75">
      <c r="A85" t="s">
        <v>9</v>
      </c>
      <c r="D85" s="1">
        <v>-4302.77</v>
      </c>
      <c r="E85" s="1">
        <v>-4813.19</v>
      </c>
      <c r="F85" s="1">
        <v>-4992.62</v>
      </c>
      <c r="G85" s="1">
        <v>0</v>
      </c>
      <c r="H85" s="1">
        <v>0</v>
      </c>
      <c r="I85" s="1"/>
      <c r="J85" s="1"/>
      <c r="L85" t="s">
        <v>9</v>
      </c>
      <c r="O85" s="1">
        <v>-13658.8</v>
      </c>
      <c r="P85" s="1">
        <v>-6029.37</v>
      </c>
      <c r="Q85" s="1">
        <v>-9562.75</v>
      </c>
      <c r="R85" s="1">
        <v>-8762.4</v>
      </c>
      <c r="S85" s="1">
        <v>-8114</v>
      </c>
      <c r="T85" s="1"/>
      <c r="U85" s="1"/>
    </row>
    <row r="86" spans="1:21" ht="12.75">
      <c r="A86" t="s">
        <v>10</v>
      </c>
      <c r="D86" s="1">
        <v>-4303.67</v>
      </c>
      <c r="E86" s="1">
        <v>-4589.59</v>
      </c>
      <c r="F86" s="1">
        <v>-5004.44</v>
      </c>
      <c r="G86" s="1">
        <v>-5417.17</v>
      </c>
      <c r="H86" s="1">
        <v>-6879.81</v>
      </c>
      <c r="I86" s="1"/>
      <c r="J86" s="1"/>
      <c r="L86" t="s">
        <v>10</v>
      </c>
      <c r="O86" s="1">
        <v>-7173.63</v>
      </c>
      <c r="P86" s="1">
        <v>-6601.97</v>
      </c>
      <c r="Q86" s="1">
        <v>-8758.03</v>
      </c>
      <c r="R86" s="1">
        <v>-7357.68</v>
      </c>
      <c r="S86" s="1">
        <v>-8414.71</v>
      </c>
      <c r="T86" s="1"/>
      <c r="U86" s="1"/>
    </row>
    <row r="87" spans="1:21" ht="12.75">
      <c r="A87" t="s">
        <v>11</v>
      </c>
      <c r="D87" s="1">
        <v>-4303.67</v>
      </c>
      <c r="E87" s="1">
        <v>-4829.78</v>
      </c>
      <c r="F87" s="1">
        <v>-5010.83</v>
      </c>
      <c r="G87" s="1">
        <v>-5417.17</v>
      </c>
      <c r="H87" s="1">
        <v>-6881.24</v>
      </c>
      <c r="I87" s="1"/>
      <c r="J87" s="1"/>
      <c r="L87" t="s">
        <v>11</v>
      </c>
      <c r="O87" s="1">
        <v>-7528.1</v>
      </c>
      <c r="P87" s="1">
        <v>-7305.9</v>
      </c>
      <c r="Q87" s="1">
        <v>-9726.39</v>
      </c>
      <c r="R87" s="1">
        <v>-8470.86</v>
      </c>
      <c r="S87" s="1">
        <v>-9031.58</v>
      </c>
      <c r="T87" s="1"/>
      <c r="U87" s="1"/>
    </row>
    <row r="88" spans="1:21" ht="12.75">
      <c r="A88" t="s">
        <v>12</v>
      </c>
      <c r="D88" s="1">
        <v>-4307.77</v>
      </c>
      <c r="E88" s="1">
        <v>-4830.03</v>
      </c>
      <c r="F88" s="1">
        <v>-5010.95</v>
      </c>
      <c r="G88" s="1">
        <v>-5422.22</v>
      </c>
      <c r="H88" s="1">
        <v>-6881.86</v>
      </c>
      <c r="I88" s="1"/>
      <c r="J88" s="1"/>
      <c r="L88" t="s">
        <v>12</v>
      </c>
      <c r="O88" s="1">
        <v>-8884.03</v>
      </c>
      <c r="P88" s="1">
        <v>-9564.63</v>
      </c>
      <c r="Q88" s="1">
        <v>-10675.57</v>
      </c>
      <c r="R88" s="1">
        <v>-7555.52</v>
      </c>
      <c r="S88" s="1">
        <v>-9924.96</v>
      </c>
      <c r="T88" s="1"/>
      <c r="U88" s="1"/>
    </row>
    <row r="89" spans="4:21" ht="12.75">
      <c r="D89" s="1"/>
      <c r="E89" s="1"/>
      <c r="F89" s="1"/>
      <c r="G89" s="1"/>
      <c r="J89" s="1"/>
      <c r="O89" s="1"/>
      <c r="P89" s="1"/>
      <c r="Q89" s="1"/>
      <c r="R89" s="1"/>
      <c r="S89" s="1"/>
      <c r="T89" s="1"/>
      <c r="U89" s="1"/>
    </row>
    <row r="90" spans="1:21" ht="12.75">
      <c r="A90" t="s">
        <v>15</v>
      </c>
      <c r="D90" s="1">
        <f aca="true" t="shared" si="17" ref="D90:J90">SUM(D77:D89)</f>
        <v>-32865.09999999999</v>
      </c>
      <c r="E90" s="1">
        <f t="shared" si="17"/>
        <v>-36318.96</v>
      </c>
      <c r="F90" s="1">
        <f t="shared" si="17"/>
        <v>-39597.66999999999</v>
      </c>
      <c r="G90" s="1">
        <f t="shared" si="17"/>
        <v>-36194.71</v>
      </c>
      <c r="H90" s="1">
        <f t="shared" si="17"/>
        <v>-42349.520000000004</v>
      </c>
      <c r="I90" s="1">
        <f t="shared" si="17"/>
        <v>0</v>
      </c>
      <c r="J90" s="1">
        <f t="shared" si="17"/>
        <v>0</v>
      </c>
      <c r="L90" t="s">
        <v>15</v>
      </c>
      <c r="O90" s="1">
        <f aca="true" t="shared" si="18" ref="O90:T90">SUM(O77:O89)</f>
        <v>-94023.40000000001</v>
      </c>
      <c r="P90" s="1">
        <f t="shared" si="18"/>
        <v>-96128.67</v>
      </c>
      <c r="Q90" s="1">
        <f t="shared" si="18"/>
        <v>-109337.31</v>
      </c>
      <c r="R90" s="1">
        <f t="shared" si="18"/>
        <v>-108176.88999999998</v>
      </c>
      <c r="S90" s="1">
        <f t="shared" si="18"/>
        <v>-100535.39000000001</v>
      </c>
      <c r="T90" s="1">
        <f t="shared" si="18"/>
        <v>0</v>
      </c>
      <c r="U90" s="1">
        <f>SUM(U77:U89)</f>
        <v>0</v>
      </c>
    </row>
    <row r="91" spans="10:21" ht="12.75">
      <c r="J91" s="1">
        <f>SUM(D90:J90)</f>
        <v>-187325.95999999996</v>
      </c>
      <c r="U91" s="1">
        <f>SUM(O90:U90)</f>
        <v>-508201.66000000003</v>
      </c>
    </row>
    <row r="92" spans="10:21" ht="12.75">
      <c r="J92" s="1"/>
      <c r="U92" s="1"/>
    </row>
    <row r="93" spans="1:21" ht="12.75">
      <c r="A93" t="s">
        <v>27</v>
      </c>
      <c r="D93">
        <f aca="true" t="shared" si="19" ref="D93:J93">+D3</f>
        <v>2008</v>
      </c>
      <c r="E93">
        <f t="shared" si="19"/>
        <v>2009</v>
      </c>
      <c r="F93">
        <f t="shared" si="19"/>
        <v>2010</v>
      </c>
      <c r="G93">
        <f t="shared" si="19"/>
        <v>2011</v>
      </c>
      <c r="H93">
        <f t="shared" si="19"/>
        <v>2012</v>
      </c>
      <c r="I93">
        <f t="shared" si="19"/>
        <v>2013</v>
      </c>
      <c r="J93">
        <f t="shared" si="19"/>
        <v>2014</v>
      </c>
      <c r="L93" t="s">
        <v>86</v>
      </c>
      <c r="O93">
        <f>+O3</f>
        <v>2008</v>
      </c>
      <c r="P93">
        <f aca="true" t="shared" si="20" ref="P93:U93">+P3</f>
        <v>2009</v>
      </c>
      <c r="Q93">
        <f t="shared" si="20"/>
        <v>2010</v>
      </c>
      <c r="R93">
        <f t="shared" si="20"/>
        <v>2011</v>
      </c>
      <c r="S93">
        <f t="shared" si="20"/>
        <v>2012</v>
      </c>
      <c r="T93">
        <f t="shared" si="20"/>
        <v>2013</v>
      </c>
      <c r="U93">
        <f t="shared" si="20"/>
        <v>2014</v>
      </c>
    </row>
    <row r="95" spans="1:21" ht="12.75">
      <c r="A95" t="s">
        <v>1</v>
      </c>
      <c r="D95" s="1">
        <v>25900</v>
      </c>
      <c r="E95" s="1">
        <v>39900</v>
      </c>
      <c r="F95" s="1">
        <v>20000</v>
      </c>
      <c r="G95" s="1">
        <v>28700</v>
      </c>
      <c r="H95" s="1">
        <v>17200</v>
      </c>
      <c r="I95" s="1"/>
      <c r="J95" s="1"/>
      <c r="L95" t="s">
        <v>1</v>
      </c>
      <c r="O95" s="1">
        <v>0</v>
      </c>
      <c r="P95" s="1"/>
      <c r="Q95" s="1"/>
      <c r="R95" s="1"/>
      <c r="S95" s="1"/>
      <c r="T95" s="1"/>
      <c r="U95" s="1"/>
    </row>
    <row r="96" spans="1:21" ht="12.75">
      <c r="A96" t="s">
        <v>2</v>
      </c>
      <c r="D96" s="1">
        <v>-129000</v>
      </c>
      <c r="E96" s="1">
        <v>-76700</v>
      </c>
      <c r="F96" s="1">
        <v>-184600</v>
      </c>
      <c r="G96" s="1">
        <v>-50500</v>
      </c>
      <c r="H96" s="1">
        <v>-33100</v>
      </c>
      <c r="I96" s="1"/>
      <c r="J96" s="1"/>
      <c r="L96" t="s">
        <v>2</v>
      </c>
      <c r="O96" s="1">
        <v>0</v>
      </c>
      <c r="P96" s="1"/>
      <c r="Q96" s="1"/>
      <c r="R96" s="1"/>
      <c r="S96" s="1"/>
      <c r="T96" s="1"/>
      <c r="U96" s="1"/>
    </row>
    <row r="97" spans="1:21" ht="12.75">
      <c r="A97" t="s">
        <v>3</v>
      </c>
      <c r="D97" s="1">
        <v>168300</v>
      </c>
      <c r="E97" s="1">
        <v>103800</v>
      </c>
      <c r="F97" s="1">
        <v>173600</v>
      </c>
      <c r="G97" s="1">
        <v>39100</v>
      </c>
      <c r="H97" s="1">
        <v>49200</v>
      </c>
      <c r="I97" s="1"/>
      <c r="J97" s="1"/>
      <c r="L97" t="s">
        <v>3</v>
      </c>
      <c r="O97" s="1">
        <v>0</v>
      </c>
      <c r="P97" s="1"/>
      <c r="Q97" s="1"/>
      <c r="R97" s="1"/>
      <c r="S97" s="1"/>
      <c r="T97" s="1"/>
      <c r="U97" s="1"/>
    </row>
    <row r="98" spans="1:21" ht="12.75">
      <c r="A98" t="s">
        <v>4</v>
      </c>
      <c r="D98" s="1">
        <v>-15900</v>
      </c>
      <c r="E98" s="1">
        <v>-9000</v>
      </c>
      <c r="F98" s="1">
        <v>40500</v>
      </c>
      <c r="G98" s="1">
        <v>-59300</v>
      </c>
      <c r="H98" s="1">
        <v>12600</v>
      </c>
      <c r="I98" s="1"/>
      <c r="J98" s="1"/>
      <c r="L98" t="s">
        <v>4</v>
      </c>
      <c r="O98" s="1">
        <v>0</v>
      </c>
      <c r="P98" s="1"/>
      <c r="Q98" s="1"/>
      <c r="R98" s="1"/>
      <c r="S98" s="1"/>
      <c r="T98" s="1"/>
      <c r="U98" s="1"/>
    </row>
    <row r="99" spans="1:21" ht="12.75">
      <c r="A99" t="s">
        <v>5</v>
      </c>
      <c r="D99" s="1">
        <v>100600</v>
      </c>
      <c r="E99" s="1">
        <v>-2600</v>
      </c>
      <c r="F99" s="1">
        <v>7500</v>
      </c>
      <c r="G99" s="1">
        <v>-44200</v>
      </c>
      <c r="H99" s="1">
        <v>-230200</v>
      </c>
      <c r="I99" s="1"/>
      <c r="J99" s="1"/>
      <c r="L99" t="s">
        <v>5</v>
      </c>
      <c r="O99" s="1">
        <v>0</v>
      </c>
      <c r="P99" s="1"/>
      <c r="Q99" s="1"/>
      <c r="R99" s="1"/>
      <c r="S99" s="1"/>
      <c r="T99" s="1"/>
      <c r="U99" s="1"/>
    </row>
    <row r="100" spans="1:21" ht="12.75">
      <c r="A100" t="s">
        <v>6</v>
      </c>
      <c r="D100" s="1">
        <v>117800</v>
      </c>
      <c r="E100" s="1">
        <v>-50900</v>
      </c>
      <c r="F100" s="1">
        <v>-43500</v>
      </c>
      <c r="G100" s="1">
        <v>-98900</v>
      </c>
      <c r="H100" s="1">
        <v>-147600</v>
      </c>
      <c r="I100" s="1"/>
      <c r="J100" s="1"/>
      <c r="L100" t="s">
        <v>6</v>
      </c>
      <c r="O100" s="1">
        <v>0</v>
      </c>
      <c r="P100" s="1"/>
      <c r="Q100" s="1"/>
      <c r="R100" s="1"/>
      <c r="S100" s="1"/>
      <c r="T100" s="1"/>
      <c r="U100" s="1"/>
    </row>
    <row r="101" spans="1:21" ht="12.75">
      <c r="A101" t="s">
        <v>7</v>
      </c>
      <c r="D101" s="1">
        <v>-19800</v>
      </c>
      <c r="E101" s="1">
        <v>36500</v>
      </c>
      <c r="F101" s="1">
        <v>35400</v>
      </c>
      <c r="G101" s="1">
        <v>3800</v>
      </c>
      <c r="H101" s="1">
        <v>31700</v>
      </c>
      <c r="I101" s="1"/>
      <c r="J101" s="1"/>
      <c r="L101" t="s">
        <v>7</v>
      </c>
      <c r="O101" s="1">
        <v>0</v>
      </c>
      <c r="P101" s="1"/>
      <c r="Q101" s="1"/>
      <c r="R101" s="1"/>
      <c r="S101" s="1"/>
      <c r="T101" s="1"/>
      <c r="U101" s="1"/>
    </row>
    <row r="102" spans="1:21" ht="12.75">
      <c r="A102" t="s">
        <v>8</v>
      </c>
      <c r="D102" s="1">
        <v>-39900</v>
      </c>
      <c r="E102" s="1">
        <v>-247300</v>
      </c>
      <c r="F102" s="1">
        <v>-125500</v>
      </c>
      <c r="G102" s="1">
        <v>-91100</v>
      </c>
      <c r="H102" s="1">
        <v>-120200</v>
      </c>
      <c r="I102" s="1"/>
      <c r="J102" s="1"/>
      <c r="L102" t="s">
        <v>8</v>
      </c>
      <c r="O102" s="1">
        <v>0</v>
      </c>
      <c r="P102" s="1"/>
      <c r="Q102" s="1"/>
      <c r="R102" s="1"/>
      <c r="S102" s="1"/>
      <c r="T102" s="1"/>
      <c r="U102" s="1"/>
    </row>
    <row r="103" spans="1:21" ht="12.75">
      <c r="A103" t="s">
        <v>9</v>
      </c>
      <c r="D103" s="1">
        <v>63400</v>
      </c>
      <c r="E103" s="1">
        <v>246400</v>
      </c>
      <c r="F103" s="1">
        <v>100700</v>
      </c>
      <c r="G103" s="1">
        <v>88000</v>
      </c>
      <c r="H103" s="1">
        <v>295000</v>
      </c>
      <c r="I103" s="1"/>
      <c r="J103" s="1"/>
      <c r="L103" t="s">
        <v>9</v>
      </c>
      <c r="O103" s="1">
        <v>0</v>
      </c>
      <c r="P103" s="1"/>
      <c r="Q103" s="1"/>
      <c r="R103" s="1"/>
      <c r="S103" s="1"/>
      <c r="T103" s="1"/>
      <c r="U103" s="1"/>
    </row>
    <row r="104" spans="1:21" ht="12.75">
      <c r="A104" t="s">
        <v>10</v>
      </c>
      <c r="D104" s="1">
        <v>-41300</v>
      </c>
      <c r="E104" s="1">
        <v>-44000</v>
      </c>
      <c r="F104" s="1">
        <v>-95100</v>
      </c>
      <c r="G104" s="1">
        <v>4600</v>
      </c>
      <c r="H104" s="1">
        <v>-40500</v>
      </c>
      <c r="I104" s="1"/>
      <c r="J104" s="1"/>
      <c r="L104" t="s">
        <v>10</v>
      </c>
      <c r="O104" s="1">
        <v>0</v>
      </c>
      <c r="P104" s="1"/>
      <c r="Q104" s="1"/>
      <c r="R104" s="1"/>
      <c r="S104" s="1"/>
      <c r="T104" s="1"/>
      <c r="U104" s="1"/>
    </row>
    <row r="105" spans="1:21" ht="12.75">
      <c r="A105" t="s">
        <v>11</v>
      </c>
      <c r="D105" s="1">
        <v>50600</v>
      </c>
      <c r="E105" s="1">
        <v>28700</v>
      </c>
      <c r="F105" s="1">
        <v>93100</v>
      </c>
      <c r="G105" s="1">
        <v>54100</v>
      </c>
      <c r="H105" s="1">
        <v>-5800</v>
      </c>
      <c r="I105" s="1"/>
      <c r="J105" s="1"/>
      <c r="L105" t="s">
        <v>11</v>
      </c>
      <c r="O105" s="1">
        <v>0</v>
      </c>
      <c r="P105" s="1"/>
      <c r="Q105" s="1"/>
      <c r="R105" s="1"/>
      <c r="S105" s="1">
        <v>0</v>
      </c>
      <c r="T105" s="1"/>
      <c r="U105" s="1"/>
    </row>
    <row r="106" spans="1:21" ht="12.75">
      <c r="A106" t="s">
        <v>12</v>
      </c>
      <c r="D106" s="1">
        <v>-90500</v>
      </c>
      <c r="E106" s="1">
        <v>-94700</v>
      </c>
      <c r="F106" s="1">
        <v>-77900</v>
      </c>
      <c r="G106" s="1">
        <v>-83300</v>
      </c>
      <c r="H106" s="1">
        <v>-156600</v>
      </c>
      <c r="I106" s="1"/>
      <c r="J106" s="1"/>
      <c r="L106" t="s">
        <v>12</v>
      </c>
      <c r="O106" s="1">
        <v>0</v>
      </c>
      <c r="P106" s="1"/>
      <c r="Q106" s="1"/>
      <c r="R106" s="1"/>
      <c r="S106" s="1"/>
      <c r="T106" s="1"/>
      <c r="U106" s="1"/>
    </row>
    <row r="107" spans="4:21" ht="12.75">
      <c r="D107" s="1"/>
      <c r="E107" s="1"/>
      <c r="F107" s="1"/>
      <c r="G107" s="1"/>
      <c r="J107" s="1"/>
      <c r="O107" s="1"/>
      <c r="P107" s="1"/>
      <c r="Q107" s="1"/>
      <c r="R107" s="1"/>
      <c r="S107" s="1"/>
      <c r="T107" s="1"/>
      <c r="U107" s="1"/>
    </row>
    <row r="108" spans="1:21" ht="12.75">
      <c r="A108" t="s">
        <v>15</v>
      </c>
      <c r="D108" s="1">
        <f aca="true" t="shared" si="21" ref="D108:J108">SUM(D95:D107)</f>
        <v>190200</v>
      </c>
      <c r="E108" s="1">
        <f t="shared" si="21"/>
        <v>-69900</v>
      </c>
      <c r="F108" s="1">
        <f t="shared" si="21"/>
        <v>-55800</v>
      </c>
      <c r="G108" s="1">
        <f t="shared" si="21"/>
        <v>-209000</v>
      </c>
      <c r="H108" s="1">
        <f t="shared" si="21"/>
        <v>-328300</v>
      </c>
      <c r="I108" s="1">
        <f t="shared" si="21"/>
        <v>0</v>
      </c>
      <c r="J108" s="1">
        <f t="shared" si="21"/>
        <v>0</v>
      </c>
      <c r="L108" t="s">
        <v>15</v>
      </c>
      <c r="O108" s="1">
        <f aca="true" t="shared" si="22" ref="O108:U108">SUM(O95:O107)</f>
        <v>0</v>
      </c>
      <c r="P108" s="1">
        <f t="shared" si="22"/>
        <v>0</v>
      </c>
      <c r="Q108" s="1">
        <f t="shared" si="22"/>
        <v>0</v>
      </c>
      <c r="R108" s="1">
        <f t="shared" si="22"/>
        <v>0</v>
      </c>
      <c r="S108" s="1">
        <f t="shared" si="22"/>
        <v>0</v>
      </c>
      <c r="T108" s="1">
        <f t="shared" si="22"/>
        <v>0</v>
      </c>
      <c r="U108" s="1">
        <f t="shared" si="22"/>
        <v>0</v>
      </c>
    </row>
    <row r="109" spans="10:21" ht="12.75">
      <c r="J109" s="1">
        <f>SUM(D108:J108)</f>
        <v>-472800</v>
      </c>
      <c r="U109" s="1">
        <f>SUM(O108:U108)</f>
        <v>0</v>
      </c>
    </row>
    <row r="116" ht="12.75">
      <c r="H116" s="121"/>
    </row>
    <row r="119" ht="12.75">
      <c r="H119" s="121"/>
    </row>
  </sheetData>
  <sheetProtection/>
  <printOptions/>
  <pageMargins left="0" right="0" top="0" bottom="0" header="0.11811023622047245" footer="0.1968503937007874"/>
  <pageSetup fitToHeight="1" fitToWidth="1" horizontalDpi="600" verticalDpi="600" orientation="landscape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9"/>
  <sheetViews>
    <sheetView zoomScale="25" zoomScaleNormal="25" zoomScalePageLayoutView="0" workbookViewId="0" topLeftCell="A1">
      <selection activeCell="D95" sqref="D95:W106"/>
    </sheetView>
  </sheetViews>
  <sheetFormatPr defaultColWidth="9.140625" defaultRowHeight="12.75"/>
  <cols>
    <col min="4" max="4" width="13.140625" style="0" customWidth="1"/>
    <col min="5" max="6" width="13.8515625" style="0" customWidth="1"/>
    <col min="7" max="7" width="13.57421875" style="0" customWidth="1"/>
    <col min="8" max="9" width="13.00390625" style="0" customWidth="1"/>
    <col min="10" max="10" width="14.28125" style="0" customWidth="1"/>
    <col min="13" max="13" width="4.00390625" style="0" customWidth="1"/>
    <col min="14" max="14" width="9.421875" style="0" customWidth="1"/>
    <col min="15" max="16" width="12.57421875" style="0" customWidth="1"/>
    <col min="17" max="17" width="12.28125" style="0" customWidth="1"/>
    <col min="18" max="20" width="12.421875" style="0" customWidth="1"/>
    <col min="21" max="21" width="13.140625" style="0" customWidth="1"/>
  </cols>
  <sheetData>
    <row r="1" spans="1:12" ht="12.75">
      <c r="A1" t="s">
        <v>0</v>
      </c>
      <c r="L1" t="s">
        <v>0</v>
      </c>
    </row>
    <row r="3" spans="1:23" ht="12.75">
      <c r="A3" t="s">
        <v>28</v>
      </c>
      <c r="D3">
        <v>2008</v>
      </c>
      <c r="E3">
        <v>2009</v>
      </c>
      <c r="F3">
        <v>2010</v>
      </c>
      <c r="G3">
        <v>2011</v>
      </c>
      <c r="H3">
        <v>2012</v>
      </c>
      <c r="I3">
        <v>2013</v>
      </c>
      <c r="J3">
        <v>2014</v>
      </c>
      <c r="L3" t="s">
        <v>29</v>
      </c>
      <c r="O3">
        <f>+D3</f>
        <v>2008</v>
      </c>
      <c r="P3">
        <f aca="true" t="shared" si="0" ref="P3:U3">+E3</f>
        <v>2009</v>
      </c>
      <c r="Q3">
        <f t="shared" si="0"/>
        <v>2010</v>
      </c>
      <c r="R3">
        <f t="shared" si="0"/>
        <v>2011</v>
      </c>
      <c r="S3">
        <f t="shared" si="0"/>
        <v>2012</v>
      </c>
      <c r="T3">
        <f t="shared" si="0"/>
        <v>2013</v>
      </c>
      <c r="U3">
        <f t="shared" si="0"/>
        <v>2014</v>
      </c>
      <c r="W3" s="191"/>
    </row>
    <row r="5" spans="1:21" ht="12.75">
      <c r="A5" t="s">
        <v>1</v>
      </c>
      <c r="D5" s="1">
        <v>-116564.53</v>
      </c>
      <c r="E5" s="1">
        <v>-113868.15</v>
      </c>
      <c r="F5" s="1">
        <v>-118751.23</v>
      </c>
      <c r="G5" s="1">
        <v>-100446.02</v>
      </c>
      <c r="H5" s="1">
        <v>-82005.39</v>
      </c>
      <c r="I5" s="1"/>
      <c r="J5" s="1"/>
      <c r="L5" t="s">
        <v>1</v>
      </c>
      <c r="O5" s="1">
        <v>-320.86</v>
      </c>
      <c r="P5" s="1">
        <v>-326.05</v>
      </c>
      <c r="Q5" s="1">
        <v>-337.53</v>
      </c>
      <c r="R5" s="1">
        <v>-98.16</v>
      </c>
      <c r="S5" s="1">
        <v>0</v>
      </c>
      <c r="T5" s="1"/>
      <c r="U5" s="1"/>
    </row>
    <row r="6" spans="1:21" ht="12.75">
      <c r="A6" t="s">
        <v>2</v>
      </c>
      <c r="D6" s="1">
        <v>-84860.79</v>
      </c>
      <c r="E6" s="1">
        <v>-85145.22</v>
      </c>
      <c r="F6" s="1">
        <v>-90827.68</v>
      </c>
      <c r="G6" s="1">
        <v>-78951.32</v>
      </c>
      <c r="H6" s="1">
        <v>-63509.62</v>
      </c>
      <c r="I6" s="1"/>
      <c r="J6" s="1"/>
      <c r="L6" t="s">
        <v>2</v>
      </c>
      <c r="O6" s="1">
        <v>-131.16</v>
      </c>
      <c r="P6" s="1">
        <v>0</v>
      </c>
      <c r="Q6" s="1">
        <v>0</v>
      </c>
      <c r="R6" s="1">
        <v>0</v>
      </c>
      <c r="S6" s="1">
        <v>0</v>
      </c>
      <c r="T6" s="1"/>
      <c r="U6" s="1"/>
    </row>
    <row r="7" spans="1:21" ht="12.75">
      <c r="A7" t="s">
        <v>3</v>
      </c>
      <c r="D7" s="1">
        <v>-127634.29</v>
      </c>
      <c r="E7" s="1">
        <v>-123273.96</v>
      </c>
      <c r="F7" s="1">
        <v>-136750.31</v>
      </c>
      <c r="G7" s="1">
        <v>-115435.88</v>
      </c>
      <c r="H7" s="1">
        <v>-93045.75</v>
      </c>
      <c r="I7" s="1"/>
      <c r="J7" s="1"/>
      <c r="L7" t="s">
        <v>3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/>
      <c r="U7" s="1"/>
    </row>
    <row r="8" spans="1:21" ht="12.75">
      <c r="A8" t="s">
        <v>4</v>
      </c>
      <c r="D8" s="1">
        <v>-79774.49</v>
      </c>
      <c r="E8" s="1">
        <v>-71917.74</v>
      </c>
      <c r="F8" s="1">
        <v>-81823.31</v>
      </c>
      <c r="G8" s="1">
        <v>-70734.69</v>
      </c>
      <c r="H8" s="1">
        <v>-58101.88</v>
      </c>
      <c r="I8" s="1"/>
      <c r="J8" s="1"/>
      <c r="L8" t="s">
        <v>4</v>
      </c>
      <c r="O8" s="1">
        <v>0</v>
      </c>
      <c r="P8" s="1">
        <v>0</v>
      </c>
      <c r="Q8" s="1">
        <v>0</v>
      </c>
      <c r="R8" s="1">
        <v>0</v>
      </c>
      <c r="S8" s="1">
        <v>-841.51</v>
      </c>
      <c r="T8" s="1"/>
      <c r="U8" s="1"/>
    </row>
    <row r="9" spans="1:21" ht="12.75">
      <c r="A9" t="s">
        <v>5</v>
      </c>
      <c r="D9" s="1">
        <v>-109036.38</v>
      </c>
      <c r="E9" s="1">
        <v>-101560.01</v>
      </c>
      <c r="F9" s="1">
        <v>-109869</v>
      </c>
      <c r="G9" s="1">
        <v>-96166.91</v>
      </c>
      <c r="H9" s="1">
        <v>-77605.69</v>
      </c>
      <c r="I9" s="1"/>
      <c r="J9" s="1"/>
      <c r="L9" t="s">
        <v>5</v>
      </c>
      <c r="O9" s="1">
        <v>0</v>
      </c>
      <c r="P9" s="1">
        <v>0</v>
      </c>
      <c r="Q9" s="1">
        <v>0</v>
      </c>
      <c r="R9" s="1">
        <v>0</v>
      </c>
      <c r="S9" s="1">
        <v>-233.43</v>
      </c>
      <c r="T9" s="1"/>
      <c r="U9" s="1"/>
    </row>
    <row r="10" spans="1:21" ht="12.75">
      <c r="A10" t="s">
        <v>6</v>
      </c>
      <c r="D10" s="1">
        <v>-62198.09</v>
      </c>
      <c r="E10" s="1">
        <v>-63756.47</v>
      </c>
      <c r="F10" s="1">
        <v>-63120.82</v>
      </c>
      <c r="G10" s="1">
        <v>-55371.89</v>
      </c>
      <c r="H10" s="1">
        <v>-50781.67</v>
      </c>
      <c r="I10" s="1"/>
      <c r="J10" s="1"/>
      <c r="L10" t="s">
        <v>6</v>
      </c>
      <c r="O10" s="1">
        <v>0</v>
      </c>
      <c r="P10" s="1">
        <v>0</v>
      </c>
      <c r="Q10" s="1">
        <v>0</v>
      </c>
      <c r="R10" s="1">
        <v>-295.86</v>
      </c>
      <c r="S10" s="1">
        <v>0</v>
      </c>
      <c r="T10" s="1"/>
      <c r="U10" s="1"/>
    </row>
    <row r="11" spans="1:21" ht="12.75">
      <c r="A11" t="s">
        <v>7</v>
      </c>
      <c r="D11" s="1">
        <v>-92306.69</v>
      </c>
      <c r="E11" s="1">
        <v>-98987.31</v>
      </c>
      <c r="F11" s="1">
        <v>-95236.19</v>
      </c>
      <c r="G11" s="1">
        <v>-80754.71</v>
      </c>
      <c r="H11" s="1">
        <v>-90079.84</v>
      </c>
      <c r="I11" s="1"/>
      <c r="J11" s="1"/>
      <c r="L11" t="s">
        <v>7</v>
      </c>
      <c r="O11" s="1">
        <v>-696.33</v>
      </c>
      <c r="P11" s="1">
        <v>-166.98</v>
      </c>
      <c r="Q11" s="1">
        <v>0</v>
      </c>
      <c r="R11" s="1">
        <v>0</v>
      </c>
      <c r="S11" s="1">
        <v>0</v>
      </c>
      <c r="T11" s="1"/>
      <c r="U11" s="1"/>
    </row>
    <row r="12" spans="1:21" ht="12.75">
      <c r="A12" t="s">
        <v>8</v>
      </c>
      <c r="D12" s="1">
        <v>-69236.81</v>
      </c>
      <c r="E12" s="1">
        <v>-70456.3</v>
      </c>
      <c r="F12" s="1">
        <v>-70418.85</v>
      </c>
      <c r="G12" s="1">
        <v>-59063.78</v>
      </c>
      <c r="H12" s="1">
        <v>-75156.67</v>
      </c>
      <c r="I12" s="1"/>
      <c r="J12" s="1"/>
      <c r="L12" t="s">
        <v>8</v>
      </c>
      <c r="O12" s="1">
        <v>0</v>
      </c>
      <c r="P12" s="1">
        <v>-470</v>
      </c>
      <c r="Q12" s="1">
        <v>-664.53</v>
      </c>
      <c r="R12" s="1">
        <v>0</v>
      </c>
      <c r="S12" s="1">
        <v>0</v>
      </c>
      <c r="T12" s="1"/>
      <c r="U12" s="1"/>
    </row>
    <row r="13" spans="1:21" ht="12.75">
      <c r="A13" t="s">
        <v>9</v>
      </c>
      <c r="D13" s="1">
        <v>-112695.49</v>
      </c>
      <c r="E13" s="1">
        <v>-120403.62</v>
      </c>
      <c r="F13" s="1">
        <v>-119438.88</v>
      </c>
      <c r="G13" s="1">
        <v>-101123.09</v>
      </c>
      <c r="H13" s="1">
        <v>-122989.11</v>
      </c>
      <c r="I13" s="1"/>
      <c r="J13" s="1"/>
      <c r="L13" t="s">
        <v>9</v>
      </c>
      <c r="O13" s="1">
        <v>-116.28</v>
      </c>
      <c r="P13" s="1">
        <v>0</v>
      </c>
      <c r="Q13" s="1">
        <v>0</v>
      </c>
      <c r="R13" s="1">
        <v>0</v>
      </c>
      <c r="S13" s="1">
        <v>0</v>
      </c>
      <c r="T13" s="1"/>
      <c r="U13" s="1"/>
    </row>
    <row r="14" spans="1:21" ht="12.75">
      <c r="A14" t="s">
        <v>10</v>
      </c>
      <c r="D14" s="1">
        <v>-66098.25</v>
      </c>
      <c r="E14" s="1">
        <v>-74140.93</v>
      </c>
      <c r="F14" s="1">
        <v>-67090.64</v>
      </c>
      <c r="G14" s="1">
        <v>-60630.07</v>
      </c>
      <c r="H14" s="1">
        <v>-66797.14</v>
      </c>
      <c r="I14" s="1"/>
      <c r="J14" s="1"/>
      <c r="L14" t="s">
        <v>10</v>
      </c>
      <c r="O14" s="1">
        <v>0</v>
      </c>
      <c r="P14" s="1">
        <v>0</v>
      </c>
      <c r="Q14" s="1">
        <v>0</v>
      </c>
      <c r="R14" s="1">
        <v>0</v>
      </c>
      <c r="S14" s="1">
        <v>-1103.65</v>
      </c>
      <c r="T14" s="1"/>
      <c r="U14" s="1"/>
    </row>
    <row r="15" spans="1:21" ht="12.75">
      <c r="A15" t="s">
        <v>11</v>
      </c>
      <c r="D15" s="1">
        <v>-95809.16</v>
      </c>
      <c r="E15" s="1">
        <v>-108881.36</v>
      </c>
      <c r="F15" s="1">
        <v>-90157.98</v>
      </c>
      <c r="G15" s="1">
        <v>-76864.85</v>
      </c>
      <c r="H15" s="1">
        <v>-87893.72</v>
      </c>
      <c r="I15" s="1"/>
      <c r="J15" s="1"/>
      <c r="L15" t="s">
        <v>11</v>
      </c>
      <c r="O15" s="1">
        <v>0</v>
      </c>
      <c r="P15" s="1">
        <v>0</v>
      </c>
      <c r="Q15" s="1">
        <v>0</v>
      </c>
      <c r="R15" s="1">
        <v>-152.85</v>
      </c>
      <c r="S15" s="1">
        <v>0</v>
      </c>
      <c r="T15" s="1"/>
      <c r="U15" s="1"/>
    </row>
    <row r="16" spans="1:21" ht="12.75">
      <c r="A16" t="s">
        <v>12</v>
      </c>
      <c r="D16" s="1">
        <v>-64084.43</v>
      </c>
      <c r="E16" s="1">
        <v>-71481.71</v>
      </c>
      <c r="F16" s="1">
        <v>-57710.17</v>
      </c>
      <c r="G16" s="1">
        <v>-50713.54</v>
      </c>
      <c r="H16" s="1">
        <v>-60307.66</v>
      </c>
      <c r="I16" s="1"/>
      <c r="J16" s="1"/>
      <c r="L16" t="s">
        <v>12</v>
      </c>
      <c r="O16" s="1">
        <v>-108.62</v>
      </c>
      <c r="P16" s="1">
        <v>-120.46</v>
      </c>
      <c r="Q16" s="1">
        <v>0</v>
      </c>
      <c r="R16" s="1">
        <v>-999.75</v>
      </c>
      <c r="S16" s="1"/>
      <c r="T16" s="1"/>
      <c r="U16" s="1"/>
    </row>
    <row r="17" spans="4:9" ht="12.75">
      <c r="D17" s="1"/>
      <c r="E17" s="1"/>
      <c r="F17" s="1"/>
      <c r="G17" s="1"/>
      <c r="H17" s="1"/>
      <c r="I17" s="1"/>
    </row>
    <row r="18" spans="1:21" ht="12.75">
      <c r="A18" t="s">
        <v>15</v>
      </c>
      <c r="D18" s="1">
        <f aca="true" t="shared" si="1" ref="D18:J18">SUM(D5:D17)</f>
        <v>-1080299.4000000001</v>
      </c>
      <c r="E18" s="1">
        <f t="shared" si="1"/>
        <v>-1103872.7800000003</v>
      </c>
      <c r="F18" s="1">
        <f t="shared" si="1"/>
        <v>-1101195.06</v>
      </c>
      <c r="G18" s="1">
        <f t="shared" si="1"/>
        <v>-946256.75</v>
      </c>
      <c r="H18" s="1">
        <f t="shared" si="1"/>
        <v>-928274.14</v>
      </c>
      <c r="I18" s="1">
        <f t="shared" si="1"/>
        <v>0</v>
      </c>
      <c r="J18" s="1">
        <f t="shared" si="1"/>
        <v>0</v>
      </c>
      <c r="L18" t="s">
        <v>15</v>
      </c>
      <c r="O18" s="1">
        <f aca="true" t="shared" si="2" ref="O18:U18">SUM(O5:O17)</f>
        <v>-1373.25</v>
      </c>
      <c r="P18" s="1">
        <f t="shared" si="2"/>
        <v>-1083.49</v>
      </c>
      <c r="Q18" s="1">
        <f t="shared" si="2"/>
        <v>-1002.06</v>
      </c>
      <c r="R18" s="1">
        <f t="shared" si="2"/>
        <v>-1546.62</v>
      </c>
      <c r="S18" s="1">
        <f t="shared" si="2"/>
        <v>-2178.59</v>
      </c>
      <c r="T18" s="1">
        <f t="shared" si="2"/>
        <v>0</v>
      </c>
      <c r="U18" s="1">
        <f t="shared" si="2"/>
        <v>0</v>
      </c>
    </row>
    <row r="19" spans="10:21" ht="12.75">
      <c r="J19" s="1">
        <f>SUM(D18:J18)</f>
        <v>-5159898.13</v>
      </c>
      <c r="U19" s="1">
        <f>SUM(O18:U18)</f>
        <v>-7184.01</v>
      </c>
    </row>
    <row r="21" spans="1:21" ht="12.75">
      <c r="A21" t="s">
        <v>30</v>
      </c>
      <c r="D21">
        <f>+D3</f>
        <v>2008</v>
      </c>
      <c r="E21">
        <f aca="true" t="shared" si="3" ref="E21:J21">+E3</f>
        <v>2009</v>
      </c>
      <c r="F21">
        <f t="shared" si="3"/>
        <v>2010</v>
      </c>
      <c r="G21">
        <f t="shared" si="3"/>
        <v>2011</v>
      </c>
      <c r="H21">
        <f t="shared" si="3"/>
        <v>2012</v>
      </c>
      <c r="I21">
        <f t="shared" si="3"/>
        <v>2013</v>
      </c>
      <c r="J21">
        <f t="shared" si="3"/>
        <v>2014</v>
      </c>
      <c r="L21" t="s">
        <v>31</v>
      </c>
      <c r="O21">
        <f>+O3</f>
        <v>2008</v>
      </c>
      <c r="P21">
        <f aca="true" t="shared" si="4" ref="P21:U21">+P3</f>
        <v>2009</v>
      </c>
      <c r="Q21">
        <f t="shared" si="4"/>
        <v>2010</v>
      </c>
      <c r="R21">
        <f t="shared" si="4"/>
        <v>2011</v>
      </c>
      <c r="S21">
        <f t="shared" si="4"/>
        <v>2012</v>
      </c>
      <c r="T21">
        <f t="shared" si="4"/>
        <v>2013</v>
      </c>
      <c r="U21">
        <f t="shared" si="4"/>
        <v>2014</v>
      </c>
    </row>
    <row r="23" spans="1:21" ht="12.75">
      <c r="A23" t="s">
        <v>1</v>
      </c>
      <c r="D23" s="1">
        <v>-148736.66</v>
      </c>
      <c r="E23" s="1">
        <v>-134934.2</v>
      </c>
      <c r="F23" s="1">
        <v>-162030.37</v>
      </c>
      <c r="G23" s="1">
        <v>-138154.12</v>
      </c>
      <c r="H23" s="1">
        <v>-113443.62</v>
      </c>
      <c r="I23" s="1"/>
      <c r="J23" s="1"/>
      <c r="L23" t="s">
        <v>1</v>
      </c>
      <c r="O23" s="1">
        <v>-236.55</v>
      </c>
      <c r="P23" s="1">
        <v>-210.86</v>
      </c>
      <c r="Q23" s="1">
        <v>-258.09</v>
      </c>
      <c r="R23" s="1">
        <v>0</v>
      </c>
      <c r="S23" s="1">
        <v>0</v>
      </c>
      <c r="T23" s="1"/>
      <c r="U23" s="1"/>
    </row>
    <row r="24" spans="1:21" ht="12.75">
      <c r="A24" t="s">
        <v>2</v>
      </c>
      <c r="D24" s="1">
        <v>-116189.15</v>
      </c>
      <c r="E24" s="1">
        <v>-114023.59</v>
      </c>
      <c r="F24" s="1">
        <v>-155194.4</v>
      </c>
      <c r="G24" s="1">
        <v>-142454.62</v>
      </c>
      <c r="H24" s="1">
        <v>-115741.54</v>
      </c>
      <c r="I24" s="1"/>
      <c r="J24" s="1"/>
      <c r="L24" t="s">
        <v>2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/>
      <c r="U24" s="1"/>
    </row>
    <row r="25" spans="1:21" ht="12.75">
      <c r="A25" t="s">
        <v>3</v>
      </c>
      <c r="D25" s="1">
        <v>-182260.93</v>
      </c>
      <c r="E25" s="1">
        <v>-158770.12</v>
      </c>
      <c r="F25" s="1">
        <v>-160904.54</v>
      </c>
      <c r="G25" s="1">
        <v>-138184.17</v>
      </c>
      <c r="H25" s="1">
        <v>-113583.13</v>
      </c>
      <c r="I25" s="1"/>
      <c r="J25" s="1"/>
      <c r="L25" t="s">
        <v>3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/>
      <c r="U25" s="1"/>
    </row>
    <row r="26" spans="1:21" ht="12.75">
      <c r="A26" t="s">
        <v>4</v>
      </c>
      <c r="D26" s="1">
        <v>-144094.73</v>
      </c>
      <c r="E26" s="1">
        <v>-130304.11</v>
      </c>
      <c r="F26" s="1">
        <v>-157166.81</v>
      </c>
      <c r="G26" s="1">
        <v>-135298.79</v>
      </c>
      <c r="H26" s="1">
        <v>-119447.52</v>
      </c>
      <c r="I26" s="1"/>
      <c r="J26" s="1"/>
      <c r="L26" t="s">
        <v>4</v>
      </c>
      <c r="O26" s="1">
        <v>0</v>
      </c>
      <c r="P26" s="1">
        <v>0</v>
      </c>
      <c r="Q26" s="1">
        <v>0</v>
      </c>
      <c r="R26" s="1">
        <v>0</v>
      </c>
      <c r="S26" s="1">
        <v>-255.75</v>
      </c>
      <c r="T26" s="1"/>
      <c r="U26" s="1"/>
    </row>
    <row r="27" spans="1:21" ht="12.75">
      <c r="A27" t="s">
        <v>5</v>
      </c>
      <c r="D27" s="1">
        <v>-143674.68</v>
      </c>
      <c r="E27" s="1">
        <v>-145491.65</v>
      </c>
      <c r="F27" s="1">
        <v>-154304.57</v>
      </c>
      <c r="G27" s="1">
        <v>-134492</v>
      </c>
      <c r="H27" s="1">
        <v>-111261.48</v>
      </c>
      <c r="I27" s="1"/>
      <c r="J27" s="1"/>
      <c r="L27" t="s">
        <v>5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/>
      <c r="U27" s="1"/>
    </row>
    <row r="28" spans="1:21" ht="12.75">
      <c r="A28" t="s">
        <v>6</v>
      </c>
      <c r="D28" s="1">
        <v>-146600.08</v>
      </c>
      <c r="E28" s="1">
        <v>-153668.18</v>
      </c>
      <c r="F28" s="1">
        <v>-146589.06</v>
      </c>
      <c r="G28" s="1">
        <v>-123473.81</v>
      </c>
      <c r="H28" s="1">
        <v>-139554.82</v>
      </c>
      <c r="I28" s="1"/>
      <c r="J28" s="1"/>
      <c r="L28" t="s">
        <v>6</v>
      </c>
      <c r="O28" s="1">
        <v>0</v>
      </c>
      <c r="P28" s="1">
        <v>0</v>
      </c>
      <c r="Q28" s="1">
        <v>0</v>
      </c>
      <c r="R28" s="1">
        <v>-248.79</v>
      </c>
      <c r="S28" s="1">
        <v>0</v>
      </c>
      <c r="T28" s="1"/>
      <c r="U28" s="1"/>
    </row>
    <row r="29" spans="1:21" ht="12.75">
      <c r="A29" t="s">
        <v>7</v>
      </c>
      <c r="D29" s="1">
        <v>-153173.44</v>
      </c>
      <c r="E29" s="1">
        <v>-169468.4</v>
      </c>
      <c r="F29" s="1">
        <v>-155180.33</v>
      </c>
      <c r="G29" s="1">
        <v>-125364.53</v>
      </c>
      <c r="H29" s="1">
        <v>-145144.88</v>
      </c>
      <c r="I29" s="1"/>
      <c r="J29" s="1"/>
      <c r="L29" t="s">
        <v>7</v>
      </c>
      <c r="O29" s="1">
        <v>-277.55</v>
      </c>
      <c r="P29" s="1">
        <v>0</v>
      </c>
      <c r="Q29" s="1">
        <v>0</v>
      </c>
      <c r="R29" s="1">
        <v>0</v>
      </c>
      <c r="S29" s="1">
        <v>0</v>
      </c>
      <c r="T29" s="1"/>
      <c r="U29" s="1"/>
    </row>
    <row r="30" spans="1:21" ht="12.75">
      <c r="A30" t="s">
        <v>8</v>
      </c>
      <c r="D30" s="1">
        <v>-147336.07</v>
      </c>
      <c r="E30" s="1">
        <v>-104308.44</v>
      </c>
      <c r="F30" s="1">
        <v>-150808.72</v>
      </c>
      <c r="G30" s="1">
        <v>-128921.49</v>
      </c>
      <c r="H30" s="1">
        <v>-145840.91</v>
      </c>
      <c r="I30" s="1"/>
      <c r="J30" s="1"/>
      <c r="L30" t="s">
        <v>8</v>
      </c>
      <c r="O30" s="1">
        <v>0</v>
      </c>
      <c r="P30" s="1">
        <v>-258.744</v>
      </c>
      <c r="Q30" s="1">
        <v>-292.49</v>
      </c>
      <c r="R30" s="1">
        <v>0</v>
      </c>
      <c r="S30" s="1">
        <v>0</v>
      </c>
      <c r="T30" s="1"/>
      <c r="U30" s="1"/>
    </row>
    <row r="31" spans="1:21" ht="12.75">
      <c r="A31" t="s">
        <v>9</v>
      </c>
      <c r="D31" s="1">
        <v>-146296.99</v>
      </c>
      <c r="E31" s="1">
        <v>-235162.4</v>
      </c>
      <c r="F31" s="1">
        <v>-149853.89</v>
      </c>
      <c r="G31" s="1">
        <v>-121754.27</v>
      </c>
      <c r="H31" s="1">
        <v>-140047.45</v>
      </c>
      <c r="I31" s="1"/>
      <c r="J31" s="1"/>
      <c r="L31" t="s">
        <v>9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/>
      <c r="U31" s="1"/>
    </row>
    <row r="32" spans="1:21" ht="12.75">
      <c r="A32" t="s">
        <v>10</v>
      </c>
      <c r="D32" s="1">
        <v>-144519.78</v>
      </c>
      <c r="E32" s="1">
        <v>-166294.48</v>
      </c>
      <c r="F32" s="1">
        <v>-143824.96</v>
      </c>
      <c r="G32" s="1">
        <v>-124003.97</v>
      </c>
      <c r="H32" s="1">
        <v>-139330.26</v>
      </c>
      <c r="I32" s="1"/>
      <c r="J32" s="1"/>
      <c r="L32" t="s">
        <v>10</v>
      </c>
      <c r="O32" s="1">
        <v>0</v>
      </c>
      <c r="P32" s="1">
        <v>0</v>
      </c>
      <c r="Q32" s="1">
        <v>0</v>
      </c>
      <c r="R32" s="1">
        <v>0</v>
      </c>
      <c r="S32" s="1">
        <v>-273.05</v>
      </c>
      <c r="T32" s="1"/>
      <c r="U32" s="1"/>
    </row>
    <row r="33" spans="1:21" ht="12.75">
      <c r="A33" t="s">
        <v>11</v>
      </c>
      <c r="D33" s="1">
        <v>-130689.28</v>
      </c>
      <c r="E33" s="1">
        <v>-157139.93</v>
      </c>
      <c r="F33" s="1">
        <v>-137955.65</v>
      </c>
      <c r="G33" s="1">
        <v>-115618.16</v>
      </c>
      <c r="H33" s="1">
        <v>-131493.46</v>
      </c>
      <c r="I33" s="1"/>
      <c r="J33" s="1"/>
      <c r="L33" t="s">
        <v>11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/>
      <c r="U33" s="1"/>
    </row>
    <row r="34" spans="1:21" ht="12.75">
      <c r="A34" t="s">
        <v>12</v>
      </c>
      <c r="D34" s="1">
        <v>-145325.74</v>
      </c>
      <c r="E34" s="1">
        <v>-157838.93</v>
      </c>
      <c r="F34" s="1">
        <v>-141002.14</v>
      </c>
      <c r="G34" s="1">
        <v>-112839.94</v>
      </c>
      <c r="H34" s="1">
        <v>-129445.5</v>
      </c>
      <c r="I34" s="1"/>
      <c r="J34" s="1"/>
      <c r="L34" t="s">
        <v>12</v>
      </c>
      <c r="O34" s="1">
        <v>0</v>
      </c>
      <c r="P34" s="1">
        <v>0</v>
      </c>
      <c r="Q34" s="1">
        <v>0</v>
      </c>
      <c r="R34" s="1">
        <v>-268.04</v>
      </c>
      <c r="S34" s="1"/>
      <c r="T34" s="1"/>
      <c r="U34" s="1"/>
    </row>
    <row r="36" spans="1:21" ht="12.75">
      <c r="A36" t="s">
        <v>15</v>
      </c>
      <c r="D36" s="1">
        <v>-1748897.53</v>
      </c>
      <c r="E36" s="1">
        <v>-1827404.43</v>
      </c>
      <c r="F36" s="1">
        <v>-1814815.4400000004</v>
      </c>
      <c r="G36" s="1">
        <v>-1540559.8699999999</v>
      </c>
      <c r="H36" s="1">
        <v>-1544334.57</v>
      </c>
      <c r="I36" s="1">
        <v>0</v>
      </c>
      <c r="J36" s="1">
        <v>0</v>
      </c>
      <c r="L36" t="s">
        <v>15</v>
      </c>
      <c r="O36" s="1">
        <v>-514.1</v>
      </c>
      <c r="P36" s="1">
        <v>-469.60400000000004</v>
      </c>
      <c r="Q36" s="1">
        <v>-550.5799999999999</v>
      </c>
      <c r="R36" s="1">
        <v>-516.83</v>
      </c>
      <c r="S36" s="1">
        <v>-528.8</v>
      </c>
      <c r="T36" s="1">
        <v>0</v>
      </c>
      <c r="U36" s="1">
        <v>0</v>
      </c>
    </row>
    <row r="37" spans="10:21" ht="12.75">
      <c r="J37" s="1">
        <f>SUM(D36:J36)</f>
        <v>-8476011.84</v>
      </c>
      <c r="U37" s="1">
        <f>SUM(O36:U36)</f>
        <v>-2579.9139999999998</v>
      </c>
    </row>
    <row r="38" spans="10:21" ht="12.75">
      <c r="J38" s="1"/>
      <c r="U38" s="1"/>
    </row>
    <row r="39" spans="1:21" ht="12.75">
      <c r="A39" t="s">
        <v>32</v>
      </c>
      <c r="D39">
        <f>+D3</f>
        <v>2008</v>
      </c>
      <c r="E39">
        <f aca="true" t="shared" si="5" ref="E39:J39">+E3</f>
        <v>2009</v>
      </c>
      <c r="F39">
        <f t="shared" si="5"/>
        <v>2010</v>
      </c>
      <c r="G39">
        <f t="shared" si="5"/>
        <v>2011</v>
      </c>
      <c r="H39">
        <f t="shared" si="5"/>
        <v>2012</v>
      </c>
      <c r="I39">
        <f t="shared" si="5"/>
        <v>2013</v>
      </c>
      <c r="J39">
        <f t="shared" si="5"/>
        <v>2014</v>
      </c>
      <c r="L39" t="s">
        <v>33</v>
      </c>
      <c r="O39">
        <f>+O3</f>
        <v>2008</v>
      </c>
      <c r="P39">
        <f aca="true" t="shared" si="6" ref="P39:U39">+P3</f>
        <v>2009</v>
      </c>
      <c r="Q39">
        <f t="shared" si="6"/>
        <v>2010</v>
      </c>
      <c r="R39">
        <f t="shared" si="6"/>
        <v>2011</v>
      </c>
      <c r="S39">
        <f t="shared" si="6"/>
        <v>2012</v>
      </c>
      <c r="T39">
        <f t="shared" si="6"/>
        <v>2013</v>
      </c>
      <c r="U39">
        <f t="shared" si="6"/>
        <v>2014</v>
      </c>
    </row>
    <row r="41" spans="1:21" ht="12.75">
      <c r="A41" t="s">
        <v>1</v>
      </c>
      <c r="D41" s="1">
        <v>-36489.97</v>
      </c>
      <c r="E41" s="1">
        <v>-35000.21</v>
      </c>
      <c r="F41" s="1">
        <v>-37590.57</v>
      </c>
      <c r="G41" s="1">
        <v>-32916</v>
      </c>
      <c r="H41" s="1">
        <v>-26794.77</v>
      </c>
      <c r="I41" s="1"/>
      <c r="J41" s="1"/>
      <c r="L41" t="s">
        <v>1</v>
      </c>
      <c r="O41" s="1">
        <v>-900.87</v>
      </c>
      <c r="P41" s="1">
        <v>-908.78</v>
      </c>
      <c r="Q41" s="1">
        <v>-991.07</v>
      </c>
      <c r="R41" s="1">
        <v>-113.56</v>
      </c>
      <c r="S41" s="1">
        <v>0</v>
      </c>
      <c r="T41" s="1"/>
      <c r="U41" s="1"/>
    </row>
    <row r="42" spans="1:21" ht="12.75">
      <c r="A42" t="s">
        <v>2</v>
      </c>
      <c r="D42" s="1">
        <v>-30537.86</v>
      </c>
      <c r="E42" s="1">
        <v>-30222.17</v>
      </c>
      <c r="F42" s="1">
        <v>-32534.5</v>
      </c>
      <c r="G42" s="1">
        <v>-27921.16</v>
      </c>
      <c r="H42" s="1">
        <v>-23161.17</v>
      </c>
      <c r="I42" s="1"/>
      <c r="J42" s="1"/>
      <c r="L42" t="s">
        <v>2</v>
      </c>
      <c r="O42" s="1">
        <v>-291.77</v>
      </c>
      <c r="P42" s="1">
        <v>0</v>
      </c>
      <c r="Q42" s="1">
        <v>0</v>
      </c>
      <c r="R42" s="1">
        <v>0</v>
      </c>
      <c r="S42" s="1">
        <v>0</v>
      </c>
      <c r="T42" s="1"/>
      <c r="U42" s="1"/>
    </row>
    <row r="43" spans="1:21" ht="12.75">
      <c r="A43" t="s">
        <v>3</v>
      </c>
      <c r="D43" s="1">
        <v>-40028.53</v>
      </c>
      <c r="E43" s="1">
        <v>-37778.09</v>
      </c>
      <c r="F43" s="1">
        <v>-42175.28</v>
      </c>
      <c r="G43" s="1">
        <v>-35864.94</v>
      </c>
      <c r="H43" s="1">
        <v>-30235.91</v>
      </c>
      <c r="I43" s="1"/>
      <c r="J43" s="1"/>
      <c r="L43" t="s">
        <v>3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/>
      <c r="U43" s="1"/>
    </row>
    <row r="44" spans="1:21" ht="12.75">
      <c r="A44" t="s">
        <v>4</v>
      </c>
      <c r="D44" s="1">
        <v>-29645.64</v>
      </c>
      <c r="E44" s="1">
        <v>-27178.69</v>
      </c>
      <c r="F44" s="1">
        <v>-31420.37</v>
      </c>
      <c r="G44" s="1">
        <v>-26688.31</v>
      </c>
      <c r="H44" s="1">
        <v>-22519.52</v>
      </c>
      <c r="I44" s="1"/>
      <c r="J44" s="1"/>
      <c r="L44" t="s">
        <v>4</v>
      </c>
      <c r="O44" s="1">
        <v>0</v>
      </c>
      <c r="P44" s="1">
        <v>0</v>
      </c>
      <c r="Q44" s="1">
        <v>0</v>
      </c>
      <c r="R44" s="1">
        <v>0</v>
      </c>
      <c r="S44" s="1">
        <v>-106.54</v>
      </c>
      <c r="T44" s="1"/>
      <c r="U44" s="1"/>
    </row>
    <row r="45" spans="1:21" ht="12.75">
      <c r="A45" t="s">
        <v>5</v>
      </c>
      <c r="D45" s="1">
        <v>-35999.18</v>
      </c>
      <c r="E45" s="1">
        <v>-32929.32</v>
      </c>
      <c r="F45" s="1">
        <v>-37057.03</v>
      </c>
      <c r="G45" s="1">
        <v>-31230.1</v>
      </c>
      <c r="H45" s="1">
        <v>-26576.6</v>
      </c>
      <c r="I45" s="1"/>
      <c r="J45" s="1"/>
      <c r="L45" t="s">
        <v>5</v>
      </c>
      <c r="O45" s="1">
        <v>0</v>
      </c>
      <c r="P45" s="1">
        <v>0</v>
      </c>
      <c r="Q45" s="1">
        <v>0</v>
      </c>
      <c r="R45" s="1">
        <v>0</v>
      </c>
      <c r="S45" s="1">
        <v>-108.43</v>
      </c>
      <c r="T45" s="1"/>
      <c r="U45" s="1"/>
    </row>
    <row r="46" spans="1:21" ht="12.75">
      <c r="A46" t="s">
        <v>6</v>
      </c>
      <c r="D46" s="1">
        <v>-25984.41</v>
      </c>
      <c r="E46" s="1">
        <v>-26194.62</v>
      </c>
      <c r="F46" s="1">
        <v>-26684.06</v>
      </c>
      <c r="G46" s="1">
        <v>-22520.57</v>
      </c>
      <c r="H46" s="1">
        <v>-21003.81</v>
      </c>
      <c r="I46" s="1"/>
      <c r="J46" s="1"/>
      <c r="L46" t="s">
        <v>6</v>
      </c>
      <c r="O46" s="1">
        <v>0</v>
      </c>
      <c r="P46" s="1">
        <v>0</v>
      </c>
      <c r="Q46" s="1">
        <v>-5.59</v>
      </c>
      <c r="R46" s="1">
        <v>-804.57</v>
      </c>
      <c r="S46" s="1">
        <v>0</v>
      </c>
      <c r="T46" s="1"/>
      <c r="U46" s="1"/>
    </row>
    <row r="47" spans="1:21" ht="12.75">
      <c r="A47" t="s">
        <v>7</v>
      </c>
      <c r="D47" s="1">
        <v>-31153.9</v>
      </c>
      <c r="E47" s="1">
        <v>-33716.52</v>
      </c>
      <c r="F47" s="1">
        <v>-31108.58</v>
      </c>
      <c r="G47" s="1">
        <v>-27573.74</v>
      </c>
      <c r="H47" s="1">
        <v>-30268.19</v>
      </c>
      <c r="I47" s="1"/>
      <c r="J47" s="1"/>
      <c r="L47" t="s">
        <v>7</v>
      </c>
      <c r="O47" s="1">
        <v>-1177.27</v>
      </c>
      <c r="P47" s="1">
        <v>-96.74</v>
      </c>
      <c r="Q47" s="1">
        <v>0</v>
      </c>
      <c r="R47" s="1">
        <v>0</v>
      </c>
      <c r="S47" s="1">
        <v>0</v>
      </c>
      <c r="T47" s="1"/>
      <c r="U47" s="1"/>
    </row>
    <row r="48" spans="1:21" ht="12.75">
      <c r="A48" t="s">
        <v>8</v>
      </c>
      <c r="D48" s="1">
        <v>-26355.85</v>
      </c>
      <c r="E48" s="1">
        <v>-28340.97</v>
      </c>
      <c r="F48" s="1">
        <v>-25418.42</v>
      </c>
      <c r="G48" s="1">
        <v>-21842.65</v>
      </c>
      <c r="H48" s="1">
        <v>-26570.76</v>
      </c>
      <c r="I48" s="1"/>
      <c r="J48" s="1"/>
      <c r="L48" t="s">
        <v>8</v>
      </c>
      <c r="O48" s="1">
        <v>0</v>
      </c>
      <c r="P48" s="1">
        <v>-1134.22</v>
      </c>
      <c r="Q48" s="1">
        <v>-1228.46</v>
      </c>
      <c r="R48" s="1">
        <v>0</v>
      </c>
      <c r="S48" s="1">
        <v>0</v>
      </c>
      <c r="T48" s="1"/>
      <c r="U48" s="1"/>
    </row>
    <row r="49" spans="1:21" ht="12.75">
      <c r="A49" t="s">
        <v>9</v>
      </c>
      <c r="D49" s="1">
        <v>-33641.58</v>
      </c>
      <c r="E49" s="1">
        <v>-37223.4</v>
      </c>
      <c r="F49" s="1">
        <v>-33071.82</v>
      </c>
      <c r="G49" s="1">
        <v>-29630.58</v>
      </c>
      <c r="H49" s="1">
        <v>-36771.93</v>
      </c>
      <c r="I49" s="1"/>
      <c r="J49" s="1"/>
      <c r="L49" t="s">
        <v>9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/>
      <c r="U49" s="1"/>
    </row>
    <row r="50" spans="1:21" ht="12.75">
      <c r="A50" t="s">
        <v>10</v>
      </c>
      <c r="D50" s="1">
        <v>-25460.32</v>
      </c>
      <c r="E50" s="1">
        <v>-28946.63</v>
      </c>
      <c r="F50" s="1">
        <v>-24803.14</v>
      </c>
      <c r="G50" s="1">
        <v>-22564.04</v>
      </c>
      <c r="H50" s="1">
        <v>-25038.37</v>
      </c>
      <c r="I50" s="1"/>
      <c r="J50" s="1"/>
      <c r="L50" t="s">
        <v>10</v>
      </c>
      <c r="O50" s="1">
        <v>0</v>
      </c>
      <c r="P50" s="1">
        <v>0</v>
      </c>
      <c r="Q50" s="1">
        <v>0</v>
      </c>
      <c r="R50" s="1">
        <v>0</v>
      </c>
      <c r="S50" s="1">
        <v>-174.62</v>
      </c>
      <c r="T50" s="1"/>
      <c r="U50" s="1"/>
    </row>
    <row r="51" spans="1:21" ht="12.75">
      <c r="A51" t="s">
        <v>11</v>
      </c>
      <c r="D51" s="1">
        <v>-31250.49</v>
      </c>
      <c r="E51" s="1">
        <v>-35316.34</v>
      </c>
      <c r="F51" s="1">
        <v>-30017.37</v>
      </c>
      <c r="G51" s="1">
        <v>-25330.29</v>
      </c>
      <c r="H51" s="1">
        <v>-30554.4</v>
      </c>
      <c r="I51" s="1"/>
      <c r="J51" s="1"/>
      <c r="L51" t="s">
        <v>11</v>
      </c>
      <c r="O51" s="1">
        <v>0</v>
      </c>
      <c r="P51" s="1">
        <v>0</v>
      </c>
      <c r="Q51" s="1">
        <v>0</v>
      </c>
      <c r="R51" s="1">
        <v>-63.1</v>
      </c>
      <c r="S51" s="1">
        <v>0</v>
      </c>
      <c r="T51" s="1"/>
      <c r="U51" s="1"/>
    </row>
    <row r="52" spans="1:21" ht="12.75">
      <c r="A52" t="s">
        <v>12</v>
      </c>
      <c r="D52" s="1">
        <v>-25103.88</v>
      </c>
      <c r="E52" s="1">
        <v>-27898.22</v>
      </c>
      <c r="F52" s="1">
        <v>-23546.56</v>
      </c>
      <c r="G52" s="1">
        <v>-20021.69</v>
      </c>
      <c r="H52" s="1">
        <v>-23785.57</v>
      </c>
      <c r="I52" s="1"/>
      <c r="J52" s="1"/>
      <c r="L52" t="s">
        <v>12</v>
      </c>
      <c r="O52" s="1">
        <v>-140.32</v>
      </c>
      <c r="P52" s="1">
        <v>-152.56</v>
      </c>
      <c r="Q52" s="1">
        <v>0</v>
      </c>
      <c r="R52" s="1">
        <v>-420.77</v>
      </c>
      <c r="S52" s="1"/>
      <c r="T52" s="1"/>
      <c r="U52" s="1"/>
    </row>
    <row r="54" spans="1:21" ht="12.75">
      <c r="A54" t="s">
        <v>15</v>
      </c>
      <c r="D54" s="1">
        <f aca="true" t="shared" si="7" ref="D54:J54">SUM(D41:D53)</f>
        <v>-371651.61</v>
      </c>
      <c r="E54" s="1">
        <f t="shared" si="7"/>
        <v>-380745.17999999993</v>
      </c>
      <c r="F54" s="1">
        <f>SUM(F41:F53)</f>
        <v>-375427.7</v>
      </c>
      <c r="G54" s="1">
        <f t="shared" si="7"/>
        <v>-324104.06999999995</v>
      </c>
      <c r="H54" s="1">
        <f t="shared" si="7"/>
        <v>-323281.00000000006</v>
      </c>
      <c r="I54" s="1">
        <f t="shared" si="7"/>
        <v>0</v>
      </c>
      <c r="J54" s="1">
        <f t="shared" si="7"/>
        <v>0</v>
      </c>
      <c r="L54" t="s">
        <v>15</v>
      </c>
      <c r="O54" s="1">
        <f aca="true" t="shared" si="8" ref="O54:U54">SUM(O41:O53)</f>
        <v>-2510.23</v>
      </c>
      <c r="P54" s="1">
        <f t="shared" si="8"/>
        <v>-2292.2999999999997</v>
      </c>
      <c r="Q54" s="1">
        <f t="shared" si="8"/>
        <v>-2225.12</v>
      </c>
      <c r="R54" s="1">
        <f t="shared" si="8"/>
        <v>-1402</v>
      </c>
      <c r="S54" s="1">
        <f t="shared" si="8"/>
        <v>-389.59000000000003</v>
      </c>
      <c r="T54" s="1">
        <f t="shared" si="8"/>
        <v>0</v>
      </c>
      <c r="U54" s="1">
        <f t="shared" si="8"/>
        <v>0</v>
      </c>
    </row>
    <row r="55" spans="10:21" ht="12.75">
      <c r="J55" s="1">
        <f>SUM(D54:J54)</f>
        <v>-1775209.56</v>
      </c>
      <c r="U55" s="1">
        <f>SUM(O54:U54)</f>
        <v>-8819.24</v>
      </c>
    </row>
    <row r="56" spans="10:21" ht="12.75">
      <c r="J56" s="1"/>
      <c r="U56" s="1"/>
    </row>
    <row r="57" spans="1:21" ht="12.75">
      <c r="A57" t="s">
        <v>54</v>
      </c>
      <c r="D57">
        <f>+D3</f>
        <v>2008</v>
      </c>
      <c r="E57">
        <f aca="true" t="shared" si="9" ref="E57:J57">+E3</f>
        <v>2009</v>
      </c>
      <c r="F57">
        <f t="shared" si="9"/>
        <v>2010</v>
      </c>
      <c r="G57">
        <f t="shared" si="9"/>
        <v>2011</v>
      </c>
      <c r="H57">
        <f t="shared" si="9"/>
        <v>2012</v>
      </c>
      <c r="I57">
        <f t="shared" si="9"/>
        <v>2013</v>
      </c>
      <c r="J57">
        <f t="shared" si="9"/>
        <v>2014</v>
      </c>
      <c r="L57" t="s">
        <v>34</v>
      </c>
      <c r="O57">
        <f>+O3</f>
        <v>2008</v>
      </c>
      <c r="P57">
        <f aca="true" t="shared" si="10" ref="P57:U57">+P3</f>
        <v>2009</v>
      </c>
      <c r="Q57">
        <f t="shared" si="10"/>
        <v>2010</v>
      </c>
      <c r="R57">
        <f t="shared" si="10"/>
        <v>2011</v>
      </c>
      <c r="S57">
        <f t="shared" si="10"/>
        <v>2012</v>
      </c>
      <c r="T57">
        <f t="shared" si="10"/>
        <v>2013</v>
      </c>
      <c r="U57">
        <f t="shared" si="10"/>
        <v>2014</v>
      </c>
    </row>
    <row r="59" spans="1:21" ht="12.75">
      <c r="A59" t="s">
        <v>1</v>
      </c>
      <c r="D59" s="1">
        <v>-447</v>
      </c>
      <c r="E59" s="1">
        <v>-454.91</v>
      </c>
      <c r="F59" s="1">
        <v>-474.93</v>
      </c>
      <c r="G59" s="1">
        <v>-389.08</v>
      </c>
      <c r="H59" s="1">
        <v>-370.72</v>
      </c>
      <c r="I59" s="1"/>
      <c r="J59" s="1"/>
      <c r="L59" t="s">
        <v>1</v>
      </c>
      <c r="O59" s="1">
        <v>-20936.26</v>
      </c>
      <c r="P59" s="1">
        <v>-13884.8</v>
      </c>
      <c r="Q59" s="1">
        <v>-8948.48</v>
      </c>
      <c r="R59" s="1">
        <v>-4184.79</v>
      </c>
      <c r="S59" s="1">
        <v>-6410.19</v>
      </c>
      <c r="T59" s="1"/>
      <c r="U59" s="1"/>
    </row>
    <row r="60" spans="1:21" ht="12.75">
      <c r="A60" t="s">
        <v>2</v>
      </c>
      <c r="D60" s="1">
        <v>-487.04</v>
      </c>
      <c r="E60" s="1">
        <v>-421.1</v>
      </c>
      <c r="F60" s="1">
        <v>-522.63</v>
      </c>
      <c r="G60" s="1">
        <v>-397.47</v>
      </c>
      <c r="H60" s="1">
        <v>-376.93</v>
      </c>
      <c r="I60" s="1"/>
      <c r="J60" s="1"/>
      <c r="L60" t="s">
        <v>2</v>
      </c>
      <c r="O60" s="1">
        <v>-21063.79</v>
      </c>
      <c r="P60" s="1">
        <v>-13465.54</v>
      </c>
      <c r="Q60" s="1">
        <v>-9066.03</v>
      </c>
      <c r="R60" s="1">
        <v>-4041.39</v>
      </c>
      <c r="S60" s="1">
        <v>-6464.58</v>
      </c>
      <c r="T60" s="1"/>
      <c r="U60" s="1"/>
    </row>
    <row r="61" spans="1:21" ht="12.75">
      <c r="A61" t="s">
        <v>3</v>
      </c>
      <c r="D61" s="1">
        <v>-449.27</v>
      </c>
      <c r="E61" s="1">
        <v>-421.92</v>
      </c>
      <c r="F61" s="1">
        <v>-472.37</v>
      </c>
      <c r="G61" s="1">
        <v>-389.67</v>
      </c>
      <c r="H61" s="1">
        <v>-371.48</v>
      </c>
      <c r="I61" s="1"/>
      <c r="J61" s="1"/>
      <c r="L61" t="s">
        <v>3</v>
      </c>
      <c r="O61" s="1">
        <v>-20781.5</v>
      </c>
      <c r="P61" s="1">
        <v>-12702.44</v>
      </c>
      <c r="Q61" s="1">
        <v>-9133.92</v>
      </c>
      <c r="R61" s="1">
        <v>-4075.3</v>
      </c>
      <c r="S61" s="1">
        <v>-6581.72</v>
      </c>
      <c r="T61" s="1"/>
      <c r="U61" s="1"/>
    </row>
    <row r="62" spans="1:21" ht="12.75">
      <c r="A62" t="s">
        <v>4</v>
      </c>
      <c r="D62" s="1">
        <v>-445.77</v>
      </c>
      <c r="E62" s="1">
        <v>-450.23</v>
      </c>
      <c r="F62" s="1">
        <v>-471.74</v>
      </c>
      <c r="G62" s="1">
        <v>-412.05</v>
      </c>
      <c r="H62" s="1">
        <v>-371.04</v>
      </c>
      <c r="I62" s="1"/>
      <c r="J62" s="1"/>
      <c r="L62" t="s">
        <v>4</v>
      </c>
      <c r="O62" s="1">
        <v>-20645.88</v>
      </c>
      <c r="P62" s="1">
        <v>-12585.71</v>
      </c>
      <c r="Q62" s="1">
        <v>-8762.8</v>
      </c>
      <c r="R62" s="1">
        <v>-4047.36</v>
      </c>
      <c r="S62" s="1">
        <v>-6576.89</v>
      </c>
      <c r="T62" s="1"/>
      <c r="U62" s="1"/>
    </row>
    <row r="63" spans="1:21" ht="12.75">
      <c r="A63" t="s">
        <v>5</v>
      </c>
      <c r="D63" s="1">
        <v>-447.68</v>
      </c>
      <c r="E63" s="1">
        <v>-421.62</v>
      </c>
      <c r="F63" s="1">
        <v>-492.78</v>
      </c>
      <c r="G63" s="1">
        <v>-408.08</v>
      </c>
      <c r="H63" s="1">
        <v>-387.12</v>
      </c>
      <c r="I63" s="1"/>
      <c r="J63" s="1"/>
      <c r="L63" t="s">
        <v>5</v>
      </c>
      <c r="O63" s="1">
        <v>-16546.84</v>
      </c>
      <c r="P63" s="1">
        <v>-10207.11</v>
      </c>
      <c r="Q63" s="1">
        <v>-4663.17</v>
      </c>
      <c r="R63" s="1">
        <v>-4218.71</v>
      </c>
      <c r="S63" s="1">
        <v>-6661.9</v>
      </c>
      <c r="T63" s="1"/>
      <c r="U63" s="1"/>
    </row>
    <row r="64" spans="1:21" ht="12.75">
      <c r="A64" t="s">
        <v>6</v>
      </c>
      <c r="D64" s="1">
        <v>-419.21</v>
      </c>
      <c r="E64" s="1">
        <v>-476.22</v>
      </c>
      <c r="F64" s="1">
        <v>-388.15</v>
      </c>
      <c r="G64" s="1">
        <v>-331.35</v>
      </c>
      <c r="H64" s="1">
        <v>-515.27</v>
      </c>
      <c r="I64" s="1"/>
      <c r="J64" s="1"/>
      <c r="L64" t="s">
        <v>6</v>
      </c>
      <c r="O64" s="1">
        <v>-21594.29</v>
      </c>
      <c r="P64" s="1">
        <v>-10979.98</v>
      </c>
      <c r="Q64" s="1">
        <v>-4895.18</v>
      </c>
      <c r="R64" s="1">
        <v>-3960.98</v>
      </c>
      <c r="S64" s="1">
        <v>-8153.03</v>
      </c>
      <c r="T64" s="1"/>
      <c r="U64" s="1"/>
    </row>
    <row r="65" spans="1:21" ht="12.75">
      <c r="A65" t="s">
        <v>7</v>
      </c>
      <c r="D65" s="1">
        <v>-421.64</v>
      </c>
      <c r="E65" s="1">
        <v>-476.85</v>
      </c>
      <c r="F65" s="1">
        <v>-388.66</v>
      </c>
      <c r="G65" s="1">
        <v>-331.64</v>
      </c>
      <c r="H65" s="1">
        <v>-436.04</v>
      </c>
      <c r="I65" s="1"/>
      <c r="J65" s="1"/>
      <c r="L65" t="s">
        <v>7</v>
      </c>
      <c r="O65" s="1">
        <v>-21327.09</v>
      </c>
      <c r="P65" s="1">
        <v>-11092.44</v>
      </c>
      <c r="Q65" s="1">
        <v>-5154.99</v>
      </c>
      <c r="R65" s="1">
        <v>-7264.05</v>
      </c>
      <c r="S65" s="1">
        <v>-8433.47</v>
      </c>
      <c r="T65" s="1"/>
      <c r="U65" s="1"/>
    </row>
    <row r="66" spans="1:21" ht="12.75">
      <c r="A66" t="s">
        <v>8</v>
      </c>
      <c r="D66" s="1">
        <v>-419.21</v>
      </c>
      <c r="E66" s="1">
        <v>-476.22</v>
      </c>
      <c r="F66" s="1">
        <v>-388.15</v>
      </c>
      <c r="G66" s="1">
        <v>-331.53</v>
      </c>
      <c r="H66" s="1">
        <v>-444.52</v>
      </c>
      <c r="I66" s="1"/>
      <c r="J66" s="1"/>
      <c r="L66" t="s">
        <v>8</v>
      </c>
      <c r="O66" s="1">
        <v>-21424.69</v>
      </c>
      <c r="P66" s="1">
        <v>-11222.04</v>
      </c>
      <c r="Q66" s="1">
        <v>-5049.07</v>
      </c>
      <c r="R66" s="1">
        <v>-7638.39</v>
      </c>
      <c r="S66" s="1">
        <v>-8405.41</v>
      </c>
      <c r="T66" s="1"/>
      <c r="U66" s="1"/>
    </row>
    <row r="67" spans="1:21" ht="12.75">
      <c r="A67" t="s">
        <v>9</v>
      </c>
      <c r="D67" s="1">
        <v>-421.57</v>
      </c>
      <c r="E67" s="1">
        <v>-474.7</v>
      </c>
      <c r="F67" s="1">
        <v>-388.66</v>
      </c>
      <c r="G67" s="1">
        <v>-341.67</v>
      </c>
      <c r="H67" s="1">
        <v>-438.69</v>
      </c>
      <c r="I67" s="1"/>
      <c r="J67" s="1"/>
      <c r="L67" t="s">
        <v>9</v>
      </c>
      <c r="O67" s="1">
        <v>-21299.41</v>
      </c>
      <c r="P67" s="1">
        <v>-9780.03</v>
      </c>
      <c r="Q67" s="1">
        <v>-4980.92</v>
      </c>
      <c r="R67" s="1">
        <v>-7275.23</v>
      </c>
      <c r="S67" s="1">
        <v>-8096.1</v>
      </c>
      <c r="T67" s="1"/>
      <c r="U67" s="1"/>
    </row>
    <row r="68" spans="1:21" ht="12.75">
      <c r="A68" t="s">
        <v>10</v>
      </c>
      <c r="D68" s="1">
        <v>-419.84</v>
      </c>
      <c r="E68" s="1">
        <v>-474.3</v>
      </c>
      <c r="F68" s="1">
        <v>-388.44</v>
      </c>
      <c r="G68" s="1">
        <v>-343.98</v>
      </c>
      <c r="H68" s="1">
        <v>-438.18</v>
      </c>
      <c r="I68" s="1"/>
      <c r="J68" s="1"/>
      <c r="L68" t="s">
        <v>10</v>
      </c>
      <c r="O68" s="1">
        <v>-19613.23</v>
      </c>
      <c r="P68" s="1">
        <v>-9592.09</v>
      </c>
      <c r="Q68" s="1">
        <v>-4485.02</v>
      </c>
      <c r="R68" s="1">
        <v>-7234.63</v>
      </c>
      <c r="S68" s="1">
        <v>-8173.2</v>
      </c>
      <c r="T68" s="1"/>
      <c r="U68" s="1"/>
    </row>
    <row r="69" spans="1:21" ht="12.75">
      <c r="A69" t="s">
        <v>11</v>
      </c>
      <c r="D69" s="1">
        <v>-421.1</v>
      </c>
      <c r="E69" s="1">
        <v>-474.93</v>
      </c>
      <c r="F69" s="1">
        <v>-389.08</v>
      </c>
      <c r="G69" s="1">
        <v>-354.99</v>
      </c>
      <c r="H69" s="1">
        <v>-438.69</v>
      </c>
      <c r="I69" s="1"/>
      <c r="J69" s="1"/>
      <c r="L69" t="s">
        <v>11</v>
      </c>
      <c r="O69" s="1">
        <v>-19068.04</v>
      </c>
      <c r="P69" s="1">
        <v>-9403.95</v>
      </c>
      <c r="Q69" s="1">
        <v>-4340.95</v>
      </c>
      <c r="R69" s="1">
        <v>-6231.89</v>
      </c>
      <c r="S69" s="1">
        <v>-7894.34</v>
      </c>
      <c r="T69" s="1"/>
      <c r="U69" s="1"/>
    </row>
    <row r="70" spans="1:21" ht="12.75">
      <c r="A70" t="s">
        <v>12</v>
      </c>
      <c r="D70" s="1">
        <v>-436.94</v>
      </c>
      <c r="E70" s="1">
        <v>-474.3</v>
      </c>
      <c r="F70" s="1">
        <v>-388.57</v>
      </c>
      <c r="G70" s="1">
        <v>-368.02</v>
      </c>
      <c r="H70" s="1">
        <v>-438.18</v>
      </c>
      <c r="I70" s="1"/>
      <c r="J70" s="1"/>
      <c r="L70" t="s">
        <v>12</v>
      </c>
      <c r="O70" s="1">
        <v>-18986.23</v>
      </c>
      <c r="P70" s="1">
        <v>-8969.79</v>
      </c>
      <c r="Q70" s="1">
        <v>-4107.79</v>
      </c>
      <c r="R70" s="1">
        <v>-6633.97</v>
      </c>
      <c r="S70" s="1">
        <v>-7365.38</v>
      </c>
      <c r="T70" s="1"/>
      <c r="U70" s="1"/>
    </row>
    <row r="72" spans="1:21" ht="12.75">
      <c r="A72" t="s">
        <v>15</v>
      </c>
      <c r="D72" s="1">
        <v>-5236.2699999999995</v>
      </c>
      <c r="E72" s="1">
        <v>-5497.3</v>
      </c>
      <c r="F72" s="1">
        <v>-5154.159999999999</v>
      </c>
      <c r="G72" s="1">
        <v>-4399.530000000001</v>
      </c>
      <c r="H72" s="1">
        <v>-5026.86</v>
      </c>
      <c r="I72" s="1">
        <v>0</v>
      </c>
      <c r="J72" s="1">
        <v>0</v>
      </c>
      <c r="L72" t="s">
        <v>15</v>
      </c>
      <c r="O72" s="1">
        <v>-243287.25000000003</v>
      </c>
      <c r="P72" s="1">
        <v>-133885.91999999998</v>
      </c>
      <c r="Q72" s="1">
        <v>-73588.31999999998</v>
      </c>
      <c r="R72" s="1">
        <v>-66806.68999999999</v>
      </c>
      <c r="S72" s="1">
        <v>-89216.21</v>
      </c>
      <c r="T72" s="1">
        <v>0</v>
      </c>
      <c r="U72" s="1">
        <v>0</v>
      </c>
    </row>
    <row r="73" spans="10:21" ht="12.75">
      <c r="J73" s="1">
        <f>SUM(D72:J72)</f>
        <v>-25314.120000000003</v>
      </c>
      <c r="U73" s="1">
        <f>SUM(O72:U72)</f>
        <v>-606784.39</v>
      </c>
    </row>
    <row r="74" spans="10:21" ht="12.75">
      <c r="J74" s="1"/>
      <c r="U74" s="1"/>
    </row>
    <row r="75" spans="1:21" ht="12.75">
      <c r="A75" t="s">
        <v>35</v>
      </c>
      <c r="D75">
        <f>+D3</f>
        <v>2008</v>
      </c>
      <c r="E75">
        <f aca="true" t="shared" si="11" ref="E75:J75">+E3</f>
        <v>2009</v>
      </c>
      <c r="F75">
        <f t="shared" si="11"/>
        <v>2010</v>
      </c>
      <c r="G75">
        <f t="shared" si="11"/>
        <v>2011</v>
      </c>
      <c r="H75">
        <f t="shared" si="11"/>
        <v>2012</v>
      </c>
      <c r="I75">
        <f t="shared" si="11"/>
        <v>2013</v>
      </c>
      <c r="J75">
        <f t="shared" si="11"/>
        <v>2014</v>
      </c>
      <c r="L75" t="s">
        <v>36</v>
      </c>
      <c r="O75">
        <f>+O3</f>
        <v>2008</v>
      </c>
      <c r="P75">
        <f aca="true" t="shared" si="12" ref="P75:U75">+P3</f>
        <v>2009</v>
      </c>
      <c r="Q75">
        <f t="shared" si="12"/>
        <v>2010</v>
      </c>
      <c r="R75">
        <f t="shared" si="12"/>
        <v>2011</v>
      </c>
      <c r="S75">
        <f t="shared" si="12"/>
        <v>2012</v>
      </c>
      <c r="T75">
        <f t="shared" si="12"/>
        <v>2013</v>
      </c>
      <c r="U75">
        <f t="shared" si="12"/>
        <v>2014</v>
      </c>
    </row>
    <row r="77" spans="1:21" ht="12.75">
      <c r="A77" t="s">
        <v>1</v>
      </c>
      <c r="D77" s="1">
        <v>-1802.34</v>
      </c>
      <c r="E77" s="1">
        <v>-1727.38</v>
      </c>
      <c r="F77" s="1">
        <v>-2099.15</v>
      </c>
      <c r="G77" s="1">
        <v>-1716.3</v>
      </c>
      <c r="H77" s="1">
        <v>-1434</v>
      </c>
      <c r="I77" s="1"/>
      <c r="J77" s="1"/>
      <c r="L77" t="s">
        <v>1</v>
      </c>
      <c r="O77" s="1">
        <v>-3492.47</v>
      </c>
      <c r="P77" s="1">
        <v>-3614</v>
      </c>
      <c r="Q77" s="1">
        <v>-3884.45</v>
      </c>
      <c r="R77" s="1">
        <v>-3653.09</v>
      </c>
      <c r="S77" s="1">
        <v>-2133.34</v>
      </c>
      <c r="T77" s="1"/>
      <c r="U77" s="1"/>
    </row>
    <row r="78" spans="1:21" ht="12.75">
      <c r="A78" t="s">
        <v>2</v>
      </c>
      <c r="D78" s="1">
        <v>-1803.9</v>
      </c>
      <c r="E78" s="1">
        <v>-1728.41</v>
      </c>
      <c r="F78" s="1">
        <v>-2004.62</v>
      </c>
      <c r="G78" s="1">
        <v>-1716.18</v>
      </c>
      <c r="H78" s="1">
        <v>-1434.05</v>
      </c>
      <c r="I78" s="1"/>
      <c r="J78" s="1"/>
      <c r="L78" t="s">
        <v>2</v>
      </c>
      <c r="O78" s="1">
        <v>-3397.6</v>
      </c>
      <c r="P78" s="1">
        <v>-3460.99</v>
      </c>
      <c r="Q78" s="1">
        <v>-3917.45</v>
      </c>
      <c r="R78" s="1">
        <v>-3517.42</v>
      </c>
      <c r="S78" s="1">
        <v>-2042.16</v>
      </c>
      <c r="T78" s="1"/>
      <c r="U78" s="1"/>
    </row>
    <row r="79" spans="1:21" ht="12.75">
      <c r="A79" t="s">
        <v>3</v>
      </c>
      <c r="D79" s="1">
        <v>-1804.25</v>
      </c>
      <c r="E79" s="1">
        <v>-1728.94</v>
      </c>
      <c r="F79" s="1">
        <v>-2008.74</v>
      </c>
      <c r="G79" s="1">
        <v>-1716.25</v>
      </c>
      <c r="H79" s="1">
        <v>-1435.72</v>
      </c>
      <c r="I79" s="1"/>
      <c r="J79" s="1"/>
      <c r="L79" t="s">
        <v>3</v>
      </c>
      <c r="O79" s="1">
        <v>-3093.41</v>
      </c>
      <c r="P79" s="1">
        <v>-3481.02</v>
      </c>
      <c r="Q79" s="1">
        <v>-3519.33</v>
      </c>
      <c r="R79" s="1">
        <v>-3074.54</v>
      </c>
      <c r="S79" s="1">
        <v>-1950.77</v>
      </c>
      <c r="T79" s="1"/>
      <c r="U79" s="1"/>
    </row>
    <row r="80" spans="1:21" ht="12.75">
      <c r="A80" t="s">
        <v>4</v>
      </c>
      <c r="D80" s="1">
        <v>-1784.07</v>
      </c>
      <c r="E80" s="1">
        <v>-1728.72</v>
      </c>
      <c r="F80" s="1">
        <v>-2008.74</v>
      </c>
      <c r="G80" s="1">
        <v>-1676.46</v>
      </c>
      <c r="H80" s="1">
        <v>-1435.72</v>
      </c>
      <c r="I80" s="1"/>
      <c r="J80" s="1"/>
      <c r="L80" t="s">
        <v>4</v>
      </c>
      <c r="O80" s="1">
        <v>-2762.23</v>
      </c>
      <c r="P80" s="1">
        <v>-2815.13</v>
      </c>
      <c r="Q80" s="1">
        <v>-2857.43</v>
      </c>
      <c r="R80" s="1">
        <v>-2710.53</v>
      </c>
      <c r="S80" s="1">
        <v>-1588.28</v>
      </c>
      <c r="T80" s="1"/>
      <c r="U80" s="1"/>
    </row>
    <row r="81" spans="1:21" ht="12.75">
      <c r="A81" t="s">
        <v>5</v>
      </c>
      <c r="D81" s="1">
        <v>-1703.73</v>
      </c>
      <c r="E81" s="1">
        <v>-1830.38</v>
      </c>
      <c r="F81" s="1">
        <v>-1899.71</v>
      </c>
      <c r="G81" s="1">
        <v>-1654.38</v>
      </c>
      <c r="H81" s="1">
        <v>-1438.13</v>
      </c>
      <c r="I81" s="1"/>
      <c r="J81" s="1"/>
      <c r="L81" t="s">
        <v>5</v>
      </c>
      <c r="O81" s="1">
        <v>-2262.4</v>
      </c>
      <c r="P81" s="1">
        <v>-2943.05</v>
      </c>
      <c r="Q81" s="1">
        <v>-2785.38</v>
      </c>
      <c r="R81" s="1">
        <v>-2374.6</v>
      </c>
      <c r="S81" s="1">
        <v>-2018.69</v>
      </c>
      <c r="T81" s="1"/>
      <c r="U81" s="1"/>
    </row>
    <row r="82" spans="1:21" ht="12.75">
      <c r="A82" t="s">
        <v>6</v>
      </c>
      <c r="D82" s="1">
        <v>-1755.66</v>
      </c>
      <c r="E82" s="1">
        <v>-1899.72</v>
      </c>
      <c r="F82" s="1">
        <v>-1707.63</v>
      </c>
      <c r="G82" s="1">
        <v>-1429.78</v>
      </c>
      <c r="H82" s="1">
        <v>-1635.1</v>
      </c>
      <c r="I82" s="1"/>
      <c r="J82" s="1"/>
      <c r="L82" t="s">
        <v>6</v>
      </c>
      <c r="O82" s="1">
        <v>-2890.63</v>
      </c>
      <c r="P82" s="1">
        <v>-3992.69</v>
      </c>
      <c r="Q82" s="1">
        <v>-2939.38</v>
      </c>
      <c r="R82" s="1">
        <v>-2521.73</v>
      </c>
      <c r="S82" s="1">
        <v>-2257.17</v>
      </c>
      <c r="T82" s="1"/>
      <c r="U82" s="1"/>
    </row>
    <row r="83" spans="1:21" ht="12.75">
      <c r="A83" t="s">
        <v>7</v>
      </c>
      <c r="D83" s="1">
        <v>-859.61</v>
      </c>
      <c r="E83" s="1">
        <v>-1995.54</v>
      </c>
      <c r="F83" s="1">
        <v>-1705.9</v>
      </c>
      <c r="G83" s="1">
        <v>-1429.4</v>
      </c>
      <c r="H83" s="1">
        <v>-1635.1</v>
      </c>
      <c r="I83" s="1"/>
      <c r="J83" s="1"/>
      <c r="L83" t="s">
        <v>7</v>
      </c>
      <c r="O83" s="1">
        <v>-2903.85</v>
      </c>
      <c r="P83" s="1">
        <v>-3405.09</v>
      </c>
      <c r="Q83" s="1">
        <v>-3435.13</v>
      </c>
      <c r="R83" s="1">
        <v>-2803.98</v>
      </c>
      <c r="S83" s="1">
        <v>-2324.36</v>
      </c>
      <c r="T83" s="1"/>
      <c r="U83" s="1"/>
    </row>
    <row r="84" spans="1:21" ht="12.75">
      <c r="A84" t="s">
        <v>8</v>
      </c>
      <c r="D84" s="1">
        <v>-1720.26</v>
      </c>
      <c r="E84" s="1">
        <v>-2092.4</v>
      </c>
      <c r="F84" s="1">
        <v>-1705.9</v>
      </c>
      <c r="G84" s="1">
        <v>-1430.2</v>
      </c>
      <c r="H84" s="1">
        <v>-1636.22</v>
      </c>
      <c r="I84" s="1"/>
      <c r="J84" s="1"/>
      <c r="L84" t="s">
        <v>8</v>
      </c>
      <c r="O84" s="1">
        <v>0</v>
      </c>
      <c r="P84" s="1">
        <v>-3554.64</v>
      </c>
      <c r="Q84" s="1">
        <v>-3308.39</v>
      </c>
      <c r="R84" s="1">
        <v>-2392.12</v>
      </c>
      <c r="S84" s="1">
        <v>-2087.49</v>
      </c>
      <c r="T84" s="1"/>
      <c r="U84" s="1"/>
    </row>
    <row r="85" spans="1:21" ht="12.75">
      <c r="A85" t="s">
        <v>9</v>
      </c>
      <c r="D85" s="1">
        <v>-1723.84</v>
      </c>
      <c r="E85" s="1">
        <v>-1996.48</v>
      </c>
      <c r="F85" s="1">
        <v>-1709.07</v>
      </c>
      <c r="G85" s="1">
        <v>-1432.35</v>
      </c>
      <c r="H85" s="1">
        <v>-1640.17</v>
      </c>
      <c r="I85" s="1"/>
      <c r="J85" s="1"/>
      <c r="L85" t="s">
        <v>9</v>
      </c>
      <c r="O85" s="1">
        <v>-5471.06</v>
      </c>
      <c r="P85" s="1">
        <v>-2501.54</v>
      </c>
      <c r="Q85" s="1">
        <v>-3273.08</v>
      </c>
      <c r="R85" s="1">
        <v>-2323.81</v>
      </c>
      <c r="S85" s="1">
        <v>-2024.92</v>
      </c>
      <c r="T85" s="1"/>
      <c r="U85" s="1"/>
    </row>
    <row r="86" spans="1:21" ht="12.75">
      <c r="A86" t="s">
        <v>10</v>
      </c>
      <c r="D86" s="1">
        <v>-1724.2</v>
      </c>
      <c r="E86" s="1">
        <v>-1903.73</v>
      </c>
      <c r="F86" s="1">
        <v>-1713.12</v>
      </c>
      <c r="G86" s="1">
        <v>-1432.35</v>
      </c>
      <c r="H86" s="1">
        <v>-1643.32</v>
      </c>
      <c r="I86" s="1"/>
      <c r="J86" s="1"/>
      <c r="L86" t="s">
        <v>10</v>
      </c>
      <c r="O86" s="1">
        <v>-2873.41</v>
      </c>
      <c r="P86" s="1">
        <v>-2738.1</v>
      </c>
      <c r="Q86" s="1">
        <v>-2997.64</v>
      </c>
      <c r="R86" s="1">
        <v>-1944.97</v>
      </c>
      <c r="S86" s="1">
        <v>-2009.22</v>
      </c>
      <c r="T86" s="1"/>
      <c r="U86" s="1"/>
    </row>
    <row r="87" spans="1:21" ht="12.75">
      <c r="A87" t="s">
        <v>11</v>
      </c>
      <c r="D87" s="1">
        <v>-1724.2</v>
      </c>
      <c r="E87" s="1">
        <v>-2003.37</v>
      </c>
      <c r="F87" s="1">
        <v>-1715.3</v>
      </c>
      <c r="G87" s="1">
        <v>-1432.35</v>
      </c>
      <c r="H87" s="1">
        <v>-1643.66</v>
      </c>
      <c r="I87" s="1"/>
      <c r="J87" s="1"/>
      <c r="L87" t="s">
        <v>11</v>
      </c>
      <c r="O87" s="1">
        <v>-3015.4</v>
      </c>
      <c r="P87" s="1">
        <v>-3230.38</v>
      </c>
      <c r="Q87" s="1">
        <v>-3329.09</v>
      </c>
      <c r="R87" s="1">
        <v>-2239.24</v>
      </c>
      <c r="S87" s="1">
        <v>-2156.52</v>
      </c>
      <c r="T87" s="1"/>
      <c r="U87" s="1"/>
    </row>
    <row r="88" spans="1:21" ht="12.75">
      <c r="A88" t="s">
        <v>12</v>
      </c>
      <c r="D88" s="1">
        <v>-1725.83</v>
      </c>
      <c r="E88" s="1">
        <v>-2003.47</v>
      </c>
      <c r="F88" s="1">
        <v>-1715.34</v>
      </c>
      <c r="G88" s="1">
        <v>-1433.7</v>
      </c>
      <c r="H88" s="1">
        <v>-1643.81</v>
      </c>
      <c r="I88" s="1"/>
      <c r="J88" s="1"/>
      <c r="L88" t="s">
        <v>12</v>
      </c>
      <c r="O88" s="1">
        <v>-3559.92</v>
      </c>
      <c r="P88" s="1">
        <v>-3966.84</v>
      </c>
      <c r="Q88" s="1">
        <v>-3653.97</v>
      </c>
      <c r="R88" s="1">
        <v>-2082.85</v>
      </c>
      <c r="S88" s="1">
        <v>-2369.84</v>
      </c>
      <c r="T88" s="1"/>
      <c r="U88" s="1"/>
    </row>
    <row r="90" spans="1:21" ht="12.75">
      <c r="A90" t="s">
        <v>15</v>
      </c>
      <c r="D90" s="1">
        <f aca="true" t="shared" si="13" ref="D90:J90">SUM(D77:D89)</f>
        <v>-20131.89</v>
      </c>
      <c r="E90" s="1">
        <f t="shared" si="13"/>
        <v>-22638.54</v>
      </c>
      <c r="F90" s="1">
        <f t="shared" si="13"/>
        <v>-21993.219999999998</v>
      </c>
      <c r="G90" s="1">
        <f t="shared" si="13"/>
        <v>-18499.7</v>
      </c>
      <c r="H90" s="1">
        <f t="shared" si="13"/>
        <v>-18655.000000000004</v>
      </c>
      <c r="I90" s="1">
        <f t="shared" si="13"/>
        <v>0</v>
      </c>
      <c r="J90" s="1">
        <f t="shared" si="13"/>
        <v>0</v>
      </c>
      <c r="L90" t="s">
        <v>15</v>
      </c>
      <c r="O90" s="1">
        <f aca="true" t="shared" si="14" ref="O90:U90">SUM(O77:O89)</f>
        <v>-35722.38</v>
      </c>
      <c r="P90" s="1">
        <f t="shared" si="14"/>
        <v>-39703.47</v>
      </c>
      <c r="Q90" s="1">
        <f t="shared" si="14"/>
        <v>-39900.72</v>
      </c>
      <c r="R90" s="1">
        <f t="shared" si="14"/>
        <v>-31638.879999999997</v>
      </c>
      <c r="S90" s="1">
        <f t="shared" si="14"/>
        <v>-24962.760000000002</v>
      </c>
      <c r="T90" s="1">
        <f t="shared" si="14"/>
        <v>0</v>
      </c>
      <c r="U90" s="1">
        <f t="shared" si="14"/>
        <v>0</v>
      </c>
    </row>
    <row r="91" spans="10:21" ht="12.75">
      <c r="J91" s="1">
        <f>SUM(D90:J90)</f>
        <v>-101918.34999999999</v>
      </c>
      <c r="U91" s="1">
        <f>SUM(O90:U90)</f>
        <v>-171928.21000000002</v>
      </c>
    </row>
    <row r="92" spans="10:21" ht="12.75">
      <c r="J92" s="1"/>
      <c r="U92" s="1"/>
    </row>
    <row r="93" spans="1:21" ht="12.75">
      <c r="A93" t="s">
        <v>37</v>
      </c>
      <c r="D93">
        <f>+D3</f>
        <v>2008</v>
      </c>
      <c r="E93">
        <f aca="true" t="shared" si="15" ref="E93:J93">+E3</f>
        <v>2009</v>
      </c>
      <c r="F93">
        <f t="shared" si="15"/>
        <v>2010</v>
      </c>
      <c r="G93">
        <f t="shared" si="15"/>
        <v>2011</v>
      </c>
      <c r="H93">
        <f t="shared" si="15"/>
        <v>2012</v>
      </c>
      <c r="I93">
        <f t="shared" si="15"/>
        <v>2013</v>
      </c>
      <c r="J93">
        <f t="shared" si="15"/>
        <v>2014</v>
      </c>
      <c r="L93" t="s">
        <v>87</v>
      </c>
      <c r="O93">
        <f>+O3</f>
        <v>2008</v>
      </c>
      <c r="P93">
        <f aca="true" t="shared" si="16" ref="P93:U93">+P3</f>
        <v>2009</v>
      </c>
      <c r="Q93">
        <f t="shared" si="16"/>
        <v>2010</v>
      </c>
      <c r="R93">
        <f t="shared" si="16"/>
        <v>2011</v>
      </c>
      <c r="S93">
        <f t="shared" si="16"/>
        <v>2012</v>
      </c>
      <c r="T93">
        <f t="shared" si="16"/>
        <v>2013</v>
      </c>
      <c r="U93">
        <f t="shared" si="16"/>
        <v>2014</v>
      </c>
    </row>
    <row r="95" spans="1:21" ht="12.75">
      <c r="A95" t="s">
        <v>1</v>
      </c>
      <c r="D95" s="1">
        <v>8300</v>
      </c>
      <c r="E95" s="1">
        <v>15400</v>
      </c>
      <c r="F95" s="1">
        <v>7700</v>
      </c>
      <c r="G95" s="1">
        <v>8200</v>
      </c>
      <c r="H95" s="1">
        <v>3800</v>
      </c>
      <c r="I95" s="1"/>
      <c r="J95" s="1"/>
      <c r="L95" t="s">
        <v>1</v>
      </c>
      <c r="O95" s="1">
        <v>0</v>
      </c>
      <c r="P95" s="1"/>
      <c r="Q95" s="1"/>
      <c r="R95" s="1"/>
      <c r="S95" s="1"/>
      <c r="T95" s="1"/>
      <c r="U95" s="1"/>
    </row>
    <row r="96" spans="1:21" ht="12.75">
      <c r="A96" t="s">
        <v>2</v>
      </c>
      <c r="D96" s="1">
        <v>-44900</v>
      </c>
      <c r="E96" s="1">
        <v>-30200</v>
      </c>
      <c r="F96" s="1">
        <v>-71600</v>
      </c>
      <c r="G96" s="1">
        <v>-15700</v>
      </c>
      <c r="H96" s="1">
        <v>-8700</v>
      </c>
      <c r="I96" s="1"/>
      <c r="J96" s="1"/>
      <c r="L96" t="s">
        <v>2</v>
      </c>
      <c r="O96" s="1">
        <v>0</v>
      </c>
      <c r="P96" s="1"/>
      <c r="Q96" s="1"/>
      <c r="R96" s="1"/>
      <c r="S96" s="1"/>
      <c r="T96" s="1"/>
      <c r="U96" s="1"/>
    </row>
    <row r="97" spans="1:21" ht="12.75">
      <c r="A97" t="s">
        <v>3</v>
      </c>
      <c r="D97" s="1">
        <v>58600</v>
      </c>
      <c r="E97" s="1">
        <v>40500</v>
      </c>
      <c r="F97" s="1">
        <v>67100</v>
      </c>
      <c r="G97" s="1">
        <v>11100</v>
      </c>
      <c r="H97" s="1">
        <v>12500</v>
      </c>
      <c r="I97" s="1"/>
      <c r="J97" s="1"/>
      <c r="L97" t="s">
        <v>3</v>
      </c>
      <c r="O97" s="1">
        <v>0</v>
      </c>
      <c r="P97" s="1"/>
      <c r="Q97" s="1"/>
      <c r="R97" s="1"/>
      <c r="S97" s="1"/>
      <c r="T97" s="1"/>
      <c r="U97" s="1"/>
    </row>
    <row r="98" spans="1:21" ht="12.75">
      <c r="A98" t="s">
        <v>4</v>
      </c>
      <c r="D98" s="1">
        <v>-5600</v>
      </c>
      <c r="E98" s="1">
        <v>-5100</v>
      </c>
      <c r="F98" s="1">
        <v>14200</v>
      </c>
      <c r="G98" s="1">
        <v>-20200</v>
      </c>
      <c r="H98" s="1">
        <v>3000</v>
      </c>
      <c r="I98" s="1"/>
      <c r="J98" s="1"/>
      <c r="L98" t="s">
        <v>4</v>
      </c>
      <c r="O98" s="1">
        <v>0</v>
      </c>
      <c r="P98" s="1"/>
      <c r="Q98" s="1"/>
      <c r="R98" s="1"/>
      <c r="S98" s="1"/>
      <c r="T98" s="1"/>
      <c r="U98" s="1"/>
    </row>
    <row r="99" spans="1:21" ht="12.75">
      <c r="A99" t="s">
        <v>5</v>
      </c>
      <c r="D99" s="1">
        <v>3100</v>
      </c>
      <c r="E99" s="1">
        <v>-7300</v>
      </c>
      <c r="F99" s="1">
        <v>46900</v>
      </c>
      <c r="G99" s="1">
        <v>44000</v>
      </c>
      <c r="H99" s="1">
        <v>-31300</v>
      </c>
      <c r="I99" s="1"/>
      <c r="J99" s="1"/>
      <c r="L99" t="s">
        <v>5</v>
      </c>
      <c r="O99" s="1">
        <v>0</v>
      </c>
      <c r="P99" s="1"/>
      <c r="Q99" s="1"/>
      <c r="R99" s="1"/>
      <c r="S99" s="1"/>
      <c r="T99" s="1"/>
      <c r="U99" s="1"/>
    </row>
    <row r="100" spans="1:21" ht="12.75">
      <c r="A100" t="s">
        <v>6</v>
      </c>
      <c r="D100" s="1">
        <v>35100</v>
      </c>
      <c r="E100" s="1">
        <v>-20400</v>
      </c>
      <c r="F100" s="1">
        <v>400</v>
      </c>
      <c r="G100" s="1">
        <v>-13700</v>
      </c>
      <c r="H100" s="1">
        <v>-32300</v>
      </c>
      <c r="I100" s="1"/>
      <c r="J100" s="1"/>
      <c r="L100" t="s">
        <v>6</v>
      </c>
      <c r="O100" s="1">
        <v>0</v>
      </c>
      <c r="P100" s="1"/>
      <c r="Q100" s="1"/>
      <c r="R100" s="1"/>
      <c r="S100" s="1"/>
      <c r="T100" s="1"/>
      <c r="U100" s="1"/>
    </row>
    <row r="101" spans="1:21" ht="12.75">
      <c r="A101" t="s">
        <v>7</v>
      </c>
      <c r="D101" s="1">
        <v>-12000</v>
      </c>
      <c r="E101" s="1">
        <v>14000</v>
      </c>
      <c r="F101" s="1">
        <v>15200</v>
      </c>
      <c r="G101" s="1">
        <v>4500</v>
      </c>
      <c r="H101" s="1">
        <v>8100</v>
      </c>
      <c r="I101" s="1"/>
      <c r="J101" s="1"/>
      <c r="L101" t="s">
        <v>7</v>
      </c>
      <c r="O101" s="1">
        <v>0</v>
      </c>
      <c r="P101" s="1"/>
      <c r="Q101" s="1"/>
      <c r="R101" s="1"/>
      <c r="S101" s="1"/>
      <c r="T101" s="1"/>
      <c r="U101" s="1"/>
    </row>
    <row r="102" spans="1:21" ht="12.75">
      <c r="A102" t="s">
        <v>8</v>
      </c>
      <c r="D102" s="1">
        <v>-15000</v>
      </c>
      <c r="E102" s="1">
        <v>-100500</v>
      </c>
      <c r="F102" s="1">
        <v>-39900</v>
      </c>
      <c r="G102" s="1">
        <v>-21000</v>
      </c>
      <c r="H102" s="1">
        <v>-26800</v>
      </c>
      <c r="I102" s="1"/>
      <c r="J102" s="1"/>
      <c r="L102" t="s">
        <v>8</v>
      </c>
      <c r="O102" s="1">
        <v>0</v>
      </c>
      <c r="P102" s="1"/>
      <c r="Q102" s="1"/>
      <c r="R102" s="1"/>
      <c r="S102" s="1"/>
      <c r="T102" s="1"/>
      <c r="U102" s="1"/>
    </row>
    <row r="103" spans="1:21" ht="12.75">
      <c r="A103" t="s">
        <v>9</v>
      </c>
      <c r="D103" s="1">
        <v>25400</v>
      </c>
      <c r="E103" s="1">
        <v>102500</v>
      </c>
      <c r="F103" s="1">
        <v>33300</v>
      </c>
      <c r="G103" s="1">
        <v>21800</v>
      </c>
      <c r="H103" s="1">
        <v>69300</v>
      </c>
      <c r="I103" s="1"/>
      <c r="J103" s="1"/>
      <c r="L103" t="s">
        <v>9</v>
      </c>
      <c r="O103" s="1">
        <v>0</v>
      </c>
      <c r="P103" s="1"/>
      <c r="Q103" s="1"/>
      <c r="R103" s="1"/>
      <c r="S103" s="1"/>
      <c r="T103" s="1"/>
      <c r="U103" s="1"/>
    </row>
    <row r="104" spans="1:21" ht="12.75">
      <c r="A104" t="s">
        <v>10</v>
      </c>
      <c r="D104" s="1">
        <v>-15600</v>
      </c>
      <c r="E104" s="1">
        <v>-17000</v>
      </c>
      <c r="F104" s="1">
        <v>-29700</v>
      </c>
      <c r="G104" s="1">
        <v>1600</v>
      </c>
      <c r="H104" s="1">
        <v>-9000</v>
      </c>
      <c r="I104" s="1"/>
      <c r="J104" s="1"/>
      <c r="L104" t="s">
        <v>10</v>
      </c>
      <c r="O104" s="1">
        <v>0</v>
      </c>
      <c r="P104" s="1"/>
      <c r="Q104" s="1"/>
      <c r="R104" s="1"/>
      <c r="S104" s="1"/>
      <c r="T104" s="1"/>
      <c r="U104" s="1"/>
    </row>
    <row r="105" spans="1:21" ht="12.75">
      <c r="A105" t="s">
        <v>11</v>
      </c>
      <c r="D105" s="1">
        <v>19900</v>
      </c>
      <c r="E105" s="1">
        <v>11500</v>
      </c>
      <c r="F105" s="1">
        <v>29000</v>
      </c>
      <c r="G105" s="1">
        <v>14000</v>
      </c>
      <c r="H105" s="1">
        <v>-2200</v>
      </c>
      <c r="I105" s="1"/>
      <c r="J105" s="1"/>
      <c r="L105" t="s">
        <v>11</v>
      </c>
      <c r="O105" s="1">
        <v>0</v>
      </c>
      <c r="P105" s="1"/>
      <c r="Q105" s="1"/>
      <c r="R105" s="1"/>
      <c r="S105" s="1"/>
      <c r="T105" s="1"/>
      <c r="U105" s="1"/>
    </row>
    <row r="106" spans="1:21" ht="12.75">
      <c r="A106" t="s">
        <v>12</v>
      </c>
      <c r="D106" s="1">
        <v>-34700</v>
      </c>
      <c r="E106" s="1">
        <v>-37000</v>
      </c>
      <c r="F106" s="1">
        <v>-23800</v>
      </c>
      <c r="G106" s="1">
        <v>-22000</v>
      </c>
      <c r="H106" s="1">
        <v>-36000</v>
      </c>
      <c r="I106" s="1"/>
      <c r="J106" s="1"/>
      <c r="L106" t="s">
        <v>12</v>
      </c>
      <c r="O106" s="1">
        <v>0</v>
      </c>
      <c r="P106" s="1"/>
      <c r="Q106" s="1"/>
      <c r="R106" s="1"/>
      <c r="S106" s="1"/>
      <c r="T106" s="1"/>
      <c r="U106" s="1"/>
    </row>
    <row r="107" spans="15:21" ht="12.75">
      <c r="O107" s="1"/>
      <c r="P107" s="1"/>
      <c r="Q107" s="1"/>
      <c r="R107" s="1"/>
      <c r="S107" s="1"/>
      <c r="T107" s="1"/>
      <c r="U107" s="1"/>
    </row>
    <row r="108" spans="1:21" ht="12.75">
      <c r="A108" t="s">
        <v>15</v>
      </c>
      <c r="D108" s="1">
        <f aca="true" t="shared" si="17" ref="D108:J108">SUM(D95:D107)</f>
        <v>22600</v>
      </c>
      <c r="E108" s="1">
        <f t="shared" si="17"/>
        <v>-33600</v>
      </c>
      <c r="F108" s="1">
        <f t="shared" si="17"/>
        <v>48800</v>
      </c>
      <c r="G108" s="1">
        <f t="shared" si="17"/>
        <v>12600</v>
      </c>
      <c r="H108" s="1">
        <f t="shared" si="17"/>
        <v>-49600</v>
      </c>
      <c r="I108" s="1">
        <f t="shared" si="17"/>
        <v>0</v>
      </c>
      <c r="J108" s="1">
        <f t="shared" si="17"/>
        <v>0</v>
      </c>
      <c r="L108" t="s">
        <v>15</v>
      </c>
      <c r="O108" s="1">
        <f aca="true" t="shared" si="18" ref="O108:T108">SUM(O95:O107)</f>
        <v>0</v>
      </c>
      <c r="P108" s="1">
        <f t="shared" si="18"/>
        <v>0</v>
      </c>
      <c r="Q108" s="1">
        <f t="shared" si="18"/>
        <v>0</v>
      </c>
      <c r="R108" s="1">
        <f t="shared" si="18"/>
        <v>0</v>
      </c>
      <c r="S108" s="1">
        <f t="shared" si="18"/>
        <v>0</v>
      </c>
      <c r="T108" s="1">
        <f t="shared" si="18"/>
        <v>0</v>
      </c>
      <c r="U108" s="1">
        <f>SUM(U95:U107)</f>
        <v>0</v>
      </c>
    </row>
    <row r="109" spans="10:21" ht="12.75">
      <c r="J109" s="1">
        <f>SUM(D108:J108)</f>
        <v>800</v>
      </c>
      <c r="U109" s="1">
        <f>SUM(O108:U108)</f>
        <v>0</v>
      </c>
    </row>
  </sheetData>
  <sheetProtection/>
  <printOptions/>
  <pageMargins left="0" right="0" top="0" bottom="0" header="0.1968503937007874" footer="0.11811023622047245"/>
  <pageSetup fitToHeight="1" fitToWidth="1" horizontalDpi="600" verticalDpi="6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Kitchener-Wilmot Hydro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Dianne Herault</dc:creator>
  <cp:keywords/>
  <dc:description/>
  <cp:lastModifiedBy>Jeff Kelly</cp:lastModifiedBy>
  <cp:lastPrinted>2013-02-28T18:56:54Z</cp:lastPrinted>
  <dcterms:created xsi:type="dcterms:W3CDTF">2005-07-07T14:17:40Z</dcterms:created>
  <dcterms:modified xsi:type="dcterms:W3CDTF">2013-05-17T14:09:50Z</dcterms:modified>
  <cp:category/>
  <cp:version/>
  <cp:contentType/>
  <cp:contentStatus/>
</cp:coreProperties>
</file>