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9020" windowHeight="11385"/>
  </bookViews>
  <sheets>
    <sheet name="App.2-W_Bill Impacts_Res" sheetId="1" r:id="rId1"/>
    <sheet name="App.2-W_Bill Impacts_GS&lt;50" sheetId="2" r:id="rId2"/>
    <sheet name="App.2-W_Bill Impacts_GS&gt;50" sheetId="3" r:id="rId3"/>
    <sheet name="App.2-W_Bill Impacts_LU" sheetId="4" r:id="rId4"/>
    <sheet name="App.2-W_Bill Impacts_StrtLght" sheetId="5" r:id="rId5"/>
    <sheet name="App.2-W_Bill Impacts_SentLght" sheetId="6" r:id="rId6"/>
    <sheet name="App.2-W_Bill Impacts_USL" sheetId="7" r:id="rId7"/>
  </sheets>
  <externalReferences>
    <externalReference r:id="rId8"/>
    <externalReference r:id="rId9"/>
  </externalReferences>
  <definedNames>
    <definedName name="LDC_LIST">[2]lists!$AM$1:$AM$80</definedName>
    <definedName name="LDCLIST">'[1]LDC Info'!$AA$3:$AA$80</definedName>
    <definedName name="_xlnm.Print_Area" localSheetId="1">'App.2-W_Bill Impacts_GS&lt;50'!$A$1:$O$85</definedName>
    <definedName name="_xlnm.Print_Area" localSheetId="2">'App.2-W_Bill Impacts_GS&gt;50'!$A$1:$O$85</definedName>
    <definedName name="_xlnm.Print_Area" localSheetId="3">'App.2-W_Bill Impacts_LU'!$A$1:$O$85</definedName>
    <definedName name="_xlnm.Print_Area" localSheetId="0">'App.2-W_Bill Impacts_Res'!$A$1:$O$85</definedName>
    <definedName name="_xlnm.Print_Area" localSheetId="5">'App.2-W_Bill Impacts_SentLght'!$A$1:$O$85</definedName>
    <definedName name="_xlnm.Print_Area" localSheetId="4">'App.2-W_Bill Impacts_StrtLght'!$A$1:$O$85</definedName>
    <definedName name="_xlnm.Print_Area" localSheetId="6">'App.2-W_Bill Impacts_USL'!$A$1:$O$85</definedName>
  </definedNames>
  <calcPr calcId="125725"/>
</workbook>
</file>

<file path=xl/calcChain.xml><?xml version="1.0" encoding="utf-8"?>
<calcChain xmlns="http://schemas.openxmlformats.org/spreadsheetml/2006/main">
  <c r="K56" i="7"/>
  <c r="L56" s="1"/>
  <c r="N56" s="1"/>
  <c r="G56"/>
  <c r="H56" s="1"/>
  <c r="K55"/>
  <c r="L55" s="1"/>
  <c r="N55" s="1"/>
  <c r="G55"/>
  <c r="H55" s="1"/>
  <c r="K54"/>
  <c r="L54" s="1"/>
  <c r="N54" s="1"/>
  <c r="G54"/>
  <c r="H54" s="1"/>
  <c r="K53"/>
  <c r="L53" s="1"/>
  <c r="N53" s="1"/>
  <c r="G53"/>
  <c r="H53" s="1"/>
  <c r="K52"/>
  <c r="L52" s="1"/>
  <c r="N52" s="1"/>
  <c r="G52"/>
  <c r="H52" s="1"/>
  <c r="F51"/>
  <c r="J51" s="1"/>
  <c r="J50"/>
  <c r="L50" s="1"/>
  <c r="N50" s="1"/>
  <c r="H50"/>
  <c r="O50" s="1"/>
  <c r="J49"/>
  <c r="J48"/>
  <c r="L45"/>
  <c r="N45" s="1"/>
  <c r="K45"/>
  <c r="K46" s="1"/>
  <c r="H45"/>
  <c r="O45" s="1"/>
  <c r="G45"/>
  <c r="G46" s="1"/>
  <c r="N43"/>
  <c r="L43"/>
  <c r="L42"/>
  <c r="N42" s="1"/>
  <c r="K42"/>
  <c r="H42"/>
  <c r="O42" s="1"/>
  <c r="G42"/>
  <c r="O41"/>
  <c r="L41"/>
  <c r="N41" s="1"/>
  <c r="H41"/>
  <c r="L40"/>
  <c r="N40" s="1"/>
  <c r="K40"/>
  <c r="H40"/>
  <c r="O40" s="1"/>
  <c r="G40"/>
  <c r="L39"/>
  <c r="N39" s="1"/>
  <c r="K39"/>
  <c r="H39"/>
  <c r="O39" s="1"/>
  <c r="G39"/>
  <c r="L38"/>
  <c r="N38" s="1"/>
  <c r="K38"/>
  <c r="H38"/>
  <c r="O38" s="1"/>
  <c r="G38"/>
  <c r="L36"/>
  <c r="N36" s="1"/>
  <c r="K36"/>
  <c r="H36"/>
  <c r="O36" s="1"/>
  <c r="G36"/>
  <c r="L35"/>
  <c r="N35" s="1"/>
  <c r="K35"/>
  <c r="H35"/>
  <c r="O35" s="1"/>
  <c r="G35"/>
  <c r="L34"/>
  <c r="N34" s="1"/>
  <c r="K34"/>
  <c r="H34"/>
  <c r="O34" s="1"/>
  <c r="G34"/>
  <c r="L33"/>
  <c r="N33" s="1"/>
  <c r="K33"/>
  <c r="H33"/>
  <c r="O33" s="1"/>
  <c r="G33"/>
  <c r="L32"/>
  <c r="N32" s="1"/>
  <c r="K32"/>
  <c r="H32"/>
  <c r="O32" s="1"/>
  <c r="G32"/>
  <c r="L31"/>
  <c r="N31" s="1"/>
  <c r="K31"/>
  <c r="H31"/>
  <c r="O31" s="1"/>
  <c r="G31"/>
  <c r="L30"/>
  <c r="N30" s="1"/>
  <c r="K30"/>
  <c r="H30"/>
  <c r="O30" s="1"/>
  <c r="G30"/>
  <c r="L29"/>
  <c r="N29" s="1"/>
  <c r="K29"/>
  <c r="H29"/>
  <c r="O29" s="1"/>
  <c r="G29"/>
  <c r="L28"/>
  <c r="N28" s="1"/>
  <c r="J28"/>
  <c r="H28"/>
  <c r="O28" s="1"/>
  <c r="K27"/>
  <c r="L27" s="1"/>
  <c r="G27"/>
  <c r="H27" s="1"/>
  <c r="L26"/>
  <c r="H26"/>
  <c r="N26" s="1"/>
  <c r="L25"/>
  <c r="H25"/>
  <c r="N25" s="1"/>
  <c r="L24"/>
  <c r="H24"/>
  <c r="N24" s="1"/>
  <c r="L23"/>
  <c r="H23"/>
  <c r="N23" s="1"/>
  <c r="L22"/>
  <c r="H22"/>
  <c r="N22" s="1"/>
  <c r="L21"/>
  <c r="H21"/>
  <c r="N21" s="1"/>
  <c r="K56" i="6"/>
  <c r="L56" s="1"/>
  <c r="N56" s="1"/>
  <c r="G56"/>
  <c r="H56" s="1"/>
  <c r="K55"/>
  <c r="L55" s="1"/>
  <c r="N55" s="1"/>
  <c r="G55"/>
  <c r="H55" s="1"/>
  <c r="K54"/>
  <c r="L54" s="1"/>
  <c r="N54" s="1"/>
  <c r="G54"/>
  <c r="H54" s="1"/>
  <c r="K53"/>
  <c r="L53" s="1"/>
  <c r="N53" s="1"/>
  <c r="G53"/>
  <c r="H53" s="1"/>
  <c r="O53" s="1"/>
  <c r="K52"/>
  <c r="L52" s="1"/>
  <c r="N52" s="1"/>
  <c r="G52"/>
  <c r="H52" s="1"/>
  <c r="K51"/>
  <c r="G51"/>
  <c r="F51"/>
  <c r="J51" s="1"/>
  <c r="J50"/>
  <c r="L50" s="1"/>
  <c r="N50" s="1"/>
  <c r="H50"/>
  <c r="O50" s="1"/>
  <c r="K49"/>
  <c r="J49"/>
  <c r="L49" s="1"/>
  <c r="N49" s="1"/>
  <c r="G49"/>
  <c r="H49" s="1"/>
  <c r="K48"/>
  <c r="L48" s="1"/>
  <c r="N48" s="1"/>
  <c r="J48"/>
  <c r="H48"/>
  <c r="O48" s="1"/>
  <c r="G48"/>
  <c r="L46"/>
  <c r="N46" s="1"/>
  <c r="K46"/>
  <c r="H46"/>
  <c r="O46" s="1"/>
  <c r="G46"/>
  <c r="L45"/>
  <c r="N45" s="1"/>
  <c r="K45"/>
  <c r="H45"/>
  <c r="O45" s="1"/>
  <c r="G45"/>
  <c r="N43"/>
  <c r="L43"/>
  <c r="L42"/>
  <c r="N42" s="1"/>
  <c r="K42"/>
  <c r="H42"/>
  <c r="O42" s="1"/>
  <c r="G42"/>
  <c r="O41"/>
  <c r="L41"/>
  <c r="N41" s="1"/>
  <c r="H41"/>
  <c r="L40"/>
  <c r="N40" s="1"/>
  <c r="K40"/>
  <c r="H40"/>
  <c r="O40" s="1"/>
  <c r="G40"/>
  <c r="L39"/>
  <c r="N39" s="1"/>
  <c r="K39"/>
  <c r="H39"/>
  <c r="O39" s="1"/>
  <c r="G39"/>
  <c r="L38"/>
  <c r="N38" s="1"/>
  <c r="K38"/>
  <c r="H38"/>
  <c r="O38" s="1"/>
  <c r="G38"/>
  <c r="L36"/>
  <c r="N36" s="1"/>
  <c r="K36"/>
  <c r="H36"/>
  <c r="O36" s="1"/>
  <c r="G36"/>
  <c r="L35"/>
  <c r="N35" s="1"/>
  <c r="K35"/>
  <c r="H35"/>
  <c r="O35" s="1"/>
  <c r="G35"/>
  <c r="L34"/>
  <c r="N34" s="1"/>
  <c r="K34"/>
  <c r="H34"/>
  <c r="O34" s="1"/>
  <c r="G34"/>
  <c r="L33"/>
  <c r="N33" s="1"/>
  <c r="K33"/>
  <c r="H33"/>
  <c r="O33" s="1"/>
  <c r="G33"/>
  <c r="L32"/>
  <c r="N32" s="1"/>
  <c r="K32"/>
  <c r="H32"/>
  <c r="O32" s="1"/>
  <c r="G32"/>
  <c r="L31"/>
  <c r="N31" s="1"/>
  <c r="K31"/>
  <c r="H31"/>
  <c r="O31" s="1"/>
  <c r="G31"/>
  <c r="L30"/>
  <c r="N30" s="1"/>
  <c r="K30"/>
  <c r="H30"/>
  <c r="O30" s="1"/>
  <c r="G30"/>
  <c r="L29"/>
  <c r="N29" s="1"/>
  <c r="K29"/>
  <c r="H29"/>
  <c r="O29" s="1"/>
  <c r="G29"/>
  <c r="L28"/>
  <c r="N28" s="1"/>
  <c r="J28"/>
  <c r="H28"/>
  <c r="O28" s="1"/>
  <c r="K27"/>
  <c r="L27" s="1"/>
  <c r="G27"/>
  <c r="H27" s="1"/>
  <c r="L26"/>
  <c r="H26"/>
  <c r="O26" s="1"/>
  <c r="L25"/>
  <c r="H25"/>
  <c r="O25" s="1"/>
  <c r="L24"/>
  <c r="H24"/>
  <c r="O24" s="1"/>
  <c r="L23"/>
  <c r="H23"/>
  <c r="O23" s="1"/>
  <c r="L22"/>
  <c r="H22"/>
  <c r="O22" s="1"/>
  <c r="L21"/>
  <c r="H21"/>
  <c r="H37" s="1"/>
  <c r="L56" i="5"/>
  <c r="N56" s="1"/>
  <c r="K56"/>
  <c r="H56"/>
  <c r="O56" s="1"/>
  <c r="G56"/>
  <c r="L55"/>
  <c r="N55" s="1"/>
  <c r="K55"/>
  <c r="H55"/>
  <c r="O55" s="1"/>
  <c r="G55"/>
  <c r="L54"/>
  <c r="N54" s="1"/>
  <c r="K54"/>
  <c r="H54"/>
  <c r="O54" s="1"/>
  <c r="G54"/>
  <c r="L53"/>
  <c r="N53" s="1"/>
  <c r="K53"/>
  <c r="H53"/>
  <c r="O53" s="1"/>
  <c r="G53"/>
  <c r="L52"/>
  <c r="N52" s="1"/>
  <c r="K52"/>
  <c r="H52"/>
  <c r="O52" s="1"/>
  <c r="G52"/>
  <c r="K51"/>
  <c r="J51"/>
  <c r="L51" s="1"/>
  <c r="N51" s="1"/>
  <c r="G51"/>
  <c r="H51" s="1"/>
  <c r="F51"/>
  <c r="L50"/>
  <c r="N50" s="1"/>
  <c r="J50"/>
  <c r="H50"/>
  <c r="O50" s="1"/>
  <c r="K49"/>
  <c r="L49" s="1"/>
  <c r="J49"/>
  <c r="H49"/>
  <c r="G49"/>
  <c r="K48"/>
  <c r="J48"/>
  <c r="L48" s="1"/>
  <c r="N48" s="1"/>
  <c r="G48"/>
  <c r="H48" s="1"/>
  <c r="O48" s="1"/>
  <c r="K46"/>
  <c r="L46" s="1"/>
  <c r="N46" s="1"/>
  <c r="G46"/>
  <c r="H46" s="1"/>
  <c r="K45"/>
  <c r="L45" s="1"/>
  <c r="G45"/>
  <c r="H45" s="1"/>
  <c r="L43"/>
  <c r="N43" s="1"/>
  <c r="K42"/>
  <c r="L42" s="1"/>
  <c r="G42"/>
  <c r="H42" s="1"/>
  <c r="L41"/>
  <c r="H41"/>
  <c r="O41" s="1"/>
  <c r="K40"/>
  <c r="L40" s="1"/>
  <c r="G40"/>
  <c r="H40" s="1"/>
  <c r="K39"/>
  <c r="L39" s="1"/>
  <c r="N39" s="1"/>
  <c r="G39"/>
  <c r="H39" s="1"/>
  <c r="K38"/>
  <c r="L38" s="1"/>
  <c r="G38"/>
  <c r="H38" s="1"/>
  <c r="K36"/>
  <c r="L36" s="1"/>
  <c r="N36" s="1"/>
  <c r="G36"/>
  <c r="H36" s="1"/>
  <c r="O36" s="1"/>
  <c r="K35"/>
  <c r="L35" s="1"/>
  <c r="G35"/>
  <c r="H35" s="1"/>
  <c r="O35" s="1"/>
  <c r="K34"/>
  <c r="L34" s="1"/>
  <c r="N34" s="1"/>
  <c r="G34"/>
  <c r="H34" s="1"/>
  <c r="O34" s="1"/>
  <c r="K33"/>
  <c r="L33" s="1"/>
  <c r="G33"/>
  <c r="H33" s="1"/>
  <c r="O33" s="1"/>
  <c r="K32"/>
  <c r="L32" s="1"/>
  <c r="N32" s="1"/>
  <c r="G32"/>
  <c r="H32" s="1"/>
  <c r="O32" s="1"/>
  <c r="K31"/>
  <c r="L31" s="1"/>
  <c r="G31"/>
  <c r="H31" s="1"/>
  <c r="O31" s="1"/>
  <c r="K30"/>
  <c r="L30" s="1"/>
  <c r="N30" s="1"/>
  <c r="G30"/>
  <c r="H30" s="1"/>
  <c r="O30" s="1"/>
  <c r="K29"/>
  <c r="L29" s="1"/>
  <c r="G29"/>
  <c r="H29" s="1"/>
  <c r="O29" s="1"/>
  <c r="J28"/>
  <c r="L28" s="1"/>
  <c r="N28" s="1"/>
  <c r="H28"/>
  <c r="O28" s="1"/>
  <c r="L27"/>
  <c r="K27"/>
  <c r="H27"/>
  <c r="G27"/>
  <c r="O26"/>
  <c r="L26"/>
  <c r="N26" s="1"/>
  <c r="H26"/>
  <c r="O25"/>
  <c r="L25"/>
  <c r="N25" s="1"/>
  <c r="H25"/>
  <c r="O24"/>
  <c r="L24"/>
  <c r="N24" s="1"/>
  <c r="H24"/>
  <c r="O23"/>
  <c r="L23"/>
  <c r="N23" s="1"/>
  <c r="H23"/>
  <c r="O22"/>
  <c r="L22"/>
  <c r="N22" s="1"/>
  <c r="H22"/>
  <c r="L21"/>
  <c r="H21"/>
  <c r="K56" i="4"/>
  <c r="L56" s="1"/>
  <c r="G56"/>
  <c r="H56" s="1"/>
  <c r="K55"/>
  <c r="L55" s="1"/>
  <c r="N55" s="1"/>
  <c r="G55"/>
  <c r="H55" s="1"/>
  <c r="K54"/>
  <c r="L54" s="1"/>
  <c r="N54" s="1"/>
  <c r="G54"/>
  <c r="H54" s="1"/>
  <c r="K53"/>
  <c r="L53" s="1"/>
  <c r="N53" s="1"/>
  <c r="G53"/>
  <c r="H53" s="1"/>
  <c r="K52"/>
  <c r="L52" s="1"/>
  <c r="N52" s="1"/>
  <c r="G52"/>
  <c r="H52" s="1"/>
  <c r="K51"/>
  <c r="G51"/>
  <c r="F51"/>
  <c r="J51" s="1"/>
  <c r="J50"/>
  <c r="L50" s="1"/>
  <c r="N50" s="1"/>
  <c r="H50"/>
  <c r="O50" s="1"/>
  <c r="K49"/>
  <c r="J49"/>
  <c r="L49" s="1"/>
  <c r="N49" s="1"/>
  <c r="G49"/>
  <c r="H49" s="1"/>
  <c r="K48"/>
  <c r="L48" s="1"/>
  <c r="N48" s="1"/>
  <c r="J48"/>
  <c r="H48"/>
  <c r="O48" s="1"/>
  <c r="G48"/>
  <c r="L46"/>
  <c r="N46" s="1"/>
  <c r="K46"/>
  <c r="H46"/>
  <c r="O46" s="1"/>
  <c r="G46"/>
  <c r="L45"/>
  <c r="N45" s="1"/>
  <c r="K45"/>
  <c r="H45"/>
  <c r="O45" s="1"/>
  <c r="G45"/>
  <c r="N43"/>
  <c r="L43"/>
  <c r="L42"/>
  <c r="N42" s="1"/>
  <c r="K42"/>
  <c r="H42"/>
  <c r="O42" s="1"/>
  <c r="G42"/>
  <c r="O41"/>
  <c r="L41"/>
  <c r="N41" s="1"/>
  <c r="H41"/>
  <c r="L40"/>
  <c r="N40" s="1"/>
  <c r="K40"/>
  <c r="H40"/>
  <c r="O40" s="1"/>
  <c r="G40"/>
  <c r="L39"/>
  <c r="N39" s="1"/>
  <c r="K39"/>
  <c r="H39"/>
  <c r="O39" s="1"/>
  <c r="G39"/>
  <c r="L38"/>
  <c r="N38" s="1"/>
  <c r="K38"/>
  <c r="H38"/>
  <c r="O38" s="1"/>
  <c r="G38"/>
  <c r="L36"/>
  <c r="N36" s="1"/>
  <c r="K36"/>
  <c r="H36"/>
  <c r="O36" s="1"/>
  <c r="G36"/>
  <c r="L35"/>
  <c r="N35" s="1"/>
  <c r="K35"/>
  <c r="H35"/>
  <c r="O35" s="1"/>
  <c r="G35"/>
  <c r="L34"/>
  <c r="N34" s="1"/>
  <c r="K34"/>
  <c r="H34"/>
  <c r="O34" s="1"/>
  <c r="G34"/>
  <c r="L33"/>
  <c r="N33" s="1"/>
  <c r="K33"/>
  <c r="H33"/>
  <c r="O33" s="1"/>
  <c r="G33"/>
  <c r="L32"/>
  <c r="N32" s="1"/>
  <c r="K32"/>
  <c r="H32"/>
  <c r="O32" s="1"/>
  <c r="G32"/>
  <c r="L31"/>
  <c r="N31" s="1"/>
  <c r="K31"/>
  <c r="H31"/>
  <c r="O31" s="1"/>
  <c r="G31"/>
  <c r="L30"/>
  <c r="N30" s="1"/>
  <c r="K30"/>
  <c r="H30"/>
  <c r="O30" s="1"/>
  <c r="G30"/>
  <c r="L29"/>
  <c r="N29" s="1"/>
  <c r="K29"/>
  <c r="H29"/>
  <c r="O29" s="1"/>
  <c r="G29"/>
  <c r="L28"/>
  <c r="N28" s="1"/>
  <c r="J28"/>
  <c r="H28"/>
  <c r="O28" s="1"/>
  <c r="K27"/>
  <c r="L27" s="1"/>
  <c r="G27"/>
  <c r="H27" s="1"/>
  <c r="L26"/>
  <c r="H26"/>
  <c r="O26" s="1"/>
  <c r="L25"/>
  <c r="H25"/>
  <c r="O25" s="1"/>
  <c r="L24"/>
  <c r="H24"/>
  <c r="O24" s="1"/>
  <c r="L23"/>
  <c r="H23"/>
  <c r="O23" s="1"/>
  <c r="L22"/>
  <c r="H22"/>
  <c r="O22" s="1"/>
  <c r="L21"/>
  <c r="H21"/>
  <c r="H37" s="1"/>
  <c r="L56" i="3"/>
  <c r="N56" s="1"/>
  <c r="K56"/>
  <c r="H56"/>
  <c r="O56" s="1"/>
  <c r="G56"/>
  <c r="L55"/>
  <c r="N55" s="1"/>
  <c r="K55"/>
  <c r="H55"/>
  <c r="O55" s="1"/>
  <c r="G55"/>
  <c r="L54"/>
  <c r="N54" s="1"/>
  <c r="K54"/>
  <c r="H54"/>
  <c r="O54" s="1"/>
  <c r="G54"/>
  <c r="L53"/>
  <c r="N53" s="1"/>
  <c r="K53"/>
  <c r="H53"/>
  <c r="O53" s="1"/>
  <c r="G53"/>
  <c r="L52"/>
  <c r="N52" s="1"/>
  <c r="K52"/>
  <c r="H52"/>
  <c r="O52" s="1"/>
  <c r="G52"/>
  <c r="K51"/>
  <c r="J51"/>
  <c r="L51" s="1"/>
  <c r="G51"/>
  <c r="H51" s="1"/>
  <c r="F51"/>
  <c r="L50"/>
  <c r="N50" s="1"/>
  <c r="J50"/>
  <c r="H50"/>
  <c r="O50" s="1"/>
  <c r="K49"/>
  <c r="L49" s="1"/>
  <c r="N49" s="1"/>
  <c r="J49"/>
  <c r="H49"/>
  <c r="O49" s="1"/>
  <c r="G49"/>
  <c r="K48"/>
  <c r="J48"/>
  <c r="L48" s="1"/>
  <c r="N48" s="1"/>
  <c r="G48"/>
  <c r="H48" s="1"/>
  <c r="K46"/>
  <c r="L46" s="1"/>
  <c r="N46" s="1"/>
  <c r="G46"/>
  <c r="H46" s="1"/>
  <c r="K45"/>
  <c r="L45" s="1"/>
  <c r="N45" s="1"/>
  <c r="G45"/>
  <c r="H45" s="1"/>
  <c r="L43"/>
  <c r="N43" s="1"/>
  <c r="K42"/>
  <c r="L42" s="1"/>
  <c r="G42"/>
  <c r="H42" s="1"/>
  <c r="L41"/>
  <c r="H41"/>
  <c r="O41" s="1"/>
  <c r="K40"/>
  <c r="L40" s="1"/>
  <c r="G40"/>
  <c r="H40" s="1"/>
  <c r="K39"/>
  <c r="L39" s="1"/>
  <c r="G39"/>
  <c r="H39" s="1"/>
  <c r="K38"/>
  <c r="L38" s="1"/>
  <c r="G38"/>
  <c r="H38" s="1"/>
  <c r="K36"/>
  <c r="L36" s="1"/>
  <c r="G36"/>
  <c r="H36" s="1"/>
  <c r="O36" s="1"/>
  <c r="K35"/>
  <c r="L35" s="1"/>
  <c r="G35"/>
  <c r="H35" s="1"/>
  <c r="O35" s="1"/>
  <c r="K34"/>
  <c r="L34" s="1"/>
  <c r="G34"/>
  <c r="H34" s="1"/>
  <c r="O34" s="1"/>
  <c r="K33"/>
  <c r="L33" s="1"/>
  <c r="G33"/>
  <c r="H33" s="1"/>
  <c r="O33" s="1"/>
  <c r="K32"/>
  <c r="L32" s="1"/>
  <c r="G32"/>
  <c r="H32" s="1"/>
  <c r="O32" s="1"/>
  <c r="K31"/>
  <c r="L31" s="1"/>
  <c r="G31"/>
  <c r="H31" s="1"/>
  <c r="O31" s="1"/>
  <c r="K30"/>
  <c r="L30" s="1"/>
  <c r="G30"/>
  <c r="H30" s="1"/>
  <c r="O30" s="1"/>
  <c r="K29"/>
  <c r="L29" s="1"/>
  <c r="G29"/>
  <c r="H29" s="1"/>
  <c r="J28"/>
  <c r="L28" s="1"/>
  <c r="N28" s="1"/>
  <c r="H28"/>
  <c r="O28" s="1"/>
  <c r="L27"/>
  <c r="N27" s="1"/>
  <c r="K27"/>
  <c r="H27"/>
  <c r="O27" s="1"/>
  <c r="G27"/>
  <c r="O26"/>
  <c r="L26"/>
  <c r="N26" s="1"/>
  <c r="H26"/>
  <c r="O25"/>
  <c r="L25"/>
  <c r="N25" s="1"/>
  <c r="H25"/>
  <c r="O24"/>
  <c r="L24"/>
  <c r="N24" s="1"/>
  <c r="H24"/>
  <c r="O23"/>
  <c r="L23"/>
  <c r="N23" s="1"/>
  <c r="H23"/>
  <c r="O22"/>
  <c r="L22"/>
  <c r="N22" s="1"/>
  <c r="H22"/>
  <c r="L21"/>
  <c r="L37" s="1"/>
  <c r="H21"/>
  <c r="K56" i="2"/>
  <c r="L56" s="1"/>
  <c r="G56"/>
  <c r="H56" s="1"/>
  <c r="K55"/>
  <c r="L55" s="1"/>
  <c r="G55"/>
  <c r="H55" s="1"/>
  <c r="K54"/>
  <c r="L54" s="1"/>
  <c r="G54"/>
  <c r="H54" s="1"/>
  <c r="K53"/>
  <c r="L53" s="1"/>
  <c r="G53"/>
  <c r="H53" s="1"/>
  <c r="K52"/>
  <c r="L52" s="1"/>
  <c r="G52"/>
  <c r="H52" s="1"/>
  <c r="F51"/>
  <c r="J51" s="1"/>
  <c r="J50"/>
  <c r="L50" s="1"/>
  <c r="N50" s="1"/>
  <c r="H50"/>
  <c r="J49"/>
  <c r="J48"/>
  <c r="L45"/>
  <c r="N45" s="1"/>
  <c r="K45"/>
  <c r="K46" s="1"/>
  <c r="H45"/>
  <c r="O45" s="1"/>
  <c r="G45"/>
  <c r="G46" s="1"/>
  <c r="N43"/>
  <c r="L43"/>
  <c r="L42"/>
  <c r="N42" s="1"/>
  <c r="K42"/>
  <c r="H42"/>
  <c r="O42" s="1"/>
  <c r="G42"/>
  <c r="O41"/>
  <c r="L41"/>
  <c r="N41" s="1"/>
  <c r="H41"/>
  <c r="L40"/>
  <c r="N40" s="1"/>
  <c r="K40"/>
  <c r="H40"/>
  <c r="O40" s="1"/>
  <c r="G40"/>
  <c r="L39"/>
  <c r="N39" s="1"/>
  <c r="K39"/>
  <c r="H39"/>
  <c r="O39" s="1"/>
  <c r="G39"/>
  <c r="L38"/>
  <c r="K38"/>
  <c r="G38"/>
  <c r="F38"/>
  <c r="H38" s="1"/>
  <c r="K36"/>
  <c r="L36" s="1"/>
  <c r="G36"/>
  <c r="H36" s="1"/>
  <c r="O36" s="1"/>
  <c r="K35"/>
  <c r="L35" s="1"/>
  <c r="G35"/>
  <c r="H35" s="1"/>
  <c r="O35" s="1"/>
  <c r="K34"/>
  <c r="L34" s="1"/>
  <c r="G34"/>
  <c r="H34" s="1"/>
  <c r="O34" s="1"/>
  <c r="K33"/>
  <c r="L33" s="1"/>
  <c r="G33"/>
  <c r="H33" s="1"/>
  <c r="O33" s="1"/>
  <c r="K32"/>
  <c r="L32" s="1"/>
  <c r="G32"/>
  <c r="H32" s="1"/>
  <c r="O32" s="1"/>
  <c r="K31"/>
  <c r="L31" s="1"/>
  <c r="G31"/>
  <c r="H31" s="1"/>
  <c r="O31" s="1"/>
  <c r="K30"/>
  <c r="L30" s="1"/>
  <c r="G30"/>
  <c r="H30" s="1"/>
  <c r="O30" s="1"/>
  <c r="K29"/>
  <c r="L29" s="1"/>
  <c r="G29"/>
  <c r="H29" s="1"/>
  <c r="J28"/>
  <c r="L28" s="1"/>
  <c r="N28" s="1"/>
  <c r="H28"/>
  <c r="O28" s="1"/>
  <c r="L27"/>
  <c r="N27" s="1"/>
  <c r="K27"/>
  <c r="H27"/>
  <c r="G27"/>
  <c r="O26"/>
  <c r="L26"/>
  <c r="N26" s="1"/>
  <c r="H26"/>
  <c r="O25"/>
  <c r="L25"/>
  <c r="N25" s="1"/>
  <c r="H25"/>
  <c r="O24"/>
  <c r="L24"/>
  <c r="N24" s="1"/>
  <c r="H24"/>
  <c r="O23"/>
  <c r="L23"/>
  <c r="N23" s="1"/>
  <c r="H23"/>
  <c r="L22"/>
  <c r="N22" s="1"/>
  <c r="O22" s="1"/>
  <c r="H22"/>
  <c r="L21"/>
  <c r="L37" s="1"/>
  <c r="H21"/>
  <c r="K56" i="1"/>
  <c r="L56" s="1"/>
  <c r="N56" s="1"/>
  <c r="G56"/>
  <c r="H56" s="1"/>
  <c r="K55"/>
  <c r="L55" s="1"/>
  <c r="N55" s="1"/>
  <c r="G55"/>
  <c r="H55" s="1"/>
  <c r="K54"/>
  <c r="L54" s="1"/>
  <c r="N54" s="1"/>
  <c r="G54"/>
  <c r="H54" s="1"/>
  <c r="K53"/>
  <c r="L53" s="1"/>
  <c r="N53" s="1"/>
  <c r="G53"/>
  <c r="H53" s="1"/>
  <c r="O53" s="1"/>
  <c r="K52"/>
  <c r="L52" s="1"/>
  <c r="N52" s="1"/>
  <c r="G52"/>
  <c r="H52" s="1"/>
  <c r="F51"/>
  <c r="J51" s="1"/>
  <c r="J50"/>
  <c r="L50" s="1"/>
  <c r="N50" s="1"/>
  <c r="H50"/>
  <c r="O50" s="1"/>
  <c r="J49"/>
  <c r="J48"/>
  <c r="L45"/>
  <c r="N45" s="1"/>
  <c r="K45"/>
  <c r="K46" s="1"/>
  <c r="H45"/>
  <c r="O45" s="1"/>
  <c r="G45"/>
  <c r="G46" s="1"/>
  <c r="N43"/>
  <c r="L43"/>
  <c r="L42"/>
  <c r="N42" s="1"/>
  <c r="K42"/>
  <c r="H42"/>
  <c r="O42" s="1"/>
  <c r="G42"/>
  <c r="O41"/>
  <c r="L41"/>
  <c r="N41" s="1"/>
  <c r="H41"/>
  <c r="L40"/>
  <c r="N40" s="1"/>
  <c r="K40"/>
  <c r="H40"/>
  <c r="O40" s="1"/>
  <c r="G40"/>
  <c r="L39"/>
  <c r="N39" s="1"/>
  <c r="K39"/>
  <c r="H39"/>
  <c r="O39" s="1"/>
  <c r="G39"/>
  <c r="L38"/>
  <c r="N38" s="1"/>
  <c r="K38"/>
  <c r="G38"/>
  <c r="F38"/>
  <c r="H38" s="1"/>
  <c r="K36"/>
  <c r="L36" s="1"/>
  <c r="N36" s="1"/>
  <c r="G36"/>
  <c r="H36" s="1"/>
  <c r="O36" s="1"/>
  <c r="K35"/>
  <c r="L35" s="1"/>
  <c r="N35" s="1"/>
  <c r="G35"/>
  <c r="H35" s="1"/>
  <c r="O35" s="1"/>
  <c r="K34"/>
  <c r="L34" s="1"/>
  <c r="N34" s="1"/>
  <c r="G34"/>
  <c r="H34" s="1"/>
  <c r="O34" s="1"/>
  <c r="K33"/>
  <c r="L33" s="1"/>
  <c r="N33" s="1"/>
  <c r="G33"/>
  <c r="H33" s="1"/>
  <c r="O33" s="1"/>
  <c r="K32"/>
  <c r="L32" s="1"/>
  <c r="N32" s="1"/>
  <c r="G32"/>
  <c r="H32" s="1"/>
  <c r="O32" s="1"/>
  <c r="K31"/>
  <c r="L31" s="1"/>
  <c r="N31" s="1"/>
  <c r="G31"/>
  <c r="H31" s="1"/>
  <c r="O31" s="1"/>
  <c r="K30"/>
  <c r="L30" s="1"/>
  <c r="N30" s="1"/>
  <c r="G30"/>
  <c r="H30" s="1"/>
  <c r="O30" s="1"/>
  <c r="K29"/>
  <c r="L29" s="1"/>
  <c r="N29" s="1"/>
  <c r="G29"/>
  <c r="H29" s="1"/>
  <c r="J28"/>
  <c r="L28" s="1"/>
  <c r="N28" s="1"/>
  <c r="H28"/>
  <c r="L27"/>
  <c r="N27" s="1"/>
  <c r="K27"/>
  <c r="H27"/>
  <c r="O27" s="1"/>
  <c r="G27"/>
  <c r="O26"/>
  <c r="L26"/>
  <c r="N26" s="1"/>
  <c r="H26"/>
  <c r="O25"/>
  <c r="L25"/>
  <c r="N25" s="1"/>
  <c r="H25"/>
  <c r="O24"/>
  <c r="L24"/>
  <c r="N24" s="1"/>
  <c r="H24"/>
  <c r="O23"/>
  <c r="L23"/>
  <c r="N23" s="1"/>
  <c r="H23"/>
  <c r="L22"/>
  <c r="N22" s="1"/>
  <c r="O22" s="1"/>
  <c r="H22"/>
  <c r="L21"/>
  <c r="L37" s="1"/>
  <c r="H21"/>
  <c r="L44" l="1"/>
  <c r="G48"/>
  <c r="H48" s="1"/>
  <c r="G49"/>
  <c r="H46"/>
  <c r="L44" i="2"/>
  <c r="G48"/>
  <c r="H48" s="1"/>
  <c r="G49"/>
  <c r="H46"/>
  <c r="K49"/>
  <c r="K48"/>
  <c r="L48" s="1"/>
  <c r="N48" s="1"/>
  <c r="L46"/>
  <c r="N27" i="4"/>
  <c r="L37"/>
  <c r="O28" i="1"/>
  <c r="O29"/>
  <c r="O38"/>
  <c r="O52"/>
  <c r="O54"/>
  <c r="O55"/>
  <c r="O56"/>
  <c r="H37" i="2"/>
  <c r="N29"/>
  <c r="N30"/>
  <c r="N31"/>
  <c r="N32"/>
  <c r="N33"/>
  <c r="N34"/>
  <c r="N35"/>
  <c r="N36"/>
  <c r="N38"/>
  <c r="O50"/>
  <c r="N52"/>
  <c r="N53"/>
  <c r="N54"/>
  <c r="N55"/>
  <c r="N56"/>
  <c r="N29" i="3"/>
  <c r="N30"/>
  <c r="N31"/>
  <c r="N32"/>
  <c r="N33"/>
  <c r="N34"/>
  <c r="N35"/>
  <c r="N36"/>
  <c r="N38"/>
  <c r="N39"/>
  <c r="N40"/>
  <c r="N42"/>
  <c r="O45"/>
  <c r="O46"/>
  <c r="O48"/>
  <c r="N51"/>
  <c r="L51" i="4"/>
  <c r="K49" i="1"/>
  <c r="L46"/>
  <c r="N46" s="1"/>
  <c r="K48"/>
  <c r="L48" s="1"/>
  <c r="N48" s="1"/>
  <c r="L44" i="3"/>
  <c r="H44" i="4"/>
  <c r="O29" i="2"/>
  <c r="O38"/>
  <c r="O52"/>
  <c r="O53"/>
  <c r="O54"/>
  <c r="O55"/>
  <c r="O56"/>
  <c r="O29" i="3"/>
  <c r="O38"/>
  <c r="O39"/>
  <c r="O40"/>
  <c r="O42"/>
  <c r="O51"/>
  <c r="O27" i="4"/>
  <c r="O49"/>
  <c r="O52"/>
  <c r="O53"/>
  <c r="O54"/>
  <c r="O55"/>
  <c r="L37" i="6"/>
  <c r="N27"/>
  <c r="G49" i="7"/>
  <c r="H46"/>
  <c r="G48"/>
  <c r="H48" s="1"/>
  <c r="K48"/>
  <c r="L48" s="1"/>
  <c r="L46"/>
  <c r="N46" s="1"/>
  <c r="K49"/>
  <c r="H37" i="1"/>
  <c r="O27" i="2"/>
  <c r="H37" i="3"/>
  <c r="N23" i="4"/>
  <c r="N24"/>
  <c r="N25"/>
  <c r="N26"/>
  <c r="N56"/>
  <c r="O56" s="1"/>
  <c r="N29" i="5"/>
  <c r="N31"/>
  <c r="N33"/>
  <c r="N35"/>
  <c r="H37"/>
  <c r="O38"/>
  <c r="N38"/>
  <c r="O40"/>
  <c r="N40"/>
  <c r="O42"/>
  <c r="N42"/>
  <c r="O45"/>
  <c r="N45"/>
  <c r="O49"/>
  <c r="N49"/>
  <c r="L51" i="6"/>
  <c r="L37" i="5"/>
  <c r="N21"/>
  <c r="O21" s="1"/>
  <c r="H44" i="6"/>
  <c r="L37" i="7"/>
  <c r="N27"/>
  <c r="O27" s="1"/>
  <c r="N41" i="3"/>
  <c r="N21" i="4"/>
  <c r="N22"/>
  <c r="H51"/>
  <c r="N21" i="1"/>
  <c r="O21" s="1"/>
  <c r="N21" i="2"/>
  <c r="O21" s="1"/>
  <c r="N21" i="3"/>
  <c r="O21" s="1"/>
  <c r="O21" i="4"/>
  <c r="N27" i="5"/>
  <c r="O27" s="1"/>
  <c r="O39"/>
  <c r="N41"/>
  <c r="O46"/>
  <c r="O51"/>
  <c r="O27" i="6"/>
  <c r="O49"/>
  <c r="O52"/>
  <c r="O54"/>
  <c r="O55"/>
  <c r="O56"/>
  <c r="O52" i="7"/>
  <c r="O53"/>
  <c r="O54"/>
  <c r="O55"/>
  <c r="O56"/>
  <c r="N21" i="6"/>
  <c r="N22"/>
  <c r="N23"/>
  <c r="N24"/>
  <c r="N25"/>
  <c r="N26"/>
  <c r="H51"/>
  <c r="O21" i="7"/>
  <c r="O22"/>
  <c r="O23"/>
  <c r="O24"/>
  <c r="O25"/>
  <c r="O26"/>
  <c r="H37"/>
  <c r="O21" i="6"/>
  <c r="H44" i="7" l="1"/>
  <c r="H44" i="5"/>
  <c r="K51" i="7"/>
  <c r="L51" s="1"/>
  <c r="L49"/>
  <c r="H47" i="4"/>
  <c r="L47" i="3"/>
  <c r="H44" i="2"/>
  <c r="N37" i="4"/>
  <c r="O37" s="1"/>
  <c r="L44"/>
  <c r="L49" i="2"/>
  <c r="K51"/>
  <c r="L51" s="1"/>
  <c r="N51" s="1"/>
  <c r="G51"/>
  <c r="H51" s="1"/>
  <c r="H49"/>
  <c r="L47" i="1"/>
  <c r="N48" i="7"/>
  <c r="O46"/>
  <c r="N51" i="4"/>
  <c r="O51" s="1"/>
  <c r="N46" i="2"/>
  <c r="N37"/>
  <c r="O37" s="1"/>
  <c r="O46" i="1"/>
  <c r="O48"/>
  <c r="L44" i="7"/>
  <c r="N37"/>
  <c r="O37" s="1"/>
  <c r="H47" i="6"/>
  <c r="L44" i="5"/>
  <c r="N37"/>
  <c r="O37" s="1"/>
  <c r="H44" i="3"/>
  <c r="H44" i="1"/>
  <c r="G51" i="7"/>
  <c r="H51" s="1"/>
  <c r="H49"/>
  <c r="N37" i="6"/>
  <c r="O37" s="1"/>
  <c r="L44"/>
  <c r="K51" i="1"/>
  <c r="L51" s="1"/>
  <c r="L49"/>
  <c r="N44" i="2"/>
  <c r="L47"/>
  <c r="G51" i="1"/>
  <c r="H51" s="1"/>
  <c r="H49"/>
  <c r="N51" i="6"/>
  <c r="O51" s="1"/>
  <c r="O48" i="7"/>
  <c r="N37" i="3"/>
  <c r="O37" s="1"/>
  <c r="O46" i="2"/>
  <c r="O48"/>
  <c r="N37" i="1"/>
  <c r="O37" s="1"/>
  <c r="H47" l="1"/>
  <c r="L47" i="5"/>
  <c r="N44"/>
  <c r="H64" i="6"/>
  <c r="H58"/>
  <c r="L47" i="7"/>
  <c r="N44"/>
  <c r="H47" i="2"/>
  <c r="O44"/>
  <c r="L64" i="3"/>
  <c r="L58"/>
  <c r="H64" i="4"/>
  <c r="H58"/>
  <c r="N51" i="1"/>
  <c r="O51" s="1"/>
  <c r="N44"/>
  <c r="O44" s="1"/>
  <c r="O51" i="2"/>
  <c r="N49"/>
  <c r="N51" i="7"/>
  <c r="O51" s="1"/>
  <c r="L64" i="2"/>
  <c r="L58"/>
  <c r="N47"/>
  <c r="N44" i="6"/>
  <c r="O44" s="1"/>
  <c r="L47"/>
  <c r="H47" i="3"/>
  <c r="L64" i="1"/>
  <c r="L58"/>
  <c r="N47"/>
  <c r="N44" i="4"/>
  <c r="O44" s="1"/>
  <c r="L47"/>
  <c r="O44" i="5"/>
  <c r="H47"/>
  <c r="O44" i="7"/>
  <c r="H47"/>
  <c r="O49" i="1"/>
  <c r="N49"/>
  <c r="O49" i="7"/>
  <c r="O49" i="2"/>
  <c r="N44" i="3"/>
  <c r="O44" s="1"/>
  <c r="N49" i="7"/>
  <c r="L59" i="1" l="1"/>
  <c r="L60" s="1"/>
  <c r="H64" i="3"/>
  <c r="H58"/>
  <c r="L64" i="6"/>
  <c r="L58"/>
  <c r="N47"/>
  <c r="O47" s="1"/>
  <c r="L65" i="2"/>
  <c r="H65" i="4"/>
  <c r="N58" i="3"/>
  <c r="L60"/>
  <c r="L59"/>
  <c r="H65" i="6"/>
  <c r="L64" i="5"/>
  <c r="L58"/>
  <c r="N47"/>
  <c r="H58" i="1"/>
  <c r="H64"/>
  <c r="O47"/>
  <c r="H64" i="7"/>
  <c r="H58"/>
  <c r="H64" i="5"/>
  <c r="H58"/>
  <c r="O47"/>
  <c r="L64" i="4"/>
  <c r="L58"/>
  <c r="N47"/>
  <c r="O47" s="1"/>
  <c r="L66" i="1"/>
  <c r="L65"/>
  <c r="N64"/>
  <c r="L59" i="2"/>
  <c r="H59" i="4"/>
  <c r="N64" i="3"/>
  <c r="L66"/>
  <c r="L65"/>
  <c r="H64" i="2"/>
  <c r="H58"/>
  <c r="O47"/>
  <c r="L64" i="7"/>
  <c r="L58"/>
  <c r="N47"/>
  <c r="O47" s="1"/>
  <c r="H59" i="6"/>
  <c r="N47" i="3"/>
  <c r="O47" s="1"/>
  <c r="L61" i="1" l="1"/>
  <c r="L62" s="1"/>
  <c r="N58" i="7"/>
  <c r="L59"/>
  <c r="N59" s="1"/>
  <c r="H65" i="2"/>
  <c r="H66" s="1"/>
  <c r="L67" i="3"/>
  <c r="L68" s="1"/>
  <c r="L67" i="1"/>
  <c r="L68" s="1"/>
  <c r="L60" i="4"/>
  <c r="L59"/>
  <c r="N59" s="1"/>
  <c r="N58"/>
  <c r="O58" s="1"/>
  <c r="H65" i="5"/>
  <c r="H66" s="1"/>
  <c r="H60" i="7"/>
  <c r="H59"/>
  <c r="O58"/>
  <c r="H59" i="1"/>
  <c r="H60" s="1"/>
  <c r="N58" i="5"/>
  <c r="L59"/>
  <c r="N59" s="1"/>
  <c r="L61" i="3"/>
  <c r="L66" i="6"/>
  <c r="L65"/>
  <c r="N65" s="1"/>
  <c r="N64"/>
  <c r="O64" s="1"/>
  <c r="H59" i="3"/>
  <c r="H60" s="1"/>
  <c r="O58"/>
  <c r="O59" i="6"/>
  <c r="O59" i="4"/>
  <c r="N59" i="2"/>
  <c r="O65" i="6"/>
  <c r="N58" i="1"/>
  <c r="O58" s="1"/>
  <c r="N64" i="7"/>
  <c r="L66"/>
  <c r="L65"/>
  <c r="O58" i="2"/>
  <c r="H59"/>
  <c r="H60"/>
  <c r="L65" i="4"/>
  <c r="N65" s="1"/>
  <c r="O65" s="1"/>
  <c r="N64"/>
  <c r="O64" s="1"/>
  <c r="H60" i="5"/>
  <c r="H59"/>
  <c r="O58"/>
  <c r="H65" i="7"/>
  <c r="H66" s="1"/>
  <c r="O64"/>
  <c r="O64" i="1"/>
  <c r="H65"/>
  <c r="H66" s="1"/>
  <c r="N64" i="5"/>
  <c r="O64" s="1"/>
  <c r="L66"/>
  <c r="L65"/>
  <c r="L60" i="6"/>
  <c r="L59"/>
  <c r="N59" s="1"/>
  <c r="N58"/>
  <c r="O58" s="1"/>
  <c r="H65" i="3"/>
  <c r="O64"/>
  <c r="H60" i="6"/>
  <c r="H60" i="4"/>
  <c r="N58" i="2"/>
  <c r="L60"/>
  <c r="H66" i="6"/>
  <c r="H66" i="4"/>
  <c r="N64" i="2"/>
  <c r="O64" s="1"/>
  <c r="L66"/>
  <c r="H67" i="7" l="1"/>
  <c r="H68" s="1"/>
  <c r="H62" i="3"/>
  <c r="H61"/>
  <c r="O60"/>
  <c r="N60"/>
  <c r="O66" i="1"/>
  <c r="H67"/>
  <c r="H68" s="1"/>
  <c r="N66"/>
  <c r="O60"/>
  <c r="H61"/>
  <c r="H62" s="1"/>
  <c r="N60"/>
  <c r="H68" i="5"/>
  <c r="H67"/>
  <c r="H68" i="2"/>
  <c r="H67"/>
  <c r="H68" i="4"/>
  <c r="H67"/>
  <c r="L62" i="2"/>
  <c r="L61"/>
  <c r="N60"/>
  <c r="H61" i="4"/>
  <c r="L61" i="6"/>
  <c r="N60"/>
  <c r="N66" i="5"/>
  <c r="O66" s="1"/>
  <c r="L67"/>
  <c r="N67" s="1"/>
  <c r="N61" i="3"/>
  <c r="N59" i="1"/>
  <c r="N59" i="3"/>
  <c r="N65" i="1"/>
  <c r="N65" i="3"/>
  <c r="O65" s="1"/>
  <c r="H66"/>
  <c r="N65" i="5"/>
  <c r="O59"/>
  <c r="L66" i="4"/>
  <c r="O59" i="2"/>
  <c r="N65" i="7"/>
  <c r="N65" i="2"/>
  <c r="L62" i="3"/>
  <c r="N62" s="1"/>
  <c r="L60" i="5"/>
  <c r="O59" i="7"/>
  <c r="L60"/>
  <c r="L68" i="2"/>
  <c r="N68" s="1"/>
  <c r="L67"/>
  <c r="N67" s="1"/>
  <c r="N66"/>
  <c r="O66" s="1"/>
  <c r="H68" i="6"/>
  <c r="H67"/>
  <c r="O60"/>
  <c r="H61"/>
  <c r="H61" i="5"/>
  <c r="O60" i="2"/>
  <c r="H61"/>
  <c r="N66" i="7"/>
  <c r="O66" s="1"/>
  <c r="L68"/>
  <c r="L67"/>
  <c r="N67" s="1"/>
  <c r="L68" i="6"/>
  <c r="N68" s="1"/>
  <c r="L67"/>
  <c r="N67" s="1"/>
  <c r="N66"/>
  <c r="O66" s="1"/>
  <c r="H61" i="7"/>
  <c r="L62" i="4"/>
  <c r="L61"/>
  <c r="N61" s="1"/>
  <c r="N60"/>
  <c r="O60" s="1"/>
  <c r="O65" i="1"/>
  <c r="O65" i="7"/>
  <c r="O59" i="3"/>
  <c r="O59" i="1"/>
  <c r="O65" i="5"/>
  <c r="N67" i="1"/>
  <c r="O65" i="2"/>
  <c r="N61" i="1"/>
  <c r="N68" l="1"/>
  <c r="O68" s="1"/>
  <c r="N62"/>
  <c r="O62" s="1"/>
  <c r="L67" i="4"/>
  <c r="N67" s="1"/>
  <c r="N66"/>
  <c r="O66" s="1"/>
  <c r="N68" i="7"/>
  <c r="O68" s="1"/>
  <c r="O68" i="6"/>
  <c r="N61"/>
  <c r="O61" s="1"/>
  <c r="O61" i="4"/>
  <c r="N61" i="2"/>
  <c r="O61" s="1"/>
  <c r="O67" i="4"/>
  <c r="O67" i="2"/>
  <c r="O67" i="5"/>
  <c r="O61" i="3"/>
  <c r="N60" i="7"/>
  <c r="O60" s="1"/>
  <c r="L61"/>
  <c r="N61" s="1"/>
  <c r="O61" s="1"/>
  <c r="N60" i="5"/>
  <c r="O60" s="1"/>
  <c r="L62"/>
  <c r="L61"/>
  <c r="N61" s="1"/>
  <c r="O61" s="1"/>
  <c r="H67" i="3"/>
  <c r="H68" s="1"/>
  <c r="N66"/>
  <c r="O66" s="1"/>
  <c r="H62" i="7"/>
  <c r="H62" i="2"/>
  <c r="H62" i="5"/>
  <c r="H62" i="6"/>
  <c r="O67"/>
  <c r="L68" i="5"/>
  <c r="N68" s="1"/>
  <c r="L62" i="6"/>
  <c r="N62" s="1"/>
  <c r="H62" i="4"/>
  <c r="N62" s="1"/>
  <c r="N62" i="2"/>
  <c r="O68"/>
  <c r="O68" i="5"/>
  <c r="O61" i="1"/>
  <c r="O67"/>
  <c r="O62" i="3"/>
  <c r="O67" i="7"/>
  <c r="N68" i="3" l="1"/>
  <c r="O68" s="1"/>
  <c r="N62" i="5"/>
  <c r="O62" s="1"/>
  <c r="O67" i="3"/>
  <c r="N67"/>
  <c r="O62" i="4"/>
  <c r="O62" i="6"/>
  <c r="O62" i="2"/>
  <c r="L62" i="7"/>
  <c r="N62" s="1"/>
  <c r="O62" s="1"/>
  <c r="L68" i="4"/>
  <c r="N68" s="1"/>
  <c r="O68" s="1"/>
</calcChain>
</file>

<file path=xl/comments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<sst xmlns="http://schemas.openxmlformats.org/spreadsheetml/2006/main" count="641" uniqueCount="75">
  <si>
    <t>File Number:</t>
  </si>
  <si>
    <t>Exhibit:</t>
  </si>
  <si>
    <t>Tab:</t>
  </si>
  <si>
    <t>Schedule:</t>
  </si>
  <si>
    <t>Page:</t>
  </si>
  <si>
    <t>Date:</t>
  </si>
  <si>
    <t>Appendix 2-W</t>
  </si>
  <si>
    <t>Bill Impacts</t>
  </si>
  <si>
    <t>Customer Class:</t>
  </si>
  <si>
    <t>Residential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</si>
  <si>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</si>
  <si>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</si>
  <si>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</si>
  <si>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</si>
  <si>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</si>
  <si>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</si>
  <si>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</si>
  <si>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</si>
  <si>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</si>
  <si>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</si>
  <si>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</si>
  <si>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</si>
  <si>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</si>
  <si>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Monthly</t>
  </si>
  <si>
    <t>Smart Meter Rate Adder</t>
  </si>
  <si>
    <t>Distribution Volumetric Rate</t>
  </si>
  <si>
    <t>per kWh</t>
  </si>
  <si>
    <t>Smart Meter Disposition Rider</t>
  </si>
  <si>
    <t>LRAM &amp; SSM Rate Rider</t>
  </si>
  <si>
    <t>Sub-Total A</t>
  </si>
  <si>
    <t>Deferral/Variance Account Disposition Rate Rider</t>
  </si>
  <si>
    <t>Tax Change Rate Rider</t>
  </si>
  <si>
    <t>Global Adj Disposition Rider</t>
  </si>
  <si>
    <t>Stranded Meter Rate Rider</t>
  </si>
  <si>
    <t>Low Voltage Service Charge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</si>
  <si>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</si>
  <si>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</si>
  <si>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</si>
  <si>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</si>
  <si>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</si>
  <si>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</si>
  <si>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</si>
  <si>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</si>
  <si>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</si>
  <si>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Energy - RPP - Tier 1</t>
  </si>
  <si>
    <t>Energy - RPP - Tier 2</t>
  </si>
  <si>
    <t>TOU - Off Peak</t>
  </si>
  <si>
    <t>TOU - Mid Peak</t>
  </si>
  <si>
    <t>TOU - On Peak</t>
  </si>
  <si>
    <t>Total Bill on RPP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</si>
  <si>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</si>
  <si>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</si>
  <si>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</si>
  <si>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RPP (including OCEB)</t>
  </si>
  <si>
    <t>Total Bill on TOU (before Taxes)</t>
  </si>
  <si>
    <t>Total Bill on TOU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</si>
  <si>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</si>
  <si>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</si>
  <si>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</si>
  <si>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</si>
  <si>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should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</si>
  <si>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</si>
  <si>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</si>
  <si>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</si>
  <si>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</si>
  <si>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</si>
  <si>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</si>
  <si>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General Service Less Than 50KW</t>
  </si>
  <si>
    <t>General Service Greater Than 50KW</t>
  </si>
  <si>
    <t xml:space="preserve"> kW</t>
  </si>
  <si>
    <t>per kW</t>
  </si>
  <si>
    <t>Large User</t>
  </si>
  <si>
    <t>Street Lighting</t>
  </si>
  <si>
    <t>Sentinel Lighting</t>
  </si>
  <si>
    <t>Unmetered Scattered Load</t>
  </si>
</sst>
</file>

<file path=xl/styles.xml><?xml version="1.0" encoding="utf-8"?>
<styleSheet xmlns="http://schemas.openxmlformats.org/spreadsheetml/2006/main">
  <numFmts count="3">
    <numFmt numFmtId="164" formatCode="_-&quot;$&quot;* #,##0.00_-;\-&quot;$&quot;* #,##0.00_-;_-&quot;$&quot;* &quot;-&quot;??_-;_-@_-"/>
    <numFmt numFmtId="165" formatCode="_-&quot;$&quot;* #,##0.0000_-;\-&quot;$&quot;* #,##0.0000_-;_-&quot;$&quot;* &quot;-&quot;??_-;_-@_-"/>
    <numFmt numFmtId="166" formatCode="0.0000%"/>
  </numFmts>
  <fonts count="33">
    <font>
      <sz val="10"/>
      <name val="Arial"/>
      <family val="2"/>
    </font>
    <font>
      <b/>
      <sz val="18"/>
      <color theme="3"/>
      <name val="Cambria"/>
      <family val="2"/>
      <scheme val="major"/>
    </font>
    <font>
      <sz val="10"/>
      <color rgb="FFFF0000"/>
      <name val="Arial"/>
      <family val="2"/>
    </font>
    <font>
      <sz val="8"/>
      <color rgb="FF000000"/>
      <name val="Tahoma"/>
      <family val="2"/>
    </font>
    <font>
      <sz val="10"/>
      <name val="Arial"/>
      <family val="2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Down">
        <bgColor theme="0" tint="-0.249977111117893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9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9" fillId="3" borderId="0" applyNumberFormat="0" applyBorder="0" applyAlignment="0" applyProtection="0"/>
    <xf numFmtId="0" fontId="20" fillId="6" borderId="4" applyNumberFormat="0" applyAlignment="0" applyProtection="0"/>
    <xf numFmtId="0" fontId="21" fillId="7" borderId="7" applyNumberFormat="0" applyAlignment="0" applyProtection="0"/>
    <xf numFmtId="164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0" borderId="1" applyNumberFormat="0" applyFill="0" applyAlignment="0" applyProtection="0"/>
    <xf numFmtId="0" fontId="25" fillId="0" borderId="2" applyNumberFormat="0" applyFill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4" applyNumberFormat="0" applyAlignment="0" applyProtection="0"/>
    <xf numFmtId="0" fontId="28" fillId="0" borderId="6" applyNumberFormat="0" applyFill="0" applyAlignment="0" applyProtection="0"/>
    <xf numFmtId="0" fontId="29" fillId="4" borderId="0" applyNumberFormat="0" applyBorder="0" applyAlignment="0" applyProtection="0"/>
    <xf numFmtId="0" fontId="4" fillId="0" borderId="0"/>
    <xf numFmtId="0" fontId="17" fillId="0" borderId="0"/>
    <xf numFmtId="0" fontId="17" fillId="8" borderId="8" applyNumberFormat="0" applyFont="0" applyAlignment="0" applyProtection="0"/>
    <xf numFmtId="0" fontId="30" fillId="6" borderId="5" applyNumberFormat="0" applyAlignment="0" applyProtection="0"/>
    <xf numFmtId="0" fontId="1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</cellStyleXfs>
  <cellXfs count="161">
    <xf numFmtId="0" fontId="0" fillId="0" borderId="0" xfId="0"/>
    <xf numFmtId="0" fontId="5" fillId="33" borderId="0" xfId="0" applyFont="1" applyFill="1" applyAlignment="1" applyProtection="1">
      <alignment vertical="top" wrapText="1"/>
    </xf>
    <xf numFmtId="0" fontId="0" fillId="33" borderId="0" xfId="0" applyFill="1" applyBorder="1" applyProtection="1"/>
    <xf numFmtId="0" fontId="6" fillId="0" borderId="0" xfId="0" applyFont="1"/>
    <xf numFmtId="0" fontId="7" fillId="0" borderId="0" xfId="0" applyFont="1" applyAlignment="1">
      <alignment horizontal="right" vertical="top"/>
    </xf>
    <xf numFmtId="0" fontId="8" fillId="33" borderId="0" xfId="0" applyFont="1" applyFill="1" applyBorder="1" applyAlignment="1" applyProtection="1"/>
    <xf numFmtId="0" fontId="7" fillId="34" borderId="10" xfId="0" applyFont="1" applyFill="1" applyBorder="1" applyAlignment="1">
      <alignment horizontal="right" vertical="top"/>
    </xf>
    <xf numFmtId="0" fontId="8" fillId="33" borderId="0" xfId="0" applyFont="1" applyFill="1" applyBorder="1" applyAlignment="1" applyProtection="1">
      <alignment horizontal="left" indent="7"/>
    </xf>
    <xf numFmtId="0" fontId="0" fillId="33" borderId="0" xfId="0" applyFill="1" applyBorder="1" applyAlignment="1" applyProtection="1">
      <alignment horizontal="left" indent="1"/>
    </xf>
    <xf numFmtId="0" fontId="9" fillId="33" borderId="0" xfId="0" applyFont="1" applyFill="1" applyBorder="1" applyAlignment="1" applyProtection="1"/>
    <xf numFmtId="0" fontId="7" fillId="34" borderId="0" xfId="0" applyFont="1" applyFill="1" applyAlignment="1">
      <alignment horizontal="right" vertical="top"/>
    </xf>
    <xf numFmtId="0" fontId="0" fillId="0" borderId="0" xfId="0" applyProtection="1"/>
    <xf numFmtId="0" fontId="10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right"/>
    </xf>
    <xf numFmtId="0" fontId="9" fillId="34" borderId="0" xfId="0" applyFont="1" applyFill="1" applyAlignment="1" applyProtection="1">
      <alignment horizontal="left" vertical="center"/>
    </xf>
    <xf numFmtId="0" fontId="4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4" fillId="0" borderId="0" xfId="0" applyFont="1" applyProtection="1"/>
    <xf numFmtId="0" fontId="6" fillId="0" borderId="0" xfId="0" applyFont="1" applyProtection="1"/>
    <xf numFmtId="0" fontId="6" fillId="34" borderId="11" xfId="0" applyFont="1" applyFill="1" applyBorder="1" applyProtection="1">
      <protection locked="0"/>
    </xf>
    <xf numFmtId="0" fontId="6" fillId="0" borderId="0" xfId="0" applyFont="1" applyAlignment="1" applyProtection="1"/>
    <xf numFmtId="0" fontId="6" fillId="0" borderId="12" xfId="0" applyFont="1" applyBorder="1" applyAlignment="1" applyProtection="1">
      <alignment horizontal="center"/>
    </xf>
    <xf numFmtId="0" fontId="6" fillId="0" borderId="13" xfId="0" applyFont="1" applyBorder="1" applyAlignment="1" applyProtection="1">
      <alignment horizontal="center"/>
    </xf>
    <xf numFmtId="0" fontId="6" fillId="0" borderId="14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6" fillId="0" borderId="17" xfId="0" applyFont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wrapText="1"/>
    </xf>
    <xf numFmtId="0" fontId="6" fillId="0" borderId="16" xfId="0" applyFont="1" applyFill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6" fillId="0" borderId="19" xfId="0" quotePrefix="1" applyFont="1" applyBorder="1" applyAlignment="1" applyProtection="1">
      <alignment horizontal="center"/>
    </xf>
    <xf numFmtId="0" fontId="6" fillId="0" borderId="20" xfId="0" quotePrefix="1" applyFont="1" applyBorder="1" applyAlignment="1" applyProtection="1">
      <alignment horizontal="center"/>
    </xf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0" xfId="0" applyAlignment="1" applyProtection="1">
      <alignment vertical="top"/>
    </xf>
    <xf numFmtId="0" fontId="0" fillId="35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0" fillId="34" borderId="18" xfId="1" applyNumberFormat="1" applyFont="1" applyFill="1" applyBorder="1" applyAlignment="1" applyProtection="1">
      <alignment vertical="top"/>
      <protection locked="0"/>
    </xf>
    <xf numFmtId="0" fontId="0" fillId="0" borderId="18" xfId="0" applyFill="1" applyBorder="1" applyAlignment="1" applyProtection="1">
      <alignment vertical="center"/>
    </xf>
    <xf numFmtId="164" fontId="0" fillId="0" borderId="16" xfId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0" fillId="34" borderId="18" xfId="1" applyNumberFormat="1" applyFont="1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vertical="center"/>
    </xf>
    <xf numFmtId="164" fontId="0" fillId="0" borderId="18" xfId="0" applyNumberFormat="1" applyBorder="1" applyAlignment="1" applyProtection="1">
      <alignment vertical="center"/>
    </xf>
    <xf numFmtId="10" fontId="0" fillId="0" borderId="16" xfId="2" applyNumberFormat="1" applyFont="1" applyBorder="1" applyAlignment="1" applyProtection="1">
      <alignment vertical="center"/>
    </xf>
    <xf numFmtId="0" fontId="0" fillId="34" borderId="0" xfId="0" applyFill="1" applyAlignment="1" applyProtection="1">
      <alignment vertical="top"/>
    </xf>
    <xf numFmtId="0" fontId="0" fillId="34" borderId="0" xfId="0" applyFill="1" applyAlignment="1" applyProtection="1">
      <alignment vertical="top"/>
      <protection locked="0"/>
    </xf>
    <xf numFmtId="0" fontId="6" fillId="36" borderId="12" xfId="0" applyFont="1" applyFill="1" applyBorder="1" applyAlignment="1" applyProtection="1">
      <alignment vertical="top"/>
      <protection locked="0"/>
    </xf>
    <xf numFmtId="0" fontId="0" fillId="36" borderId="13" xfId="0" applyFill="1" applyBorder="1" applyAlignment="1" applyProtection="1">
      <alignment vertical="top"/>
    </xf>
    <xf numFmtId="0" fontId="0" fillId="36" borderId="13" xfId="0" applyFill="1" applyBorder="1" applyAlignment="1" applyProtection="1">
      <alignment vertical="top"/>
      <protection locked="0"/>
    </xf>
    <xf numFmtId="165" fontId="0" fillId="36" borderId="11" xfId="1" applyNumberFormat="1" applyFont="1" applyFill="1" applyBorder="1" applyAlignment="1" applyProtection="1">
      <alignment vertical="top"/>
      <protection locked="0"/>
    </xf>
    <xf numFmtId="0" fontId="0" fillId="36" borderId="11" xfId="0" applyFill="1" applyBorder="1" applyAlignment="1" applyProtection="1">
      <alignment vertical="center"/>
      <protection locked="0"/>
    </xf>
    <xf numFmtId="164" fontId="0" fillId="36" borderId="14" xfId="1" applyFont="1" applyFill="1" applyBorder="1" applyAlignment="1" applyProtection="1">
      <alignment vertical="center"/>
    </xf>
    <xf numFmtId="0" fontId="0" fillId="36" borderId="0" xfId="0" applyFill="1" applyAlignment="1" applyProtection="1">
      <alignment vertical="center"/>
    </xf>
    <xf numFmtId="165" fontId="0" fillId="36" borderId="11" xfId="1" applyNumberFormat="1" applyFont="1" applyFill="1" applyBorder="1" applyAlignment="1" applyProtection="1">
      <alignment vertical="center"/>
      <protection locked="0"/>
    </xf>
    <xf numFmtId="0" fontId="0" fillId="36" borderId="14" xfId="0" applyFill="1" applyBorder="1" applyAlignment="1" applyProtection="1">
      <alignment vertical="center"/>
      <protection locked="0"/>
    </xf>
    <xf numFmtId="164" fontId="6" fillId="36" borderId="11" xfId="0" applyNumberFormat="1" applyFont="1" applyFill="1" applyBorder="1" applyAlignment="1" applyProtection="1">
      <alignment vertical="center"/>
    </xf>
    <xf numFmtId="10" fontId="6" fillId="36" borderId="14" xfId="2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4" fillId="34" borderId="0" xfId="0" applyFont="1" applyFill="1" applyAlignment="1" applyProtection="1">
      <alignment vertical="top" wrapText="1"/>
    </xf>
    <xf numFmtId="0" fontId="0" fillId="0" borderId="21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164" fontId="0" fillId="0" borderId="16" xfId="1" applyFont="1" applyFill="1" applyBorder="1" applyAlignment="1" applyProtection="1">
      <alignment vertical="center"/>
    </xf>
    <xf numFmtId="0" fontId="4" fillId="0" borderId="0" xfId="0" applyFont="1" applyAlignment="1" applyProtection="1">
      <alignment vertical="top"/>
    </xf>
    <xf numFmtId="0" fontId="0" fillId="37" borderId="11" xfId="0" applyFill="1" applyBorder="1" applyAlignment="1" applyProtection="1">
      <alignment vertical="top"/>
    </xf>
    <xf numFmtId="0" fontId="0" fillId="37" borderId="11" xfId="0" applyFill="1" applyBorder="1" applyAlignment="1" applyProtection="1">
      <alignment vertical="center"/>
    </xf>
    <xf numFmtId="164" fontId="0" fillId="37" borderId="14" xfId="1" applyFont="1" applyFill="1" applyBorder="1" applyAlignment="1" applyProtection="1">
      <alignment vertical="center"/>
    </xf>
    <xf numFmtId="0" fontId="6" fillId="36" borderId="12" xfId="0" applyFont="1" applyFill="1" applyBorder="1" applyAlignment="1" applyProtection="1">
      <alignment vertical="top" wrapText="1"/>
    </xf>
    <xf numFmtId="0" fontId="0" fillId="36" borderId="13" xfId="0" applyFill="1" applyBorder="1" applyProtection="1"/>
    <xf numFmtId="0" fontId="0" fillId="36" borderId="11" xfId="0" applyFill="1" applyBorder="1" applyProtection="1"/>
    <xf numFmtId="0" fontId="0" fillId="36" borderId="11" xfId="0" applyFill="1" applyBorder="1" applyAlignment="1" applyProtection="1">
      <alignment vertical="center"/>
    </xf>
    <xf numFmtId="164" fontId="6" fillId="36" borderId="14" xfId="0" applyNumberFormat="1" applyFont="1" applyFill="1" applyBorder="1" applyAlignment="1" applyProtection="1">
      <alignment vertical="center"/>
    </xf>
    <xf numFmtId="0" fontId="0" fillId="36" borderId="14" xfId="0" applyFill="1" applyBorder="1" applyAlignment="1" applyProtection="1">
      <alignment vertical="center"/>
    </xf>
    <xf numFmtId="0" fontId="0" fillId="35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0" borderId="18" xfId="0" applyNumberFormat="1" applyFill="1" applyBorder="1" applyAlignment="1" applyProtection="1">
      <alignment vertical="center"/>
    </xf>
    <xf numFmtId="1" fontId="0" fillId="0" borderId="16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36" borderId="11" xfId="0" applyFill="1" applyBorder="1" applyAlignment="1" applyProtection="1">
      <alignment vertical="top"/>
    </xf>
    <xf numFmtId="0" fontId="6" fillId="36" borderId="0" xfId="0" applyFont="1" applyFill="1" applyAlignment="1" applyProtection="1">
      <alignment vertical="center"/>
    </xf>
    <xf numFmtId="0" fontId="6" fillId="36" borderId="11" xfId="0" applyFont="1" applyFill="1" applyBorder="1" applyAlignment="1" applyProtection="1">
      <alignment vertical="center"/>
    </xf>
    <xf numFmtId="0" fontId="6" fillId="36" borderId="14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4" fillId="34" borderId="18" xfId="1" applyNumberFormat="1" applyFill="1" applyBorder="1" applyAlignment="1" applyProtection="1">
      <alignment vertical="top"/>
      <protection locked="0"/>
    </xf>
    <xf numFmtId="164" fontId="4" fillId="0" borderId="16" xfId="1" applyBorder="1" applyAlignment="1" applyProtection="1">
      <alignment vertical="center"/>
    </xf>
    <xf numFmtId="165" fontId="4" fillId="34" borderId="18" xfId="1" applyNumberFormat="1" applyFill="1" applyBorder="1" applyAlignment="1" applyProtection="1">
      <alignment vertical="center"/>
      <protection locked="0"/>
    </xf>
    <xf numFmtId="10" fontId="4" fillId="0" borderId="16" xfId="2" applyNumberFormat="1" applyBorder="1" applyAlignment="1" applyProtection="1">
      <alignment vertical="center"/>
    </xf>
    <xf numFmtId="165" fontId="4" fillId="0" borderId="18" xfId="1" applyNumberFormat="1" applyFill="1" applyBorder="1" applyAlignment="1" applyProtection="1">
      <alignment vertical="top"/>
      <protection locked="0"/>
    </xf>
    <xf numFmtId="1" fontId="4" fillId="0" borderId="18" xfId="0" applyNumberFormat="1" applyFont="1" applyFill="1" applyBorder="1" applyAlignment="1" applyProtection="1">
      <alignment vertical="center"/>
    </xf>
    <xf numFmtId="1" fontId="4" fillId="34" borderId="18" xfId="0" applyNumberFormat="1" applyFont="1" applyFill="1" applyBorder="1" applyAlignment="1" applyProtection="1">
      <alignment vertical="center"/>
    </xf>
    <xf numFmtId="0" fontId="4" fillId="38" borderId="22" xfId="0" applyFont="1" applyFill="1" applyBorder="1" applyProtection="1"/>
    <xf numFmtId="0" fontId="0" fillId="38" borderId="23" xfId="0" applyFill="1" applyBorder="1" applyAlignment="1" applyProtection="1">
      <alignment vertical="top"/>
    </xf>
    <xf numFmtId="0" fontId="0" fillId="38" borderId="23" xfId="0" applyFill="1" applyBorder="1" applyAlignment="1" applyProtection="1">
      <alignment vertical="top"/>
      <protection locked="0"/>
    </xf>
    <xf numFmtId="165" fontId="4" fillId="38" borderId="24" xfId="1" applyNumberFormat="1" applyFill="1" applyBorder="1" applyAlignment="1" applyProtection="1">
      <alignment vertical="top"/>
      <protection locked="0"/>
    </xf>
    <xf numFmtId="0" fontId="0" fillId="38" borderId="25" xfId="0" applyFill="1" applyBorder="1" applyAlignment="1" applyProtection="1">
      <alignment vertical="center"/>
      <protection locked="0"/>
    </xf>
    <xf numFmtId="164" fontId="4" fillId="38" borderId="23" xfId="1" applyFill="1" applyBorder="1" applyAlignment="1" applyProtection="1">
      <alignment vertical="center"/>
    </xf>
    <xf numFmtId="0" fontId="0" fillId="38" borderId="23" xfId="0" applyFill="1" applyBorder="1" applyAlignment="1" applyProtection="1">
      <alignment vertical="center"/>
    </xf>
    <xf numFmtId="0" fontId="0" fillId="38" borderId="24" xfId="0" applyFill="1" applyBorder="1" applyAlignment="1" applyProtection="1">
      <alignment vertical="center"/>
      <protection locked="0"/>
    </xf>
    <xf numFmtId="164" fontId="0" fillId="38" borderId="24" xfId="0" applyNumberFormat="1" applyFill="1" applyBorder="1" applyAlignment="1" applyProtection="1">
      <alignment vertical="center"/>
    </xf>
    <xf numFmtId="10" fontId="4" fillId="38" borderId="26" xfId="2" applyNumberFormat="1" applyFill="1" applyBorder="1" applyAlignment="1" applyProtection="1">
      <alignment vertical="center"/>
    </xf>
    <xf numFmtId="0" fontId="6" fillId="0" borderId="0" xfId="0" applyFont="1" applyFill="1" applyAlignment="1" applyProtection="1">
      <alignment vertical="top"/>
    </xf>
    <xf numFmtId="9" fontId="0" fillId="0" borderId="18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164" fontId="6" fillId="0" borderId="21" xfId="0" applyNumberFormat="1" applyFont="1" applyFill="1" applyBorder="1" applyAlignment="1" applyProtection="1">
      <alignment vertical="center"/>
    </xf>
    <xf numFmtId="0" fontId="6" fillId="0" borderId="18" xfId="0" applyFont="1" applyFill="1" applyBorder="1" applyAlignment="1" applyProtection="1">
      <alignment vertical="center"/>
    </xf>
    <xf numFmtId="9" fontId="6" fillId="0" borderId="18" xfId="0" applyNumberFormat="1" applyFont="1" applyFill="1" applyBorder="1" applyAlignment="1" applyProtection="1">
      <alignment vertical="center"/>
    </xf>
    <xf numFmtId="164" fontId="6" fillId="0" borderId="16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164" fontId="6" fillId="0" borderId="18" xfId="0" applyNumberFormat="1" applyFont="1" applyFill="1" applyBorder="1" applyAlignment="1" applyProtection="1">
      <alignment vertical="center"/>
    </xf>
    <xf numFmtId="10" fontId="6" fillId="0" borderId="16" xfId="2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left" vertical="top" indent="1"/>
    </xf>
    <xf numFmtId="9" fontId="0" fillId="0" borderId="18" xfId="0" applyNumberFormat="1" applyFill="1" applyBorder="1" applyAlignment="1" applyProtection="1">
      <alignment vertical="top"/>
      <protection locked="0"/>
    </xf>
    <xf numFmtId="164" fontId="4" fillId="0" borderId="21" xfId="0" applyNumberFormat="1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vertical="center"/>
    </xf>
    <xf numFmtId="9" fontId="4" fillId="0" borderId="18" xfId="0" applyNumberFormat="1" applyFont="1" applyFill="1" applyBorder="1" applyAlignment="1" applyProtection="1">
      <alignment vertical="top"/>
      <protection locked="0"/>
    </xf>
    <xf numFmtId="9" fontId="4" fillId="0" borderId="18" xfId="0" applyNumberFormat="1" applyFont="1" applyFill="1" applyBorder="1" applyAlignment="1" applyProtection="1">
      <alignment vertical="center"/>
    </xf>
    <xf numFmtId="164" fontId="4" fillId="0" borderId="16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64" fontId="4" fillId="0" borderId="18" xfId="0" applyNumberFormat="1" applyFont="1" applyFill="1" applyBorder="1" applyAlignment="1" applyProtection="1">
      <alignment vertical="center"/>
    </xf>
    <xf numFmtId="10" fontId="4" fillId="0" borderId="16" xfId="2" applyNumberFormat="1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left" vertical="top" wrapText="1" indent="1"/>
    </xf>
    <xf numFmtId="0" fontId="0" fillId="0" borderId="18" xfId="0" applyFill="1" applyBorder="1" applyAlignment="1" applyProtection="1">
      <alignment vertical="top"/>
    </xf>
    <xf numFmtId="0" fontId="0" fillId="0" borderId="0" xfId="0" applyFill="1" applyBorder="1" applyAlignment="1" applyProtection="1">
      <alignment vertical="center"/>
    </xf>
    <xf numFmtId="0" fontId="11" fillId="0" borderId="0" xfId="0" applyFont="1" applyAlignment="1" applyProtection="1">
      <alignment horizontal="left" vertical="top" wrapText="1" indent="1"/>
    </xf>
    <xf numFmtId="164" fontId="2" fillId="0" borderId="21" xfId="0" applyNumberFormat="1" applyFont="1" applyFill="1" applyBorder="1" applyAlignment="1" applyProtection="1">
      <alignment vertical="center"/>
    </xf>
    <xf numFmtId="164" fontId="2" fillId="0" borderId="16" xfId="0" applyNumberFormat="1" applyFont="1" applyFill="1" applyBorder="1" applyAlignment="1" applyProtection="1">
      <alignment vertical="center"/>
    </xf>
    <xf numFmtId="164" fontId="2" fillId="0" borderId="18" xfId="0" applyNumberFormat="1" applyFont="1" applyFill="1" applyBorder="1" applyAlignment="1" applyProtection="1">
      <alignment vertical="center"/>
    </xf>
    <xf numFmtId="10" fontId="2" fillId="0" borderId="16" xfId="2" applyNumberFormat="1" applyFont="1" applyFill="1" applyBorder="1" applyAlignment="1" applyProtection="1">
      <alignment vertical="center"/>
    </xf>
    <xf numFmtId="0" fontId="6" fillId="39" borderId="0" xfId="0" applyFont="1" applyFill="1" applyAlignment="1" applyProtection="1">
      <alignment horizontal="left" vertical="top" wrapText="1"/>
    </xf>
    <xf numFmtId="0" fontId="0" fillId="39" borderId="0" xfId="0" applyFill="1" applyAlignment="1" applyProtection="1">
      <alignment vertical="top"/>
    </xf>
    <xf numFmtId="0" fontId="0" fillId="39" borderId="18" xfId="0" applyFill="1" applyBorder="1" applyAlignment="1" applyProtection="1">
      <alignment vertical="top"/>
    </xf>
    <xf numFmtId="0" fontId="0" fillId="39" borderId="0" xfId="0" applyFill="1" applyBorder="1" applyAlignment="1" applyProtection="1">
      <alignment vertical="center"/>
    </xf>
    <xf numFmtId="164" fontId="6" fillId="39" borderId="21" xfId="0" applyNumberFormat="1" applyFont="1" applyFill="1" applyBorder="1" applyAlignment="1" applyProtection="1">
      <alignment vertical="center"/>
    </xf>
    <xf numFmtId="0" fontId="6" fillId="39" borderId="18" xfId="0" applyFont="1" applyFill="1" applyBorder="1" applyAlignment="1" applyProtection="1">
      <alignment vertical="center"/>
    </xf>
    <xf numFmtId="164" fontId="6" fillId="39" borderId="16" xfId="0" applyNumberFormat="1" applyFont="1" applyFill="1" applyBorder="1" applyAlignment="1" applyProtection="1">
      <alignment vertical="center"/>
    </xf>
    <xf numFmtId="0" fontId="6" fillId="39" borderId="0" xfId="0" applyFont="1" applyFill="1" applyBorder="1" applyAlignment="1" applyProtection="1">
      <alignment vertical="center"/>
    </xf>
    <xf numFmtId="164" fontId="6" fillId="39" borderId="18" xfId="0" applyNumberFormat="1" applyFont="1" applyFill="1" applyBorder="1" applyAlignment="1" applyProtection="1">
      <alignment vertical="center"/>
    </xf>
    <xf numFmtId="10" fontId="6" fillId="39" borderId="16" xfId="2" applyNumberFormat="1" applyFont="1" applyFill="1" applyBorder="1" applyAlignment="1" applyProtection="1">
      <alignment vertical="center"/>
    </xf>
    <xf numFmtId="165" fontId="4" fillId="38" borderId="25" xfId="1" applyNumberFormat="1" applyFill="1" applyBorder="1" applyAlignment="1" applyProtection="1">
      <alignment vertical="top"/>
      <protection locked="0"/>
    </xf>
    <xf numFmtId="0" fontId="0" fillId="38" borderId="23" xfId="0" applyFill="1" applyBorder="1" applyAlignment="1" applyProtection="1">
      <alignment vertical="center"/>
      <protection locked="0"/>
    </xf>
    <xf numFmtId="164" fontId="4" fillId="38" borderId="27" xfId="1" applyFill="1" applyBorder="1" applyAlignment="1" applyProtection="1">
      <alignment vertical="center"/>
    </xf>
    <xf numFmtId="0" fontId="0" fillId="38" borderId="25" xfId="0" applyFill="1" applyBorder="1" applyAlignment="1" applyProtection="1">
      <alignment vertical="center"/>
    </xf>
    <xf numFmtId="164" fontId="4" fillId="38" borderId="24" xfId="1" applyFill="1" applyBorder="1" applyAlignment="1" applyProtection="1">
      <alignment vertical="center"/>
    </xf>
    <xf numFmtId="164" fontId="0" fillId="38" borderId="25" xfId="0" applyNumberFormat="1" applyFill="1" applyBorder="1" applyAlignment="1" applyProtection="1">
      <alignment vertical="center"/>
    </xf>
    <xf numFmtId="164" fontId="6" fillId="0" borderId="28" xfId="0" applyNumberFormat="1" applyFont="1" applyFill="1" applyBorder="1" applyAlignment="1" applyProtection="1">
      <alignment vertical="center"/>
    </xf>
    <xf numFmtId="9" fontId="4" fillId="0" borderId="18" xfId="0" applyNumberFormat="1" applyFont="1" applyFill="1" applyBorder="1" applyAlignment="1" applyProtection="1">
      <alignment vertical="center"/>
      <protection locked="0"/>
    </xf>
    <xf numFmtId="0" fontId="0" fillId="39" borderId="19" xfId="0" applyFill="1" applyBorder="1" applyAlignment="1" applyProtection="1">
      <alignment vertical="top"/>
    </xf>
    <xf numFmtId="0" fontId="0" fillId="39" borderId="29" xfId="0" applyFill="1" applyBorder="1" applyAlignment="1" applyProtection="1">
      <alignment vertical="center"/>
    </xf>
    <xf numFmtId="164" fontId="6" fillId="39" borderId="30" xfId="0" applyNumberFormat="1" applyFont="1" applyFill="1" applyBorder="1" applyAlignment="1" applyProtection="1">
      <alignment vertical="center"/>
    </xf>
    <xf numFmtId="0" fontId="6" fillId="39" borderId="19" xfId="0" applyFont="1" applyFill="1" applyBorder="1" applyAlignment="1" applyProtection="1">
      <alignment vertical="center"/>
    </xf>
    <xf numFmtId="164" fontId="6" fillId="39" borderId="20" xfId="0" applyNumberFormat="1" applyFont="1" applyFill="1" applyBorder="1" applyAlignment="1" applyProtection="1">
      <alignment vertical="center"/>
    </xf>
    <xf numFmtId="0" fontId="6" fillId="39" borderId="29" xfId="0" applyFont="1" applyFill="1" applyBorder="1" applyAlignment="1" applyProtection="1">
      <alignment vertical="center"/>
    </xf>
    <xf numFmtId="164" fontId="6" fillId="39" borderId="19" xfId="0" applyNumberFormat="1" applyFont="1" applyFill="1" applyBorder="1" applyAlignment="1" applyProtection="1">
      <alignment vertical="center"/>
    </xf>
    <xf numFmtId="10" fontId="6" fillId="39" borderId="20" xfId="2" applyNumberFormat="1" applyFont="1" applyFill="1" applyBorder="1" applyAlignment="1" applyProtection="1">
      <alignment vertical="center"/>
    </xf>
    <xf numFmtId="164" fontId="0" fillId="0" borderId="0" xfId="0" applyNumberFormat="1" applyProtection="1"/>
    <xf numFmtId="166" fontId="4" fillId="34" borderId="11" xfId="2" applyNumberFormat="1" applyFill="1" applyBorder="1" applyProtection="1">
      <protection locked="0"/>
    </xf>
    <xf numFmtId="0" fontId="13" fillId="0" borderId="0" xfId="0" applyFont="1" applyProtection="1"/>
    <xf numFmtId="164" fontId="0" fillId="34" borderId="18" xfId="1" applyNumberFormat="1" applyFont="1" applyFill="1" applyBorder="1" applyAlignment="1" applyProtection="1">
      <alignment vertical="top"/>
      <protection locked="0"/>
    </xf>
    <xf numFmtId="164" fontId="0" fillId="34" borderId="18" xfId="1" applyNumberFormat="1" applyFont="1" applyFill="1" applyBorder="1" applyAlignment="1" applyProtection="1">
      <alignment vertical="center"/>
      <protection locked="0"/>
    </xf>
  </cellXfs>
  <cellStyles count="47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urrency" xfId="1" builtinId="4"/>
    <cellStyle name="Currency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3" xfId="41"/>
    <cellStyle name="Note 2" xfId="42"/>
    <cellStyle name="Output 2" xfId="43"/>
    <cellStyle name="Percent" xfId="2" builtinId="5"/>
    <cellStyle name="Title 2" xfId="44"/>
    <cellStyle name="Total 2" xfId="45"/>
    <cellStyle name="Warning Text 2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t/Rates/OEB%202013%20Cost%20of%20Service%20Application/Filing%20Requirements%20and%20Models%20with%20PDI%20Data/updated%20with%202012%20Actual%20Results/PDI_APPL_2013%20Filing%20Requirements%20Chapter2%20Appendices_201305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ntarioenergyboard.ca/Applications%20Department/Department%20Applications/Rates/2013%20Electricity%20Rates/$Models/Final%202013%20IRM%20R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DC Info"/>
      <sheetName val="Index"/>
      <sheetName val="App.2-A_Capital Projects"/>
      <sheetName val="App.2-B_Fixed Asset Conti 2009"/>
      <sheetName val="App.2-B_Fixed Asset Conti 2010"/>
      <sheetName val="App.2-B_Fixed Asset Conti 2011"/>
      <sheetName val="App.2-B_F Asset CGAAP 2012"/>
      <sheetName val="App.2-B_F Asset Conti 2013"/>
      <sheetName val="App.2-CE_CGAAP_DepExp_2011"/>
      <sheetName val="App.2-CF_CGAAP_DepExp_2012"/>
      <sheetName val="App.2-CI _CGAAP DepExp 2013"/>
      <sheetName val="App.2-D_Overhead"/>
      <sheetName val="App.2-F_Other_Oper_Rev"/>
      <sheetName val="App.2-G_Detailed_OM&amp;A_Expenses"/>
      <sheetName val="App.2-H_OM&amp;A_Detailed_Analysis"/>
      <sheetName val="App.2-I_OM&amp;A_Summary_Analys"/>
      <sheetName val="App.2-J_OM&amp;A_Cost _Drivers"/>
      <sheetName val="App.2-K_Employee Costs"/>
      <sheetName val="App.2-L_OM&amp;A_per_Cust_FTEE"/>
      <sheetName val="App.2-M_Regulatory_Costs"/>
      <sheetName val="App.2-N_Corp_Cost_Allocation09"/>
      <sheetName val="App.2-N_Corp_Cost_Allocation10"/>
      <sheetName val="App.2-N_Corp_Cost_Allocation11"/>
      <sheetName val="App.2-N_Corp_Cost_Allocation12"/>
      <sheetName val="App.2-N_Corp_Cost_Allocation13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_1592_Tax_Variance"/>
      <sheetName val="App.2-U_IFRS Transition Costs"/>
      <sheetName val="App.2-V_Rev_Reconciliation"/>
      <sheetName val="App.2-W_Bill Impacts_Res"/>
      <sheetName val="App.2-W_Bill Impacts_GS&lt;50"/>
      <sheetName val="App.2-W_Bill Impacts_GS&gt;50"/>
      <sheetName val="App.2-W_Bill Impacts_LU"/>
      <sheetName val="App.2-W_Bill Impacts_StrtLght"/>
      <sheetName val="App.2-W_Bill Impacts_SentLght"/>
      <sheetName val="App.2-W_Bill Impacts_USL"/>
      <sheetName val="App.2-X_CoS_Flowchart"/>
    </sheetNames>
    <sheetDataSet>
      <sheetData sheetId="0">
        <row r="3">
          <cell r="AA3" t="str">
            <v>Algoma Power Inc.</v>
          </cell>
        </row>
        <row r="4">
          <cell r="AA4" t="str">
            <v>Atikokan Hydro Inc.</v>
          </cell>
        </row>
        <row r="5">
          <cell r="AA5" t="str">
            <v>Attawapiskat Power Corporation</v>
          </cell>
        </row>
        <row r="6">
          <cell r="AA6" t="str">
            <v>Bluewater Power Distribution Corp.</v>
          </cell>
        </row>
        <row r="7">
          <cell r="AA7" t="str">
            <v>Brant County Power</v>
          </cell>
        </row>
        <row r="8">
          <cell r="AA8" t="str">
            <v>Brantford Power Inc.</v>
          </cell>
        </row>
        <row r="9">
          <cell r="AA9" t="str">
            <v>Burlington Hydro Inc.</v>
          </cell>
        </row>
        <row r="10">
          <cell r="AA10" t="str">
            <v>Cambridge and North Dumfries Hydro</v>
          </cell>
        </row>
        <row r="11">
          <cell r="AA11" t="str">
            <v>Canadian Niagara Power Inc. – Eastern Ontario Power/Fort Erie/Port Colborne</v>
          </cell>
        </row>
        <row r="12">
          <cell r="AA12" t="str">
            <v>Centre Wellington Hydro Ltd.</v>
          </cell>
        </row>
        <row r="13">
          <cell r="AA13" t="str">
            <v>Chapleau Public Utilities Corporation</v>
          </cell>
        </row>
        <row r="14">
          <cell r="AA14" t="str">
            <v>COLLUS Power Corp.</v>
          </cell>
        </row>
        <row r="15">
          <cell r="AA15" t="str">
            <v>Cooperative Hydro Embrun Inc.</v>
          </cell>
        </row>
        <row r="16">
          <cell r="AA16" t="str">
            <v>E.L.K. Energy Inc.</v>
          </cell>
        </row>
        <row r="17">
          <cell r="AA17" t="str">
            <v>Enersource Hydro Mississauga Inc.</v>
          </cell>
        </row>
        <row r="18">
          <cell r="AA18" t="str">
            <v>Entegrus Powerlines Inc.</v>
          </cell>
        </row>
        <row r="19">
          <cell r="AA19" t="str">
            <v>ENWIN Utilities Ltd.</v>
          </cell>
        </row>
        <row r="20">
          <cell r="AA20" t="str">
            <v>Erie Thames Powerlines Corp.</v>
          </cell>
        </row>
        <row r="21">
          <cell r="AA21" t="str">
            <v>Espanola Regional Hydro Distribution Corporation</v>
          </cell>
        </row>
        <row r="22">
          <cell r="AA22" t="str">
            <v>Essex Powerlines Corporation</v>
          </cell>
        </row>
        <row r="23">
          <cell r="AA23" t="str">
            <v>Festival Hydro Inc.</v>
          </cell>
        </row>
        <row r="24">
          <cell r="AA24" t="str">
            <v>Fort Albany Power Corporation</v>
          </cell>
        </row>
        <row r="25">
          <cell r="AA25" t="str">
            <v>Fort Frances Power Corporation</v>
          </cell>
        </row>
        <row r="26">
          <cell r="AA26" t="str">
            <v>Greater Sudbury Hydro Inc.</v>
          </cell>
        </row>
        <row r="27">
          <cell r="AA27" t="str">
            <v>Grimsby Power Inc.</v>
          </cell>
        </row>
        <row r="28">
          <cell r="AA28" t="str">
            <v>Guelph Hydro Electric Systems Inc.</v>
          </cell>
        </row>
        <row r="29">
          <cell r="AA29" t="str">
            <v>Haldimand County Hydro Inc.</v>
          </cell>
        </row>
        <row r="30">
          <cell r="AA30" t="str">
            <v>Guelph Hydro Electric Systems Inc.</v>
          </cell>
        </row>
        <row r="31">
          <cell r="AA31" t="str">
            <v>Halton Hills Hydro Inc.</v>
          </cell>
        </row>
        <row r="32">
          <cell r="AA32" t="str">
            <v>Hearst Power Distribution Co. Ltd.</v>
          </cell>
        </row>
        <row r="33">
          <cell r="AA33" t="str">
            <v>Horizon Utilities Corporation</v>
          </cell>
        </row>
        <row r="34">
          <cell r="AA34" t="str">
            <v>Hydro 2000 Inc.</v>
          </cell>
        </row>
        <row r="35">
          <cell r="AA35" t="str">
            <v>Hydro Hawkesbury Inc.</v>
          </cell>
        </row>
        <row r="36">
          <cell r="AA36" t="str">
            <v>Hydro One Brampton Networks Inc.</v>
          </cell>
        </row>
        <row r="37">
          <cell r="AA37" t="str">
            <v>Hydro One Networks Inc.</v>
          </cell>
        </row>
        <row r="38">
          <cell r="AA38" t="str">
            <v>Hydro One Remote Communities Inc.</v>
          </cell>
        </row>
        <row r="39">
          <cell r="AA39" t="str">
            <v>Hydro Ottawa Limited</v>
          </cell>
        </row>
        <row r="40">
          <cell r="AA40" t="str">
            <v>Innisfil Hydro Dist. Systems Limited</v>
          </cell>
        </row>
        <row r="41">
          <cell r="AA41" t="str">
            <v>Kashechewan Power Corporation</v>
          </cell>
        </row>
        <row r="42">
          <cell r="AA42" t="str">
            <v>Kenora Hydro Electric Corporation Ltd.</v>
          </cell>
        </row>
        <row r="43">
          <cell r="AA43" t="str">
            <v>Kingston Hydro Corporation</v>
          </cell>
        </row>
        <row r="44">
          <cell r="AA44" t="str">
            <v>Kitchener-Wilmot Hydro Inc.</v>
          </cell>
        </row>
        <row r="45">
          <cell r="AA45" t="str">
            <v>Lakefront Utilities Inc.</v>
          </cell>
        </row>
        <row r="46">
          <cell r="AA46" t="str">
            <v>Lakeland Power Distribution Ltd.</v>
          </cell>
        </row>
        <row r="47">
          <cell r="AA47" t="str">
            <v>London Hydro Inc.</v>
          </cell>
        </row>
        <row r="48">
          <cell r="AA48" t="str">
            <v>Midland Power Utility Corporation</v>
          </cell>
        </row>
        <row r="49">
          <cell r="AA49" t="str">
            <v>Milton Hydro Distribution Inc.</v>
          </cell>
        </row>
        <row r="50">
          <cell r="AA50" t="str">
            <v>Newmarket – Tay Power Distribution Ltd.</v>
          </cell>
        </row>
        <row r="51">
          <cell r="AA51" t="str">
            <v>Niagara Peninsula Energy Inc.</v>
          </cell>
        </row>
        <row r="52">
          <cell r="AA52" t="str">
            <v>Niagara-on-the-Lake Hydro Inc.</v>
          </cell>
        </row>
        <row r="53">
          <cell r="AA53" t="str">
            <v>Norfolk Power Distribution Ltd.</v>
          </cell>
        </row>
        <row r="54">
          <cell r="AA54" t="str">
            <v>North Bay Hydro Distribution Limited</v>
          </cell>
        </row>
        <row r="55">
          <cell r="AA55" t="str">
            <v>Northern Ontario Wires Inc.</v>
          </cell>
        </row>
        <row r="56">
          <cell r="AA56" t="str">
            <v>Oakville Hydro Distribution Inc.</v>
          </cell>
        </row>
        <row r="57">
          <cell r="AA57" t="str">
            <v>Orangeville Hydro Limited</v>
          </cell>
        </row>
        <row r="58">
          <cell r="AA58" t="str">
            <v>Orillia Power Distribution Corp.</v>
          </cell>
        </row>
        <row r="59">
          <cell r="AA59" t="str">
            <v>Oshawa PUC Networks Inc.</v>
          </cell>
        </row>
        <row r="60">
          <cell r="AA60" t="str">
            <v>Ottawa River Power Corporation</v>
          </cell>
        </row>
        <row r="61">
          <cell r="AA61" t="str">
            <v>Parry Sound Power Corporation</v>
          </cell>
        </row>
        <row r="62">
          <cell r="AA62" t="str">
            <v>Peterborough Distribution Inc.</v>
          </cell>
        </row>
        <row r="63">
          <cell r="AA63" t="str">
            <v>PowerStream Inc.</v>
          </cell>
        </row>
        <row r="64">
          <cell r="AA64" t="str">
            <v>PUC Distribution Inc.</v>
          </cell>
        </row>
        <row r="65">
          <cell r="AA65" t="str">
            <v>Renfrew Hydro Inc.</v>
          </cell>
        </row>
        <row r="66">
          <cell r="AA66" t="str">
            <v>Rideau St. Lawrence Distribution Inc.</v>
          </cell>
        </row>
        <row r="67">
          <cell r="AA67" t="str">
            <v>St. Thomas Energy Inc.</v>
          </cell>
        </row>
        <row r="68">
          <cell r="AA68" t="str">
            <v>Sioux Lookout Hydro Inc.</v>
          </cell>
        </row>
        <row r="69">
          <cell r="AA69" t="str">
            <v>Thunder Bay Hydro Electricity Distribution</v>
          </cell>
        </row>
        <row r="70">
          <cell r="AA70" t="str">
            <v>Tillsonburg Hydro Inc.</v>
          </cell>
        </row>
        <row r="71">
          <cell r="AA71" t="str">
            <v>Toronto Hydro-Electric System Limited</v>
          </cell>
        </row>
        <row r="72">
          <cell r="AA72" t="str">
            <v>Veridian Connections Inc.</v>
          </cell>
        </row>
        <row r="73">
          <cell r="AA73" t="str">
            <v>Wasaga Distribution Inc.</v>
          </cell>
        </row>
        <row r="74">
          <cell r="AA74" t="str">
            <v>Waterloo North Hydro Inc.</v>
          </cell>
        </row>
        <row r="75">
          <cell r="AA75" t="str">
            <v>Welland Hydro Electric System Corp.</v>
          </cell>
        </row>
        <row r="76">
          <cell r="AA76" t="str">
            <v>Wellington North Power Inc.</v>
          </cell>
        </row>
        <row r="77">
          <cell r="AA77" t="str">
            <v>West Coast Huron Energy Inc.</v>
          </cell>
        </row>
        <row r="78">
          <cell r="AA78" t="str">
            <v>Westario Power Inc.</v>
          </cell>
        </row>
        <row r="79">
          <cell r="AA79" t="str">
            <v>Whitby Hydro Electric Corporation</v>
          </cell>
        </row>
        <row r="80">
          <cell r="AA80" t="str">
            <v>Woodstock Hydro Services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3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2. Summary Sheet"/>
      <sheetName val="13. Final Tariff Schedule"/>
      <sheetName val="14. Bill Impact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M1" t="str">
            <v>Algoma Power Inc.</v>
          </cell>
        </row>
        <row r="2">
          <cell r="AM2" t="str">
            <v>Atikokan Hydro Inc.</v>
          </cell>
        </row>
        <row r="3">
          <cell r="AM3" t="str">
            <v>Attawapiskat Power Corporation</v>
          </cell>
        </row>
        <row r="4">
          <cell r="AM4" t="str">
            <v>Bluewater Power Distribution Corp.</v>
          </cell>
        </row>
        <row r="5">
          <cell r="AM5" t="str">
            <v>Brant County Power</v>
          </cell>
        </row>
        <row r="6">
          <cell r="AM6" t="str">
            <v>Brantford Power Inc.</v>
          </cell>
        </row>
        <row r="7">
          <cell r="AM7" t="str">
            <v>Burlington Hydro Inc.</v>
          </cell>
        </row>
        <row r="8">
          <cell r="AM8" t="str">
            <v>Cambridge and North Dumfries Hydro</v>
          </cell>
        </row>
        <row r="9">
          <cell r="AM9" t="str">
            <v>Canadian Niagara Power Inc. – Eastern Ontario Power/Fort Erie/Port Colborne</v>
          </cell>
        </row>
        <row r="10">
          <cell r="AM10" t="str">
            <v>Centre Wellington Hydro Ltd.</v>
          </cell>
        </row>
        <row r="11">
          <cell r="AM11" t="str">
            <v>Chapleau Public Utilities Corporation</v>
          </cell>
        </row>
        <row r="12">
          <cell r="AM12" t="str">
            <v>COLLUS Power Corp.</v>
          </cell>
        </row>
        <row r="13">
          <cell r="AM13" t="str">
            <v>Cooperative Hydro Embrun Inc.</v>
          </cell>
        </row>
        <row r="14">
          <cell r="AM14" t="str">
            <v>E.L.K. Energy Inc.</v>
          </cell>
        </row>
        <row r="15">
          <cell r="AM15" t="str">
            <v>Enersource Hydro Mississauga Inc.</v>
          </cell>
        </row>
        <row r="16">
          <cell r="AM16" t="str">
            <v>Entegrus Powerlines Inc.</v>
          </cell>
        </row>
        <row r="17">
          <cell r="AM17" t="str">
            <v>ENWIN Utilities Ltd.</v>
          </cell>
        </row>
        <row r="18">
          <cell r="AM18" t="str">
            <v>Erie Thames Powerlines Corp.</v>
          </cell>
        </row>
        <row r="19">
          <cell r="AM19" t="str">
            <v>Espanola Regional Hydro Distribution Corporation</v>
          </cell>
        </row>
        <row r="20">
          <cell r="AM20" t="str">
            <v>Essex Powerlines Corporation</v>
          </cell>
        </row>
        <row r="21">
          <cell r="AM21" t="str">
            <v>Festival Hydro Inc.</v>
          </cell>
        </row>
        <row r="22">
          <cell r="AM22" t="str">
            <v>Fort Albany Power Corporation</v>
          </cell>
        </row>
        <row r="23">
          <cell r="AM23" t="str">
            <v>Fort Frances Power Corporation</v>
          </cell>
        </row>
        <row r="24">
          <cell r="AM24" t="str">
            <v>Greater Sudbury Hydro Inc.</v>
          </cell>
        </row>
        <row r="25">
          <cell r="AM25" t="str">
            <v>Grimsby Power Inc.</v>
          </cell>
        </row>
        <row r="26">
          <cell r="AM26" t="str">
            <v>Guelph Hydro Electric Systems Inc.</v>
          </cell>
        </row>
        <row r="27">
          <cell r="AM27" t="str">
            <v>Haldimand County Hydro Inc.</v>
          </cell>
        </row>
        <row r="28">
          <cell r="AM28" t="str">
            <v>Halton Hills Hydro Inc.</v>
          </cell>
        </row>
        <row r="29">
          <cell r="AM29" t="str">
            <v>Hearst Power Distribution Co. Ltd.</v>
          </cell>
        </row>
        <row r="30">
          <cell r="AM30" t="str">
            <v>Horizon Utilities Corporation</v>
          </cell>
        </row>
        <row r="31">
          <cell r="AM31" t="str">
            <v>Hydro 2000 Inc.</v>
          </cell>
        </row>
        <row r="32">
          <cell r="AM32" t="str">
            <v>Hydro Hawkesbury Inc.</v>
          </cell>
        </row>
        <row r="33">
          <cell r="AM33" t="str">
            <v>Hydro One Brampton Networks Inc.</v>
          </cell>
        </row>
        <row r="34">
          <cell r="AM34" t="str">
            <v>Hydro One Networks Inc.</v>
          </cell>
        </row>
        <row r="35">
          <cell r="AM35" t="str">
            <v>Hydro One Remote Communities Inc.</v>
          </cell>
        </row>
        <row r="36">
          <cell r="AM36" t="str">
            <v>Hydro Ottawa Limited</v>
          </cell>
        </row>
        <row r="37">
          <cell r="AM37" t="str">
            <v>Innisfil Hydro Dist. Systems Limited</v>
          </cell>
        </row>
        <row r="38">
          <cell r="AM38" t="str">
            <v>Kashechewan Power Corporation</v>
          </cell>
        </row>
        <row r="39">
          <cell r="AM39" t="str">
            <v>Kenora Hydro Electric Corporation Ltd.</v>
          </cell>
        </row>
        <row r="40">
          <cell r="AM40" t="str">
            <v>Kingston Hydro Corporation</v>
          </cell>
        </row>
        <row r="41">
          <cell r="AM41" t="str">
            <v>Kitchener-Wilmot Hydro Inc.</v>
          </cell>
        </row>
        <row r="42">
          <cell r="AM42" t="str">
            <v>Lakefront Utilities Inc.</v>
          </cell>
        </row>
        <row r="43">
          <cell r="AM43" t="str">
            <v>Lakeland Power Distribution Ltd.</v>
          </cell>
        </row>
        <row r="44">
          <cell r="AM44" t="str">
            <v>London Hydro Inc.</v>
          </cell>
        </row>
        <row r="45">
          <cell r="AM45" t="str">
            <v>Midland Power Utility Corporation</v>
          </cell>
        </row>
        <row r="46">
          <cell r="AM46" t="str">
            <v>Milton Hydro Distribution Inc.</v>
          </cell>
        </row>
        <row r="47">
          <cell r="AM47" t="str">
            <v>Newmarket – Tay Power Distribution Ltd.</v>
          </cell>
        </row>
        <row r="48">
          <cell r="AM48" t="str">
            <v>Niagara Peninsula Energy Inc.</v>
          </cell>
        </row>
        <row r="49">
          <cell r="AM49" t="str">
            <v>Niagara-on-the-Lake Hydro Inc.</v>
          </cell>
        </row>
        <row r="50">
          <cell r="AM50" t="str">
            <v>Norfolk Power Distribution Ltd.</v>
          </cell>
        </row>
        <row r="51">
          <cell r="AM51" t="str">
            <v>North Bay Hydro Distribution Limited</v>
          </cell>
        </row>
        <row r="52">
          <cell r="AM52" t="str">
            <v>Northern Ontario Wires Inc.</v>
          </cell>
        </row>
        <row r="53">
          <cell r="AM53" t="str">
            <v>Oakville Hydro Distribution Inc.</v>
          </cell>
        </row>
        <row r="54">
          <cell r="AM54" t="str">
            <v>Orangeville Hydro Limited</v>
          </cell>
        </row>
        <row r="55">
          <cell r="AM55" t="str">
            <v>Orillia Power Distribution Corp.</v>
          </cell>
        </row>
        <row r="56">
          <cell r="AM56" t="str">
            <v>Oshawa PUC Networks Inc.</v>
          </cell>
        </row>
        <row r="57">
          <cell r="AM57" t="str">
            <v>Ottawa River Power Corporation</v>
          </cell>
        </row>
        <row r="58">
          <cell r="AM58" t="str">
            <v>Parry Sound Power Corporation</v>
          </cell>
        </row>
        <row r="59">
          <cell r="AM59" t="str">
            <v>Peterborough Distribution Inc.</v>
          </cell>
        </row>
        <row r="60">
          <cell r="AM60" t="str">
            <v>PowerStream Inc.</v>
          </cell>
        </row>
        <row r="61">
          <cell r="AM61" t="str">
            <v>PUC Distribution Inc.</v>
          </cell>
        </row>
        <row r="62">
          <cell r="AM62" t="str">
            <v>Renfrew Hydro Inc.</v>
          </cell>
        </row>
        <row r="63">
          <cell r="AM63" t="str">
            <v>Rideau St. Lawrence Distribution Inc.</v>
          </cell>
        </row>
        <row r="64">
          <cell r="AM64" t="str">
            <v>St. Thomas Energy Inc.</v>
          </cell>
        </row>
        <row r="65">
          <cell r="AM65" t="str">
            <v>Sioux Lookout Hydro Inc.</v>
          </cell>
        </row>
        <row r="66">
          <cell r="AM66" t="str">
            <v>Thunder Bay Hydro Electricity Distribution</v>
          </cell>
        </row>
        <row r="67">
          <cell r="AM67" t="str">
            <v>Tillsonburg Hydro Inc.</v>
          </cell>
        </row>
        <row r="68">
          <cell r="AM68" t="str">
            <v>Toronto Hydro-Electric System Limited</v>
          </cell>
        </row>
        <row r="69">
          <cell r="AM69" t="str">
            <v>Veridian Connections Inc.</v>
          </cell>
        </row>
        <row r="70">
          <cell r="AM70" t="str">
            <v>Wasaga Distribution Inc.</v>
          </cell>
        </row>
        <row r="71">
          <cell r="AM71" t="str">
            <v>Waterloo North Hydro Inc.</v>
          </cell>
        </row>
        <row r="72">
          <cell r="AM72" t="str">
            <v>Welland Hydro Electric System Corp.</v>
          </cell>
        </row>
        <row r="73">
          <cell r="AM73" t="str">
            <v>Wellington North Power Inc.</v>
          </cell>
        </row>
        <row r="74">
          <cell r="AM74" t="str">
            <v>West Coast Huron Energy Inc.</v>
          </cell>
        </row>
        <row r="75">
          <cell r="AM75" t="str">
            <v>Westario Power Inc.</v>
          </cell>
        </row>
        <row r="76">
          <cell r="AM76" t="str">
            <v>Whitby Hydro Electric Corporation</v>
          </cell>
        </row>
        <row r="77">
          <cell r="AM77" t="str">
            <v>Woodstock Hydro Services Inc.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T85"/>
  <sheetViews>
    <sheetView showGridLines="0" tabSelected="1" zoomScaleNormal="100" workbookViewId="0">
      <selection activeCell="O1" sqref="O1:O4"/>
    </sheetView>
  </sheetViews>
  <sheetFormatPr defaultRowHeight="12.75"/>
  <cols>
    <col min="1" max="1" width="1.28515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10.28515625" style="11" bestFit="1" customWidth="1"/>
    <col min="9" max="9" width="2.85546875" style="11" customWidth="1"/>
    <col min="10" max="10" width="12.140625" style="11" customWidth="1"/>
    <col min="11" max="11" width="8.5703125" style="11" customWidth="1"/>
    <col min="12" max="12" width="10.28515625" style="11" bestFit="1" customWidth="1"/>
    <col min="13" max="13" width="2.85546875" style="11" customWidth="1"/>
    <col min="14" max="14" width="12.7109375" style="11" bestFit="1" customWidth="1"/>
    <col min="15" max="15" width="17.7109375" style="11" customWidth="1"/>
    <col min="16" max="16" width="1.28515625" style="11" customWidth="1"/>
    <col min="17" max="19" width="9.140625" style="11"/>
    <col min="20" max="20" width="0" style="11" hidden="1" customWidth="1"/>
    <col min="21" max="16384" width="9.140625" style="11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/>
      <c r="P1"/>
      <c r="T1" s="2">
        <v>2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/>
      <c r="P4"/>
    </row>
    <row r="5" spans="1:20" s="2" customFormat="1" ht="15" hidden="1" customHeight="1">
      <c r="C5" s="9"/>
      <c r="D5" s="9"/>
      <c r="E5" s="9"/>
      <c r="N5" s="3" t="s">
        <v>4</v>
      </c>
      <c r="O5" s="10"/>
      <c r="P5"/>
    </row>
    <row r="6" spans="1:20" s="2" customFormat="1" ht="9" hidden="1" customHeight="1">
      <c r="N6" s="3"/>
      <c r="O6" s="4"/>
      <c r="P6"/>
    </row>
    <row r="7" spans="1:20" s="2" customFormat="1" hidden="1">
      <c r="N7" s="3" t="s">
        <v>5</v>
      </c>
      <c r="O7" s="10"/>
      <c r="P7"/>
    </row>
    <row r="8" spans="1:20" s="2" customFormat="1" ht="15" customHeight="1">
      <c r="N8" s="11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/>
    </row>
    <row r="11" spans="1:20" ht="18.75" customHeight="1">
      <c r="B11" s="12" t="s">
        <v>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3" t="s">
        <v>8</v>
      </c>
      <c r="D14" s="14" t="s">
        <v>9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20" ht="7.5" customHeight="1">
      <c r="B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20">
      <c r="B16" s="17"/>
      <c r="D16" s="18" t="s">
        <v>10</v>
      </c>
      <c r="E16" s="18"/>
      <c r="F16" s="19">
        <v>800</v>
      </c>
      <c r="G16" s="18" t="s">
        <v>11</v>
      </c>
    </row>
    <row r="17" spans="2:15" ht="10.5" customHeight="1">
      <c r="B17" s="17"/>
    </row>
    <row r="18" spans="2:15">
      <c r="B18" s="17"/>
      <c r="D18" s="20"/>
      <c r="E18" s="20"/>
      <c r="F18" s="21" t="s">
        <v>12</v>
      </c>
      <c r="G18" s="22"/>
      <c r="H18" s="23"/>
      <c r="J18" s="21" t="s">
        <v>13</v>
      </c>
      <c r="K18" s="22"/>
      <c r="L18" s="23"/>
      <c r="N18" s="21" t="s">
        <v>14</v>
      </c>
      <c r="O18" s="23"/>
    </row>
    <row r="19" spans="2:15">
      <c r="B19" s="17"/>
      <c r="D19" s="24" t="s">
        <v>15</v>
      </c>
      <c r="E19" s="25"/>
      <c r="F19" s="26" t="s">
        <v>16</v>
      </c>
      <c r="G19" s="26" t="s">
        <v>17</v>
      </c>
      <c r="H19" s="27" t="s">
        <v>18</v>
      </c>
      <c r="J19" s="26" t="s">
        <v>16</v>
      </c>
      <c r="K19" s="28" t="s">
        <v>17</v>
      </c>
      <c r="L19" s="27" t="s">
        <v>18</v>
      </c>
      <c r="N19" s="29" t="s">
        <v>19</v>
      </c>
      <c r="O19" s="30" t="s">
        <v>20</v>
      </c>
    </row>
    <row r="20" spans="2:15">
      <c r="B20" s="17"/>
      <c r="D20" s="31"/>
      <c r="E20" s="25"/>
      <c r="F20" s="32" t="s">
        <v>21</v>
      </c>
      <c r="G20" s="32"/>
      <c r="H20" s="33" t="s">
        <v>21</v>
      </c>
      <c r="J20" s="32" t="s">
        <v>21</v>
      </c>
      <c r="K20" s="33"/>
      <c r="L20" s="33" t="s">
        <v>21</v>
      </c>
      <c r="N20" s="34"/>
      <c r="O20" s="35"/>
    </row>
    <row r="21" spans="2:15">
      <c r="B21" s="36" t="s">
        <v>22</v>
      </c>
      <c r="C21" s="36"/>
      <c r="D21" s="37" t="s">
        <v>23</v>
      </c>
      <c r="E21" s="38"/>
      <c r="F21" s="39">
        <v>11.91</v>
      </c>
      <c r="G21" s="40">
        <v>1</v>
      </c>
      <c r="H21" s="41">
        <f>G21*F21</f>
        <v>11.91</v>
      </c>
      <c r="I21" s="42"/>
      <c r="J21" s="43">
        <v>13.2</v>
      </c>
      <c r="K21" s="44">
        <v>1</v>
      </c>
      <c r="L21" s="41">
        <f>K21*J21</f>
        <v>13.2</v>
      </c>
      <c r="M21" s="42"/>
      <c r="N21" s="45">
        <f>L21-H21</f>
        <v>1.2899999999999991</v>
      </c>
      <c r="O21" s="46">
        <f>IF((H21)=0,"",(N21/H21))</f>
        <v>0.10831234256926944</v>
      </c>
    </row>
    <row r="22" spans="2:15">
      <c r="B22" s="36" t="s">
        <v>24</v>
      </c>
      <c r="C22" s="36"/>
      <c r="D22" s="37" t="s">
        <v>23</v>
      </c>
      <c r="E22" s="38"/>
      <c r="F22" s="39">
        <v>1.76</v>
      </c>
      <c r="G22" s="40">
        <v>1</v>
      </c>
      <c r="H22" s="41">
        <f t="shared" ref="H22:H36" si="0">G22*F22</f>
        <v>1.76</v>
      </c>
      <c r="I22" s="42"/>
      <c r="J22" s="43"/>
      <c r="K22" s="44">
        <v>1</v>
      </c>
      <c r="L22" s="41">
        <f>K22*J22</f>
        <v>0</v>
      </c>
      <c r="M22" s="42"/>
      <c r="N22" s="45">
        <f>L22-H22</f>
        <v>-1.76</v>
      </c>
      <c r="O22" s="46">
        <f>IF((H22)=0,"",(N22/H22))</f>
        <v>-1</v>
      </c>
    </row>
    <row r="23" spans="2:15" hidden="1">
      <c r="B23" s="47"/>
      <c r="C23" s="36"/>
      <c r="D23" s="37"/>
      <c r="E23" s="38"/>
      <c r="F23" s="39"/>
      <c r="G23" s="40">
        <v>1</v>
      </c>
      <c r="H23" s="41">
        <f t="shared" si="0"/>
        <v>0</v>
      </c>
      <c r="I23" s="42"/>
      <c r="J23" s="43"/>
      <c r="K23" s="44">
        <v>1</v>
      </c>
      <c r="L23" s="41">
        <f t="shared" ref="L23:L36" si="1">K23*J23</f>
        <v>0</v>
      </c>
      <c r="M23" s="42"/>
      <c r="N23" s="45">
        <f t="shared" ref="N23:N37" si="2">L23-H23</f>
        <v>0</v>
      </c>
      <c r="O23" s="46" t="str">
        <f t="shared" ref="O23:O37" si="3">IF((H23)=0,"",(N23/H23))</f>
        <v/>
      </c>
    </row>
    <row r="24" spans="2:15" hidden="1">
      <c r="B24" s="47"/>
      <c r="C24" s="36"/>
      <c r="D24" s="37"/>
      <c r="E24" s="38"/>
      <c r="F24" s="39"/>
      <c r="G24" s="40">
        <v>1</v>
      </c>
      <c r="H24" s="41">
        <f t="shared" si="0"/>
        <v>0</v>
      </c>
      <c r="I24" s="42"/>
      <c r="J24" s="43"/>
      <c r="K24" s="44">
        <v>1</v>
      </c>
      <c r="L24" s="41">
        <f t="shared" si="1"/>
        <v>0</v>
      </c>
      <c r="M24" s="42"/>
      <c r="N24" s="45">
        <f t="shared" si="2"/>
        <v>0</v>
      </c>
      <c r="O24" s="46" t="str">
        <f t="shared" si="3"/>
        <v/>
      </c>
    </row>
    <row r="25" spans="2:15" hidden="1">
      <c r="B25" s="47"/>
      <c r="C25" s="36"/>
      <c r="D25" s="37"/>
      <c r="E25" s="38"/>
      <c r="F25" s="39"/>
      <c r="G25" s="40">
        <v>1</v>
      </c>
      <c r="H25" s="41">
        <f t="shared" si="0"/>
        <v>0</v>
      </c>
      <c r="I25" s="42"/>
      <c r="J25" s="43"/>
      <c r="K25" s="44">
        <v>1</v>
      </c>
      <c r="L25" s="41">
        <f t="shared" si="1"/>
        <v>0</v>
      </c>
      <c r="M25" s="42"/>
      <c r="N25" s="45">
        <f t="shared" si="2"/>
        <v>0</v>
      </c>
      <c r="O25" s="46" t="str">
        <f t="shared" si="3"/>
        <v/>
      </c>
    </row>
    <row r="26" spans="2:15" hidden="1">
      <c r="B26" s="47"/>
      <c r="C26" s="36"/>
      <c r="D26" s="37"/>
      <c r="E26" s="38"/>
      <c r="F26" s="39"/>
      <c r="G26" s="40">
        <v>1</v>
      </c>
      <c r="H26" s="41">
        <f t="shared" si="0"/>
        <v>0</v>
      </c>
      <c r="I26" s="42"/>
      <c r="J26" s="43"/>
      <c r="K26" s="44">
        <v>1</v>
      </c>
      <c r="L26" s="41">
        <f t="shared" si="1"/>
        <v>0</v>
      </c>
      <c r="M26" s="42"/>
      <c r="N26" s="45">
        <f t="shared" si="2"/>
        <v>0</v>
      </c>
      <c r="O26" s="46" t="str">
        <f t="shared" si="3"/>
        <v/>
      </c>
    </row>
    <row r="27" spans="2:15">
      <c r="B27" s="36" t="s">
        <v>25</v>
      </c>
      <c r="C27" s="36"/>
      <c r="D27" s="37" t="s">
        <v>26</v>
      </c>
      <c r="E27" s="38"/>
      <c r="F27" s="39">
        <v>1.1599999999999999E-2</v>
      </c>
      <c r="G27" s="40">
        <f>$F$16</f>
        <v>800</v>
      </c>
      <c r="H27" s="41">
        <f t="shared" si="0"/>
        <v>9.2799999999999994</v>
      </c>
      <c r="I27" s="42"/>
      <c r="J27" s="43">
        <v>1.29E-2</v>
      </c>
      <c r="K27" s="40">
        <f>$F$16</f>
        <v>800</v>
      </c>
      <c r="L27" s="41">
        <f t="shared" si="1"/>
        <v>10.32</v>
      </c>
      <c r="M27" s="42"/>
      <c r="N27" s="45">
        <f t="shared" si="2"/>
        <v>1.0400000000000009</v>
      </c>
      <c r="O27" s="46">
        <f t="shared" si="3"/>
        <v>0.11206896551724149</v>
      </c>
    </row>
    <row r="28" spans="2:15">
      <c r="B28" s="36" t="s">
        <v>27</v>
      </c>
      <c r="C28" s="36"/>
      <c r="D28" s="37" t="s">
        <v>23</v>
      </c>
      <c r="E28" s="38"/>
      <c r="F28" s="39">
        <v>0.37</v>
      </c>
      <c r="G28" s="40">
        <v>1</v>
      </c>
      <c r="H28" s="41">
        <f t="shared" si="0"/>
        <v>0.37</v>
      </c>
      <c r="I28" s="42"/>
      <c r="J28" s="43">
        <f>F28</f>
        <v>0.37</v>
      </c>
      <c r="K28" s="40">
        <v>1</v>
      </c>
      <c r="L28" s="41">
        <f t="shared" si="1"/>
        <v>0.37</v>
      </c>
      <c r="M28" s="42"/>
      <c r="N28" s="45">
        <f t="shared" si="2"/>
        <v>0</v>
      </c>
      <c r="O28" s="46">
        <f t="shared" si="3"/>
        <v>0</v>
      </c>
    </row>
    <row r="29" spans="2:15">
      <c r="B29" s="36" t="s">
        <v>28</v>
      </c>
      <c r="C29" s="36"/>
      <c r="D29" s="37" t="s">
        <v>26</v>
      </c>
      <c r="E29" s="38"/>
      <c r="F29" s="39">
        <v>1.6000000000000001E-3</v>
      </c>
      <c r="G29" s="40">
        <f>$F$16</f>
        <v>800</v>
      </c>
      <c r="H29" s="41">
        <f t="shared" si="0"/>
        <v>1.28</v>
      </c>
      <c r="I29" s="42"/>
      <c r="J29" s="43">
        <v>2.0000000000000001E-4</v>
      </c>
      <c r="K29" s="40">
        <f t="shared" ref="K29:K36" si="4">$F$16</f>
        <v>800</v>
      </c>
      <c r="L29" s="41">
        <f t="shared" si="1"/>
        <v>0.16</v>
      </c>
      <c r="M29" s="42"/>
      <c r="N29" s="45">
        <f t="shared" si="2"/>
        <v>-1.1200000000000001</v>
      </c>
      <c r="O29" s="46">
        <f t="shared" si="3"/>
        <v>-0.87500000000000011</v>
      </c>
    </row>
    <row r="30" spans="2:15" hidden="1">
      <c r="B30" s="48"/>
      <c r="C30" s="36"/>
      <c r="D30" s="37"/>
      <c r="E30" s="38"/>
      <c r="F30" s="39"/>
      <c r="G30" s="40">
        <f t="shared" ref="G30:G36" si="5">$F$16</f>
        <v>800</v>
      </c>
      <c r="H30" s="41">
        <f t="shared" si="0"/>
        <v>0</v>
      </c>
      <c r="I30" s="42"/>
      <c r="J30" s="43"/>
      <c r="K30" s="40">
        <f t="shared" si="4"/>
        <v>800</v>
      </c>
      <c r="L30" s="41">
        <f t="shared" si="1"/>
        <v>0</v>
      </c>
      <c r="M30" s="42"/>
      <c r="N30" s="45">
        <f t="shared" si="2"/>
        <v>0</v>
      </c>
      <c r="O30" s="46" t="str">
        <f t="shared" si="3"/>
        <v/>
      </c>
    </row>
    <row r="31" spans="2:15" hidden="1">
      <c r="B31" s="48"/>
      <c r="C31" s="36"/>
      <c r="D31" s="37"/>
      <c r="E31" s="38"/>
      <c r="F31" s="39"/>
      <c r="G31" s="40">
        <f t="shared" si="5"/>
        <v>800</v>
      </c>
      <c r="H31" s="41">
        <f t="shared" si="0"/>
        <v>0</v>
      </c>
      <c r="I31" s="42"/>
      <c r="J31" s="43"/>
      <c r="K31" s="40">
        <f t="shared" si="4"/>
        <v>800</v>
      </c>
      <c r="L31" s="41">
        <f t="shared" si="1"/>
        <v>0</v>
      </c>
      <c r="M31" s="42"/>
      <c r="N31" s="45">
        <f t="shared" si="2"/>
        <v>0</v>
      </c>
      <c r="O31" s="46" t="str">
        <f t="shared" si="3"/>
        <v/>
      </c>
    </row>
    <row r="32" spans="2:15" hidden="1">
      <c r="B32" s="48"/>
      <c r="C32" s="36"/>
      <c r="D32" s="37"/>
      <c r="E32" s="38"/>
      <c r="F32" s="39"/>
      <c r="G32" s="40">
        <f t="shared" si="5"/>
        <v>800</v>
      </c>
      <c r="H32" s="41">
        <f t="shared" si="0"/>
        <v>0</v>
      </c>
      <c r="I32" s="42"/>
      <c r="J32" s="43"/>
      <c r="K32" s="40">
        <f t="shared" si="4"/>
        <v>800</v>
      </c>
      <c r="L32" s="41">
        <f t="shared" si="1"/>
        <v>0</v>
      </c>
      <c r="M32" s="42"/>
      <c r="N32" s="45">
        <f t="shared" si="2"/>
        <v>0</v>
      </c>
      <c r="O32" s="46" t="str">
        <f t="shared" si="3"/>
        <v/>
      </c>
    </row>
    <row r="33" spans="2:15" hidden="1">
      <c r="B33" s="48"/>
      <c r="C33" s="36"/>
      <c r="D33" s="37"/>
      <c r="E33" s="38"/>
      <c r="F33" s="39"/>
      <c r="G33" s="40">
        <f t="shared" si="5"/>
        <v>800</v>
      </c>
      <c r="H33" s="41">
        <f t="shared" si="0"/>
        <v>0</v>
      </c>
      <c r="I33" s="42"/>
      <c r="J33" s="43"/>
      <c r="K33" s="40">
        <f t="shared" si="4"/>
        <v>800</v>
      </c>
      <c r="L33" s="41">
        <f t="shared" si="1"/>
        <v>0</v>
      </c>
      <c r="M33" s="42"/>
      <c r="N33" s="45">
        <f t="shared" si="2"/>
        <v>0</v>
      </c>
      <c r="O33" s="46" t="str">
        <f t="shared" si="3"/>
        <v/>
      </c>
    </row>
    <row r="34" spans="2:15" hidden="1">
      <c r="B34" s="48"/>
      <c r="C34" s="36"/>
      <c r="D34" s="37"/>
      <c r="E34" s="38"/>
      <c r="F34" s="39"/>
      <c r="G34" s="40">
        <f t="shared" si="5"/>
        <v>800</v>
      </c>
      <c r="H34" s="41">
        <f t="shared" si="0"/>
        <v>0</v>
      </c>
      <c r="I34" s="42"/>
      <c r="J34" s="43"/>
      <c r="K34" s="40">
        <f t="shared" si="4"/>
        <v>800</v>
      </c>
      <c r="L34" s="41">
        <f t="shared" si="1"/>
        <v>0</v>
      </c>
      <c r="M34" s="42"/>
      <c r="N34" s="45">
        <f t="shared" si="2"/>
        <v>0</v>
      </c>
      <c r="O34" s="46" t="str">
        <f t="shared" si="3"/>
        <v/>
      </c>
    </row>
    <row r="35" spans="2:15" hidden="1">
      <c r="B35" s="48"/>
      <c r="C35" s="36"/>
      <c r="D35" s="37"/>
      <c r="E35" s="38"/>
      <c r="F35" s="39"/>
      <c r="G35" s="40">
        <f t="shared" si="5"/>
        <v>800</v>
      </c>
      <c r="H35" s="41">
        <f t="shared" si="0"/>
        <v>0</v>
      </c>
      <c r="I35" s="42"/>
      <c r="J35" s="43"/>
      <c r="K35" s="40">
        <f t="shared" si="4"/>
        <v>800</v>
      </c>
      <c r="L35" s="41">
        <f t="shared" si="1"/>
        <v>0</v>
      </c>
      <c r="M35" s="42"/>
      <c r="N35" s="45">
        <f t="shared" si="2"/>
        <v>0</v>
      </c>
      <c r="O35" s="46" t="str">
        <f t="shared" si="3"/>
        <v/>
      </c>
    </row>
    <row r="36" spans="2:15" hidden="1">
      <c r="B36" s="48"/>
      <c r="C36" s="36"/>
      <c r="D36" s="37"/>
      <c r="E36" s="38"/>
      <c r="F36" s="39"/>
      <c r="G36" s="40">
        <f t="shared" si="5"/>
        <v>800</v>
      </c>
      <c r="H36" s="41">
        <f t="shared" si="0"/>
        <v>0</v>
      </c>
      <c r="I36" s="42"/>
      <c r="J36" s="43"/>
      <c r="K36" s="40">
        <f t="shared" si="4"/>
        <v>800</v>
      </c>
      <c r="L36" s="41">
        <f t="shared" si="1"/>
        <v>0</v>
      </c>
      <c r="M36" s="42"/>
      <c r="N36" s="45">
        <f t="shared" si="2"/>
        <v>0</v>
      </c>
      <c r="O36" s="46" t="str">
        <f t="shared" si="3"/>
        <v/>
      </c>
    </row>
    <row r="37" spans="2:15" s="60" customFormat="1">
      <c r="B37" s="49" t="s">
        <v>29</v>
      </c>
      <c r="C37" s="50"/>
      <c r="D37" s="51"/>
      <c r="E37" s="50"/>
      <c r="F37" s="52"/>
      <c r="G37" s="53"/>
      <c r="H37" s="54">
        <f>SUM(H21:H36)</f>
        <v>24.6</v>
      </c>
      <c r="I37" s="55"/>
      <c r="J37" s="56"/>
      <c r="K37" s="57"/>
      <c r="L37" s="54">
        <f>SUM(L21:L36)</f>
        <v>24.05</v>
      </c>
      <c r="M37" s="55"/>
      <c r="N37" s="58">
        <f t="shared" si="2"/>
        <v>-0.55000000000000071</v>
      </c>
      <c r="O37" s="59">
        <f t="shared" si="3"/>
        <v>-2.23577235772358E-2</v>
      </c>
    </row>
    <row r="38" spans="2:15" ht="25.5">
      <c r="B38" s="61" t="s">
        <v>30</v>
      </c>
      <c r="C38" s="36"/>
      <c r="D38" s="37" t="s">
        <v>26</v>
      </c>
      <c r="E38" s="38"/>
      <c r="F38" s="39">
        <f>-0.0015</f>
        <v>-1.5E-3</v>
      </c>
      <c r="G38" s="40">
        <f>$F$16</f>
        <v>800</v>
      </c>
      <c r="H38" s="41">
        <f>G38*F38</f>
        <v>-1.2</v>
      </c>
      <c r="I38" s="42"/>
      <c r="J38" s="43">
        <v>-1.2999999999999999E-3</v>
      </c>
      <c r="K38" s="40">
        <f>$F$16</f>
        <v>800</v>
      </c>
      <c r="L38" s="41">
        <f>K38*J38</f>
        <v>-1.04</v>
      </c>
      <c r="M38" s="42"/>
      <c r="N38" s="45">
        <f>L38-H38</f>
        <v>0.15999999999999992</v>
      </c>
      <c r="O38" s="46">
        <f>IF((H38)=0,"",(N38/H38))</f>
        <v>-0.13333333333333328</v>
      </c>
    </row>
    <row r="39" spans="2:15">
      <c r="B39" s="61" t="s">
        <v>31</v>
      </c>
      <c r="C39" s="36"/>
      <c r="D39" s="37" t="s">
        <v>26</v>
      </c>
      <c r="E39" s="38"/>
      <c r="F39" s="39">
        <v>-5.0000000000000001E-4</v>
      </c>
      <c r="G39" s="40">
        <f t="shared" ref="G39:G42" si="6">$F$16</f>
        <v>800</v>
      </c>
      <c r="H39" s="41">
        <f t="shared" ref="H39:H41" si="7">G39*F39</f>
        <v>-0.4</v>
      </c>
      <c r="I39" s="62"/>
      <c r="J39" s="43"/>
      <c r="K39" s="40">
        <f t="shared" ref="K39:K42" si="8">$F$16</f>
        <v>800</v>
      </c>
      <c r="L39" s="41">
        <f t="shared" ref="L39:L41" si="9">K39*J39</f>
        <v>0</v>
      </c>
      <c r="M39" s="63"/>
      <c r="N39" s="45">
        <f t="shared" ref="N39:N41" si="10">L39-H39</f>
        <v>0.4</v>
      </c>
      <c r="O39" s="46">
        <f t="shared" ref="O39:O41" si="11">IF((H39)=0,"",(N39/H39))</f>
        <v>-1</v>
      </c>
    </row>
    <row r="40" spans="2:15">
      <c r="B40" s="61" t="s">
        <v>32</v>
      </c>
      <c r="C40" s="36"/>
      <c r="D40" s="37" t="s">
        <v>26</v>
      </c>
      <c r="E40" s="38"/>
      <c r="F40" s="39">
        <v>-1.5E-3</v>
      </c>
      <c r="G40" s="40">
        <f t="shared" si="6"/>
        <v>800</v>
      </c>
      <c r="H40" s="41">
        <f t="shared" si="7"/>
        <v>-1.2</v>
      </c>
      <c r="I40" s="62"/>
      <c r="J40" s="43"/>
      <c r="K40" s="40">
        <f t="shared" si="8"/>
        <v>800</v>
      </c>
      <c r="L40" s="41">
        <f t="shared" si="9"/>
        <v>0</v>
      </c>
      <c r="M40" s="63"/>
      <c r="N40" s="45">
        <f t="shared" si="10"/>
        <v>1.2</v>
      </c>
      <c r="O40" s="46">
        <f t="shared" si="11"/>
        <v>-1</v>
      </c>
    </row>
    <row r="41" spans="2:15">
      <c r="B41" s="61" t="s">
        <v>33</v>
      </c>
      <c r="C41" s="36"/>
      <c r="D41" s="37" t="s">
        <v>23</v>
      </c>
      <c r="E41" s="38"/>
      <c r="F41" s="39"/>
      <c r="G41" s="40">
        <v>1</v>
      </c>
      <c r="H41" s="41">
        <f t="shared" si="7"/>
        <v>0</v>
      </c>
      <c r="I41" s="62"/>
      <c r="J41" s="43">
        <v>0.35</v>
      </c>
      <c r="K41" s="40">
        <v>1</v>
      </c>
      <c r="L41" s="64">
        <f t="shared" si="9"/>
        <v>0.35</v>
      </c>
      <c r="M41" s="63"/>
      <c r="N41" s="45">
        <f t="shared" si="10"/>
        <v>0.35</v>
      </c>
      <c r="O41" s="46" t="str">
        <f t="shared" si="11"/>
        <v/>
      </c>
    </row>
    <row r="42" spans="2:15">
      <c r="B42" s="65" t="s">
        <v>34</v>
      </c>
      <c r="C42" s="36"/>
      <c r="D42" s="37" t="s">
        <v>26</v>
      </c>
      <c r="E42" s="38"/>
      <c r="F42" s="39">
        <v>5.0000000000000001E-4</v>
      </c>
      <c r="G42" s="40">
        <f t="shared" si="6"/>
        <v>800</v>
      </c>
      <c r="H42" s="41">
        <f>G42*F42</f>
        <v>0.4</v>
      </c>
      <c r="I42" s="42"/>
      <c r="J42" s="43">
        <v>8.9999999999999998E-4</v>
      </c>
      <c r="K42" s="40">
        <f t="shared" si="8"/>
        <v>800</v>
      </c>
      <c r="L42" s="41">
        <f>K42*J42</f>
        <v>0.72</v>
      </c>
      <c r="M42" s="42"/>
      <c r="N42" s="45">
        <f>L42-H42</f>
        <v>0.31999999999999995</v>
      </c>
      <c r="O42" s="46">
        <f>IF((H42)=0,"",(N42/H42))</f>
        <v>0.79999999999999982</v>
      </c>
    </row>
    <row r="43" spans="2:15">
      <c r="B43" s="65" t="s">
        <v>35</v>
      </c>
      <c r="C43" s="36"/>
      <c r="D43" s="37" t="s">
        <v>23</v>
      </c>
      <c r="E43" s="38"/>
      <c r="F43" s="66"/>
      <c r="G43" s="67"/>
      <c r="H43" s="68"/>
      <c r="I43" s="42"/>
      <c r="J43" s="43"/>
      <c r="K43" s="40">
        <v>1</v>
      </c>
      <c r="L43" s="41">
        <f>K43*J43</f>
        <v>0</v>
      </c>
      <c r="M43" s="42"/>
      <c r="N43" s="45">
        <f>L43-H43</f>
        <v>0</v>
      </c>
      <c r="O43" s="46"/>
    </row>
    <row r="44" spans="2:15" ht="25.5">
      <c r="B44" s="69" t="s">
        <v>36</v>
      </c>
      <c r="C44" s="70"/>
      <c r="D44" s="70"/>
      <c r="E44" s="70"/>
      <c r="F44" s="71"/>
      <c r="G44" s="72"/>
      <c r="H44" s="73">
        <f>SUM(H38:H42)+H37</f>
        <v>22.200000000000003</v>
      </c>
      <c r="I44" s="55"/>
      <c r="J44" s="72"/>
      <c r="K44" s="74"/>
      <c r="L44" s="73">
        <f>SUM(L38:L42)+L37</f>
        <v>24.080000000000002</v>
      </c>
      <c r="M44" s="55"/>
      <c r="N44" s="58">
        <f t="shared" ref="N44:N68" si="12">L44-H44</f>
        <v>1.879999999999999</v>
      </c>
      <c r="O44" s="59">
        <f t="shared" ref="O44:O68" si="13">IF((H44)=0,"",(N44/H44))</f>
        <v>8.4684684684684625E-2</v>
      </c>
    </row>
    <row r="45" spans="2:15">
      <c r="B45" s="42" t="s">
        <v>37</v>
      </c>
      <c r="C45" s="42"/>
      <c r="D45" s="75" t="s">
        <v>26</v>
      </c>
      <c r="E45" s="76"/>
      <c r="F45" s="43">
        <v>6.6E-3</v>
      </c>
      <c r="G45" s="77">
        <f>F16*(1+F71)</f>
        <v>838.95999999999992</v>
      </c>
      <c r="H45" s="41">
        <f>G45*F45</f>
        <v>5.5371359999999994</v>
      </c>
      <c r="I45" s="42"/>
      <c r="J45" s="43">
        <v>6.7999999999999996E-3</v>
      </c>
      <c r="K45" s="78">
        <f>F16*(1+J71)</f>
        <v>843.83999999999992</v>
      </c>
      <c r="L45" s="41">
        <f>K45*J45</f>
        <v>5.7381119999999992</v>
      </c>
      <c r="M45" s="42"/>
      <c r="N45" s="45">
        <f t="shared" si="12"/>
        <v>0.20097599999999982</v>
      </c>
      <c r="O45" s="46">
        <f t="shared" si="13"/>
        <v>3.6296020180829919E-2</v>
      </c>
    </row>
    <row r="46" spans="2:15" ht="25.5">
      <c r="B46" s="79" t="s">
        <v>38</v>
      </c>
      <c r="C46" s="42"/>
      <c r="D46" s="75" t="s">
        <v>26</v>
      </c>
      <c r="E46" s="76"/>
      <c r="F46" s="43">
        <v>4.7000000000000002E-3</v>
      </c>
      <c r="G46" s="77">
        <f>G45</f>
        <v>838.95999999999992</v>
      </c>
      <c r="H46" s="41">
        <f>G46*F46</f>
        <v>3.9431119999999997</v>
      </c>
      <c r="I46" s="42"/>
      <c r="J46" s="43">
        <v>4.5999999999999999E-3</v>
      </c>
      <c r="K46" s="78">
        <f>K45</f>
        <v>843.83999999999992</v>
      </c>
      <c r="L46" s="41">
        <f>K46*J46</f>
        <v>3.8816639999999993</v>
      </c>
      <c r="M46" s="42"/>
      <c r="N46" s="45">
        <f t="shared" si="12"/>
        <v>-6.1448000000000391E-2</v>
      </c>
      <c r="O46" s="46">
        <f t="shared" si="13"/>
        <v>-1.5583630391426974E-2</v>
      </c>
    </row>
    <row r="47" spans="2:15" ht="25.5">
      <c r="B47" s="69" t="s">
        <v>39</v>
      </c>
      <c r="C47" s="50"/>
      <c r="D47" s="50"/>
      <c r="E47" s="50"/>
      <c r="F47" s="80"/>
      <c r="G47" s="72"/>
      <c r="H47" s="73">
        <f>SUM(H44:H46)</f>
        <v>31.680248000000002</v>
      </c>
      <c r="I47" s="81"/>
      <c r="J47" s="82"/>
      <c r="K47" s="83"/>
      <c r="L47" s="73">
        <f>SUM(L44:L46)</f>
        <v>33.699776</v>
      </c>
      <c r="M47" s="81"/>
      <c r="N47" s="58">
        <f t="shared" si="12"/>
        <v>2.0195279999999975</v>
      </c>
      <c r="O47" s="59">
        <f t="shared" si="13"/>
        <v>6.3747228241395004E-2</v>
      </c>
    </row>
    <row r="48" spans="2:15" ht="25.5">
      <c r="B48" s="84" t="s">
        <v>40</v>
      </c>
      <c r="C48" s="36"/>
      <c r="D48" s="37" t="s">
        <v>26</v>
      </c>
      <c r="E48" s="38"/>
      <c r="F48" s="85">
        <v>5.1999999999999998E-3</v>
      </c>
      <c r="G48" s="77">
        <f>G46</f>
        <v>838.95999999999992</v>
      </c>
      <c r="H48" s="86">
        <f t="shared" ref="H48:H56" si="14">G48*F48</f>
        <v>4.3625919999999994</v>
      </c>
      <c r="I48" s="42"/>
      <c r="J48" s="87">
        <f>F48</f>
        <v>5.1999999999999998E-3</v>
      </c>
      <c r="K48" s="78">
        <f>K46</f>
        <v>843.83999999999992</v>
      </c>
      <c r="L48" s="86">
        <f t="shared" ref="L48:L56" si="15">K48*J48</f>
        <v>4.387967999999999</v>
      </c>
      <c r="M48" s="42"/>
      <c r="N48" s="45">
        <f t="shared" si="12"/>
        <v>2.5375999999999621E-2</v>
      </c>
      <c r="O48" s="88">
        <f t="shared" si="13"/>
        <v>5.816725469628979E-3</v>
      </c>
    </row>
    <row r="49" spans="2:15" ht="25.5">
      <c r="B49" s="84" t="s">
        <v>41</v>
      </c>
      <c r="C49" s="36"/>
      <c r="D49" s="37" t="s">
        <v>26</v>
      </c>
      <c r="E49" s="38"/>
      <c r="F49" s="85">
        <v>1.1000000000000001E-3</v>
      </c>
      <c r="G49" s="77">
        <f>G46</f>
        <v>838.95999999999992</v>
      </c>
      <c r="H49" s="86">
        <f t="shared" si="14"/>
        <v>0.92285600000000001</v>
      </c>
      <c r="I49" s="42"/>
      <c r="J49" s="87">
        <f>F49</f>
        <v>1.1000000000000001E-3</v>
      </c>
      <c r="K49" s="78">
        <f>K46</f>
        <v>843.83999999999992</v>
      </c>
      <c r="L49" s="86">
        <f t="shared" si="15"/>
        <v>0.92822399999999994</v>
      </c>
      <c r="M49" s="42"/>
      <c r="N49" s="45">
        <f t="shared" si="12"/>
        <v>5.3679999999999284E-3</v>
      </c>
      <c r="O49" s="88">
        <f t="shared" si="13"/>
        <v>5.8167254696289868E-3</v>
      </c>
    </row>
    <row r="50" spans="2:15">
      <c r="B50" s="36" t="s">
        <v>42</v>
      </c>
      <c r="C50" s="36"/>
      <c r="D50" s="37" t="s">
        <v>23</v>
      </c>
      <c r="E50" s="38"/>
      <c r="F50" s="85">
        <v>0.25</v>
      </c>
      <c r="G50" s="40">
        <v>1</v>
      </c>
      <c r="H50" s="86">
        <f t="shared" si="14"/>
        <v>0.25</v>
      </c>
      <c r="I50" s="42"/>
      <c r="J50" s="87">
        <f>F50</f>
        <v>0.25</v>
      </c>
      <c r="K50" s="44">
        <v>1</v>
      </c>
      <c r="L50" s="86">
        <f t="shared" si="15"/>
        <v>0.25</v>
      </c>
      <c r="M50" s="42"/>
      <c r="N50" s="45">
        <f t="shared" si="12"/>
        <v>0</v>
      </c>
      <c r="O50" s="88">
        <f t="shared" si="13"/>
        <v>0</v>
      </c>
    </row>
    <row r="51" spans="2:15">
      <c r="B51" s="36" t="s">
        <v>43</v>
      </c>
      <c r="C51" s="36"/>
      <c r="D51" s="37" t="s">
        <v>26</v>
      </c>
      <c r="E51" s="38"/>
      <c r="F51" s="85">
        <f>0.0067</f>
        <v>6.7000000000000002E-3</v>
      </c>
      <c r="G51" s="77">
        <f>G49</f>
        <v>838.95999999999992</v>
      </c>
      <c r="H51" s="86">
        <f t="shared" si="14"/>
        <v>5.6210319999999996</v>
      </c>
      <c r="I51" s="42"/>
      <c r="J51" s="87">
        <f>F51</f>
        <v>6.7000000000000002E-3</v>
      </c>
      <c r="K51" s="78">
        <f>K49</f>
        <v>843.83999999999992</v>
      </c>
      <c r="L51" s="86">
        <f t="shared" si="15"/>
        <v>5.6537279999999992</v>
      </c>
      <c r="M51" s="42"/>
      <c r="N51" s="45">
        <f t="shared" si="12"/>
        <v>3.2695999999999614E-2</v>
      </c>
      <c r="O51" s="88">
        <f t="shared" si="13"/>
        <v>5.8167254696289963E-3</v>
      </c>
    </row>
    <row r="52" spans="2:15">
      <c r="B52" s="65" t="s">
        <v>44</v>
      </c>
      <c r="C52" s="36"/>
      <c r="D52" s="37"/>
      <c r="E52" s="38"/>
      <c r="F52" s="89">
        <v>7.4999999999999997E-2</v>
      </c>
      <c r="G52" s="77">
        <f>IF($T$1=1,IF($F$16&gt;=600,600,IF($F$16&lt;600,$F$16*(1+$F$71),$F$16-600)),IF($T$1=2,IF($F$16&gt;=1000,1000,IF($F$16&lt;1000,$F$16*(1+$F$71),$F$16-1000))))</f>
        <v>838.95999999999992</v>
      </c>
      <c r="H52" s="86">
        <f>G52*F52</f>
        <v>62.92199999999999</v>
      </c>
      <c r="I52" s="42"/>
      <c r="J52" s="85">
        <v>7.3999999999999996E-2</v>
      </c>
      <c r="K52" s="77">
        <f>IF($T$1=1,IF($F$16&gt;=600,600,IF($F$16&lt;600,$F$16*(1+$J$71),$F$16-600)),IF($T$1=2,IF($F$16&gt;=1000,1000,IF($F$16&lt;1000,$F$16*(1+$J$71),$F$16-1000))))</f>
        <v>843.83999999999992</v>
      </c>
      <c r="L52" s="86">
        <f>K52*J52</f>
        <v>62.444159999999989</v>
      </c>
      <c r="M52" s="42"/>
      <c r="N52" s="45">
        <f t="shared" si="12"/>
        <v>-0.47784000000000049</v>
      </c>
      <c r="O52" s="88">
        <f t="shared" si="13"/>
        <v>-7.5941642032993318E-3</v>
      </c>
    </row>
    <row r="53" spans="2:15">
      <c r="B53" s="65" t="s">
        <v>45</v>
      </c>
      <c r="C53" s="36"/>
      <c r="D53" s="37"/>
      <c r="E53" s="38"/>
      <c r="F53" s="89">
        <v>8.7999999999999995E-2</v>
      </c>
      <c r="G53" s="77">
        <f>IF($T$1=1,IF($F$16&gt;=600,$F$16*(1+$F$71)-600,IF($F$16&lt;600,0,)), IF($T$1=2,IF($F$16&gt;=1000,$F$16*(1+$F$71)-1000,IF($F$16&lt;1000,0))))</f>
        <v>0</v>
      </c>
      <c r="H53" s="86">
        <f>G53*F53</f>
        <v>0</v>
      </c>
      <c r="I53" s="42"/>
      <c r="J53" s="85">
        <v>8.6999999999999994E-2</v>
      </c>
      <c r="K53" s="77">
        <f>IF($T$1=1,IF($F$16&gt;=600,$F$16*(1+$J$71)-600,IF($F$16&lt;600,0,)), IF($T$1=2,IF($F$16&gt;=1000,$F$16*(1+$J$71)-1000,IF($F$16&lt;1000,0))))</f>
        <v>0</v>
      </c>
      <c r="L53" s="86">
        <f>K53*J53</f>
        <v>0</v>
      </c>
      <c r="M53" s="42"/>
      <c r="N53" s="45">
        <f t="shared" si="12"/>
        <v>0</v>
      </c>
      <c r="O53" s="88" t="str">
        <f t="shared" si="13"/>
        <v/>
      </c>
    </row>
    <row r="54" spans="2:15">
      <c r="B54" s="65" t="s">
        <v>46</v>
      </c>
      <c r="C54" s="36"/>
      <c r="D54" s="37"/>
      <c r="E54" s="38"/>
      <c r="F54" s="89">
        <v>6.5000000000000002E-2</v>
      </c>
      <c r="G54" s="90">
        <f>0.64*$F$16*(1+$F$71)</f>
        <v>536.93439999999998</v>
      </c>
      <c r="H54" s="86">
        <f t="shared" si="14"/>
        <v>34.900736000000002</v>
      </c>
      <c r="I54" s="42"/>
      <c r="J54" s="85">
        <v>6.3E-2</v>
      </c>
      <c r="K54" s="91">
        <f>0.64*$F$16*(1+$J$71)</f>
        <v>540.05759999999998</v>
      </c>
      <c r="L54" s="86">
        <f t="shared" si="15"/>
        <v>34.023628799999997</v>
      </c>
      <c r="M54" s="42"/>
      <c r="N54" s="45">
        <f t="shared" si="12"/>
        <v>-0.87710720000000464</v>
      </c>
      <c r="O54" s="88">
        <f t="shared" si="13"/>
        <v>-2.5131481467898117E-2</v>
      </c>
    </row>
    <row r="55" spans="2:15">
      <c r="B55" s="65" t="s">
        <v>47</v>
      </c>
      <c r="C55" s="36"/>
      <c r="D55" s="37"/>
      <c r="E55" s="38"/>
      <c r="F55" s="89">
        <v>0.1</v>
      </c>
      <c r="G55" s="90">
        <f>0.18*$F$16*(1+$F$71)</f>
        <v>151.0128</v>
      </c>
      <c r="H55" s="86">
        <f t="shared" si="14"/>
        <v>15.101280000000001</v>
      </c>
      <c r="I55" s="42"/>
      <c r="J55" s="85">
        <v>9.9000000000000005E-2</v>
      </c>
      <c r="K55" s="91">
        <f>0.18*$F$16*(1+$J$71)</f>
        <v>151.8912</v>
      </c>
      <c r="L55" s="86">
        <f t="shared" si="15"/>
        <v>15.037228800000001</v>
      </c>
      <c r="M55" s="42"/>
      <c r="N55" s="45">
        <f t="shared" si="12"/>
        <v>-6.4051199999999753E-2</v>
      </c>
      <c r="O55" s="88">
        <f t="shared" si="13"/>
        <v>-4.2414417850672095E-3</v>
      </c>
    </row>
    <row r="56" spans="2:15" ht="13.5" thickBot="1">
      <c r="B56" s="17" t="s">
        <v>48</v>
      </c>
      <c r="C56" s="36"/>
      <c r="D56" s="37"/>
      <c r="E56" s="38"/>
      <c r="F56" s="89">
        <v>0.11700000000000001</v>
      </c>
      <c r="G56" s="90">
        <f>0.18*$F$16*(1+$F$71)</f>
        <v>151.0128</v>
      </c>
      <c r="H56" s="86">
        <f t="shared" si="14"/>
        <v>17.668497600000002</v>
      </c>
      <c r="I56" s="42"/>
      <c r="J56" s="85">
        <v>0.11799999999999999</v>
      </c>
      <c r="K56" s="91">
        <f>0.18*$F$16*(1+$J$71)</f>
        <v>151.8912</v>
      </c>
      <c r="L56" s="86">
        <f t="shared" si="15"/>
        <v>17.9231616</v>
      </c>
      <c r="M56" s="42"/>
      <c r="N56" s="45">
        <f t="shared" si="12"/>
        <v>0.25466399999999823</v>
      </c>
      <c r="O56" s="88">
        <f t="shared" si="13"/>
        <v>1.4413449618942031E-2</v>
      </c>
    </row>
    <row r="57" spans="2:15" ht="8.25" customHeight="1" thickBot="1">
      <c r="B57" s="92"/>
      <c r="C57" s="93"/>
      <c r="D57" s="94"/>
      <c r="E57" s="93"/>
      <c r="F57" s="95"/>
      <c r="G57" s="96"/>
      <c r="H57" s="97"/>
      <c r="I57" s="98"/>
      <c r="J57" s="95"/>
      <c r="K57" s="99"/>
      <c r="L57" s="97"/>
      <c r="M57" s="98"/>
      <c r="N57" s="100"/>
      <c r="O57" s="101"/>
    </row>
    <row r="58" spans="2:15">
      <c r="B58" s="102" t="s">
        <v>49</v>
      </c>
      <c r="C58" s="36"/>
      <c r="D58" s="36"/>
      <c r="E58" s="36"/>
      <c r="F58" s="103"/>
      <c r="G58" s="104"/>
      <c r="H58" s="105">
        <f>SUM(H47:H53)</f>
        <v>105.75872799999999</v>
      </c>
      <c r="I58" s="106"/>
      <c r="J58" s="107"/>
      <c r="K58" s="107"/>
      <c r="L58" s="108">
        <f>SUM(L47:L53)</f>
        <v>107.363856</v>
      </c>
      <c r="M58" s="109"/>
      <c r="N58" s="110">
        <f t="shared" si="12"/>
        <v>1.6051280000000077</v>
      </c>
      <c r="O58" s="111">
        <f t="shared" si="13"/>
        <v>1.517726272199499E-2</v>
      </c>
    </row>
    <row r="59" spans="2:15">
      <c r="B59" s="112" t="s">
        <v>50</v>
      </c>
      <c r="C59" s="36"/>
      <c r="D59" s="36"/>
      <c r="E59" s="36"/>
      <c r="F59" s="113">
        <v>0.13</v>
      </c>
      <c r="G59" s="104"/>
      <c r="H59" s="114">
        <f>H58*F59</f>
        <v>13.748634639999999</v>
      </c>
      <c r="I59" s="115"/>
      <c r="J59" s="116">
        <v>0.13</v>
      </c>
      <c r="K59" s="117"/>
      <c r="L59" s="118">
        <f>L58*J59</f>
        <v>13.957301280000001</v>
      </c>
      <c r="M59" s="119"/>
      <c r="N59" s="120">
        <f t="shared" si="12"/>
        <v>0.20866664000000235</v>
      </c>
      <c r="O59" s="121">
        <f t="shared" si="13"/>
        <v>1.5177262721995089E-2</v>
      </c>
    </row>
    <row r="60" spans="2:15">
      <c r="B60" s="122" t="s">
        <v>51</v>
      </c>
      <c r="C60" s="36"/>
      <c r="D60" s="36"/>
      <c r="E60" s="36"/>
      <c r="F60" s="123"/>
      <c r="G60" s="124"/>
      <c r="H60" s="114">
        <f>H58+H59</f>
        <v>119.50736264</v>
      </c>
      <c r="I60" s="115"/>
      <c r="J60" s="115"/>
      <c r="K60" s="115"/>
      <c r="L60" s="118">
        <f>L58+L59</f>
        <v>121.32115727999999</v>
      </c>
      <c r="M60" s="119"/>
      <c r="N60" s="120">
        <f t="shared" si="12"/>
        <v>1.8137946399999976</v>
      </c>
      <c r="O60" s="121">
        <f t="shared" si="13"/>
        <v>1.5177262721994897E-2</v>
      </c>
    </row>
    <row r="61" spans="2:15">
      <c r="B61" s="125" t="s">
        <v>52</v>
      </c>
      <c r="C61" s="125"/>
      <c r="D61" s="125"/>
      <c r="E61" s="36"/>
      <c r="F61" s="123"/>
      <c r="G61" s="124"/>
      <c r="H61" s="126">
        <f>ROUND(-H60*10%,2)</f>
        <v>-11.95</v>
      </c>
      <c r="I61" s="115"/>
      <c r="J61" s="115"/>
      <c r="K61" s="115"/>
      <c r="L61" s="127">
        <f>ROUND(-L60*10%,2)</f>
        <v>-12.13</v>
      </c>
      <c r="M61" s="119"/>
      <c r="N61" s="128">
        <f t="shared" si="12"/>
        <v>-0.18000000000000149</v>
      </c>
      <c r="O61" s="129">
        <f t="shared" si="13"/>
        <v>1.5062761506276277E-2</v>
      </c>
    </row>
    <row r="62" spans="2:15" ht="13.5" thickBot="1">
      <c r="B62" s="130" t="s">
        <v>53</v>
      </c>
      <c r="C62" s="130"/>
      <c r="D62" s="130"/>
      <c r="E62" s="131"/>
      <c r="F62" s="132"/>
      <c r="G62" s="133"/>
      <c r="H62" s="134">
        <f>SUM(H60:H61)</f>
        <v>107.55736263999999</v>
      </c>
      <c r="I62" s="135"/>
      <c r="J62" s="135"/>
      <c r="K62" s="135"/>
      <c r="L62" s="136">
        <f>SUM(L60:L61)</f>
        <v>109.19115728</v>
      </c>
      <c r="M62" s="137"/>
      <c r="N62" s="138">
        <f t="shared" si="12"/>
        <v>1.633794640000005</v>
      </c>
      <c r="O62" s="139">
        <f t="shared" si="13"/>
        <v>1.5189984208411649E-2</v>
      </c>
    </row>
    <row r="63" spans="2:15" ht="8.25" customHeight="1" thickBot="1">
      <c r="B63" s="92"/>
      <c r="C63" s="93"/>
      <c r="D63" s="94"/>
      <c r="E63" s="93"/>
      <c r="F63" s="140"/>
      <c r="G63" s="141"/>
      <c r="H63" s="142"/>
      <c r="I63" s="143"/>
      <c r="J63" s="140"/>
      <c r="K63" s="96"/>
      <c r="L63" s="144"/>
      <c r="M63" s="98"/>
      <c r="N63" s="145"/>
      <c r="O63" s="101"/>
    </row>
    <row r="64" spans="2:15">
      <c r="B64" s="102" t="s">
        <v>54</v>
      </c>
      <c r="C64" s="36"/>
      <c r="D64" s="36"/>
      <c r="E64" s="36"/>
      <c r="F64" s="103"/>
      <c r="G64" s="104"/>
      <c r="H64" s="105">
        <f>SUM(H47:H51,H54:H56)</f>
        <v>110.50724160000001</v>
      </c>
      <c r="I64" s="106"/>
      <c r="J64" s="107"/>
      <c r="K64" s="107"/>
      <c r="L64" s="146">
        <f>SUM(L47:L51,L54:L56)</f>
        <v>111.90371520000001</v>
      </c>
      <c r="M64" s="109"/>
      <c r="N64" s="110">
        <f t="shared" ref="N64" si="16">L64-H64</f>
        <v>1.3964735999999931</v>
      </c>
      <c r="O64" s="111">
        <f t="shared" ref="O64" si="17">IF((H64)=0,"",(N64/H64))</f>
        <v>1.2636941975755487E-2</v>
      </c>
    </row>
    <row r="65" spans="1:15">
      <c r="B65" s="112" t="s">
        <v>50</v>
      </c>
      <c r="C65" s="36"/>
      <c r="D65" s="36"/>
      <c r="E65" s="36"/>
      <c r="F65" s="113">
        <v>0.13</v>
      </c>
      <c r="G65" s="124"/>
      <c r="H65" s="114">
        <f>H64*F65</f>
        <v>14.365941408000003</v>
      </c>
      <c r="I65" s="115"/>
      <c r="J65" s="147">
        <v>0.13</v>
      </c>
      <c r="K65" s="115"/>
      <c r="L65" s="118">
        <f>L64*J65</f>
        <v>14.547482976000001</v>
      </c>
      <c r="M65" s="119"/>
      <c r="N65" s="120">
        <f t="shared" si="12"/>
        <v>0.18154156799999832</v>
      </c>
      <c r="O65" s="121">
        <f t="shared" si="13"/>
        <v>1.2636941975755432E-2</v>
      </c>
    </row>
    <row r="66" spans="1:15">
      <c r="B66" s="122" t="s">
        <v>51</v>
      </c>
      <c r="C66" s="36"/>
      <c r="D66" s="36"/>
      <c r="E66" s="36"/>
      <c r="F66" s="123"/>
      <c r="G66" s="124"/>
      <c r="H66" s="114">
        <f>H64+H65</f>
        <v>124.87318300800001</v>
      </c>
      <c r="I66" s="115"/>
      <c r="J66" s="115"/>
      <c r="K66" s="115"/>
      <c r="L66" s="118">
        <f>L64+L65</f>
        <v>126.45119817600001</v>
      </c>
      <c r="M66" s="119"/>
      <c r="N66" s="120">
        <f t="shared" si="12"/>
        <v>1.5780151679999932</v>
      </c>
      <c r="O66" s="121">
        <f t="shared" si="13"/>
        <v>1.2636941975755494E-2</v>
      </c>
    </row>
    <row r="67" spans="1:15">
      <c r="B67" s="125" t="s">
        <v>52</v>
      </c>
      <c r="C67" s="125"/>
      <c r="D67" s="125"/>
      <c r="E67" s="36"/>
      <c r="F67" s="123"/>
      <c r="G67" s="124"/>
      <c r="H67" s="126">
        <f>ROUND(-H66*10%,2)</f>
        <v>-12.49</v>
      </c>
      <c r="I67" s="115"/>
      <c r="J67" s="115"/>
      <c r="K67" s="115"/>
      <c r="L67" s="127">
        <f>ROUND(-L66*10%,2)</f>
        <v>-12.65</v>
      </c>
      <c r="M67" s="119"/>
      <c r="N67" s="128">
        <f t="shared" si="12"/>
        <v>-0.16000000000000014</v>
      </c>
      <c r="O67" s="129">
        <f t="shared" si="13"/>
        <v>1.2810248198558858E-2</v>
      </c>
    </row>
    <row r="68" spans="1:15" ht="13.5" thickBot="1">
      <c r="B68" s="130" t="s">
        <v>55</v>
      </c>
      <c r="C68" s="130"/>
      <c r="D68" s="130"/>
      <c r="E68" s="131"/>
      <c r="F68" s="148"/>
      <c r="G68" s="149"/>
      <c r="H68" s="150">
        <f>H66+H67</f>
        <v>112.38318300800002</v>
      </c>
      <c r="I68" s="151"/>
      <c r="J68" s="151"/>
      <c r="K68" s="151"/>
      <c r="L68" s="152">
        <f>L66+L67</f>
        <v>113.801198176</v>
      </c>
      <c r="M68" s="153"/>
      <c r="N68" s="154">
        <f t="shared" si="12"/>
        <v>1.4180151679999824</v>
      </c>
      <c r="O68" s="155">
        <f t="shared" si="13"/>
        <v>1.2617681133831569E-2</v>
      </c>
    </row>
    <row r="69" spans="1:15" ht="8.25" customHeight="1" thickBot="1">
      <c r="B69" s="92"/>
      <c r="C69" s="93"/>
      <c r="D69" s="94"/>
      <c r="E69" s="93"/>
      <c r="F69" s="140"/>
      <c r="G69" s="141"/>
      <c r="H69" s="142"/>
      <c r="I69" s="143"/>
      <c r="J69" s="140"/>
      <c r="K69" s="96"/>
      <c r="L69" s="144"/>
      <c r="M69" s="98"/>
      <c r="N69" s="145"/>
      <c r="O69" s="101"/>
    </row>
    <row r="70" spans="1:15" ht="10.5" customHeight="1">
      <c r="L70" s="156"/>
    </row>
    <row r="71" spans="1:15">
      <c r="B71" s="18" t="s">
        <v>56</v>
      </c>
      <c r="F71" s="157">
        <v>4.87E-2</v>
      </c>
      <c r="J71" s="157">
        <v>5.4800000000000001E-2</v>
      </c>
    </row>
    <row r="72" spans="1:15" ht="4.5" customHeight="1"/>
    <row r="73" spans="1:15" ht="10.5" customHeight="1">
      <c r="A73" s="158" t="s">
        <v>57</v>
      </c>
    </row>
    <row r="74" spans="1:15" ht="10.5" customHeight="1"/>
    <row r="75" spans="1:15">
      <c r="A75" s="11" t="s">
        <v>58</v>
      </c>
    </row>
    <row r="76" spans="1:15">
      <c r="A76" s="11" t="s">
        <v>59</v>
      </c>
    </row>
    <row r="78" spans="1:15">
      <c r="A78" s="11" t="s">
        <v>60</v>
      </c>
    </row>
    <row r="79" spans="1:15">
      <c r="A79" s="11" t="s">
        <v>61</v>
      </c>
    </row>
    <row r="81" spans="1:1">
      <c r="A81" s="11" t="s">
        <v>62</v>
      </c>
    </row>
    <row r="82" spans="1:1">
      <c r="A82" s="11" t="s">
        <v>63</v>
      </c>
    </row>
    <row r="83" spans="1:1">
      <c r="A83" s="11" t="s">
        <v>64</v>
      </c>
    </row>
    <row r="84" spans="1:1">
      <c r="A84" s="11" t="s">
        <v>65</v>
      </c>
    </row>
    <row r="85" spans="1:1">
      <c r="A85" s="11" t="s">
        <v>66</v>
      </c>
    </row>
  </sheetData>
  <sheetProtection selectLockedCells="1"/>
  <mergeCells count="14">
    <mergeCell ref="B68:D68"/>
    <mergeCell ref="D19:D20"/>
    <mergeCell ref="N19:N20"/>
    <mergeCell ref="O19:O20"/>
    <mergeCell ref="B61:D61"/>
    <mergeCell ref="B62:D62"/>
    <mergeCell ref="B67:D67"/>
    <mergeCell ref="A3:K3"/>
    <mergeCell ref="B10:O10"/>
    <mergeCell ref="B11:O11"/>
    <mergeCell ref="D14:O14"/>
    <mergeCell ref="F18:H18"/>
    <mergeCell ref="J18:L18"/>
    <mergeCell ref="N18:O18"/>
  </mergeCells>
  <dataValidations count="2">
    <dataValidation type="list" allowBlank="1" showInputMessage="1" showErrorMessage="1" prompt="Select Charge Unit - monthly, per kWh, per kW" sqref="D45:D46 D48:D57 D63 D69 D38:D43 D21:D36">
      <formula1>"Monthly, per kWh, per kW"</formula1>
    </dataValidation>
    <dataValidation type="list" allowBlank="1" showInputMessage="1" showErrorMessage="1" sqref="E45:E46 E48:E57 E63 E69 E38:E43 E21:E36">
      <formula1>#REF!</formula1>
    </dataValidation>
  </dataValidations>
  <pageMargins left="0.75" right="0.75" top="1" bottom="1" header="0.5" footer="0.5"/>
  <pageSetup scale="64" orientation="portrait" r:id="rId1"/>
  <headerFooter alignWithMargins="0">
    <oddFooter>&amp;C9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2">
    <pageSetUpPr fitToPage="1"/>
  </sheetPr>
  <dimension ref="A1:T85"/>
  <sheetViews>
    <sheetView showGridLines="0" zoomScaleNormal="100" workbookViewId="0">
      <selection activeCell="K8" sqref="K8"/>
    </sheetView>
  </sheetViews>
  <sheetFormatPr defaultRowHeight="12.75"/>
  <cols>
    <col min="1" max="1" width="1.28515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10.28515625" style="11" bestFit="1" customWidth="1"/>
    <col min="9" max="9" width="2.85546875" style="11" customWidth="1"/>
    <col min="10" max="10" width="12.140625" style="11" customWidth="1"/>
    <col min="11" max="11" width="8.5703125" style="11" customWidth="1"/>
    <col min="12" max="12" width="10.28515625" style="11" bestFit="1" customWidth="1"/>
    <col min="13" max="13" width="2.85546875" style="11" customWidth="1"/>
    <col min="14" max="14" width="12.7109375" style="11" bestFit="1" customWidth="1"/>
    <col min="15" max="15" width="17.140625" style="11" customWidth="1"/>
    <col min="16" max="16" width="1.5703125" style="11" customWidth="1"/>
    <col min="17" max="19" width="9.140625" style="11"/>
    <col min="20" max="20" width="0" style="11" hidden="1" customWidth="1"/>
    <col min="21" max="16384" width="9.140625" style="11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/>
      <c r="P1"/>
      <c r="T1" s="2">
        <v>2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/>
      <c r="P4"/>
    </row>
    <row r="5" spans="1:20" s="2" customFormat="1" ht="15" hidden="1" customHeight="1">
      <c r="C5" s="9"/>
      <c r="D5" s="9"/>
      <c r="E5" s="9"/>
      <c r="N5" s="3" t="s">
        <v>4</v>
      </c>
      <c r="O5" s="10"/>
      <c r="P5"/>
    </row>
    <row r="6" spans="1:20" s="2" customFormat="1" ht="9" hidden="1" customHeight="1">
      <c r="N6" s="3"/>
      <c r="O6" s="4"/>
      <c r="P6"/>
    </row>
    <row r="7" spans="1:20" s="2" customFormat="1" hidden="1">
      <c r="N7" s="3" t="s">
        <v>5</v>
      </c>
      <c r="O7" s="10"/>
      <c r="P7"/>
    </row>
    <row r="8" spans="1:20" s="2" customFormat="1" ht="15" customHeight="1">
      <c r="N8" s="11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/>
    </row>
    <row r="11" spans="1:20" ht="18.75" customHeight="1">
      <c r="B11" s="12" t="s">
        <v>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3" t="s">
        <v>8</v>
      </c>
      <c r="D14" s="14" t="s">
        <v>67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20" ht="7.5" customHeight="1">
      <c r="B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20">
      <c r="B16" s="17"/>
      <c r="D16" s="18" t="s">
        <v>10</v>
      </c>
      <c r="E16" s="18"/>
      <c r="F16" s="19">
        <v>2000</v>
      </c>
      <c r="G16" s="18" t="s">
        <v>11</v>
      </c>
    </row>
    <row r="17" spans="2:15" ht="10.5" customHeight="1">
      <c r="B17" s="17"/>
    </row>
    <row r="18" spans="2:15">
      <c r="B18" s="17"/>
      <c r="D18" s="20"/>
      <c r="E18" s="20"/>
      <c r="F18" s="21" t="s">
        <v>12</v>
      </c>
      <c r="G18" s="22"/>
      <c r="H18" s="23"/>
      <c r="J18" s="21" t="s">
        <v>13</v>
      </c>
      <c r="K18" s="22"/>
      <c r="L18" s="23"/>
      <c r="N18" s="21" t="s">
        <v>14</v>
      </c>
      <c r="O18" s="23"/>
    </row>
    <row r="19" spans="2:15">
      <c r="B19" s="17"/>
      <c r="D19" s="24" t="s">
        <v>15</v>
      </c>
      <c r="E19" s="25"/>
      <c r="F19" s="26" t="s">
        <v>16</v>
      </c>
      <c r="G19" s="26" t="s">
        <v>17</v>
      </c>
      <c r="H19" s="27" t="s">
        <v>18</v>
      </c>
      <c r="J19" s="26" t="s">
        <v>16</v>
      </c>
      <c r="K19" s="28" t="s">
        <v>17</v>
      </c>
      <c r="L19" s="27" t="s">
        <v>18</v>
      </c>
      <c r="N19" s="29" t="s">
        <v>19</v>
      </c>
      <c r="O19" s="30" t="s">
        <v>20</v>
      </c>
    </row>
    <row r="20" spans="2:15">
      <c r="B20" s="17"/>
      <c r="D20" s="31"/>
      <c r="E20" s="25"/>
      <c r="F20" s="32" t="s">
        <v>21</v>
      </c>
      <c r="G20" s="32"/>
      <c r="H20" s="33" t="s">
        <v>21</v>
      </c>
      <c r="J20" s="32" t="s">
        <v>21</v>
      </c>
      <c r="K20" s="33"/>
      <c r="L20" s="33" t="s">
        <v>21</v>
      </c>
      <c r="N20" s="34"/>
      <c r="O20" s="35"/>
    </row>
    <row r="21" spans="2:15">
      <c r="B21" s="36" t="s">
        <v>22</v>
      </c>
      <c r="C21" s="36"/>
      <c r="D21" s="37" t="s">
        <v>23</v>
      </c>
      <c r="E21" s="38"/>
      <c r="F21" s="39">
        <v>29.9</v>
      </c>
      <c r="G21" s="40">
        <v>1</v>
      </c>
      <c r="H21" s="41">
        <f>G21*F21</f>
        <v>29.9</v>
      </c>
      <c r="I21" s="42"/>
      <c r="J21" s="43">
        <v>31.15</v>
      </c>
      <c r="K21" s="44">
        <v>1</v>
      </c>
      <c r="L21" s="41">
        <f>K21*J21</f>
        <v>31.15</v>
      </c>
      <c r="M21" s="42"/>
      <c r="N21" s="45">
        <f>L21-H21</f>
        <v>1.25</v>
      </c>
      <c r="O21" s="46">
        <f>IF((H21)=0,"",(N21/H21))</f>
        <v>4.1806020066889632E-2</v>
      </c>
    </row>
    <row r="22" spans="2:15">
      <c r="B22" s="36" t="s">
        <v>24</v>
      </c>
      <c r="C22" s="36"/>
      <c r="D22" s="37" t="s">
        <v>23</v>
      </c>
      <c r="E22" s="38"/>
      <c r="F22" s="39">
        <v>6.15</v>
      </c>
      <c r="G22" s="40">
        <v>1</v>
      </c>
      <c r="H22" s="41">
        <f t="shared" ref="H22:H36" si="0">G22*F22</f>
        <v>6.15</v>
      </c>
      <c r="I22" s="42"/>
      <c r="J22" s="43"/>
      <c r="K22" s="44">
        <v>1</v>
      </c>
      <c r="L22" s="41">
        <f>K22*J22</f>
        <v>0</v>
      </c>
      <c r="M22" s="42"/>
      <c r="N22" s="45">
        <f>L22-H22</f>
        <v>-6.15</v>
      </c>
      <c r="O22" s="46">
        <f>IF((H22)=0,"",(N22/H22))</f>
        <v>-1</v>
      </c>
    </row>
    <row r="23" spans="2:15" hidden="1">
      <c r="B23" s="47"/>
      <c r="C23" s="36"/>
      <c r="D23" s="37"/>
      <c r="E23" s="38"/>
      <c r="F23" s="39"/>
      <c r="G23" s="40">
        <v>1</v>
      </c>
      <c r="H23" s="41">
        <f t="shared" si="0"/>
        <v>0</v>
      </c>
      <c r="I23" s="42"/>
      <c r="J23" s="43"/>
      <c r="K23" s="44">
        <v>1</v>
      </c>
      <c r="L23" s="41">
        <f t="shared" ref="L23:L36" si="1">K23*J23</f>
        <v>0</v>
      </c>
      <c r="M23" s="42"/>
      <c r="N23" s="45">
        <f t="shared" ref="N23:N37" si="2">L23-H23</f>
        <v>0</v>
      </c>
      <c r="O23" s="46" t="str">
        <f t="shared" ref="O23:O37" si="3">IF((H23)=0,"",(N23/H23))</f>
        <v/>
      </c>
    </row>
    <row r="24" spans="2:15" hidden="1">
      <c r="B24" s="47"/>
      <c r="C24" s="36"/>
      <c r="D24" s="37"/>
      <c r="E24" s="38"/>
      <c r="F24" s="39"/>
      <c r="G24" s="40">
        <v>1</v>
      </c>
      <c r="H24" s="41">
        <f t="shared" si="0"/>
        <v>0</v>
      </c>
      <c r="I24" s="42"/>
      <c r="J24" s="43"/>
      <c r="K24" s="44">
        <v>1</v>
      </c>
      <c r="L24" s="41">
        <f t="shared" si="1"/>
        <v>0</v>
      </c>
      <c r="M24" s="42"/>
      <c r="N24" s="45">
        <f t="shared" si="2"/>
        <v>0</v>
      </c>
      <c r="O24" s="46" t="str">
        <f t="shared" si="3"/>
        <v/>
      </c>
    </row>
    <row r="25" spans="2:15" hidden="1">
      <c r="B25" s="47"/>
      <c r="C25" s="36"/>
      <c r="D25" s="37"/>
      <c r="E25" s="38"/>
      <c r="F25" s="39"/>
      <c r="G25" s="40">
        <v>1</v>
      </c>
      <c r="H25" s="41">
        <f t="shared" si="0"/>
        <v>0</v>
      </c>
      <c r="I25" s="42"/>
      <c r="J25" s="43"/>
      <c r="K25" s="44">
        <v>1</v>
      </c>
      <c r="L25" s="41">
        <f t="shared" si="1"/>
        <v>0</v>
      </c>
      <c r="M25" s="42"/>
      <c r="N25" s="45">
        <f t="shared" si="2"/>
        <v>0</v>
      </c>
      <c r="O25" s="46" t="str">
        <f t="shared" si="3"/>
        <v/>
      </c>
    </row>
    <row r="26" spans="2:15" hidden="1">
      <c r="B26" s="47"/>
      <c r="C26" s="36"/>
      <c r="D26" s="37"/>
      <c r="E26" s="38"/>
      <c r="F26" s="39"/>
      <c r="G26" s="40">
        <v>1</v>
      </c>
      <c r="H26" s="41">
        <f t="shared" si="0"/>
        <v>0</v>
      </c>
      <c r="I26" s="42"/>
      <c r="J26" s="43"/>
      <c r="K26" s="44">
        <v>1</v>
      </c>
      <c r="L26" s="41">
        <f t="shared" si="1"/>
        <v>0</v>
      </c>
      <c r="M26" s="42"/>
      <c r="N26" s="45">
        <f t="shared" si="2"/>
        <v>0</v>
      </c>
      <c r="O26" s="46" t="str">
        <f t="shared" si="3"/>
        <v/>
      </c>
    </row>
    <row r="27" spans="2:15">
      <c r="B27" s="36" t="s">
        <v>25</v>
      </c>
      <c r="C27" s="36"/>
      <c r="D27" s="37" t="s">
        <v>26</v>
      </c>
      <c r="E27" s="38"/>
      <c r="F27" s="39">
        <v>8.9999999999999993E-3</v>
      </c>
      <c r="G27" s="40">
        <f>$F$16</f>
        <v>2000</v>
      </c>
      <c r="H27" s="41">
        <f t="shared" si="0"/>
        <v>18</v>
      </c>
      <c r="I27" s="42"/>
      <c r="J27" s="43">
        <v>9.4000000000000004E-3</v>
      </c>
      <c r="K27" s="40">
        <f>$F$16</f>
        <v>2000</v>
      </c>
      <c r="L27" s="41">
        <f t="shared" si="1"/>
        <v>18.8</v>
      </c>
      <c r="M27" s="42"/>
      <c r="N27" s="45">
        <f t="shared" si="2"/>
        <v>0.80000000000000071</v>
      </c>
      <c r="O27" s="46">
        <f t="shared" si="3"/>
        <v>4.4444444444444481E-2</v>
      </c>
    </row>
    <row r="28" spans="2:15">
      <c r="B28" s="36" t="s">
        <v>27</v>
      </c>
      <c r="C28" s="36"/>
      <c r="D28" s="37" t="s">
        <v>23</v>
      </c>
      <c r="E28" s="38"/>
      <c r="F28" s="39">
        <v>5.52</v>
      </c>
      <c r="G28" s="40">
        <v>1</v>
      </c>
      <c r="H28" s="41">
        <f t="shared" si="0"/>
        <v>5.52</v>
      </c>
      <c r="I28" s="42"/>
      <c r="J28" s="43">
        <f>F28</f>
        <v>5.52</v>
      </c>
      <c r="K28" s="40">
        <v>1</v>
      </c>
      <c r="L28" s="41">
        <f t="shared" si="1"/>
        <v>5.52</v>
      </c>
      <c r="M28" s="42"/>
      <c r="N28" s="45">
        <f t="shared" si="2"/>
        <v>0</v>
      </c>
      <c r="O28" s="46">
        <f t="shared" si="3"/>
        <v>0</v>
      </c>
    </row>
    <row r="29" spans="2:15">
      <c r="B29" s="36" t="s">
        <v>28</v>
      </c>
      <c r="C29" s="36"/>
      <c r="D29" s="37" t="s">
        <v>26</v>
      </c>
      <c r="E29" s="38"/>
      <c r="F29" s="39">
        <v>5.9999999999999995E-4</v>
      </c>
      <c r="G29" s="40">
        <f>$F$16</f>
        <v>2000</v>
      </c>
      <c r="H29" s="41">
        <f t="shared" si="0"/>
        <v>1.2</v>
      </c>
      <c r="I29" s="42"/>
      <c r="J29" s="43">
        <v>2.9999999999999997E-4</v>
      </c>
      <c r="K29" s="40">
        <f t="shared" ref="K29:K36" si="4">$F$16</f>
        <v>2000</v>
      </c>
      <c r="L29" s="41">
        <f t="shared" si="1"/>
        <v>0.6</v>
      </c>
      <c r="M29" s="42"/>
      <c r="N29" s="45">
        <f t="shared" si="2"/>
        <v>-0.6</v>
      </c>
      <c r="O29" s="46">
        <f t="shared" si="3"/>
        <v>-0.5</v>
      </c>
    </row>
    <row r="30" spans="2:15" hidden="1">
      <c r="B30" s="48"/>
      <c r="C30" s="36"/>
      <c r="D30" s="37"/>
      <c r="E30" s="38"/>
      <c r="F30" s="39"/>
      <c r="G30" s="40">
        <f t="shared" ref="G30:G36" si="5">$F$16</f>
        <v>2000</v>
      </c>
      <c r="H30" s="41">
        <f t="shared" si="0"/>
        <v>0</v>
      </c>
      <c r="I30" s="42"/>
      <c r="J30" s="43"/>
      <c r="K30" s="40">
        <f t="shared" si="4"/>
        <v>2000</v>
      </c>
      <c r="L30" s="41">
        <f t="shared" si="1"/>
        <v>0</v>
      </c>
      <c r="M30" s="42"/>
      <c r="N30" s="45">
        <f t="shared" si="2"/>
        <v>0</v>
      </c>
      <c r="O30" s="46" t="str">
        <f t="shared" si="3"/>
        <v/>
      </c>
    </row>
    <row r="31" spans="2:15" hidden="1">
      <c r="B31" s="48"/>
      <c r="C31" s="36"/>
      <c r="D31" s="37"/>
      <c r="E31" s="38"/>
      <c r="F31" s="39"/>
      <c r="G31" s="40">
        <f t="shared" si="5"/>
        <v>2000</v>
      </c>
      <c r="H31" s="41">
        <f t="shared" si="0"/>
        <v>0</v>
      </c>
      <c r="I31" s="42"/>
      <c r="J31" s="43"/>
      <c r="K31" s="40">
        <f t="shared" si="4"/>
        <v>2000</v>
      </c>
      <c r="L31" s="41">
        <f t="shared" si="1"/>
        <v>0</v>
      </c>
      <c r="M31" s="42"/>
      <c r="N31" s="45">
        <f t="shared" si="2"/>
        <v>0</v>
      </c>
      <c r="O31" s="46" t="str">
        <f t="shared" si="3"/>
        <v/>
      </c>
    </row>
    <row r="32" spans="2:15" hidden="1">
      <c r="B32" s="48"/>
      <c r="C32" s="36"/>
      <c r="D32" s="37"/>
      <c r="E32" s="38"/>
      <c r="F32" s="39"/>
      <c r="G32" s="40">
        <f t="shared" si="5"/>
        <v>2000</v>
      </c>
      <c r="H32" s="41">
        <f t="shared" si="0"/>
        <v>0</v>
      </c>
      <c r="I32" s="42"/>
      <c r="J32" s="43"/>
      <c r="K32" s="40">
        <f t="shared" si="4"/>
        <v>2000</v>
      </c>
      <c r="L32" s="41">
        <f t="shared" si="1"/>
        <v>0</v>
      </c>
      <c r="M32" s="42"/>
      <c r="N32" s="45">
        <f t="shared" si="2"/>
        <v>0</v>
      </c>
      <c r="O32" s="46" t="str">
        <f t="shared" si="3"/>
        <v/>
      </c>
    </row>
    <row r="33" spans="2:15" hidden="1">
      <c r="B33" s="48"/>
      <c r="C33" s="36"/>
      <c r="D33" s="37"/>
      <c r="E33" s="38"/>
      <c r="F33" s="39"/>
      <c r="G33" s="40">
        <f t="shared" si="5"/>
        <v>2000</v>
      </c>
      <c r="H33" s="41">
        <f t="shared" si="0"/>
        <v>0</v>
      </c>
      <c r="I33" s="42"/>
      <c r="J33" s="43"/>
      <c r="K33" s="40">
        <f t="shared" si="4"/>
        <v>2000</v>
      </c>
      <c r="L33" s="41">
        <f t="shared" si="1"/>
        <v>0</v>
      </c>
      <c r="M33" s="42"/>
      <c r="N33" s="45">
        <f t="shared" si="2"/>
        <v>0</v>
      </c>
      <c r="O33" s="46" t="str">
        <f t="shared" si="3"/>
        <v/>
      </c>
    </row>
    <row r="34" spans="2:15" hidden="1">
      <c r="B34" s="48"/>
      <c r="C34" s="36"/>
      <c r="D34" s="37"/>
      <c r="E34" s="38"/>
      <c r="F34" s="39"/>
      <c r="G34" s="40">
        <f t="shared" si="5"/>
        <v>2000</v>
      </c>
      <c r="H34" s="41">
        <f t="shared" si="0"/>
        <v>0</v>
      </c>
      <c r="I34" s="42"/>
      <c r="J34" s="43"/>
      <c r="K34" s="40">
        <f t="shared" si="4"/>
        <v>2000</v>
      </c>
      <c r="L34" s="41">
        <f t="shared" si="1"/>
        <v>0</v>
      </c>
      <c r="M34" s="42"/>
      <c r="N34" s="45">
        <f t="shared" si="2"/>
        <v>0</v>
      </c>
      <c r="O34" s="46" t="str">
        <f t="shared" si="3"/>
        <v/>
      </c>
    </row>
    <row r="35" spans="2:15" hidden="1">
      <c r="B35" s="48"/>
      <c r="C35" s="36"/>
      <c r="D35" s="37"/>
      <c r="E35" s="38"/>
      <c r="F35" s="39"/>
      <c r="G35" s="40">
        <f t="shared" si="5"/>
        <v>2000</v>
      </c>
      <c r="H35" s="41">
        <f t="shared" si="0"/>
        <v>0</v>
      </c>
      <c r="I35" s="42"/>
      <c r="J35" s="43"/>
      <c r="K35" s="40">
        <f t="shared" si="4"/>
        <v>2000</v>
      </c>
      <c r="L35" s="41">
        <f t="shared" si="1"/>
        <v>0</v>
      </c>
      <c r="M35" s="42"/>
      <c r="N35" s="45">
        <f t="shared" si="2"/>
        <v>0</v>
      </c>
      <c r="O35" s="46" t="str">
        <f t="shared" si="3"/>
        <v/>
      </c>
    </row>
    <row r="36" spans="2:15" hidden="1">
      <c r="B36" s="48"/>
      <c r="C36" s="36"/>
      <c r="D36" s="37"/>
      <c r="E36" s="38"/>
      <c r="F36" s="39"/>
      <c r="G36" s="40">
        <f t="shared" si="5"/>
        <v>2000</v>
      </c>
      <c r="H36" s="41">
        <f t="shared" si="0"/>
        <v>0</v>
      </c>
      <c r="I36" s="42"/>
      <c r="J36" s="43"/>
      <c r="K36" s="40">
        <f t="shared" si="4"/>
        <v>2000</v>
      </c>
      <c r="L36" s="41">
        <f t="shared" si="1"/>
        <v>0</v>
      </c>
      <c r="M36" s="42"/>
      <c r="N36" s="45">
        <f t="shared" si="2"/>
        <v>0</v>
      </c>
      <c r="O36" s="46" t="str">
        <f t="shared" si="3"/>
        <v/>
      </c>
    </row>
    <row r="37" spans="2:15" s="60" customFormat="1">
      <c r="B37" s="49" t="s">
        <v>29</v>
      </c>
      <c r="C37" s="50"/>
      <c r="D37" s="51"/>
      <c r="E37" s="50"/>
      <c r="F37" s="52"/>
      <c r="G37" s="53"/>
      <c r="H37" s="54">
        <f>SUM(H21:H36)</f>
        <v>60.769999999999996</v>
      </c>
      <c r="I37" s="55"/>
      <c r="J37" s="56"/>
      <c r="K37" s="57"/>
      <c r="L37" s="54">
        <f>SUM(L21:L36)</f>
        <v>56.07</v>
      </c>
      <c r="M37" s="55"/>
      <c r="N37" s="58">
        <f t="shared" si="2"/>
        <v>-4.6999999999999957</v>
      </c>
      <c r="O37" s="59">
        <f t="shared" si="3"/>
        <v>-7.734079315451696E-2</v>
      </c>
    </row>
    <row r="38" spans="2:15" ht="25.5">
      <c r="B38" s="61" t="s">
        <v>30</v>
      </c>
      <c r="C38" s="36"/>
      <c r="D38" s="37" t="s">
        <v>26</v>
      </c>
      <c r="E38" s="38"/>
      <c r="F38" s="39">
        <f>-0.0015</f>
        <v>-1.5E-3</v>
      </c>
      <c r="G38" s="40">
        <f>$F$16</f>
        <v>2000</v>
      </c>
      <c r="H38" s="41">
        <f>G38*F38</f>
        <v>-3</v>
      </c>
      <c r="I38" s="42"/>
      <c r="J38" s="43">
        <v>-1.2999999999999999E-3</v>
      </c>
      <c r="K38" s="40">
        <f>$F$16</f>
        <v>2000</v>
      </c>
      <c r="L38" s="41">
        <f>K38*J38</f>
        <v>-2.6</v>
      </c>
      <c r="M38" s="42"/>
      <c r="N38" s="45">
        <f>L38-H38</f>
        <v>0.39999999999999991</v>
      </c>
      <c r="O38" s="46">
        <f>IF((H38)=0,"",(N38/H38))</f>
        <v>-0.1333333333333333</v>
      </c>
    </row>
    <row r="39" spans="2:15">
      <c r="B39" s="61" t="s">
        <v>31</v>
      </c>
      <c r="C39" s="36"/>
      <c r="D39" s="37" t="s">
        <v>26</v>
      </c>
      <c r="E39" s="38"/>
      <c r="F39" s="39">
        <v>-4.0000000000000002E-4</v>
      </c>
      <c r="G39" s="40">
        <f t="shared" ref="G39:G42" si="6">$F$16</f>
        <v>2000</v>
      </c>
      <c r="H39" s="41">
        <f t="shared" ref="H39:H41" si="7">G39*F39</f>
        <v>-0.8</v>
      </c>
      <c r="I39" s="62"/>
      <c r="J39" s="43"/>
      <c r="K39" s="40">
        <f t="shared" ref="K39:K42" si="8">$F$16</f>
        <v>2000</v>
      </c>
      <c r="L39" s="41">
        <f t="shared" ref="L39:L41" si="9">K39*J39</f>
        <v>0</v>
      </c>
      <c r="M39" s="63"/>
      <c r="N39" s="45">
        <f t="shared" ref="N39:N41" si="10">L39-H39</f>
        <v>0.8</v>
      </c>
      <c r="O39" s="46">
        <f t="shared" ref="O39:O41" si="11">IF((H39)=0,"",(N39/H39))</f>
        <v>-1</v>
      </c>
    </row>
    <row r="40" spans="2:15">
      <c r="B40" s="61" t="s">
        <v>32</v>
      </c>
      <c r="C40" s="36"/>
      <c r="D40" s="37" t="s">
        <v>26</v>
      </c>
      <c r="E40" s="38"/>
      <c r="F40" s="39">
        <v>-1.5E-3</v>
      </c>
      <c r="G40" s="40">
        <f t="shared" si="6"/>
        <v>2000</v>
      </c>
      <c r="H40" s="41">
        <f t="shared" si="7"/>
        <v>-3</v>
      </c>
      <c r="I40" s="62"/>
      <c r="J40" s="43"/>
      <c r="K40" s="40">
        <f t="shared" si="8"/>
        <v>2000</v>
      </c>
      <c r="L40" s="41">
        <f t="shared" si="9"/>
        <v>0</v>
      </c>
      <c r="M40" s="63"/>
      <c r="N40" s="45">
        <f t="shared" si="10"/>
        <v>3</v>
      </c>
      <c r="O40" s="46">
        <f t="shared" si="11"/>
        <v>-1</v>
      </c>
    </row>
    <row r="41" spans="2:15">
      <c r="B41" s="61" t="s">
        <v>33</v>
      </c>
      <c r="C41" s="36"/>
      <c r="D41" s="37" t="s">
        <v>23</v>
      </c>
      <c r="E41" s="38"/>
      <c r="F41" s="39"/>
      <c r="G41" s="40">
        <v>1</v>
      </c>
      <c r="H41" s="41">
        <f t="shared" si="7"/>
        <v>0</v>
      </c>
      <c r="I41" s="62"/>
      <c r="J41" s="43">
        <v>5.12</v>
      </c>
      <c r="K41" s="40">
        <v>1</v>
      </c>
      <c r="L41" s="41">
        <f t="shared" si="9"/>
        <v>5.12</v>
      </c>
      <c r="M41" s="63"/>
      <c r="N41" s="45">
        <f t="shared" si="10"/>
        <v>5.12</v>
      </c>
      <c r="O41" s="46" t="str">
        <f t="shared" si="11"/>
        <v/>
      </c>
    </row>
    <row r="42" spans="2:15">
      <c r="B42" s="65" t="s">
        <v>34</v>
      </c>
      <c r="C42" s="36"/>
      <c r="D42" s="37" t="s">
        <v>26</v>
      </c>
      <c r="E42" s="38"/>
      <c r="F42" s="39">
        <v>5.0000000000000001E-4</v>
      </c>
      <c r="G42" s="40">
        <f t="shared" si="6"/>
        <v>2000</v>
      </c>
      <c r="H42" s="41">
        <f>G42*F42</f>
        <v>1</v>
      </c>
      <c r="I42" s="42"/>
      <c r="J42" s="43">
        <v>8.0000000000000004E-4</v>
      </c>
      <c r="K42" s="40">
        <f t="shared" si="8"/>
        <v>2000</v>
      </c>
      <c r="L42" s="41">
        <f>K42*J42</f>
        <v>1.6</v>
      </c>
      <c r="M42" s="42"/>
      <c r="N42" s="45">
        <f>L42-H42</f>
        <v>0.60000000000000009</v>
      </c>
      <c r="O42" s="46">
        <f>IF((H42)=0,"",(N42/H42))</f>
        <v>0.60000000000000009</v>
      </c>
    </row>
    <row r="43" spans="2:15">
      <c r="B43" s="65" t="s">
        <v>35</v>
      </c>
      <c r="C43" s="36"/>
      <c r="D43" s="37" t="s">
        <v>23</v>
      </c>
      <c r="E43" s="38"/>
      <c r="F43" s="66"/>
      <c r="G43" s="67"/>
      <c r="H43" s="68"/>
      <c r="I43" s="42"/>
      <c r="J43" s="43"/>
      <c r="K43" s="40">
        <v>1</v>
      </c>
      <c r="L43" s="41">
        <f>K43*J43</f>
        <v>0</v>
      </c>
      <c r="M43" s="42"/>
      <c r="N43" s="45">
        <f>L43-H43</f>
        <v>0</v>
      </c>
      <c r="O43" s="46"/>
    </row>
    <row r="44" spans="2:15" ht="25.5">
      <c r="B44" s="69" t="s">
        <v>36</v>
      </c>
      <c r="C44" s="70"/>
      <c r="D44" s="70"/>
      <c r="E44" s="70"/>
      <c r="F44" s="71"/>
      <c r="G44" s="72"/>
      <c r="H44" s="73">
        <f>SUM(H38:H42)+H37</f>
        <v>54.97</v>
      </c>
      <c r="I44" s="55"/>
      <c r="J44" s="72"/>
      <c r="K44" s="74"/>
      <c r="L44" s="73">
        <f>SUM(L38:L42)+L37</f>
        <v>60.19</v>
      </c>
      <c r="M44" s="55"/>
      <c r="N44" s="58">
        <f t="shared" ref="N44:N68" si="12">L44-H44</f>
        <v>5.2199999999999989</v>
      </c>
      <c r="O44" s="59">
        <f t="shared" ref="O44:O68" si="13">IF((H44)=0,"",(N44/H44))</f>
        <v>9.4960887756958323E-2</v>
      </c>
    </row>
    <row r="45" spans="2:15">
      <c r="B45" s="42" t="s">
        <v>37</v>
      </c>
      <c r="C45" s="42"/>
      <c r="D45" s="75" t="s">
        <v>26</v>
      </c>
      <c r="E45" s="76"/>
      <c r="F45" s="43">
        <v>6.0000000000000001E-3</v>
      </c>
      <c r="G45" s="77">
        <f>F16*(1+F71)</f>
        <v>2097.4</v>
      </c>
      <c r="H45" s="41">
        <f>G45*F45</f>
        <v>12.5844</v>
      </c>
      <c r="I45" s="42"/>
      <c r="J45" s="43">
        <v>6.1999999999999998E-3</v>
      </c>
      <c r="K45" s="78">
        <f>F16*(1+J71)</f>
        <v>2109.6</v>
      </c>
      <c r="L45" s="41">
        <f>K45*J45</f>
        <v>13.079519999999999</v>
      </c>
      <c r="M45" s="42"/>
      <c r="N45" s="45">
        <f t="shared" si="12"/>
        <v>0.49511999999999823</v>
      </c>
      <c r="O45" s="46">
        <f t="shared" si="13"/>
        <v>3.9343949651949893E-2</v>
      </c>
    </row>
    <row r="46" spans="2:15" ht="25.5">
      <c r="B46" s="79" t="s">
        <v>38</v>
      </c>
      <c r="C46" s="42"/>
      <c r="D46" s="75" t="s">
        <v>26</v>
      </c>
      <c r="E46" s="76"/>
      <c r="F46" s="43">
        <v>4.3E-3</v>
      </c>
      <c r="G46" s="77">
        <f>G45</f>
        <v>2097.4</v>
      </c>
      <c r="H46" s="41">
        <f>G46*F46</f>
        <v>9.0188199999999998</v>
      </c>
      <c r="I46" s="42"/>
      <c r="J46" s="43">
        <v>4.1999999999999997E-3</v>
      </c>
      <c r="K46" s="78">
        <f>K45</f>
        <v>2109.6</v>
      </c>
      <c r="L46" s="41">
        <f>K46*J46</f>
        <v>8.8603199999999998</v>
      </c>
      <c r="M46" s="42"/>
      <c r="N46" s="45">
        <f t="shared" si="12"/>
        <v>-0.15850000000000009</v>
      </c>
      <c r="O46" s="46">
        <f t="shared" si="13"/>
        <v>-1.757436116919953E-2</v>
      </c>
    </row>
    <row r="47" spans="2:15" ht="25.5">
      <c r="B47" s="69" t="s">
        <v>39</v>
      </c>
      <c r="C47" s="50"/>
      <c r="D47" s="50"/>
      <c r="E47" s="50"/>
      <c r="F47" s="80"/>
      <c r="G47" s="72"/>
      <c r="H47" s="73">
        <f>SUM(H44:H46)</f>
        <v>76.573220000000006</v>
      </c>
      <c r="I47" s="81"/>
      <c r="J47" s="82"/>
      <c r="K47" s="83"/>
      <c r="L47" s="73">
        <f>SUM(L44:L46)</f>
        <v>82.129840000000002</v>
      </c>
      <c r="M47" s="81"/>
      <c r="N47" s="58">
        <f t="shared" si="12"/>
        <v>5.5566199999999952</v>
      </c>
      <c r="O47" s="59">
        <f t="shared" si="13"/>
        <v>7.2566100785627072E-2</v>
      </c>
    </row>
    <row r="48" spans="2:15" ht="25.5">
      <c r="B48" s="84" t="s">
        <v>40</v>
      </c>
      <c r="C48" s="36"/>
      <c r="D48" s="37" t="s">
        <v>26</v>
      </c>
      <c r="E48" s="38"/>
      <c r="F48" s="85">
        <v>5.1999999999999998E-3</v>
      </c>
      <c r="G48" s="77">
        <f>G46</f>
        <v>2097.4</v>
      </c>
      <c r="H48" s="86">
        <f t="shared" ref="H48:H56" si="14">G48*F48</f>
        <v>10.90648</v>
      </c>
      <c r="I48" s="42"/>
      <c r="J48" s="87">
        <f>F48</f>
        <v>5.1999999999999998E-3</v>
      </c>
      <c r="K48" s="78">
        <f>K46</f>
        <v>2109.6</v>
      </c>
      <c r="L48" s="86">
        <f t="shared" ref="L48:L56" si="15">K48*J48</f>
        <v>10.969919999999998</v>
      </c>
      <c r="M48" s="42"/>
      <c r="N48" s="45">
        <f t="shared" si="12"/>
        <v>6.3439999999998165E-2</v>
      </c>
      <c r="O48" s="88">
        <f t="shared" si="13"/>
        <v>5.8167254696288966E-3</v>
      </c>
    </row>
    <row r="49" spans="2:15" ht="25.5">
      <c r="B49" s="84" t="s">
        <v>41</v>
      </c>
      <c r="C49" s="36"/>
      <c r="D49" s="37" t="s">
        <v>26</v>
      </c>
      <c r="E49" s="38"/>
      <c r="F49" s="85">
        <v>1.1000000000000001E-3</v>
      </c>
      <c r="G49" s="77">
        <f>G46</f>
        <v>2097.4</v>
      </c>
      <c r="H49" s="86">
        <f t="shared" si="14"/>
        <v>2.3071400000000004</v>
      </c>
      <c r="I49" s="42"/>
      <c r="J49" s="87">
        <f>F49</f>
        <v>1.1000000000000001E-3</v>
      </c>
      <c r="K49" s="78">
        <f>K46</f>
        <v>2109.6</v>
      </c>
      <c r="L49" s="86">
        <f t="shared" si="15"/>
        <v>2.32056</v>
      </c>
      <c r="M49" s="42"/>
      <c r="N49" s="45">
        <f t="shared" si="12"/>
        <v>1.3419999999999543E-2</v>
      </c>
      <c r="O49" s="88">
        <f t="shared" si="13"/>
        <v>5.8167254696288653E-3</v>
      </c>
    </row>
    <row r="50" spans="2:15">
      <c r="B50" s="36" t="s">
        <v>42</v>
      </c>
      <c r="C50" s="36"/>
      <c r="D50" s="37" t="s">
        <v>23</v>
      </c>
      <c r="E50" s="38"/>
      <c r="F50" s="85">
        <v>0.25</v>
      </c>
      <c r="G50" s="40">
        <v>1</v>
      </c>
      <c r="H50" s="86">
        <f t="shared" si="14"/>
        <v>0.25</v>
      </c>
      <c r="I50" s="42"/>
      <c r="J50" s="87">
        <f>F50</f>
        <v>0.25</v>
      </c>
      <c r="K50" s="44">
        <v>1</v>
      </c>
      <c r="L50" s="86">
        <f t="shared" si="15"/>
        <v>0.25</v>
      </c>
      <c r="M50" s="42"/>
      <c r="N50" s="45">
        <f t="shared" si="12"/>
        <v>0</v>
      </c>
      <c r="O50" s="88">
        <f t="shared" si="13"/>
        <v>0</v>
      </c>
    </row>
    <row r="51" spans="2:15">
      <c r="B51" s="36" t="s">
        <v>43</v>
      </c>
      <c r="C51" s="36"/>
      <c r="D51" s="37" t="s">
        <v>26</v>
      </c>
      <c r="E51" s="38"/>
      <c r="F51" s="85">
        <f>0.0067</f>
        <v>6.7000000000000002E-3</v>
      </c>
      <c r="G51" s="77">
        <f>G49</f>
        <v>2097.4</v>
      </c>
      <c r="H51" s="86">
        <f t="shared" si="14"/>
        <v>14.052580000000001</v>
      </c>
      <c r="I51" s="42"/>
      <c r="J51" s="87">
        <f>F51</f>
        <v>6.7000000000000002E-3</v>
      </c>
      <c r="K51" s="78">
        <f>K49</f>
        <v>2109.6</v>
      </c>
      <c r="L51" s="86">
        <f t="shared" si="15"/>
        <v>14.134320000000001</v>
      </c>
      <c r="M51" s="42"/>
      <c r="N51" s="45">
        <f t="shared" si="12"/>
        <v>8.1739999999999924E-2</v>
      </c>
      <c r="O51" s="88">
        <f t="shared" si="13"/>
        <v>5.8167254696290588E-3</v>
      </c>
    </row>
    <row r="52" spans="2:15">
      <c r="B52" s="65" t="s">
        <v>44</v>
      </c>
      <c r="C52" s="36"/>
      <c r="D52" s="37"/>
      <c r="E52" s="38"/>
      <c r="F52" s="89">
        <v>7.4999999999999997E-2</v>
      </c>
      <c r="G52" s="77">
        <f>IF($T$1=1,IF($F$16&gt;=600,600,IF($F$16&lt;600,$F$16*(1+$F$71),$F$16-600)),IF($T$1=2,IF($F$16&gt;=1000,1000,IF($F$16&lt;1000,$F$16*(1+$F$71),$F$16-1000))))</f>
        <v>1000</v>
      </c>
      <c r="H52" s="86">
        <f>G52*F52</f>
        <v>75</v>
      </c>
      <c r="I52" s="42"/>
      <c r="J52" s="85">
        <v>7.3999999999999996E-2</v>
      </c>
      <c r="K52" s="77">
        <f>IF($T$1=1,IF($F$16&gt;=600,600,IF($F$16&lt;600,$F$16*(1+$J$71),$F$16-600)),IF($T$1=2,IF($F$16&gt;=1000,1000,IF($F$16&lt;1000,$F$16*(1+$J$71),$F$16-1000))))</f>
        <v>1000</v>
      </c>
      <c r="L52" s="86">
        <f>K52*J52</f>
        <v>74</v>
      </c>
      <c r="M52" s="42"/>
      <c r="N52" s="45">
        <f t="shared" si="12"/>
        <v>-1</v>
      </c>
      <c r="O52" s="88">
        <f t="shared" si="13"/>
        <v>-1.3333333333333334E-2</v>
      </c>
    </row>
    <row r="53" spans="2:15">
      <c r="B53" s="65" t="s">
        <v>45</v>
      </c>
      <c r="C53" s="36"/>
      <c r="D53" s="37"/>
      <c r="E53" s="38"/>
      <c r="F53" s="89">
        <v>8.7999999999999995E-2</v>
      </c>
      <c r="G53" s="77">
        <f>IF($T$1=1,IF($F$16&gt;=600,$F$16*(1+$F$71)-600,IF($F$16&lt;600,0,)), IF($T$1=2,IF($F$16&gt;=1000,$F$16*(1+$F$71)-1000,IF($F$16&lt;1000,0))))</f>
        <v>1097.4000000000001</v>
      </c>
      <c r="H53" s="86">
        <f>G53*F53</f>
        <v>96.571200000000005</v>
      </c>
      <c r="I53" s="42"/>
      <c r="J53" s="85">
        <v>8.6999999999999994E-2</v>
      </c>
      <c r="K53" s="77">
        <f>IF($T$1=1,IF($F$16&gt;=600,$F$16*(1+$J$71)-600,IF($F$16&lt;600,0,)), IF($T$1=2,IF($F$16&gt;=1000,$F$16*(1+$J$71)-1000,IF($F$16&lt;1000,0))))</f>
        <v>1109.5999999999999</v>
      </c>
      <c r="L53" s="86">
        <f>K53*J53</f>
        <v>96.535199999999989</v>
      </c>
      <c r="M53" s="42"/>
      <c r="N53" s="45">
        <f t="shared" si="12"/>
        <v>-3.6000000000015575E-2</v>
      </c>
      <c r="O53" s="88">
        <f t="shared" si="13"/>
        <v>-3.7278194741305456E-4</v>
      </c>
    </row>
    <row r="54" spans="2:15">
      <c r="B54" s="65" t="s">
        <v>46</v>
      </c>
      <c r="C54" s="36"/>
      <c r="D54" s="37"/>
      <c r="E54" s="38"/>
      <c r="F54" s="89">
        <v>6.5000000000000002E-2</v>
      </c>
      <c r="G54" s="90">
        <f>0.64*$F$16*(1+$F$71)</f>
        <v>1342.336</v>
      </c>
      <c r="H54" s="86">
        <f t="shared" si="14"/>
        <v>87.251840000000001</v>
      </c>
      <c r="I54" s="42"/>
      <c r="J54" s="85">
        <v>6.3E-2</v>
      </c>
      <c r="K54" s="91">
        <f>0.64*$F$16*(1+$J$71)</f>
        <v>1350.144</v>
      </c>
      <c r="L54" s="86">
        <f t="shared" si="15"/>
        <v>85.059072</v>
      </c>
      <c r="M54" s="42"/>
      <c r="N54" s="45">
        <f t="shared" si="12"/>
        <v>-2.1927680000000009</v>
      </c>
      <c r="O54" s="88">
        <f t="shared" si="13"/>
        <v>-2.5131481467897995E-2</v>
      </c>
    </row>
    <row r="55" spans="2:15">
      <c r="B55" s="65" t="s">
        <v>47</v>
      </c>
      <c r="C55" s="36"/>
      <c r="D55" s="37"/>
      <c r="E55" s="38"/>
      <c r="F55" s="89">
        <v>0.1</v>
      </c>
      <c r="G55" s="90">
        <f>0.18*$F$16*(1+$F$71)</f>
        <v>377.53199999999998</v>
      </c>
      <c r="H55" s="86">
        <f t="shared" si="14"/>
        <v>37.7532</v>
      </c>
      <c r="I55" s="42"/>
      <c r="J55" s="85">
        <v>9.9000000000000005E-2</v>
      </c>
      <c r="K55" s="91">
        <f>0.18*$F$16*(1+$J$71)</f>
        <v>379.72800000000001</v>
      </c>
      <c r="L55" s="86">
        <f t="shared" si="15"/>
        <v>37.593071999999999</v>
      </c>
      <c r="M55" s="42"/>
      <c r="N55" s="45">
        <f t="shared" si="12"/>
        <v>-0.16012800000000027</v>
      </c>
      <c r="O55" s="88">
        <f t="shared" si="13"/>
        <v>-4.2414417850672329E-3</v>
      </c>
    </row>
    <row r="56" spans="2:15" ht="13.5" thickBot="1">
      <c r="B56" s="17" t="s">
        <v>48</v>
      </c>
      <c r="C56" s="36"/>
      <c r="D56" s="37"/>
      <c r="E56" s="38"/>
      <c r="F56" s="89">
        <v>0.11700000000000001</v>
      </c>
      <c r="G56" s="90">
        <f>0.18*$F$16*(1+$F$71)</f>
        <v>377.53199999999998</v>
      </c>
      <c r="H56" s="86">
        <f t="shared" si="14"/>
        <v>44.171244000000002</v>
      </c>
      <c r="I56" s="42"/>
      <c r="J56" s="85">
        <v>0.11799999999999999</v>
      </c>
      <c r="K56" s="91">
        <f>0.18*$F$16*(1+$J$71)</f>
        <v>379.72800000000001</v>
      </c>
      <c r="L56" s="86">
        <f t="shared" si="15"/>
        <v>44.807904000000001</v>
      </c>
      <c r="M56" s="42"/>
      <c r="N56" s="45">
        <f t="shared" si="12"/>
        <v>0.63665999999999912</v>
      </c>
      <c r="O56" s="88">
        <f t="shared" si="13"/>
        <v>1.4413449618942113E-2</v>
      </c>
    </row>
    <row r="57" spans="2:15" ht="8.25" customHeight="1" thickBot="1">
      <c r="B57" s="92"/>
      <c r="C57" s="93"/>
      <c r="D57" s="94"/>
      <c r="E57" s="93"/>
      <c r="F57" s="95"/>
      <c r="G57" s="96"/>
      <c r="H57" s="97"/>
      <c r="I57" s="98"/>
      <c r="J57" s="95"/>
      <c r="K57" s="99"/>
      <c r="L57" s="97"/>
      <c r="M57" s="98"/>
      <c r="N57" s="100"/>
      <c r="O57" s="101"/>
    </row>
    <row r="58" spans="2:15">
      <c r="B58" s="102" t="s">
        <v>49</v>
      </c>
      <c r="C58" s="36"/>
      <c r="D58" s="36"/>
      <c r="E58" s="36"/>
      <c r="F58" s="103"/>
      <c r="G58" s="104"/>
      <c r="H58" s="105">
        <f>SUM(H47:H53)</f>
        <v>275.66061999999999</v>
      </c>
      <c r="I58" s="106"/>
      <c r="J58" s="107"/>
      <c r="K58" s="107"/>
      <c r="L58" s="108">
        <f>SUM(L47:L53)</f>
        <v>280.33983999999998</v>
      </c>
      <c r="M58" s="109"/>
      <c r="N58" s="110">
        <f t="shared" si="12"/>
        <v>4.6792199999999866</v>
      </c>
      <c r="O58" s="111">
        <f t="shared" si="13"/>
        <v>1.6974568220879671E-2</v>
      </c>
    </row>
    <row r="59" spans="2:15">
      <c r="B59" s="112" t="s">
        <v>50</v>
      </c>
      <c r="C59" s="36"/>
      <c r="D59" s="36"/>
      <c r="E59" s="36"/>
      <c r="F59" s="113">
        <v>0.13</v>
      </c>
      <c r="G59" s="104"/>
      <c r="H59" s="114">
        <f>H58*F59</f>
        <v>35.835880600000003</v>
      </c>
      <c r="I59" s="115"/>
      <c r="J59" s="116">
        <v>0.13</v>
      </c>
      <c r="K59" s="117"/>
      <c r="L59" s="118">
        <f>L58*J59</f>
        <v>36.444179200000001</v>
      </c>
      <c r="M59" s="119"/>
      <c r="N59" s="120">
        <f t="shared" si="12"/>
        <v>0.60829859999999769</v>
      </c>
      <c r="O59" s="121">
        <f t="shared" si="13"/>
        <v>1.6974568220879654E-2</v>
      </c>
    </row>
    <row r="60" spans="2:15">
      <c r="B60" s="122" t="s">
        <v>51</v>
      </c>
      <c r="C60" s="36"/>
      <c r="D60" s="36"/>
      <c r="E60" s="36"/>
      <c r="F60" s="123"/>
      <c r="G60" s="124"/>
      <c r="H60" s="114">
        <f>H58+H59</f>
        <v>311.49650059999999</v>
      </c>
      <c r="I60" s="115"/>
      <c r="J60" s="115"/>
      <c r="K60" s="115"/>
      <c r="L60" s="118">
        <f>L58+L59</f>
        <v>316.78401919999999</v>
      </c>
      <c r="M60" s="119"/>
      <c r="N60" s="120">
        <f t="shared" si="12"/>
        <v>5.2875185999999985</v>
      </c>
      <c r="O60" s="121">
        <f t="shared" si="13"/>
        <v>1.6974568220879713E-2</v>
      </c>
    </row>
    <row r="61" spans="2:15">
      <c r="B61" s="125" t="s">
        <v>52</v>
      </c>
      <c r="C61" s="125"/>
      <c r="D61" s="125"/>
      <c r="E61" s="36"/>
      <c r="F61" s="123"/>
      <c r="G61" s="124"/>
      <c r="H61" s="126">
        <f>ROUND(-H60*10%,2)</f>
        <v>-31.15</v>
      </c>
      <c r="I61" s="115"/>
      <c r="J61" s="115"/>
      <c r="K61" s="115"/>
      <c r="L61" s="127">
        <f>ROUND(-L60*10%,2)</f>
        <v>-31.68</v>
      </c>
      <c r="M61" s="119"/>
      <c r="N61" s="128">
        <f t="shared" si="12"/>
        <v>-0.53000000000000114</v>
      </c>
      <c r="O61" s="129">
        <f t="shared" si="13"/>
        <v>1.701444622792941E-2</v>
      </c>
    </row>
    <row r="62" spans="2:15" ht="13.5" thickBot="1">
      <c r="B62" s="130" t="s">
        <v>53</v>
      </c>
      <c r="C62" s="130"/>
      <c r="D62" s="130"/>
      <c r="E62" s="131"/>
      <c r="F62" s="132"/>
      <c r="G62" s="133"/>
      <c r="H62" s="134">
        <f>SUM(H60:H61)</f>
        <v>280.34650060000001</v>
      </c>
      <c r="I62" s="135"/>
      <c r="J62" s="135"/>
      <c r="K62" s="135"/>
      <c r="L62" s="136">
        <f>SUM(L60:L61)</f>
        <v>285.10401919999998</v>
      </c>
      <c r="M62" s="137"/>
      <c r="N62" s="138">
        <f t="shared" si="12"/>
        <v>4.757518599999969</v>
      </c>
      <c r="O62" s="139">
        <f t="shared" si="13"/>
        <v>1.6970137275899241E-2</v>
      </c>
    </row>
    <row r="63" spans="2:15" ht="8.25" customHeight="1" thickBot="1">
      <c r="B63" s="92"/>
      <c r="C63" s="93"/>
      <c r="D63" s="94"/>
      <c r="E63" s="93"/>
      <c r="F63" s="140"/>
      <c r="G63" s="141"/>
      <c r="H63" s="142"/>
      <c r="I63" s="143"/>
      <c r="J63" s="140"/>
      <c r="K63" s="96"/>
      <c r="L63" s="144"/>
      <c r="M63" s="98"/>
      <c r="N63" s="145"/>
      <c r="O63" s="101"/>
    </row>
    <row r="64" spans="2:15">
      <c r="B64" s="102" t="s">
        <v>54</v>
      </c>
      <c r="C64" s="36"/>
      <c r="D64" s="36"/>
      <c r="E64" s="36"/>
      <c r="F64" s="103"/>
      <c r="G64" s="104"/>
      <c r="H64" s="105">
        <f>SUM(H47:H51,H54:H56)</f>
        <v>273.26570400000003</v>
      </c>
      <c r="I64" s="106"/>
      <c r="J64" s="107"/>
      <c r="K64" s="107"/>
      <c r="L64" s="146">
        <f>SUM(L47:L51,L54:L56)</f>
        <v>277.26468800000004</v>
      </c>
      <c r="M64" s="109"/>
      <c r="N64" s="110">
        <f t="shared" ref="N64" si="16">L64-H64</f>
        <v>3.9989840000000072</v>
      </c>
      <c r="O64" s="111">
        <f t="shared" ref="O64" si="17">IF((H64)=0,"",(N64/H64))</f>
        <v>1.4634050089212831E-2</v>
      </c>
    </row>
    <row r="65" spans="1:15">
      <c r="B65" s="112" t="s">
        <v>50</v>
      </c>
      <c r="C65" s="36"/>
      <c r="D65" s="36"/>
      <c r="E65" s="36"/>
      <c r="F65" s="113">
        <v>0.13</v>
      </c>
      <c r="G65" s="124"/>
      <c r="H65" s="114">
        <f>H64*F65</f>
        <v>35.524541520000007</v>
      </c>
      <c r="I65" s="115"/>
      <c r="J65" s="147">
        <v>0.13</v>
      </c>
      <c r="K65" s="115"/>
      <c r="L65" s="118">
        <f>L64*J65</f>
        <v>36.044409440000003</v>
      </c>
      <c r="M65" s="119"/>
      <c r="N65" s="120">
        <f t="shared" si="12"/>
        <v>0.51986791999999582</v>
      </c>
      <c r="O65" s="121">
        <f t="shared" si="13"/>
        <v>1.4634050089212685E-2</v>
      </c>
    </row>
    <row r="66" spans="1:15">
      <c r="B66" s="122" t="s">
        <v>51</v>
      </c>
      <c r="C66" s="36"/>
      <c r="D66" s="36"/>
      <c r="E66" s="36"/>
      <c r="F66" s="123"/>
      <c r="G66" s="124"/>
      <c r="H66" s="114">
        <f>H64+H65</f>
        <v>308.79024552000004</v>
      </c>
      <c r="I66" s="115"/>
      <c r="J66" s="115"/>
      <c r="K66" s="115"/>
      <c r="L66" s="118">
        <f>L64+L65</f>
        <v>313.30909744000002</v>
      </c>
      <c r="M66" s="119"/>
      <c r="N66" s="120">
        <f t="shared" si="12"/>
        <v>4.5188519199999746</v>
      </c>
      <c r="O66" s="121">
        <f t="shared" si="13"/>
        <v>1.4634050089212721E-2</v>
      </c>
    </row>
    <row r="67" spans="1:15">
      <c r="B67" s="125" t="s">
        <v>52</v>
      </c>
      <c r="C67" s="125"/>
      <c r="D67" s="125"/>
      <c r="E67" s="36"/>
      <c r="F67" s="123"/>
      <c r="G67" s="124"/>
      <c r="H67" s="126">
        <f>ROUND(-H66*10%,2)</f>
        <v>-30.88</v>
      </c>
      <c r="I67" s="115"/>
      <c r="J67" s="115"/>
      <c r="K67" s="115"/>
      <c r="L67" s="127">
        <f>ROUND(-L66*10%,2)</f>
        <v>-31.33</v>
      </c>
      <c r="M67" s="119"/>
      <c r="N67" s="128">
        <f t="shared" si="12"/>
        <v>-0.44999999999999929</v>
      </c>
      <c r="O67" s="129">
        <f t="shared" si="13"/>
        <v>1.4572538860103604E-2</v>
      </c>
    </row>
    <row r="68" spans="1:15" ht="13.5" thickBot="1">
      <c r="B68" s="130" t="s">
        <v>55</v>
      </c>
      <c r="C68" s="130"/>
      <c r="D68" s="130"/>
      <c r="E68" s="131"/>
      <c r="F68" s="148"/>
      <c r="G68" s="149"/>
      <c r="H68" s="150">
        <f>H66+H67</f>
        <v>277.91024552000005</v>
      </c>
      <c r="I68" s="151"/>
      <c r="J68" s="151"/>
      <c r="K68" s="151"/>
      <c r="L68" s="152">
        <f>L66+L67</f>
        <v>281.97909744000003</v>
      </c>
      <c r="M68" s="153"/>
      <c r="N68" s="154">
        <f t="shared" si="12"/>
        <v>4.068851919999986</v>
      </c>
      <c r="O68" s="155">
        <f t="shared" si="13"/>
        <v>1.4640884910114504E-2</v>
      </c>
    </row>
    <row r="69" spans="1:15" ht="8.25" customHeight="1" thickBot="1">
      <c r="B69" s="92"/>
      <c r="C69" s="93"/>
      <c r="D69" s="94"/>
      <c r="E69" s="93"/>
      <c r="F69" s="140"/>
      <c r="G69" s="141"/>
      <c r="H69" s="142"/>
      <c r="I69" s="143"/>
      <c r="J69" s="140"/>
      <c r="K69" s="96"/>
      <c r="L69" s="144"/>
      <c r="M69" s="98"/>
      <c r="N69" s="145"/>
      <c r="O69" s="101"/>
    </row>
    <row r="70" spans="1:15" ht="10.5" customHeight="1">
      <c r="L70" s="156"/>
    </row>
    <row r="71" spans="1:15">
      <c r="B71" s="18" t="s">
        <v>56</v>
      </c>
      <c r="F71" s="157">
        <v>4.87E-2</v>
      </c>
      <c r="J71" s="157">
        <v>5.4800000000000001E-2</v>
      </c>
    </row>
    <row r="72" spans="1:15" ht="6" customHeight="1"/>
    <row r="73" spans="1:15" ht="10.5" customHeight="1">
      <c r="A73" s="158" t="s">
        <v>57</v>
      </c>
    </row>
    <row r="74" spans="1:15" ht="10.5" customHeight="1"/>
    <row r="75" spans="1:15">
      <c r="A75" s="11" t="s">
        <v>58</v>
      </c>
    </row>
    <row r="76" spans="1:15">
      <c r="A76" s="11" t="s">
        <v>59</v>
      </c>
    </row>
    <row r="78" spans="1:15">
      <c r="A78" s="11" t="s">
        <v>60</v>
      </c>
    </row>
    <row r="79" spans="1:15">
      <c r="A79" s="11" t="s">
        <v>61</v>
      </c>
    </row>
    <row r="81" spans="1:1">
      <c r="A81" s="11" t="s">
        <v>62</v>
      </c>
    </row>
    <row r="82" spans="1:1">
      <c r="A82" s="11" t="s">
        <v>63</v>
      </c>
    </row>
    <row r="83" spans="1:1">
      <c r="A83" s="11" t="s">
        <v>64</v>
      </c>
    </row>
    <row r="84" spans="1:1">
      <c r="A84" s="11" t="s">
        <v>65</v>
      </c>
    </row>
    <row r="85" spans="1:1">
      <c r="A85" s="11" t="s">
        <v>66</v>
      </c>
    </row>
  </sheetData>
  <sheetProtection selectLockedCells="1"/>
  <mergeCells count="14">
    <mergeCell ref="B68:D68"/>
    <mergeCell ref="D19:D20"/>
    <mergeCell ref="N19:N20"/>
    <mergeCell ref="O19:O20"/>
    <mergeCell ref="B61:D61"/>
    <mergeCell ref="B62:D62"/>
    <mergeCell ref="B67:D67"/>
    <mergeCell ref="A3:K3"/>
    <mergeCell ref="B10:O10"/>
    <mergeCell ref="B11:O11"/>
    <mergeCell ref="D14:O14"/>
    <mergeCell ref="F18:H18"/>
    <mergeCell ref="J18:L18"/>
    <mergeCell ref="N18:O18"/>
  </mergeCells>
  <dataValidations count="2">
    <dataValidation type="list" allowBlank="1" showInputMessage="1" showErrorMessage="1" sqref="E45:E46 E48:E57 E63 E69 E38:E43 E21:E36">
      <formula1>#REF!</formula1>
    </dataValidation>
    <dataValidation type="list" allowBlank="1" showInputMessage="1" showErrorMessage="1" prompt="Select Charge Unit - monthly, per kWh, per kW" sqref="D45:D46 D48:D57 D63 D69 D38:D43 D21:D36">
      <formula1>"Monthly, per kWh, per kW"</formula1>
    </dataValidation>
  </dataValidations>
  <pageMargins left="0.75" right="0.75" top="1" bottom="1" header="0.5" footer="0.5"/>
  <pageSetup scale="65" orientation="portrait" r:id="rId1"/>
  <headerFooter alignWithMargins="0">
    <oddFooter>&amp;C9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7">
    <pageSetUpPr fitToPage="1"/>
  </sheetPr>
  <dimension ref="A1:T85"/>
  <sheetViews>
    <sheetView showGridLines="0" topLeftCell="A37" zoomScaleNormal="100" workbookViewId="0">
      <selection activeCell="K8" sqref="K8"/>
    </sheetView>
  </sheetViews>
  <sheetFormatPr defaultRowHeight="12.75"/>
  <cols>
    <col min="1" max="1" width="1.28515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12.28515625" style="11" bestFit="1" customWidth="1"/>
    <col min="9" max="9" width="2.85546875" style="11" customWidth="1"/>
    <col min="10" max="10" width="12.140625" style="11" customWidth="1"/>
    <col min="11" max="11" width="8.5703125" style="11" customWidth="1"/>
    <col min="12" max="12" width="12.28515625" style="11" bestFit="1" customWidth="1"/>
    <col min="13" max="13" width="2.85546875" style="11" customWidth="1"/>
    <col min="14" max="14" width="12.7109375" style="11" bestFit="1" customWidth="1"/>
    <col min="15" max="15" width="17.140625" style="11" customWidth="1"/>
    <col min="16" max="16" width="1.5703125" style="11" customWidth="1"/>
    <col min="17" max="19" width="9.140625" style="11"/>
    <col min="20" max="20" width="0" style="11" hidden="1" customWidth="1"/>
    <col min="21" max="16384" width="9.140625" style="11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/>
      <c r="P1"/>
      <c r="T1" s="2">
        <v>2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/>
      <c r="P4"/>
    </row>
    <row r="5" spans="1:20" s="2" customFormat="1" ht="15" hidden="1" customHeight="1">
      <c r="C5" s="9"/>
      <c r="D5" s="9"/>
      <c r="E5" s="9"/>
      <c r="N5" s="3" t="s">
        <v>4</v>
      </c>
      <c r="O5" s="10"/>
      <c r="P5"/>
    </row>
    <row r="6" spans="1:20" s="2" customFormat="1" ht="9" hidden="1" customHeight="1">
      <c r="N6" s="3"/>
      <c r="O6" s="4"/>
      <c r="P6"/>
    </row>
    <row r="7" spans="1:20" s="2" customFormat="1" hidden="1">
      <c r="N7" s="3" t="s">
        <v>5</v>
      </c>
      <c r="O7" s="10"/>
      <c r="P7"/>
    </row>
    <row r="8" spans="1:20" s="2" customFormat="1" ht="15" customHeight="1">
      <c r="N8" s="11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/>
    </row>
    <row r="11" spans="1:20" ht="18.75" customHeight="1">
      <c r="B11" s="12" t="s">
        <v>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3" t="s">
        <v>8</v>
      </c>
      <c r="D14" s="14" t="s">
        <v>68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20" ht="7.5" customHeight="1">
      <c r="B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20">
      <c r="B16" s="17"/>
      <c r="D16" s="18" t="s">
        <v>10</v>
      </c>
      <c r="E16" s="18"/>
      <c r="F16" s="19">
        <v>75000</v>
      </c>
      <c r="G16" s="18" t="s">
        <v>11</v>
      </c>
    </row>
    <row r="17" spans="2:15" ht="15" customHeight="1">
      <c r="B17" s="17"/>
      <c r="F17" s="19">
        <v>250</v>
      </c>
      <c r="G17" s="18" t="s">
        <v>69</v>
      </c>
    </row>
    <row r="18" spans="2:15">
      <c r="B18" s="17"/>
      <c r="D18" s="20"/>
      <c r="E18" s="20"/>
      <c r="F18" s="21" t="s">
        <v>12</v>
      </c>
      <c r="G18" s="22"/>
      <c r="H18" s="23"/>
      <c r="J18" s="21" t="s">
        <v>13</v>
      </c>
      <c r="K18" s="22"/>
      <c r="L18" s="23"/>
      <c r="N18" s="21" t="s">
        <v>14</v>
      </c>
      <c r="O18" s="23"/>
    </row>
    <row r="19" spans="2:15">
      <c r="B19" s="17"/>
      <c r="D19" s="24" t="s">
        <v>15</v>
      </c>
      <c r="E19" s="25"/>
      <c r="F19" s="26" t="s">
        <v>16</v>
      </c>
      <c r="G19" s="26" t="s">
        <v>17</v>
      </c>
      <c r="H19" s="27" t="s">
        <v>18</v>
      </c>
      <c r="J19" s="26" t="s">
        <v>16</v>
      </c>
      <c r="K19" s="28" t="s">
        <v>17</v>
      </c>
      <c r="L19" s="27" t="s">
        <v>18</v>
      </c>
      <c r="N19" s="29" t="s">
        <v>19</v>
      </c>
      <c r="O19" s="30" t="s">
        <v>20</v>
      </c>
    </row>
    <row r="20" spans="2:15">
      <c r="B20" s="17"/>
      <c r="D20" s="31"/>
      <c r="E20" s="25"/>
      <c r="F20" s="32" t="s">
        <v>21</v>
      </c>
      <c r="G20" s="32"/>
      <c r="H20" s="33" t="s">
        <v>21</v>
      </c>
      <c r="J20" s="32" t="s">
        <v>21</v>
      </c>
      <c r="K20" s="33"/>
      <c r="L20" s="33" t="s">
        <v>21</v>
      </c>
      <c r="N20" s="34"/>
      <c r="O20" s="35"/>
    </row>
    <row r="21" spans="2:15">
      <c r="B21" s="36" t="s">
        <v>22</v>
      </c>
      <c r="C21" s="36"/>
      <c r="D21" s="37" t="s">
        <v>23</v>
      </c>
      <c r="E21" s="38"/>
      <c r="F21" s="39">
        <v>247.49</v>
      </c>
      <c r="G21" s="40">
        <v>1</v>
      </c>
      <c r="H21" s="41">
        <f>G21*F21</f>
        <v>247.49</v>
      </c>
      <c r="I21" s="42"/>
      <c r="J21" s="43">
        <v>237.53</v>
      </c>
      <c r="K21" s="44">
        <v>1</v>
      </c>
      <c r="L21" s="41">
        <f>K21*J21</f>
        <v>237.53</v>
      </c>
      <c r="M21" s="42"/>
      <c r="N21" s="45">
        <f>L21-H21</f>
        <v>-9.960000000000008</v>
      </c>
      <c r="O21" s="46">
        <f>IF((H21)=0,"",(N21/H21))</f>
        <v>-4.0244050264657188E-2</v>
      </c>
    </row>
    <row r="22" spans="2:15">
      <c r="B22" s="36" t="s">
        <v>24</v>
      </c>
      <c r="C22" s="36"/>
      <c r="D22" s="37" t="s">
        <v>23</v>
      </c>
      <c r="E22" s="38"/>
      <c r="F22" s="39"/>
      <c r="G22" s="40">
        <v>1</v>
      </c>
      <c r="H22" s="41">
        <f t="shared" ref="H22:H36" si="0">G22*F22</f>
        <v>0</v>
      </c>
      <c r="I22" s="42"/>
      <c r="J22" s="43"/>
      <c r="K22" s="44">
        <v>1</v>
      </c>
      <c r="L22" s="41">
        <f>K22*J22</f>
        <v>0</v>
      </c>
      <c r="M22" s="42"/>
      <c r="N22" s="45">
        <f>L22-H22</f>
        <v>0</v>
      </c>
      <c r="O22" s="46" t="str">
        <f>IF((H22)=0,"",(N22/H22))</f>
        <v/>
      </c>
    </row>
    <row r="23" spans="2:15" hidden="1">
      <c r="B23" s="47"/>
      <c r="C23" s="36"/>
      <c r="D23" s="37"/>
      <c r="E23" s="38"/>
      <c r="F23" s="39"/>
      <c r="G23" s="40">
        <v>1</v>
      </c>
      <c r="H23" s="41">
        <f t="shared" si="0"/>
        <v>0</v>
      </c>
      <c r="I23" s="42"/>
      <c r="J23" s="43"/>
      <c r="K23" s="44">
        <v>1</v>
      </c>
      <c r="L23" s="41">
        <f t="shared" ref="L23:L36" si="1">K23*J23</f>
        <v>0</v>
      </c>
      <c r="M23" s="42"/>
      <c r="N23" s="45">
        <f t="shared" ref="N23:N37" si="2">L23-H23</f>
        <v>0</v>
      </c>
      <c r="O23" s="46" t="str">
        <f t="shared" ref="O23:O37" si="3">IF((H23)=0,"",(N23/H23))</f>
        <v/>
      </c>
    </row>
    <row r="24" spans="2:15" hidden="1">
      <c r="B24" s="47"/>
      <c r="C24" s="36"/>
      <c r="D24" s="37"/>
      <c r="E24" s="38"/>
      <c r="F24" s="39"/>
      <c r="G24" s="40">
        <v>1</v>
      </c>
      <c r="H24" s="41">
        <f t="shared" si="0"/>
        <v>0</v>
      </c>
      <c r="I24" s="42"/>
      <c r="J24" s="43"/>
      <c r="K24" s="44">
        <v>1</v>
      </c>
      <c r="L24" s="41">
        <f t="shared" si="1"/>
        <v>0</v>
      </c>
      <c r="M24" s="42"/>
      <c r="N24" s="45">
        <f t="shared" si="2"/>
        <v>0</v>
      </c>
      <c r="O24" s="46" t="str">
        <f t="shared" si="3"/>
        <v/>
      </c>
    </row>
    <row r="25" spans="2:15" hidden="1">
      <c r="B25" s="47"/>
      <c r="C25" s="36"/>
      <c r="D25" s="37"/>
      <c r="E25" s="38"/>
      <c r="F25" s="39"/>
      <c r="G25" s="40">
        <v>1</v>
      </c>
      <c r="H25" s="41">
        <f t="shared" si="0"/>
        <v>0</v>
      </c>
      <c r="I25" s="42"/>
      <c r="J25" s="43"/>
      <c r="K25" s="44">
        <v>1</v>
      </c>
      <c r="L25" s="41">
        <f t="shared" si="1"/>
        <v>0</v>
      </c>
      <c r="M25" s="42"/>
      <c r="N25" s="45">
        <f t="shared" si="2"/>
        <v>0</v>
      </c>
      <c r="O25" s="46" t="str">
        <f t="shared" si="3"/>
        <v/>
      </c>
    </row>
    <row r="26" spans="2:15" hidden="1">
      <c r="B26" s="47"/>
      <c r="C26" s="36"/>
      <c r="D26" s="37"/>
      <c r="E26" s="38"/>
      <c r="F26" s="39"/>
      <c r="G26" s="40">
        <v>1</v>
      </c>
      <c r="H26" s="41">
        <f t="shared" si="0"/>
        <v>0</v>
      </c>
      <c r="I26" s="42"/>
      <c r="J26" s="43"/>
      <c r="K26" s="44">
        <v>1</v>
      </c>
      <c r="L26" s="41">
        <f t="shared" si="1"/>
        <v>0</v>
      </c>
      <c r="M26" s="42"/>
      <c r="N26" s="45">
        <f t="shared" si="2"/>
        <v>0</v>
      </c>
      <c r="O26" s="46" t="str">
        <f t="shared" si="3"/>
        <v/>
      </c>
    </row>
    <row r="27" spans="2:15">
      <c r="B27" s="36" t="s">
        <v>25</v>
      </c>
      <c r="C27" s="36"/>
      <c r="D27" s="37" t="s">
        <v>70</v>
      </c>
      <c r="E27" s="38"/>
      <c r="F27" s="39">
        <v>2.4354</v>
      </c>
      <c r="G27" s="40">
        <f>$F$17</f>
        <v>250</v>
      </c>
      <c r="H27" s="41">
        <f t="shared" si="0"/>
        <v>608.85</v>
      </c>
      <c r="I27" s="42"/>
      <c r="J27" s="43">
        <v>2.3443999999999998</v>
      </c>
      <c r="K27" s="40">
        <f>$F$17</f>
        <v>250</v>
      </c>
      <c r="L27" s="41">
        <f t="shared" si="1"/>
        <v>586.09999999999991</v>
      </c>
      <c r="M27" s="42"/>
      <c r="N27" s="45">
        <f t="shared" si="2"/>
        <v>-22.750000000000114</v>
      </c>
      <c r="O27" s="46">
        <f t="shared" si="3"/>
        <v>-3.7365525170403403E-2</v>
      </c>
    </row>
    <row r="28" spans="2:15">
      <c r="B28" s="36" t="s">
        <v>27</v>
      </c>
      <c r="C28" s="36"/>
      <c r="D28" s="37" t="s">
        <v>23</v>
      </c>
      <c r="E28" s="38"/>
      <c r="F28" s="39"/>
      <c r="G28" s="40">
        <v>1</v>
      </c>
      <c r="H28" s="41">
        <f t="shared" si="0"/>
        <v>0</v>
      </c>
      <c r="I28" s="42"/>
      <c r="J28" s="43">
        <f>F28</f>
        <v>0</v>
      </c>
      <c r="K28" s="40">
        <v>1</v>
      </c>
      <c r="L28" s="41">
        <f t="shared" si="1"/>
        <v>0</v>
      </c>
      <c r="M28" s="42"/>
      <c r="N28" s="45">
        <f t="shared" si="2"/>
        <v>0</v>
      </c>
      <c r="O28" s="46" t="str">
        <f t="shared" si="3"/>
        <v/>
      </c>
    </row>
    <row r="29" spans="2:15">
      <c r="B29" s="36" t="s">
        <v>28</v>
      </c>
      <c r="C29" s="36"/>
      <c r="D29" s="37" t="s">
        <v>70</v>
      </c>
      <c r="E29" s="38"/>
      <c r="F29" s="39">
        <v>6.1100000000000002E-2</v>
      </c>
      <c r="G29" s="40">
        <f>$F$17</f>
        <v>250</v>
      </c>
      <c r="H29" s="41">
        <f t="shared" si="0"/>
        <v>15.275</v>
      </c>
      <c r="I29" s="42"/>
      <c r="J29" s="43">
        <v>3.2599999999999997E-2</v>
      </c>
      <c r="K29" s="40">
        <f>$F$17</f>
        <v>250</v>
      </c>
      <c r="L29" s="41">
        <f t="shared" si="1"/>
        <v>8.1499999999999986</v>
      </c>
      <c r="M29" s="42"/>
      <c r="N29" s="45">
        <f t="shared" si="2"/>
        <v>-7.1250000000000018</v>
      </c>
      <c r="O29" s="46">
        <f t="shared" si="3"/>
        <v>-0.46644844517184952</v>
      </c>
    </row>
    <row r="30" spans="2:15" hidden="1">
      <c r="B30" s="48"/>
      <c r="C30" s="36"/>
      <c r="D30" s="37"/>
      <c r="E30" s="38"/>
      <c r="F30" s="39"/>
      <c r="G30" s="40">
        <f t="shared" ref="G30:G36" si="4">$F$16</f>
        <v>75000</v>
      </c>
      <c r="H30" s="41">
        <f t="shared" si="0"/>
        <v>0</v>
      </c>
      <c r="I30" s="42"/>
      <c r="J30" s="43"/>
      <c r="K30" s="40">
        <f t="shared" ref="K30:K36" si="5">$F$16</f>
        <v>75000</v>
      </c>
      <c r="L30" s="41">
        <f t="shared" si="1"/>
        <v>0</v>
      </c>
      <c r="M30" s="42"/>
      <c r="N30" s="45">
        <f t="shared" si="2"/>
        <v>0</v>
      </c>
      <c r="O30" s="46" t="str">
        <f t="shared" si="3"/>
        <v/>
      </c>
    </row>
    <row r="31" spans="2:15" hidden="1">
      <c r="B31" s="48"/>
      <c r="C31" s="36"/>
      <c r="D31" s="37"/>
      <c r="E31" s="38"/>
      <c r="F31" s="39"/>
      <c r="G31" s="40">
        <f t="shared" si="4"/>
        <v>75000</v>
      </c>
      <c r="H31" s="41">
        <f t="shared" si="0"/>
        <v>0</v>
      </c>
      <c r="I31" s="42"/>
      <c r="J31" s="43"/>
      <c r="K31" s="40">
        <f t="shared" si="5"/>
        <v>75000</v>
      </c>
      <c r="L31" s="41">
        <f t="shared" si="1"/>
        <v>0</v>
      </c>
      <c r="M31" s="42"/>
      <c r="N31" s="45">
        <f t="shared" si="2"/>
        <v>0</v>
      </c>
      <c r="O31" s="46" t="str">
        <f t="shared" si="3"/>
        <v/>
      </c>
    </row>
    <row r="32" spans="2:15" hidden="1">
      <c r="B32" s="48"/>
      <c r="C32" s="36"/>
      <c r="D32" s="37"/>
      <c r="E32" s="38"/>
      <c r="F32" s="39"/>
      <c r="G32" s="40">
        <f t="shared" si="4"/>
        <v>75000</v>
      </c>
      <c r="H32" s="41">
        <f t="shared" si="0"/>
        <v>0</v>
      </c>
      <c r="I32" s="42"/>
      <c r="J32" s="43"/>
      <c r="K32" s="40">
        <f t="shared" si="5"/>
        <v>75000</v>
      </c>
      <c r="L32" s="41">
        <f t="shared" si="1"/>
        <v>0</v>
      </c>
      <c r="M32" s="42"/>
      <c r="N32" s="45">
        <f t="shared" si="2"/>
        <v>0</v>
      </c>
      <c r="O32" s="46" t="str">
        <f t="shared" si="3"/>
        <v/>
      </c>
    </row>
    <row r="33" spans="2:15" hidden="1">
      <c r="B33" s="48"/>
      <c r="C33" s="36"/>
      <c r="D33" s="37"/>
      <c r="E33" s="38"/>
      <c r="F33" s="39"/>
      <c r="G33" s="40">
        <f t="shared" si="4"/>
        <v>75000</v>
      </c>
      <c r="H33" s="41">
        <f t="shared" si="0"/>
        <v>0</v>
      </c>
      <c r="I33" s="42"/>
      <c r="J33" s="43"/>
      <c r="K33" s="40">
        <f t="shared" si="5"/>
        <v>75000</v>
      </c>
      <c r="L33" s="41">
        <f t="shared" si="1"/>
        <v>0</v>
      </c>
      <c r="M33" s="42"/>
      <c r="N33" s="45">
        <f t="shared" si="2"/>
        <v>0</v>
      </c>
      <c r="O33" s="46" t="str">
        <f t="shared" si="3"/>
        <v/>
      </c>
    </row>
    <row r="34" spans="2:15" hidden="1">
      <c r="B34" s="48"/>
      <c r="C34" s="36"/>
      <c r="D34" s="37"/>
      <c r="E34" s="38"/>
      <c r="F34" s="39"/>
      <c r="G34" s="40">
        <f t="shared" si="4"/>
        <v>75000</v>
      </c>
      <c r="H34" s="41">
        <f t="shared" si="0"/>
        <v>0</v>
      </c>
      <c r="I34" s="42"/>
      <c r="J34" s="43"/>
      <c r="K34" s="40">
        <f t="shared" si="5"/>
        <v>75000</v>
      </c>
      <c r="L34" s="41">
        <f t="shared" si="1"/>
        <v>0</v>
      </c>
      <c r="M34" s="42"/>
      <c r="N34" s="45">
        <f t="shared" si="2"/>
        <v>0</v>
      </c>
      <c r="O34" s="46" t="str">
        <f t="shared" si="3"/>
        <v/>
      </c>
    </row>
    <row r="35" spans="2:15" hidden="1">
      <c r="B35" s="48"/>
      <c r="C35" s="36"/>
      <c r="D35" s="37"/>
      <c r="E35" s="38"/>
      <c r="F35" s="39"/>
      <c r="G35" s="40">
        <f t="shared" si="4"/>
        <v>75000</v>
      </c>
      <c r="H35" s="41">
        <f t="shared" si="0"/>
        <v>0</v>
      </c>
      <c r="I35" s="42"/>
      <c r="J35" s="43"/>
      <c r="K35" s="40">
        <f t="shared" si="5"/>
        <v>75000</v>
      </c>
      <c r="L35" s="41">
        <f t="shared" si="1"/>
        <v>0</v>
      </c>
      <c r="M35" s="42"/>
      <c r="N35" s="45">
        <f t="shared" si="2"/>
        <v>0</v>
      </c>
      <c r="O35" s="46" t="str">
        <f t="shared" si="3"/>
        <v/>
      </c>
    </row>
    <row r="36" spans="2:15" hidden="1">
      <c r="B36" s="48"/>
      <c r="C36" s="36"/>
      <c r="D36" s="37"/>
      <c r="E36" s="38"/>
      <c r="F36" s="39"/>
      <c r="G36" s="40">
        <f t="shared" si="4"/>
        <v>75000</v>
      </c>
      <c r="H36" s="41">
        <f t="shared" si="0"/>
        <v>0</v>
      </c>
      <c r="I36" s="42"/>
      <c r="J36" s="43"/>
      <c r="K36" s="40">
        <f t="shared" si="5"/>
        <v>75000</v>
      </c>
      <c r="L36" s="41">
        <f t="shared" si="1"/>
        <v>0</v>
      </c>
      <c r="M36" s="42"/>
      <c r="N36" s="45">
        <f t="shared" si="2"/>
        <v>0</v>
      </c>
      <c r="O36" s="46" t="str">
        <f t="shared" si="3"/>
        <v/>
      </c>
    </row>
    <row r="37" spans="2:15" s="60" customFormat="1">
      <c r="B37" s="49" t="s">
        <v>29</v>
      </c>
      <c r="C37" s="50"/>
      <c r="D37" s="51"/>
      <c r="E37" s="50"/>
      <c r="F37" s="52"/>
      <c r="G37" s="53"/>
      <c r="H37" s="54">
        <f>SUM(H21:H36)</f>
        <v>871.61500000000001</v>
      </c>
      <c r="I37" s="55"/>
      <c r="J37" s="56"/>
      <c r="K37" s="57"/>
      <c r="L37" s="54">
        <f>SUM(L21:L36)</f>
        <v>831.77999999999986</v>
      </c>
      <c r="M37" s="55"/>
      <c r="N37" s="58">
        <f t="shared" si="2"/>
        <v>-39.83500000000015</v>
      </c>
      <c r="O37" s="59">
        <f t="shared" si="3"/>
        <v>-4.5702517740057423E-2</v>
      </c>
    </row>
    <row r="38" spans="2:15" ht="25.5">
      <c r="B38" s="61" t="s">
        <v>30</v>
      </c>
      <c r="C38" s="36"/>
      <c r="D38" s="37" t="s">
        <v>70</v>
      </c>
      <c r="E38" s="38"/>
      <c r="F38" s="39">
        <v>-0.61399999999999999</v>
      </c>
      <c r="G38" s="40">
        <f>$F$17</f>
        <v>250</v>
      </c>
      <c r="H38" s="41">
        <f>G38*F38</f>
        <v>-153.5</v>
      </c>
      <c r="I38" s="42"/>
      <c r="J38" s="43">
        <v>-0.52839999999999998</v>
      </c>
      <c r="K38" s="40">
        <f>$F$17</f>
        <v>250</v>
      </c>
      <c r="L38" s="41">
        <f>K38*J38</f>
        <v>-132.1</v>
      </c>
      <c r="M38" s="42"/>
      <c r="N38" s="45">
        <f>L38-H38</f>
        <v>21.400000000000006</v>
      </c>
      <c r="O38" s="46">
        <f>IF((H38)=0,"",(N38/H38))</f>
        <v>-0.139413680781759</v>
      </c>
    </row>
    <row r="39" spans="2:15">
      <c r="B39" s="61" t="s">
        <v>31</v>
      </c>
      <c r="C39" s="36"/>
      <c r="D39" s="37" t="s">
        <v>70</v>
      </c>
      <c r="E39" s="38"/>
      <c r="F39" s="39">
        <v>-7.3400000000000007E-2</v>
      </c>
      <c r="G39" s="40">
        <f t="shared" ref="G39:G40" si="6">$F$17</f>
        <v>250</v>
      </c>
      <c r="H39" s="41">
        <f t="shared" ref="H39:H41" si="7">G39*F39</f>
        <v>-18.350000000000001</v>
      </c>
      <c r="I39" s="62"/>
      <c r="J39" s="43"/>
      <c r="K39" s="40">
        <f t="shared" ref="K39:K40" si="8">$F$17</f>
        <v>250</v>
      </c>
      <c r="L39" s="41">
        <f t="shared" ref="L39:L41" si="9">K39*J39</f>
        <v>0</v>
      </c>
      <c r="M39" s="63"/>
      <c r="N39" s="45">
        <f t="shared" ref="N39:N41" si="10">L39-H39</f>
        <v>18.350000000000001</v>
      </c>
      <c r="O39" s="46">
        <f t="shared" ref="O39:O41" si="11">IF((H39)=0,"",(N39/H39))</f>
        <v>-1</v>
      </c>
    </row>
    <row r="40" spans="2:15">
      <c r="B40" s="61" t="s">
        <v>32</v>
      </c>
      <c r="C40" s="36"/>
      <c r="D40" s="37" t="s">
        <v>70</v>
      </c>
      <c r="E40" s="38"/>
      <c r="F40" s="39">
        <v>-0.62409999999999999</v>
      </c>
      <c r="G40" s="40">
        <f t="shared" si="6"/>
        <v>250</v>
      </c>
      <c r="H40" s="41">
        <f t="shared" si="7"/>
        <v>-156.02500000000001</v>
      </c>
      <c r="I40" s="62"/>
      <c r="J40" s="43"/>
      <c r="K40" s="40">
        <f t="shared" si="8"/>
        <v>250</v>
      </c>
      <c r="L40" s="41">
        <f t="shared" si="9"/>
        <v>0</v>
      </c>
      <c r="M40" s="63"/>
      <c r="N40" s="45">
        <f t="shared" si="10"/>
        <v>156.02500000000001</v>
      </c>
      <c r="O40" s="46">
        <f t="shared" si="11"/>
        <v>-1</v>
      </c>
    </row>
    <row r="41" spans="2:15">
      <c r="B41" s="61" t="s">
        <v>33</v>
      </c>
      <c r="C41" s="36"/>
      <c r="D41" s="37" t="s">
        <v>23</v>
      </c>
      <c r="E41" s="38"/>
      <c r="F41" s="39"/>
      <c r="G41" s="40">
        <v>1</v>
      </c>
      <c r="H41" s="41">
        <f t="shared" si="7"/>
        <v>0</v>
      </c>
      <c r="I41" s="62"/>
      <c r="J41" s="43"/>
      <c r="K41" s="40">
        <v>1</v>
      </c>
      <c r="L41" s="41">
        <f t="shared" si="9"/>
        <v>0</v>
      </c>
      <c r="M41" s="63"/>
      <c r="N41" s="45">
        <f t="shared" si="10"/>
        <v>0</v>
      </c>
      <c r="O41" s="46" t="str">
        <f t="shared" si="11"/>
        <v/>
      </c>
    </row>
    <row r="42" spans="2:15">
      <c r="B42" s="65" t="s">
        <v>34</v>
      </c>
      <c r="C42" s="36"/>
      <c r="D42" s="37" t="s">
        <v>70</v>
      </c>
      <c r="E42" s="38"/>
      <c r="F42" s="39">
        <v>0.193</v>
      </c>
      <c r="G42" s="40">
        <f>$F$17</f>
        <v>250</v>
      </c>
      <c r="H42" s="41">
        <f>G42*F42</f>
        <v>48.25</v>
      </c>
      <c r="I42" s="42"/>
      <c r="J42" s="43">
        <v>0.31867961260151878</v>
      </c>
      <c r="K42" s="40">
        <f>$F$17</f>
        <v>250</v>
      </c>
      <c r="L42" s="41">
        <f>K42*J42</f>
        <v>79.669903150379696</v>
      </c>
      <c r="M42" s="42"/>
      <c r="N42" s="45">
        <f>L42-H42</f>
        <v>31.419903150379696</v>
      </c>
      <c r="O42" s="46">
        <f>IF((H42)=0,"",(N42/H42))</f>
        <v>0.65118970259854292</v>
      </c>
    </row>
    <row r="43" spans="2:15">
      <c r="B43" s="65" t="s">
        <v>35</v>
      </c>
      <c r="C43" s="36"/>
      <c r="D43" s="37" t="s">
        <v>23</v>
      </c>
      <c r="E43" s="38"/>
      <c r="F43" s="66"/>
      <c r="G43" s="67"/>
      <c r="H43" s="68"/>
      <c r="I43" s="42"/>
      <c r="J43" s="43"/>
      <c r="K43" s="40">
        <v>1</v>
      </c>
      <c r="L43" s="41">
        <f>K43*J43</f>
        <v>0</v>
      </c>
      <c r="M43" s="42"/>
      <c r="N43" s="45">
        <f>L43-H43</f>
        <v>0</v>
      </c>
      <c r="O43" s="46"/>
    </row>
    <row r="44" spans="2:15" ht="25.5">
      <c r="B44" s="69" t="s">
        <v>36</v>
      </c>
      <c r="C44" s="70"/>
      <c r="D44" s="70"/>
      <c r="E44" s="70"/>
      <c r="F44" s="71"/>
      <c r="G44" s="72"/>
      <c r="H44" s="73">
        <f>SUM(H38:H42)+H37</f>
        <v>591.99</v>
      </c>
      <c r="I44" s="55"/>
      <c r="J44" s="72"/>
      <c r="K44" s="74"/>
      <c r="L44" s="73">
        <f>SUM(L38:L42)+L37</f>
        <v>779.34990315037953</v>
      </c>
      <c r="M44" s="55"/>
      <c r="N44" s="58">
        <f t="shared" ref="N44:N68" si="12">L44-H44</f>
        <v>187.35990315037952</v>
      </c>
      <c r="O44" s="59">
        <f t="shared" ref="O44:O68" si="13">IF((H44)=0,"",(N44/H44))</f>
        <v>0.3164916690322126</v>
      </c>
    </row>
    <row r="45" spans="2:15">
      <c r="B45" s="42" t="s">
        <v>37</v>
      </c>
      <c r="C45" s="42"/>
      <c r="D45" s="75" t="s">
        <v>70</v>
      </c>
      <c r="E45" s="76"/>
      <c r="F45" s="43">
        <v>2.4344999999999999</v>
      </c>
      <c r="G45" s="77">
        <f>$F$17*(1+F$71)</f>
        <v>262.17500000000001</v>
      </c>
      <c r="H45" s="41">
        <f>G45*F45</f>
        <v>638.26503749999995</v>
      </c>
      <c r="I45" s="42"/>
      <c r="J45" s="43">
        <v>2.5133999999999999</v>
      </c>
      <c r="K45" s="78">
        <f>$F$17*(1+J$71)</f>
        <v>263.7</v>
      </c>
      <c r="L45" s="41">
        <f>K45*J45</f>
        <v>662.78357999999992</v>
      </c>
      <c r="M45" s="42"/>
      <c r="N45" s="45">
        <f t="shared" si="12"/>
        <v>24.518542499999967</v>
      </c>
      <c r="O45" s="46">
        <f t="shared" si="13"/>
        <v>3.841435933266197E-2</v>
      </c>
    </row>
    <row r="46" spans="2:15" ht="25.5">
      <c r="B46" s="79" t="s">
        <v>38</v>
      </c>
      <c r="C46" s="42"/>
      <c r="D46" s="75" t="s">
        <v>70</v>
      </c>
      <c r="E46" s="76"/>
      <c r="F46" s="43">
        <v>1.6613</v>
      </c>
      <c r="G46" s="77">
        <f>$F$17*(1+F$71)</f>
        <v>262.17500000000001</v>
      </c>
      <c r="H46" s="41">
        <f>G46*F46</f>
        <v>435.55132750000001</v>
      </c>
      <c r="I46" s="42"/>
      <c r="J46" s="43">
        <v>1.6362000000000001</v>
      </c>
      <c r="K46" s="78">
        <f>$F$17*(1+J$71)</f>
        <v>263.7</v>
      </c>
      <c r="L46" s="41">
        <f>K46*J46</f>
        <v>431.46593999999999</v>
      </c>
      <c r="M46" s="42"/>
      <c r="N46" s="45">
        <f t="shared" si="12"/>
        <v>-4.0853875000000244</v>
      </c>
      <c r="O46" s="46">
        <f t="shared" si="13"/>
        <v>-9.3798072513050119E-3</v>
      </c>
    </row>
    <row r="47" spans="2:15" ht="25.5">
      <c r="B47" s="69" t="s">
        <v>39</v>
      </c>
      <c r="C47" s="50"/>
      <c r="D47" s="50"/>
      <c r="E47" s="50"/>
      <c r="F47" s="80"/>
      <c r="G47" s="72"/>
      <c r="H47" s="73">
        <f>SUM(H44:H46)</f>
        <v>1665.8063650000001</v>
      </c>
      <c r="I47" s="81"/>
      <c r="J47" s="82"/>
      <c r="K47" s="83"/>
      <c r="L47" s="73">
        <f>SUM(L44:L46)</f>
        <v>1873.5994231503796</v>
      </c>
      <c r="M47" s="81"/>
      <c r="N47" s="58">
        <f t="shared" si="12"/>
        <v>207.79305815037947</v>
      </c>
      <c r="O47" s="59">
        <f t="shared" si="13"/>
        <v>0.12474022342349463</v>
      </c>
    </row>
    <row r="48" spans="2:15" ht="25.5">
      <c r="B48" s="84" t="s">
        <v>40</v>
      </c>
      <c r="C48" s="36"/>
      <c r="D48" s="37" t="s">
        <v>26</v>
      </c>
      <c r="E48" s="38"/>
      <c r="F48" s="85">
        <v>5.1999999999999998E-3</v>
      </c>
      <c r="G48" s="77">
        <f>F16</f>
        <v>75000</v>
      </c>
      <c r="H48" s="86">
        <f t="shared" ref="H48:H56" si="14">G48*F48</f>
        <v>390</v>
      </c>
      <c r="I48" s="42"/>
      <c r="J48" s="87">
        <f>F48</f>
        <v>5.1999999999999998E-3</v>
      </c>
      <c r="K48" s="78">
        <f>J16</f>
        <v>0</v>
      </c>
      <c r="L48" s="86">
        <f t="shared" ref="L48:L56" si="15">K48*J48</f>
        <v>0</v>
      </c>
      <c r="M48" s="42"/>
      <c r="N48" s="45">
        <f t="shared" si="12"/>
        <v>-390</v>
      </c>
      <c r="O48" s="88">
        <f t="shared" si="13"/>
        <v>-1</v>
      </c>
    </row>
    <row r="49" spans="2:15" ht="25.5">
      <c r="B49" s="84" t="s">
        <v>41</v>
      </c>
      <c r="C49" s="36"/>
      <c r="D49" s="37" t="s">
        <v>26</v>
      </c>
      <c r="E49" s="38"/>
      <c r="F49" s="85">
        <v>1.1000000000000001E-3</v>
      </c>
      <c r="G49" s="77">
        <f>F16</f>
        <v>75000</v>
      </c>
      <c r="H49" s="86">
        <f t="shared" si="14"/>
        <v>82.5</v>
      </c>
      <c r="I49" s="42"/>
      <c r="J49" s="87">
        <f>F49</f>
        <v>1.1000000000000001E-3</v>
      </c>
      <c r="K49" s="78">
        <f>J16</f>
        <v>0</v>
      </c>
      <c r="L49" s="86">
        <f t="shared" si="15"/>
        <v>0</v>
      </c>
      <c r="M49" s="42"/>
      <c r="N49" s="45">
        <f t="shared" si="12"/>
        <v>-82.5</v>
      </c>
      <c r="O49" s="88">
        <f t="shared" si="13"/>
        <v>-1</v>
      </c>
    </row>
    <row r="50" spans="2:15">
      <c r="B50" s="36" t="s">
        <v>42</v>
      </c>
      <c r="C50" s="36"/>
      <c r="D50" s="37" t="s">
        <v>23</v>
      </c>
      <c r="E50" s="38"/>
      <c r="F50" s="85">
        <v>0.25</v>
      </c>
      <c r="G50" s="40">
        <v>1</v>
      </c>
      <c r="H50" s="86">
        <f t="shared" si="14"/>
        <v>0.25</v>
      </c>
      <c r="I50" s="42"/>
      <c r="J50" s="87">
        <f>F50</f>
        <v>0.25</v>
      </c>
      <c r="K50" s="44">
        <v>1</v>
      </c>
      <c r="L50" s="86">
        <f t="shared" si="15"/>
        <v>0.25</v>
      </c>
      <c r="M50" s="42"/>
      <c r="N50" s="45">
        <f t="shared" si="12"/>
        <v>0</v>
      </c>
      <c r="O50" s="88">
        <f t="shared" si="13"/>
        <v>0</v>
      </c>
    </row>
    <row r="51" spans="2:15">
      <c r="B51" s="36" t="s">
        <v>43</v>
      </c>
      <c r="C51" s="36"/>
      <c r="D51" s="37" t="s">
        <v>26</v>
      </c>
      <c r="E51" s="38"/>
      <c r="F51" s="85">
        <f>0.0067</f>
        <v>6.7000000000000002E-3</v>
      </c>
      <c r="G51" s="77">
        <f>F16</f>
        <v>75000</v>
      </c>
      <c r="H51" s="86">
        <f t="shared" si="14"/>
        <v>502.5</v>
      </c>
      <c r="I51" s="42"/>
      <c r="J51" s="87">
        <f>F51</f>
        <v>6.7000000000000002E-3</v>
      </c>
      <c r="K51" s="78">
        <f>J16</f>
        <v>0</v>
      </c>
      <c r="L51" s="86">
        <f t="shared" si="15"/>
        <v>0</v>
      </c>
      <c r="M51" s="42"/>
      <c r="N51" s="45">
        <f t="shared" si="12"/>
        <v>-502.5</v>
      </c>
      <c r="O51" s="88">
        <f t="shared" si="13"/>
        <v>-1</v>
      </c>
    </row>
    <row r="52" spans="2:15">
      <c r="B52" s="65" t="s">
        <v>44</v>
      </c>
      <c r="C52" s="36"/>
      <c r="D52" s="37"/>
      <c r="E52" s="38"/>
      <c r="F52" s="89">
        <v>7.4999999999999997E-2</v>
      </c>
      <c r="G52" s="77">
        <f>IF($T$1=1,IF($F$16&gt;=600,600,IF($F$16&lt;600,$F$16*(1+$F$71),$F$16-600)),IF($T$1=2,IF($F$16&gt;=1000,1000,IF($F$16&lt;1000,$F$16*(1+$F$71),$F$16-1000))))</f>
        <v>1000</v>
      </c>
      <c r="H52" s="86">
        <f>G52*F52</f>
        <v>75</v>
      </c>
      <c r="I52" s="42"/>
      <c r="J52" s="85">
        <v>7.3999999999999996E-2</v>
      </c>
      <c r="K52" s="77">
        <f>IF($T$1=1,IF($F$16&gt;=600,600,IF($F$16&lt;600,$F$16*(1+$F$71),$F$16-600)),IF($T$1=2,IF($F$16&gt;=1000,1000,IF($F$16&lt;1000,$F$16*(1+$F$71),$F$16-1000))))</f>
        <v>1000</v>
      </c>
      <c r="L52" s="86">
        <f>K52*J52</f>
        <v>74</v>
      </c>
      <c r="M52" s="42"/>
      <c r="N52" s="45">
        <f t="shared" si="12"/>
        <v>-1</v>
      </c>
      <c r="O52" s="88">
        <f t="shared" si="13"/>
        <v>-1.3333333333333334E-2</v>
      </c>
    </row>
    <row r="53" spans="2:15">
      <c r="B53" s="65" t="s">
        <v>45</v>
      </c>
      <c r="C53" s="36"/>
      <c r="D53" s="37"/>
      <c r="E53" s="38"/>
      <c r="F53" s="89">
        <v>8.7999999999999995E-2</v>
      </c>
      <c r="G53" s="77">
        <f>IF($T$1=1,IF($F$16&gt;=600,$F$16*(1+$F$71)-600,IF($F$16&lt;600,0,)), IF($T$1=2,IF($F$16&gt;=1000,$F$16*(1+$F$71)-1000,IF($F$16&lt;1000,0))))</f>
        <v>77652.5</v>
      </c>
      <c r="H53" s="86">
        <f>G53*F53</f>
        <v>6833.4199999999992</v>
      </c>
      <c r="I53" s="42"/>
      <c r="J53" s="85">
        <v>8.6999999999999994E-2</v>
      </c>
      <c r="K53" s="77">
        <f>IF($T$1=1,IF($F$16&gt;=600,$F$16*(1+$F$71)-600,IF($F$16&lt;600,0,)), IF($T$1=2,IF($F$16&gt;=1000,$F$16*(1+$F$71)-1000,IF($F$16&lt;1000,0))))</f>
        <v>77652.5</v>
      </c>
      <c r="L53" s="86">
        <f>K53*J53</f>
        <v>6755.7674999999999</v>
      </c>
      <c r="M53" s="42"/>
      <c r="N53" s="45">
        <f t="shared" si="12"/>
        <v>-77.652499999999236</v>
      </c>
      <c r="O53" s="88">
        <f t="shared" si="13"/>
        <v>-1.1363636363636253E-2</v>
      </c>
    </row>
    <row r="54" spans="2:15">
      <c r="B54" s="65" t="s">
        <v>46</v>
      </c>
      <c r="C54" s="36"/>
      <c r="D54" s="37"/>
      <c r="E54" s="38"/>
      <c r="F54" s="89">
        <v>6.5000000000000002E-2</v>
      </c>
      <c r="G54" s="90">
        <f>0.64*$F$16*(1+$F$71)</f>
        <v>50337.599999999999</v>
      </c>
      <c r="H54" s="86">
        <f t="shared" si="14"/>
        <v>3271.944</v>
      </c>
      <c r="I54" s="42"/>
      <c r="J54" s="85">
        <v>6.3E-2</v>
      </c>
      <c r="K54" s="91">
        <f>0.64*$F$16*(1+$F$71)</f>
        <v>50337.599999999999</v>
      </c>
      <c r="L54" s="86">
        <f t="shared" si="15"/>
        <v>3171.2687999999998</v>
      </c>
      <c r="M54" s="42"/>
      <c r="N54" s="45">
        <f t="shared" si="12"/>
        <v>-100.67520000000013</v>
      </c>
      <c r="O54" s="88">
        <f t="shared" si="13"/>
        <v>-3.0769230769230809E-2</v>
      </c>
    </row>
    <row r="55" spans="2:15">
      <c r="B55" s="65" t="s">
        <v>47</v>
      </c>
      <c r="C55" s="36"/>
      <c r="D55" s="37"/>
      <c r="E55" s="38"/>
      <c r="F55" s="89">
        <v>0.1</v>
      </c>
      <c r="G55" s="90">
        <f>0.18*$F$16*(1+$F$71)</f>
        <v>14157.449999999999</v>
      </c>
      <c r="H55" s="86">
        <f t="shared" si="14"/>
        <v>1415.7449999999999</v>
      </c>
      <c r="I55" s="42"/>
      <c r="J55" s="85">
        <v>9.9000000000000005E-2</v>
      </c>
      <c r="K55" s="91">
        <f>0.18*$F$16*(1+$F$71)</f>
        <v>14157.449999999999</v>
      </c>
      <c r="L55" s="86">
        <f t="shared" si="15"/>
        <v>1401.58755</v>
      </c>
      <c r="M55" s="42"/>
      <c r="N55" s="45">
        <f t="shared" si="12"/>
        <v>-14.157449999999926</v>
      </c>
      <c r="O55" s="88">
        <f t="shared" si="13"/>
        <v>-9.9999999999999482E-3</v>
      </c>
    </row>
    <row r="56" spans="2:15" ht="13.5" thickBot="1">
      <c r="B56" s="17" t="s">
        <v>48</v>
      </c>
      <c r="C56" s="36"/>
      <c r="D56" s="37"/>
      <c r="E56" s="38"/>
      <c r="F56" s="89">
        <v>0.11700000000000001</v>
      </c>
      <c r="G56" s="90">
        <f>0.18*$F$16*(1+$F$71)</f>
        <v>14157.449999999999</v>
      </c>
      <c r="H56" s="86">
        <f t="shared" si="14"/>
        <v>1656.42165</v>
      </c>
      <c r="I56" s="42"/>
      <c r="J56" s="85">
        <v>0.11799999999999999</v>
      </c>
      <c r="K56" s="91">
        <f>0.18*$F$16*(1+$F$71)</f>
        <v>14157.449999999999</v>
      </c>
      <c r="L56" s="86">
        <f t="shared" si="15"/>
        <v>1670.5790999999997</v>
      </c>
      <c r="M56" s="42"/>
      <c r="N56" s="45">
        <f t="shared" si="12"/>
        <v>14.157449999999699</v>
      </c>
      <c r="O56" s="88">
        <f t="shared" si="13"/>
        <v>8.5470085470083657E-3</v>
      </c>
    </row>
    <row r="57" spans="2:15" ht="8.25" customHeight="1" thickBot="1">
      <c r="B57" s="92"/>
      <c r="C57" s="93"/>
      <c r="D57" s="94"/>
      <c r="E57" s="93"/>
      <c r="F57" s="95"/>
      <c r="G57" s="96"/>
      <c r="H57" s="97"/>
      <c r="I57" s="98"/>
      <c r="J57" s="95"/>
      <c r="K57" s="99"/>
      <c r="L57" s="97"/>
      <c r="M57" s="98"/>
      <c r="N57" s="100"/>
      <c r="O57" s="101"/>
    </row>
    <row r="58" spans="2:15">
      <c r="B58" s="102" t="s">
        <v>49</v>
      </c>
      <c r="C58" s="36"/>
      <c r="D58" s="36"/>
      <c r="E58" s="36"/>
      <c r="F58" s="103"/>
      <c r="G58" s="104"/>
      <c r="H58" s="105">
        <f>SUM(H47:H53)</f>
        <v>9549.4763649999986</v>
      </c>
      <c r="I58" s="106"/>
      <c r="J58" s="107"/>
      <c r="K58" s="107"/>
      <c r="L58" s="108">
        <f>SUM(L47:L53)</f>
        <v>8703.6169231503791</v>
      </c>
      <c r="M58" s="109"/>
      <c r="N58" s="110">
        <f t="shared" si="12"/>
        <v>-845.85944184961954</v>
      </c>
      <c r="O58" s="111">
        <f t="shared" si="13"/>
        <v>-8.8576526033385256E-2</v>
      </c>
    </row>
    <row r="59" spans="2:15">
      <c r="B59" s="112" t="s">
        <v>50</v>
      </c>
      <c r="C59" s="36"/>
      <c r="D59" s="36"/>
      <c r="E59" s="36"/>
      <c r="F59" s="113">
        <v>0.13</v>
      </c>
      <c r="G59" s="104"/>
      <c r="H59" s="114">
        <f>H58*F59</f>
        <v>1241.4319274499999</v>
      </c>
      <c r="I59" s="115"/>
      <c r="J59" s="116">
        <v>0.13</v>
      </c>
      <c r="K59" s="117"/>
      <c r="L59" s="118">
        <f>L58*J59</f>
        <v>1131.4702000095492</v>
      </c>
      <c r="M59" s="119"/>
      <c r="N59" s="120">
        <f t="shared" si="12"/>
        <v>-109.96172744045066</v>
      </c>
      <c r="O59" s="121">
        <f t="shared" si="13"/>
        <v>-8.8576526033385339E-2</v>
      </c>
    </row>
    <row r="60" spans="2:15">
      <c r="B60" s="122" t="s">
        <v>51</v>
      </c>
      <c r="C60" s="36"/>
      <c r="D60" s="36"/>
      <c r="E60" s="36"/>
      <c r="F60" s="123"/>
      <c r="G60" s="124"/>
      <c r="H60" s="114">
        <f>H58+H59</f>
        <v>10790.908292449998</v>
      </c>
      <c r="I60" s="115"/>
      <c r="J60" s="115"/>
      <c r="K60" s="115"/>
      <c r="L60" s="118">
        <f>L58+L59</f>
        <v>9835.0871231599285</v>
      </c>
      <c r="M60" s="119"/>
      <c r="N60" s="120">
        <f t="shared" si="12"/>
        <v>-955.82116929006952</v>
      </c>
      <c r="O60" s="121">
        <f t="shared" si="13"/>
        <v>-8.85765260333852E-2</v>
      </c>
    </row>
    <row r="61" spans="2:15">
      <c r="B61" s="125" t="s">
        <v>52</v>
      </c>
      <c r="C61" s="125"/>
      <c r="D61" s="125"/>
      <c r="E61" s="36"/>
      <c r="F61" s="123"/>
      <c r="G61" s="124"/>
      <c r="H61" s="126">
        <f>ROUND(-H60*10%,2)</f>
        <v>-1079.0899999999999</v>
      </c>
      <c r="I61" s="115"/>
      <c r="J61" s="115"/>
      <c r="K61" s="115"/>
      <c r="L61" s="127">
        <f>ROUND(-L60*10%,2)</f>
        <v>-983.51</v>
      </c>
      <c r="M61" s="119"/>
      <c r="N61" s="128">
        <f t="shared" si="12"/>
        <v>95.579999999999927</v>
      </c>
      <c r="O61" s="129">
        <f t="shared" si="13"/>
        <v>-8.8574632329092046E-2</v>
      </c>
    </row>
    <row r="62" spans="2:15" ht="13.5" thickBot="1">
      <c r="B62" s="130" t="s">
        <v>53</v>
      </c>
      <c r="C62" s="130"/>
      <c r="D62" s="130"/>
      <c r="E62" s="131"/>
      <c r="F62" s="132"/>
      <c r="G62" s="133"/>
      <c r="H62" s="134">
        <f>SUM(H60:H61)</f>
        <v>9711.8182924499979</v>
      </c>
      <c r="I62" s="135"/>
      <c r="J62" s="135"/>
      <c r="K62" s="135"/>
      <c r="L62" s="136">
        <f>SUM(L60:L61)</f>
        <v>8851.5771231599283</v>
      </c>
      <c r="M62" s="137"/>
      <c r="N62" s="138">
        <f t="shared" si="12"/>
        <v>-860.24116929006959</v>
      </c>
      <c r="O62" s="139">
        <f t="shared" si="13"/>
        <v>-8.8576736444793677E-2</v>
      </c>
    </row>
    <row r="63" spans="2:15" ht="8.25" customHeight="1" thickBot="1">
      <c r="B63" s="92"/>
      <c r="C63" s="93"/>
      <c r="D63" s="94"/>
      <c r="E63" s="93"/>
      <c r="F63" s="140"/>
      <c r="G63" s="141"/>
      <c r="H63" s="142"/>
      <c r="I63" s="143"/>
      <c r="J63" s="140"/>
      <c r="K63" s="96"/>
      <c r="L63" s="144"/>
      <c r="M63" s="98"/>
      <c r="N63" s="145"/>
      <c r="O63" s="101"/>
    </row>
    <row r="64" spans="2:15">
      <c r="B64" s="102" t="s">
        <v>54</v>
      </c>
      <c r="C64" s="36"/>
      <c r="D64" s="36"/>
      <c r="E64" s="36"/>
      <c r="F64" s="103"/>
      <c r="G64" s="104"/>
      <c r="H64" s="105">
        <f>SUM(H47:H51,H54:H56)</f>
        <v>8985.1670149999991</v>
      </c>
      <c r="I64" s="106"/>
      <c r="J64" s="107"/>
      <c r="K64" s="107"/>
      <c r="L64" s="146">
        <f>SUM(L47:L51,L54:L56)</f>
        <v>8117.2848731503791</v>
      </c>
      <c r="M64" s="109"/>
      <c r="N64" s="110">
        <f t="shared" ref="N64" si="16">L64-H64</f>
        <v>-867.88214184961998</v>
      </c>
      <c r="O64" s="111">
        <f t="shared" ref="O64" si="17">IF((H64)=0,"",(N64/H64))</f>
        <v>-9.6590540877065714E-2</v>
      </c>
    </row>
    <row r="65" spans="1:15">
      <c r="B65" s="112" t="s">
        <v>50</v>
      </c>
      <c r="C65" s="36"/>
      <c r="D65" s="36"/>
      <c r="E65" s="36"/>
      <c r="F65" s="113">
        <v>0.13</v>
      </c>
      <c r="G65" s="124"/>
      <c r="H65" s="114">
        <f>H64*F65</f>
        <v>1168.07171195</v>
      </c>
      <c r="I65" s="115"/>
      <c r="J65" s="147">
        <v>0.13</v>
      </c>
      <c r="K65" s="115"/>
      <c r="L65" s="118">
        <f>L64*J65</f>
        <v>1055.2470335095493</v>
      </c>
      <c r="M65" s="119"/>
      <c r="N65" s="120">
        <f t="shared" si="12"/>
        <v>-112.82467844045073</v>
      </c>
      <c r="O65" s="121">
        <f t="shared" si="13"/>
        <v>-9.6590540877065811E-2</v>
      </c>
    </row>
    <row r="66" spans="1:15">
      <c r="B66" s="122" t="s">
        <v>51</v>
      </c>
      <c r="C66" s="36"/>
      <c r="D66" s="36"/>
      <c r="E66" s="36"/>
      <c r="F66" s="123"/>
      <c r="G66" s="124"/>
      <c r="H66" s="114">
        <f>H64+H65</f>
        <v>10153.23872695</v>
      </c>
      <c r="I66" s="115"/>
      <c r="J66" s="115"/>
      <c r="K66" s="115"/>
      <c r="L66" s="118">
        <f>L64+L65</f>
        <v>9172.5319066599277</v>
      </c>
      <c r="M66" s="119"/>
      <c r="N66" s="120">
        <f t="shared" si="12"/>
        <v>-980.70682029007185</v>
      </c>
      <c r="O66" s="121">
        <f t="shared" si="13"/>
        <v>-9.6590540877065839E-2</v>
      </c>
    </row>
    <row r="67" spans="1:15">
      <c r="B67" s="125" t="s">
        <v>52</v>
      </c>
      <c r="C67" s="125"/>
      <c r="D67" s="125"/>
      <c r="E67" s="36"/>
      <c r="F67" s="123"/>
      <c r="G67" s="124"/>
      <c r="H67" s="126">
        <f>ROUND(-H66*10%,2)</f>
        <v>-1015.32</v>
      </c>
      <c r="I67" s="115"/>
      <c r="J67" s="115"/>
      <c r="K67" s="115"/>
      <c r="L67" s="127">
        <f>ROUND(-L66*10%,2)</f>
        <v>-917.25</v>
      </c>
      <c r="M67" s="119"/>
      <c r="N67" s="128">
        <f t="shared" si="12"/>
        <v>98.07000000000005</v>
      </c>
      <c r="O67" s="129">
        <f t="shared" si="13"/>
        <v>-9.6590237560572084E-2</v>
      </c>
    </row>
    <row r="68" spans="1:15" ht="13.5" thickBot="1">
      <c r="B68" s="130" t="s">
        <v>55</v>
      </c>
      <c r="C68" s="130"/>
      <c r="D68" s="130"/>
      <c r="E68" s="131"/>
      <c r="F68" s="148"/>
      <c r="G68" s="149"/>
      <c r="H68" s="150">
        <f>H66+H67</f>
        <v>9137.9187269499998</v>
      </c>
      <c r="I68" s="151"/>
      <c r="J68" s="151"/>
      <c r="K68" s="151"/>
      <c r="L68" s="152">
        <f>L66+L67</f>
        <v>8255.2819066599277</v>
      </c>
      <c r="M68" s="153"/>
      <c r="N68" s="154">
        <f t="shared" si="12"/>
        <v>-882.63682029007214</v>
      </c>
      <c r="O68" s="155">
        <f t="shared" si="13"/>
        <v>-9.6590574578755681E-2</v>
      </c>
    </row>
    <row r="69" spans="1:15" ht="8.25" customHeight="1" thickBot="1">
      <c r="B69" s="92"/>
      <c r="C69" s="93"/>
      <c r="D69" s="94"/>
      <c r="E69" s="93"/>
      <c r="F69" s="140"/>
      <c r="G69" s="141"/>
      <c r="H69" s="142"/>
      <c r="I69" s="143"/>
      <c r="J69" s="140"/>
      <c r="K69" s="96"/>
      <c r="L69" s="144"/>
      <c r="M69" s="98"/>
      <c r="N69" s="145"/>
      <c r="O69" s="101"/>
    </row>
    <row r="70" spans="1:15" ht="10.5" customHeight="1">
      <c r="L70" s="156"/>
    </row>
    <row r="71" spans="1:15">
      <c r="B71" s="18" t="s">
        <v>56</v>
      </c>
      <c r="F71" s="157">
        <v>4.87E-2</v>
      </c>
      <c r="J71" s="157">
        <v>5.4800000000000001E-2</v>
      </c>
    </row>
    <row r="72" spans="1:15" ht="6" customHeight="1"/>
    <row r="73" spans="1:15" ht="10.5" customHeight="1">
      <c r="A73" s="158" t="s">
        <v>57</v>
      </c>
    </row>
    <row r="74" spans="1:15" ht="10.5" customHeight="1"/>
    <row r="75" spans="1:15">
      <c r="A75" s="11" t="s">
        <v>58</v>
      </c>
    </row>
    <row r="76" spans="1:15">
      <c r="A76" s="11" t="s">
        <v>59</v>
      </c>
    </row>
    <row r="78" spans="1:15">
      <c r="A78" s="11" t="s">
        <v>60</v>
      </c>
    </row>
    <row r="79" spans="1:15">
      <c r="A79" s="11" t="s">
        <v>61</v>
      </c>
    </row>
    <row r="81" spans="1:1">
      <c r="A81" s="11" t="s">
        <v>62</v>
      </c>
    </row>
    <row r="82" spans="1:1">
      <c r="A82" s="11" t="s">
        <v>63</v>
      </c>
    </row>
    <row r="83" spans="1:1">
      <c r="A83" s="11" t="s">
        <v>64</v>
      </c>
    </row>
    <row r="84" spans="1:1">
      <c r="A84" s="11" t="s">
        <v>65</v>
      </c>
    </row>
    <row r="85" spans="1:1">
      <c r="A85" s="11" t="s">
        <v>66</v>
      </c>
    </row>
  </sheetData>
  <sheetProtection selectLockedCells="1"/>
  <mergeCells count="14">
    <mergeCell ref="B68:D68"/>
    <mergeCell ref="D19:D20"/>
    <mergeCell ref="N19:N20"/>
    <mergeCell ref="O19:O20"/>
    <mergeCell ref="B61:D61"/>
    <mergeCell ref="B62:D62"/>
    <mergeCell ref="B67:D67"/>
    <mergeCell ref="A3:K3"/>
    <mergeCell ref="B10:O10"/>
    <mergeCell ref="B11:O11"/>
    <mergeCell ref="D14:O14"/>
    <mergeCell ref="F18:H18"/>
    <mergeCell ref="J18:L18"/>
    <mergeCell ref="N18:O18"/>
  </mergeCells>
  <dataValidations count="2">
    <dataValidation type="list" allowBlank="1" showInputMessage="1" showErrorMessage="1" prompt="Select Charge Unit - monthly, per kWh, per kW" sqref="D45:D46 D48:D57 D63 D69 D38:D43 D21:D36">
      <formula1>"Monthly, per kWh, per kW"</formula1>
    </dataValidation>
    <dataValidation type="list" allowBlank="1" showInputMessage="1" showErrorMessage="1" sqref="E45:E46 E48:E57 E63 E69 E38:E43 E21:E36">
      <formula1>#REF!</formula1>
    </dataValidation>
  </dataValidations>
  <pageMargins left="0.75" right="0.75" top="1" bottom="1" header="0.5" footer="0.5"/>
  <pageSetup scale="64" orientation="portrait" r:id="rId1"/>
  <headerFooter alignWithMargins="0">
    <oddFooter>&amp;C9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9">
    <pageSetUpPr fitToPage="1"/>
  </sheetPr>
  <dimension ref="A1:T85"/>
  <sheetViews>
    <sheetView showGridLines="0" topLeftCell="A37" zoomScaleNormal="100" workbookViewId="0">
      <selection activeCell="K8" sqref="K8"/>
    </sheetView>
  </sheetViews>
  <sheetFormatPr defaultRowHeight="12.75"/>
  <cols>
    <col min="1" max="1" width="1.28515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12.28515625" style="11" bestFit="1" customWidth="1"/>
    <col min="9" max="9" width="2.85546875" style="11" customWidth="1"/>
    <col min="10" max="10" width="12.140625" style="11" customWidth="1"/>
    <col min="11" max="11" width="8.5703125" style="11" customWidth="1"/>
    <col min="12" max="12" width="12.28515625" style="11" bestFit="1" customWidth="1"/>
    <col min="13" max="13" width="2.85546875" style="11" customWidth="1"/>
    <col min="14" max="14" width="12.7109375" style="11" bestFit="1" customWidth="1"/>
    <col min="15" max="15" width="17.140625" style="11" customWidth="1"/>
    <col min="16" max="16" width="1.5703125" style="11" customWidth="1"/>
    <col min="17" max="19" width="9.140625" style="11"/>
    <col min="20" max="20" width="0" style="11" hidden="1" customWidth="1"/>
    <col min="21" max="16384" width="9.140625" style="11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/>
      <c r="P1"/>
      <c r="T1" s="2">
        <v>2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/>
      <c r="P4"/>
    </row>
    <row r="5" spans="1:20" s="2" customFormat="1" ht="15" hidden="1" customHeight="1">
      <c r="C5" s="9"/>
      <c r="D5" s="9"/>
      <c r="E5" s="9"/>
      <c r="N5" s="3" t="s">
        <v>4</v>
      </c>
      <c r="O5" s="10"/>
      <c r="P5"/>
    </row>
    <row r="6" spans="1:20" s="2" customFormat="1" ht="9" hidden="1" customHeight="1">
      <c r="N6" s="3"/>
      <c r="O6" s="4"/>
      <c r="P6"/>
    </row>
    <row r="7" spans="1:20" s="2" customFormat="1" hidden="1">
      <c r="N7" s="3" t="s">
        <v>5</v>
      </c>
      <c r="O7" s="10"/>
      <c r="P7"/>
    </row>
    <row r="8" spans="1:20" s="2" customFormat="1" ht="15" customHeight="1">
      <c r="N8" s="11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/>
    </row>
    <row r="11" spans="1:20" ht="18.75" customHeight="1">
      <c r="B11" s="12" t="s">
        <v>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3" t="s">
        <v>8</v>
      </c>
      <c r="D14" s="14" t="s">
        <v>71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20" ht="7.5" customHeight="1">
      <c r="B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20">
      <c r="B16" s="17"/>
      <c r="D16" s="18" t="s">
        <v>10</v>
      </c>
      <c r="E16" s="18"/>
      <c r="F16" s="19">
        <v>2000000</v>
      </c>
      <c r="G16" s="18" t="s">
        <v>11</v>
      </c>
    </row>
    <row r="17" spans="2:15" ht="15" customHeight="1">
      <c r="B17" s="17"/>
      <c r="F17" s="19">
        <v>5000</v>
      </c>
      <c r="G17" s="18" t="s">
        <v>69</v>
      </c>
    </row>
    <row r="18" spans="2:15">
      <c r="B18" s="17"/>
      <c r="D18" s="20"/>
      <c r="E18" s="20"/>
      <c r="F18" s="21" t="s">
        <v>12</v>
      </c>
      <c r="G18" s="22"/>
      <c r="H18" s="23"/>
      <c r="J18" s="21" t="s">
        <v>13</v>
      </c>
      <c r="K18" s="22"/>
      <c r="L18" s="23"/>
      <c r="N18" s="21" t="s">
        <v>14</v>
      </c>
      <c r="O18" s="23"/>
    </row>
    <row r="19" spans="2:15">
      <c r="B19" s="17"/>
      <c r="D19" s="24" t="s">
        <v>15</v>
      </c>
      <c r="E19" s="25"/>
      <c r="F19" s="26" t="s">
        <v>16</v>
      </c>
      <c r="G19" s="26" t="s">
        <v>17</v>
      </c>
      <c r="H19" s="27" t="s">
        <v>18</v>
      </c>
      <c r="J19" s="26" t="s">
        <v>16</v>
      </c>
      <c r="K19" s="28" t="s">
        <v>17</v>
      </c>
      <c r="L19" s="27" t="s">
        <v>18</v>
      </c>
      <c r="N19" s="29" t="s">
        <v>19</v>
      </c>
      <c r="O19" s="30" t="s">
        <v>20</v>
      </c>
    </row>
    <row r="20" spans="2:15">
      <c r="B20" s="17"/>
      <c r="D20" s="31"/>
      <c r="E20" s="25"/>
      <c r="F20" s="32" t="s">
        <v>21</v>
      </c>
      <c r="G20" s="32"/>
      <c r="H20" s="33" t="s">
        <v>21</v>
      </c>
      <c r="J20" s="32" t="s">
        <v>21</v>
      </c>
      <c r="K20" s="33"/>
      <c r="L20" s="33" t="s">
        <v>21</v>
      </c>
      <c r="N20" s="34"/>
      <c r="O20" s="35"/>
    </row>
    <row r="21" spans="2:15">
      <c r="B21" s="36" t="s">
        <v>22</v>
      </c>
      <c r="C21" s="36"/>
      <c r="D21" s="37" t="s">
        <v>23</v>
      </c>
      <c r="E21" s="38"/>
      <c r="F21" s="159">
        <v>6311.79</v>
      </c>
      <c r="G21" s="40">
        <v>1</v>
      </c>
      <c r="H21" s="41">
        <f>G21*F21</f>
        <v>6311.79</v>
      </c>
      <c r="I21" s="42"/>
      <c r="J21" s="160">
        <v>6576.42</v>
      </c>
      <c r="K21" s="44">
        <v>1</v>
      </c>
      <c r="L21" s="41">
        <f>K21*J21</f>
        <v>6576.42</v>
      </c>
      <c r="M21" s="42"/>
      <c r="N21" s="45">
        <f>L21-H21</f>
        <v>264.63000000000011</v>
      </c>
      <c r="O21" s="46">
        <f>IF((H21)=0,"",(N21/H21))</f>
        <v>4.1926299829366964E-2</v>
      </c>
    </row>
    <row r="22" spans="2:15">
      <c r="B22" s="36" t="s">
        <v>24</v>
      </c>
      <c r="C22" s="36"/>
      <c r="D22" s="37" t="s">
        <v>23</v>
      </c>
      <c r="E22" s="38"/>
      <c r="F22" s="39"/>
      <c r="G22" s="40">
        <v>1</v>
      </c>
      <c r="H22" s="41">
        <f t="shared" ref="H22:H36" si="0">G22*F22</f>
        <v>0</v>
      </c>
      <c r="I22" s="42"/>
      <c r="J22" s="43"/>
      <c r="K22" s="44">
        <v>1</v>
      </c>
      <c r="L22" s="41">
        <f>K22*J22</f>
        <v>0</v>
      </c>
      <c r="M22" s="42"/>
      <c r="N22" s="45">
        <f>L22-H22</f>
        <v>0</v>
      </c>
      <c r="O22" s="46" t="str">
        <f>IF((H22)=0,"",(N22/H22))</f>
        <v/>
      </c>
    </row>
    <row r="23" spans="2:15" hidden="1">
      <c r="B23" s="47"/>
      <c r="C23" s="36"/>
      <c r="D23" s="37"/>
      <c r="E23" s="38"/>
      <c r="F23" s="39"/>
      <c r="G23" s="40">
        <v>1</v>
      </c>
      <c r="H23" s="41">
        <f t="shared" si="0"/>
        <v>0</v>
      </c>
      <c r="I23" s="42"/>
      <c r="J23" s="43"/>
      <c r="K23" s="44">
        <v>1</v>
      </c>
      <c r="L23" s="41">
        <f t="shared" ref="L23:L36" si="1">K23*J23</f>
        <v>0</v>
      </c>
      <c r="M23" s="42"/>
      <c r="N23" s="45">
        <f t="shared" ref="N23:N37" si="2">L23-H23</f>
        <v>0</v>
      </c>
      <c r="O23" s="46" t="str">
        <f t="shared" ref="O23:O37" si="3">IF((H23)=0,"",(N23/H23))</f>
        <v/>
      </c>
    </row>
    <row r="24" spans="2:15" hidden="1">
      <c r="B24" s="47"/>
      <c r="C24" s="36"/>
      <c r="D24" s="37"/>
      <c r="E24" s="38"/>
      <c r="F24" s="39"/>
      <c r="G24" s="40">
        <v>1</v>
      </c>
      <c r="H24" s="41">
        <f t="shared" si="0"/>
        <v>0</v>
      </c>
      <c r="I24" s="42"/>
      <c r="J24" s="43"/>
      <c r="K24" s="44">
        <v>1</v>
      </c>
      <c r="L24" s="41">
        <f t="shared" si="1"/>
        <v>0</v>
      </c>
      <c r="M24" s="42"/>
      <c r="N24" s="45">
        <f t="shared" si="2"/>
        <v>0</v>
      </c>
      <c r="O24" s="46" t="str">
        <f t="shared" si="3"/>
        <v/>
      </c>
    </row>
    <row r="25" spans="2:15" hidden="1">
      <c r="B25" s="47"/>
      <c r="C25" s="36"/>
      <c r="D25" s="37"/>
      <c r="E25" s="38"/>
      <c r="F25" s="39"/>
      <c r="G25" s="40">
        <v>1</v>
      </c>
      <c r="H25" s="41">
        <f t="shared" si="0"/>
        <v>0</v>
      </c>
      <c r="I25" s="42"/>
      <c r="J25" s="43"/>
      <c r="K25" s="44">
        <v>1</v>
      </c>
      <c r="L25" s="41">
        <f t="shared" si="1"/>
        <v>0</v>
      </c>
      <c r="M25" s="42"/>
      <c r="N25" s="45">
        <f t="shared" si="2"/>
        <v>0</v>
      </c>
      <c r="O25" s="46" t="str">
        <f t="shared" si="3"/>
        <v/>
      </c>
    </row>
    <row r="26" spans="2:15" hidden="1">
      <c r="B26" s="47"/>
      <c r="C26" s="36"/>
      <c r="D26" s="37"/>
      <c r="E26" s="38"/>
      <c r="F26" s="39"/>
      <c r="G26" s="40">
        <v>1</v>
      </c>
      <c r="H26" s="41">
        <f t="shared" si="0"/>
        <v>0</v>
      </c>
      <c r="I26" s="42"/>
      <c r="J26" s="43"/>
      <c r="K26" s="44">
        <v>1</v>
      </c>
      <c r="L26" s="41">
        <f t="shared" si="1"/>
        <v>0</v>
      </c>
      <c r="M26" s="42"/>
      <c r="N26" s="45">
        <f t="shared" si="2"/>
        <v>0</v>
      </c>
      <c r="O26" s="46" t="str">
        <f t="shared" si="3"/>
        <v/>
      </c>
    </row>
    <row r="27" spans="2:15">
      <c r="B27" s="36" t="s">
        <v>25</v>
      </c>
      <c r="C27" s="36"/>
      <c r="D27" s="37" t="s">
        <v>70</v>
      </c>
      <c r="E27" s="38"/>
      <c r="F27" s="39">
        <v>0.73729999999999996</v>
      </c>
      <c r="G27" s="40">
        <f>$F$17</f>
        <v>5000</v>
      </c>
      <c r="H27" s="41">
        <f t="shared" si="0"/>
        <v>3686.5</v>
      </c>
      <c r="I27" s="42"/>
      <c r="J27" s="43">
        <v>0.76819999999999999</v>
      </c>
      <c r="K27" s="40">
        <f>$F$17</f>
        <v>5000</v>
      </c>
      <c r="L27" s="41">
        <f t="shared" si="1"/>
        <v>3841</v>
      </c>
      <c r="M27" s="42"/>
      <c r="N27" s="45">
        <f t="shared" si="2"/>
        <v>154.5</v>
      </c>
      <c r="O27" s="46">
        <f t="shared" si="3"/>
        <v>4.1909670419096705E-2</v>
      </c>
    </row>
    <row r="28" spans="2:15">
      <c r="B28" s="36" t="s">
        <v>27</v>
      </c>
      <c r="C28" s="36"/>
      <c r="D28" s="37" t="s">
        <v>23</v>
      </c>
      <c r="E28" s="38"/>
      <c r="F28" s="39"/>
      <c r="G28" s="40">
        <v>1</v>
      </c>
      <c r="H28" s="41">
        <f t="shared" si="0"/>
        <v>0</v>
      </c>
      <c r="I28" s="42"/>
      <c r="J28" s="43">
        <f>F28</f>
        <v>0</v>
      </c>
      <c r="K28" s="40">
        <v>1</v>
      </c>
      <c r="L28" s="41">
        <f t="shared" si="1"/>
        <v>0</v>
      </c>
      <c r="M28" s="42"/>
      <c r="N28" s="45">
        <f t="shared" si="2"/>
        <v>0</v>
      </c>
      <c r="O28" s="46" t="str">
        <f t="shared" si="3"/>
        <v/>
      </c>
    </row>
    <row r="29" spans="2:15">
      <c r="B29" s="36" t="s">
        <v>28</v>
      </c>
      <c r="C29" s="36"/>
      <c r="D29" s="37" t="s">
        <v>70</v>
      </c>
      <c r="E29" s="38"/>
      <c r="F29" s="39"/>
      <c r="G29" s="40">
        <f>$F$17</f>
        <v>5000</v>
      </c>
      <c r="H29" s="41">
        <f t="shared" si="0"/>
        <v>0</v>
      </c>
      <c r="I29" s="42"/>
      <c r="J29" s="43"/>
      <c r="K29" s="40">
        <f>$F$17</f>
        <v>5000</v>
      </c>
      <c r="L29" s="41">
        <f t="shared" si="1"/>
        <v>0</v>
      </c>
      <c r="M29" s="42"/>
      <c r="N29" s="45">
        <f t="shared" si="2"/>
        <v>0</v>
      </c>
      <c r="O29" s="46" t="str">
        <f t="shared" si="3"/>
        <v/>
      </c>
    </row>
    <row r="30" spans="2:15" hidden="1">
      <c r="B30" s="48"/>
      <c r="C30" s="36"/>
      <c r="D30" s="37"/>
      <c r="E30" s="38"/>
      <c r="F30" s="39"/>
      <c r="G30" s="40">
        <f t="shared" ref="G30:G36" si="4">$F$16</f>
        <v>2000000</v>
      </c>
      <c r="H30" s="41">
        <f t="shared" si="0"/>
        <v>0</v>
      </c>
      <c r="I30" s="42"/>
      <c r="J30" s="43"/>
      <c r="K30" s="40">
        <f t="shared" ref="K30:K36" si="5">$F$16</f>
        <v>2000000</v>
      </c>
      <c r="L30" s="41">
        <f t="shared" si="1"/>
        <v>0</v>
      </c>
      <c r="M30" s="42"/>
      <c r="N30" s="45">
        <f t="shared" si="2"/>
        <v>0</v>
      </c>
      <c r="O30" s="46" t="str">
        <f t="shared" si="3"/>
        <v/>
      </c>
    </row>
    <row r="31" spans="2:15" hidden="1">
      <c r="B31" s="48"/>
      <c r="C31" s="36"/>
      <c r="D31" s="37"/>
      <c r="E31" s="38"/>
      <c r="F31" s="39"/>
      <c r="G31" s="40">
        <f t="shared" si="4"/>
        <v>2000000</v>
      </c>
      <c r="H31" s="41">
        <f t="shared" si="0"/>
        <v>0</v>
      </c>
      <c r="I31" s="42"/>
      <c r="J31" s="43"/>
      <c r="K31" s="40">
        <f t="shared" si="5"/>
        <v>2000000</v>
      </c>
      <c r="L31" s="41">
        <f t="shared" si="1"/>
        <v>0</v>
      </c>
      <c r="M31" s="42"/>
      <c r="N31" s="45">
        <f t="shared" si="2"/>
        <v>0</v>
      </c>
      <c r="O31" s="46" t="str">
        <f t="shared" si="3"/>
        <v/>
      </c>
    </row>
    <row r="32" spans="2:15" hidden="1">
      <c r="B32" s="48"/>
      <c r="C32" s="36"/>
      <c r="D32" s="37"/>
      <c r="E32" s="38"/>
      <c r="F32" s="39"/>
      <c r="G32" s="40">
        <f t="shared" si="4"/>
        <v>2000000</v>
      </c>
      <c r="H32" s="41">
        <f t="shared" si="0"/>
        <v>0</v>
      </c>
      <c r="I32" s="42"/>
      <c r="J32" s="43"/>
      <c r="K32" s="40">
        <f t="shared" si="5"/>
        <v>2000000</v>
      </c>
      <c r="L32" s="41">
        <f t="shared" si="1"/>
        <v>0</v>
      </c>
      <c r="M32" s="42"/>
      <c r="N32" s="45">
        <f t="shared" si="2"/>
        <v>0</v>
      </c>
      <c r="O32" s="46" t="str">
        <f t="shared" si="3"/>
        <v/>
      </c>
    </row>
    <row r="33" spans="2:15" hidden="1">
      <c r="B33" s="48"/>
      <c r="C33" s="36"/>
      <c r="D33" s="37"/>
      <c r="E33" s="38"/>
      <c r="F33" s="39"/>
      <c r="G33" s="40">
        <f t="shared" si="4"/>
        <v>2000000</v>
      </c>
      <c r="H33" s="41">
        <f t="shared" si="0"/>
        <v>0</v>
      </c>
      <c r="I33" s="42"/>
      <c r="J33" s="43"/>
      <c r="K33" s="40">
        <f t="shared" si="5"/>
        <v>2000000</v>
      </c>
      <c r="L33" s="41">
        <f t="shared" si="1"/>
        <v>0</v>
      </c>
      <c r="M33" s="42"/>
      <c r="N33" s="45">
        <f t="shared" si="2"/>
        <v>0</v>
      </c>
      <c r="O33" s="46" t="str">
        <f t="shared" si="3"/>
        <v/>
      </c>
    </row>
    <row r="34" spans="2:15" hidden="1">
      <c r="B34" s="48"/>
      <c r="C34" s="36"/>
      <c r="D34" s="37"/>
      <c r="E34" s="38"/>
      <c r="F34" s="39"/>
      <c r="G34" s="40">
        <f t="shared" si="4"/>
        <v>2000000</v>
      </c>
      <c r="H34" s="41">
        <f t="shared" si="0"/>
        <v>0</v>
      </c>
      <c r="I34" s="42"/>
      <c r="J34" s="43"/>
      <c r="K34" s="40">
        <f t="shared" si="5"/>
        <v>2000000</v>
      </c>
      <c r="L34" s="41">
        <f t="shared" si="1"/>
        <v>0</v>
      </c>
      <c r="M34" s="42"/>
      <c r="N34" s="45">
        <f t="shared" si="2"/>
        <v>0</v>
      </c>
      <c r="O34" s="46" t="str">
        <f t="shared" si="3"/>
        <v/>
      </c>
    </row>
    <row r="35" spans="2:15" hidden="1">
      <c r="B35" s="48"/>
      <c r="C35" s="36"/>
      <c r="D35" s="37"/>
      <c r="E35" s="38"/>
      <c r="F35" s="39"/>
      <c r="G35" s="40">
        <f t="shared" si="4"/>
        <v>2000000</v>
      </c>
      <c r="H35" s="41">
        <f t="shared" si="0"/>
        <v>0</v>
      </c>
      <c r="I35" s="42"/>
      <c r="J35" s="43"/>
      <c r="K35" s="40">
        <f t="shared" si="5"/>
        <v>2000000</v>
      </c>
      <c r="L35" s="41">
        <f t="shared" si="1"/>
        <v>0</v>
      </c>
      <c r="M35" s="42"/>
      <c r="N35" s="45">
        <f t="shared" si="2"/>
        <v>0</v>
      </c>
      <c r="O35" s="46" t="str">
        <f t="shared" si="3"/>
        <v/>
      </c>
    </row>
    <row r="36" spans="2:15" hidden="1">
      <c r="B36" s="48"/>
      <c r="C36" s="36"/>
      <c r="D36" s="37"/>
      <c r="E36" s="38"/>
      <c r="F36" s="39"/>
      <c r="G36" s="40">
        <f t="shared" si="4"/>
        <v>2000000</v>
      </c>
      <c r="H36" s="41">
        <f t="shared" si="0"/>
        <v>0</v>
      </c>
      <c r="I36" s="42"/>
      <c r="J36" s="43"/>
      <c r="K36" s="40">
        <f t="shared" si="5"/>
        <v>2000000</v>
      </c>
      <c r="L36" s="41">
        <f t="shared" si="1"/>
        <v>0</v>
      </c>
      <c r="M36" s="42"/>
      <c r="N36" s="45">
        <f t="shared" si="2"/>
        <v>0</v>
      </c>
      <c r="O36" s="46" t="str">
        <f t="shared" si="3"/>
        <v/>
      </c>
    </row>
    <row r="37" spans="2:15" s="60" customFormat="1">
      <c r="B37" s="49" t="s">
        <v>29</v>
      </c>
      <c r="C37" s="50"/>
      <c r="D37" s="51"/>
      <c r="E37" s="50"/>
      <c r="F37" s="52"/>
      <c r="G37" s="53"/>
      <c r="H37" s="54">
        <f>SUM(H21:H36)</f>
        <v>9998.2900000000009</v>
      </c>
      <c r="I37" s="55"/>
      <c r="J37" s="56"/>
      <c r="K37" s="57"/>
      <c r="L37" s="54">
        <f>SUM(L21:L36)</f>
        <v>10417.42</v>
      </c>
      <c r="M37" s="55"/>
      <c r="N37" s="58">
        <f t="shared" si="2"/>
        <v>419.1299999999992</v>
      </c>
      <c r="O37" s="59">
        <f t="shared" si="3"/>
        <v>4.1920168348787562E-2</v>
      </c>
    </row>
    <row r="38" spans="2:15" ht="25.5">
      <c r="B38" s="61" t="s">
        <v>30</v>
      </c>
      <c r="C38" s="36"/>
      <c r="D38" s="37" t="s">
        <v>70</v>
      </c>
      <c r="E38" s="38"/>
      <c r="F38" s="39">
        <v>-0.70369999999999999</v>
      </c>
      <c r="G38" s="40">
        <f>$F$17</f>
        <v>5000</v>
      </c>
      <c r="H38" s="41">
        <f>G38*F38</f>
        <v>-3518.5</v>
      </c>
      <c r="I38" s="42"/>
      <c r="J38" s="43">
        <v>-0.61629999999999996</v>
      </c>
      <c r="K38" s="40">
        <f>$F$17</f>
        <v>5000</v>
      </c>
      <c r="L38" s="41">
        <f>K38*J38</f>
        <v>-3081.5</v>
      </c>
      <c r="M38" s="42"/>
      <c r="N38" s="45">
        <f>L38-H38</f>
        <v>437</v>
      </c>
      <c r="O38" s="46">
        <f>IF((H38)=0,"",(N38/H38))</f>
        <v>-0.12420065368765099</v>
      </c>
    </row>
    <row r="39" spans="2:15">
      <c r="B39" s="61" t="s">
        <v>31</v>
      </c>
      <c r="C39" s="36"/>
      <c r="D39" s="37" t="s">
        <v>70</v>
      </c>
      <c r="E39" s="38"/>
      <c r="F39" s="39">
        <v>-3.5799999999999998E-2</v>
      </c>
      <c r="G39" s="40">
        <f t="shared" ref="G39:G40" si="6">$F$17</f>
        <v>5000</v>
      </c>
      <c r="H39" s="41">
        <f t="shared" ref="H39:H41" si="7">G39*F39</f>
        <v>-179</v>
      </c>
      <c r="I39" s="62"/>
      <c r="J39" s="43"/>
      <c r="K39" s="40">
        <f t="shared" ref="K39:K40" si="8">$F$17</f>
        <v>5000</v>
      </c>
      <c r="L39" s="41">
        <f t="shared" ref="L39:L41" si="9">K39*J39</f>
        <v>0</v>
      </c>
      <c r="M39" s="63"/>
      <c r="N39" s="45">
        <f t="shared" ref="N39:N41" si="10">L39-H39</f>
        <v>179</v>
      </c>
      <c r="O39" s="46">
        <f t="shared" ref="O39:O41" si="11">IF((H39)=0,"",(N39/H39))</f>
        <v>-1</v>
      </c>
    </row>
    <row r="40" spans="2:15">
      <c r="B40" s="61" t="s">
        <v>32</v>
      </c>
      <c r="C40" s="36"/>
      <c r="D40" s="37" t="s">
        <v>70</v>
      </c>
      <c r="E40" s="38"/>
      <c r="F40" s="39">
        <v>-0.71519999999999995</v>
      </c>
      <c r="G40" s="40">
        <f t="shared" si="6"/>
        <v>5000</v>
      </c>
      <c r="H40" s="41">
        <f t="shared" si="7"/>
        <v>-3575.9999999999995</v>
      </c>
      <c r="I40" s="62"/>
      <c r="J40" s="43"/>
      <c r="K40" s="40">
        <f t="shared" si="8"/>
        <v>5000</v>
      </c>
      <c r="L40" s="41">
        <f t="shared" si="9"/>
        <v>0</v>
      </c>
      <c r="M40" s="63"/>
      <c r="N40" s="45">
        <f t="shared" si="10"/>
        <v>3575.9999999999995</v>
      </c>
      <c r="O40" s="46">
        <f t="shared" si="11"/>
        <v>-1</v>
      </c>
    </row>
    <row r="41" spans="2:15">
      <c r="B41" s="61" t="s">
        <v>33</v>
      </c>
      <c r="C41" s="36"/>
      <c r="D41" s="37" t="s">
        <v>23</v>
      </c>
      <c r="E41" s="38"/>
      <c r="F41" s="39"/>
      <c r="G41" s="40">
        <v>1</v>
      </c>
      <c r="H41" s="41">
        <f t="shared" si="7"/>
        <v>0</v>
      </c>
      <c r="I41" s="62"/>
      <c r="J41" s="43"/>
      <c r="K41" s="40">
        <v>1</v>
      </c>
      <c r="L41" s="41">
        <f t="shared" si="9"/>
        <v>0</v>
      </c>
      <c r="M41" s="63"/>
      <c r="N41" s="45">
        <f t="shared" si="10"/>
        <v>0</v>
      </c>
      <c r="O41" s="46" t="str">
        <f t="shared" si="11"/>
        <v/>
      </c>
    </row>
    <row r="42" spans="2:15">
      <c r="B42" s="65" t="s">
        <v>34</v>
      </c>
      <c r="C42" s="36"/>
      <c r="D42" s="37" t="s">
        <v>70</v>
      </c>
      <c r="E42" s="38"/>
      <c r="F42" s="39">
        <v>0.2364</v>
      </c>
      <c r="G42" s="40">
        <f>$F$17</f>
        <v>5000</v>
      </c>
      <c r="H42" s="41">
        <f>G42*F42</f>
        <v>1182</v>
      </c>
      <c r="I42" s="42"/>
      <c r="J42" s="43">
        <v>0.39040000000000002</v>
      </c>
      <c r="K42" s="40">
        <f>$F$17</f>
        <v>5000</v>
      </c>
      <c r="L42" s="41">
        <f>K42*J42</f>
        <v>1952.0000000000002</v>
      </c>
      <c r="M42" s="42"/>
      <c r="N42" s="45">
        <f>L42-H42</f>
        <v>770.00000000000023</v>
      </c>
      <c r="O42" s="46">
        <f>IF((H42)=0,"",(N42/H42))</f>
        <v>0.65143824027072772</v>
      </c>
    </row>
    <row r="43" spans="2:15">
      <c r="B43" s="65" t="s">
        <v>35</v>
      </c>
      <c r="C43" s="36"/>
      <c r="D43" s="37" t="s">
        <v>23</v>
      </c>
      <c r="E43" s="38"/>
      <c r="F43" s="66"/>
      <c r="G43" s="67"/>
      <c r="H43" s="68"/>
      <c r="I43" s="42"/>
      <c r="J43" s="43"/>
      <c r="K43" s="40">
        <v>1</v>
      </c>
      <c r="L43" s="41">
        <f>K43*J43</f>
        <v>0</v>
      </c>
      <c r="M43" s="42"/>
      <c r="N43" s="45">
        <f>L43-H43</f>
        <v>0</v>
      </c>
      <c r="O43" s="46"/>
    </row>
    <row r="44" spans="2:15" ht="25.5">
      <c r="B44" s="69" t="s">
        <v>36</v>
      </c>
      <c r="C44" s="70"/>
      <c r="D44" s="70"/>
      <c r="E44" s="70"/>
      <c r="F44" s="71"/>
      <c r="G44" s="72"/>
      <c r="H44" s="73">
        <f>SUM(H38:H42)+H37</f>
        <v>3906.7900000000009</v>
      </c>
      <c r="I44" s="55"/>
      <c r="J44" s="72"/>
      <c r="K44" s="74"/>
      <c r="L44" s="73">
        <f>SUM(L38:L42)+L37</f>
        <v>9287.92</v>
      </c>
      <c r="M44" s="55"/>
      <c r="N44" s="58">
        <f t="shared" ref="N44:N68" si="12">L44-H44</f>
        <v>5381.1299999999992</v>
      </c>
      <c r="O44" s="59">
        <f t="shared" ref="O44:O68" si="13">IF((H44)=0,"",(N44/H44))</f>
        <v>1.3773788711448525</v>
      </c>
    </row>
    <row r="45" spans="2:15">
      <c r="B45" s="42" t="s">
        <v>37</v>
      </c>
      <c r="C45" s="42"/>
      <c r="D45" s="75" t="s">
        <v>70</v>
      </c>
      <c r="E45" s="76"/>
      <c r="F45" s="43">
        <v>2.8683000000000001</v>
      </c>
      <c r="G45" s="77">
        <f>$F$17*(1+F$71)</f>
        <v>5085.4999999999991</v>
      </c>
      <c r="H45" s="41">
        <f>G45*F45</f>
        <v>14586.739649999998</v>
      </c>
      <c r="I45" s="42"/>
      <c r="J45" s="43">
        <v>2.9613</v>
      </c>
      <c r="K45" s="78">
        <f>$F$17*(1+J$71)</f>
        <v>5086.0000000000009</v>
      </c>
      <c r="L45" s="41">
        <f>K45*J45</f>
        <v>15061.171800000004</v>
      </c>
      <c r="M45" s="42"/>
      <c r="N45" s="45">
        <f t="shared" si="12"/>
        <v>474.432150000006</v>
      </c>
      <c r="O45" s="46">
        <f t="shared" si="13"/>
        <v>3.2524893251248646E-2</v>
      </c>
    </row>
    <row r="46" spans="2:15" ht="25.5">
      <c r="B46" s="79" t="s">
        <v>38</v>
      </c>
      <c r="C46" s="42"/>
      <c r="D46" s="75" t="s">
        <v>70</v>
      </c>
      <c r="E46" s="76"/>
      <c r="F46" s="43">
        <v>2.0352000000000001</v>
      </c>
      <c r="G46" s="77">
        <f>$F$17*(1+F$71)</f>
        <v>5085.4999999999991</v>
      </c>
      <c r="H46" s="41">
        <f>G46*F46</f>
        <v>10350.009599999999</v>
      </c>
      <c r="I46" s="42"/>
      <c r="J46" s="43">
        <v>2.0045000000000002</v>
      </c>
      <c r="K46" s="78">
        <f>$F$17*(1+J$71)</f>
        <v>5086.0000000000009</v>
      </c>
      <c r="L46" s="41">
        <f>K46*J46</f>
        <v>10194.887000000002</v>
      </c>
      <c r="M46" s="42"/>
      <c r="N46" s="45">
        <f t="shared" si="12"/>
        <v>-155.12259999999696</v>
      </c>
      <c r="O46" s="46">
        <f t="shared" si="13"/>
        <v>-1.4987676919642371E-2</v>
      </c>
    </row>
    <row r="47" spans="2:15" ht="25.5">
      <c r="B47" s="69" t="s">
        <v>39</v>
      </c>
      <c r="C47" s="50"/>
      <c r="D47" s="50"/>
      <c r="E47" s="50"/>
      <c r="F47" s="80"/>
      <c r="G47" s="72"/>
      <c r="H47" s="73">
        <f>SUM(H44:H46)</f>
        <v>28843.539249999994</v>
      </c>
      <c r="I47" s="81"/>
      <c r="J47" s="82"/>
      <c r="K47" s="83"/>
      <c r="L47" s="73">
        <f>SUM(L44:L46)</f>
        <v>34543.978800000004</v>
      </c>
      <c r="M47" s="81"/>
      <c r="N47" s="58">
        <f t="shared" si="12"/>
        <v>5700.4395500000101</v>
      </c>
      <c r="O47" s="59">
        <f t="shared" si="13"/>
        <v>0.19763315107039131</v>
      </c>
    </row>
    <row r="48" spans="2:15" ht="25.5">
      <c r="B48" s="84" t="s">
        <v>40</v>
      </c>
      <c r="C48" s="36"/>
      <c r="D48" s="37" t="s">
        <v>26</v>
      </c>
      <c r="E48" s="38"/>
      <c r="F48" s="85">
        <v>5.1999999999999998E-3</v>
      </c>
      <c r="G48" s="77">
        <f>F16</f>
        <v>2000000</v>
      </c>
      <c r="H48" s="86">
        <f t="shared" ref="H48:H56" si="14">G48*F48</f>
        <v>10400</v>
      </c>
      <c r="I48" s="42"/>
      <c r="J48" s="87">
        <f>F48</f>
        <v>5.1999999999999998E-3</v>
      </c>
      <c r="K48" s="78">
        <f>J16</f>
        <v>0</v>
      </c>
      <c r="L48" s="86">
        <f t="shared" ref="L48:L56" si="15">K48*J48</f>
        <v>0</v>
      </c>
      <c r="M48" s="42"/>
      <c r="N48" s="45">
        <f t="shared" si="12"/>
        <v>-10400</v>
      </c>
      <c r="O48" s="88">
        <f t="shared" si="13"/>
        <v>-1</v>
      </c>
    </row>
    <row r="49" spans="2:15" ht="25.5">
      <c r="B49" s="84" t="s">
        <v>41</v>
      </c>
      <c r="C49" s="36"/>
      <c r="D49" s="37" t="s">
        <v>26</v>
      </c>
      <c r="E49" s="38"/>
      <c r="F49" s="85">
        <v>1.1000000000000001E-3</v>
      </c>
      <c r="G49" s="77">
        <f>F16</f>
        <v>2000000</v>
      </c>
      <c r="H49" s="86">
        <f t="shared" si="14"/>
        <v>2200</v>
      </c>
      <c r="I49" s="42"/>
      <c r="J49" s="87">
        <f>F49</f>
        <v>1.1000000000000001E-3</v>
      </c>
      <c r="K49" s="78">
        <f>J16</f>
        <v>0</v>
      </c>
      <c r="L49" s="86">
        <f t="shared" si="15"/>
        <v>0</v>
      </c>
      <c r="M49" s="42"/>
      <c r="N49" s="45">
        <f t="shared" si="12"/>
        <v>-2200</v>
      </c>
      <c r="O49" s="88">
        <f t="shared" si="13"/>
        <v>-1</v>
      </c>
    </row>
    <row r="50" spans="2:15">
      <c r="B50" s="36" t="s">
        <v>42</v>
      </c>
      <c r="C50" s="36"/>
      <c r="D50" s="37" t="s">
        <v>23</v>
      </c>
      <c r="E50" s="38"/>
      <c r="F50" s="85">
        <v>0.25</v>
      </c>
      <c r="G50" s="40">
        <v>1</v>
      </c>
      <c r="H50" s="86">
        <f t="shared" si="14"/>
        <v>0.25</v>
      </c>
      <c r="I50" s="42"/>
      <c r="J50" s="87">
        <f>F50</f>
        <v>0.25</v>
      </c>
      <c r="K50" s="44">
        <v>1</v>
      </c>
      <c r="L50" s="86">
        <f t="shared" si="15"/>
        <v>0.25</v>
      </c>
      <c r="M50" s="42"/>
      <c r="N50" s="45">
        <f t="shared" si="12"/>
        <v>0</v>
      </c>
      <c r="O50" s="88">
        <f t="shared" si="13"/>
        <v>0</v>
      </c>
    </row>
    <row r="51" spans="2:15">
      <c r="B51" s="36" t="s">
        <v>43</v>
      </c>
      <c r="C51" s="36"/>
      <c r="D51" s="37" t="s">
        <v>26</v>
      </c>
      <c r="E51" s="38"/>
      <c r="F51" s="85">
        <f>0.0067</f>
        <v>6.7000000000000002E-3</v>
      </c>
      <c r="G51" s="77">
        <f>F16</f>
        <v>2000000</v>
      </c>
      <c r="H51" s="86">
        <f t="shared" si="14"/>
        <v>13400</v>
      </c>
      <c r="I51" s="42"/>
      <c r="J51" s="87">
        <f>F51</f>
        <v>6.7000000000000002E-3</v>
      </c>
      <c r="K51" s="78">
        <f>J16</f>
        <v>0</v>
      </c>
      <c r="L51" s="86">
        <f t="shared" si="15"/>
        <v>0</v>
      </c>
      <c r="M51" s="42"/>
      <c r="N51" s="45">
        <f t="shared" si="12"/>
        <v>-13400</v>
      </c>
      <c r="O51" s="88">
        <f t="shared" si="13"/>
        <v>-1</v>
      </c>
    </row>
    <row r="52" spans="2:15">
      <c r="B52" s="65" t="s">
        <v>44</v>
      </c>
      <c r="C52" s="36"/>
      <c r="D52" s="37"/>
      <c r="E52" s="38"/>
      <c r="F52" s="89">
        <v>7.4999999999999997E-2</v>
      </c>
      <c r="G52" s="77">
        <f>IF($T$1=1,IF($F$16&gt;=600,600,IF($F$16&lt;600,$F$16*(1+$F$71),$F$16-600)),IF($T$1=2,IF($F$16&gt;=1000,1000,IF($F$16&lt;1000,$F$16*(1+$F$71),$F$16-1000))))</f>
        <v>1000</v>
      </c>
      <c r="H52" s="86">
        <f>G52*F52</f>
        <v>75</v>
      </c>
      <c r="I52" s="42"/>
      <c r="J52" s="85">
        <v>7.3999999999999996E-2</v>
      </c>
      <c r="K52" s="77">
        <f>IF($T$1=1,IF($F$16&gt;=600,600,IF($F$16&lt;600,$F$16*(1+$F$71),$F$16-600)),IF($T$1=2,IF($F$16&gt;=1000,1000,IF($F$16&lt;1000,$F$16*(1+$F$71),$F$16-1000))))</f>
        <v>1000</v>
      </c>
      <c r="L52" s="86">
        <f>K52*J52</f>
        <v>74</v>
      </c>
      <c r="M52" s="42"/>
      <c r="N52" s="45">
        <f t="shared" si="12"/>
        <v>-1</v>
      </c>
      <c r="O52" s="88">
        <f t="shared" si="13"/>
        <v>-1.3333333333333334E-2</v>
      </c>
    </row>
    <row r="53" spans="2:15">
      <c r="B53" s="65" t="s">
        <v>45</v>
      </c>
      <c r="C53" s="36"/>
      <c r="D53" s="37"/>
      <c r="E53" s="38"/>
      <c r="F53" s="89">
        <v>8.7999999999999995E-2</v>
      </c>
      <c r="G53" s="77">
        <f>IF($T$1=1,IF($F$16&gt;=600,$F$16*(1+$F$71)-600,IF($F$16&lt;600,0,)), IF($T$1=2,IF($F$16&gt;=1000,$F$16*(1+$F$71)-1000,IF($F$16&lt;1000,0))))</f>
        <v>2033199.9999999998</v>
      </c>
      <c r="H53" s="86">
        <f>G53*F53</f>
        <v>178921.59999999998</v>
      </c>
      <c r="I53" s="42"/>
      <c r="J53" s="85">
        <v>8.6999999999999994E-2</v>
      </c>
      <c r="K53" s="77">
        <f>IF($T$1=1,IF($F$16&gt;=600,$F$16*(1+$F$71)-600,IF($F$16&lt;600,0,)), IF($T$1=2,IF($F$16&gt;=1000,$F$16*(1+$F$71)-1000,IF($F$16&lt;1000,0))))</f>
        <v>2033199.9999999998</v>
      </c>
      <c r="L53" s="86">
        <f>K53*J53</f>
        <v>176888.39999999997</v>
      </c>
      <c r="M53" s="42"/>
      <c r="N53" s="45">
        <f t="shared" si="12"/>
        <v>-2033.2000000000116</v>
      </c>
      <c r="O53" s="88">
        <f t="shared" si="13"/>
        <v>-1.136363636363643E-2</v>
      </c>
    </row>
    <row r="54" spans="2:15">
      <c r="B54" s="65" t="s">
        <v>46</v>
      </c>
      <c r="C54" s="36"/>
      <c r="D54" s="37"/>
      <c r="E54" s="38"/>
      <c r="F54" s="89">
        <v>6.5000000000000002E-2</v>
      </c>
      <c r="G54" s="90">
        <f>0.64*$F$16*(1+$F$71)</f>
        <v>1301887.9999999998</v>
      </c>
      <c r="H54" s="86">
        <f t="shared" si="14"/>
        <v>84622.719999999987</v>
      </c>
      <c r="I54" s="42"/>
      <c r="J54" s="85">
        <v>6.3E-2</v>
      </c>
      <c r="K54" s="91">
        <f>0.64*$F$16*(1+$F$71)</f>
        <v>1301887.9999999998</v>
      </c>
      <c r="L54" s="86">
        <f t="shared" si="15"/>
        <v>82018.943999999989</v>
      </c>
      <c r="M54" s="42"/>
      <c r="N54" s="45">
        <f t="shared" si="12"/>
        <v>-2603.775999999998</v>
      </c>
      <c r="O54" s="88">
        <f t="shared" si="13"/>
        <v>-3.076923076923075E-2</v>
      </c>
    </row>
    <row r="55" spans="2:15">
      <c r="B55" s="65" t="s">
        <v>47</v>
      </c>
      <c r="C55" s="36"/>
      <c r="D55" s="37"/>
      <c r="E55" s="38"/>
      <c r="F55" s="89">
        <v>0.1</v>
      </c>
      <c r="G55" s="90">
        <f>0.18*$F$16*(1+$F$71)</f>
        <v>366155.99999999994</v>
      </c>
      <c r="H55" s="86">
        <f t="shared" si="14"/>
        <v>36615.599999999999</v>
      </c>
      <c r="I55" s="42"/>
      <c r="J55" s="85">
        <v>9.9000000000000005E-2</v>
      </c>
      <c r="K55" s="91">
        <f>0.18*$F$16*(1+$F$71)</f>
        <v>366155.99999999994</v>
      </c>
      <c r="L55" s="86">
        <f t="shared" si="15"/>
        <v>36249.443999999996</v>
      </c>
      <c r="M55" s="42"/>
      <c r="N55" s="45">
        <f t="shared" si="12"/>
        <v>-366.15600000000268</v>
      </c>
      <c r="O55" s="88">
        <f t="shared" si="13"/>
        <v>-1.0000000000000073E-2</v>
      </c>
    </row>
    <row r="56" spans="2:15" ht="13.5" thickBot="1">
      <c r="B56" s="17" t="s">
        <v>48</v>
      </c>
      <c r="C56" s="36"/>
      <c r="D56" s="37"/>
      <c r="E56" s="38"/>
      <c r="F56" s="89">
        <v>0.11700000000000001</v>
      </c>
      <c r="G56" s="90">
        <f>0.18*$F$16*(1+$F$71)</f>
        <v>366155.99999999994</v>
      </c>
      <c r="H56" s="86">
        <f t="shared" si="14"/>
        <v>42840.251999999993</v>
      </c>
      <c r="I56" s="42"/>
      <c r="J56" s="85">
        <v>0.11799999999999999</v>
      </c>
      <c r="K56" s="91">
        <f>0.18*$F$16*(1+$F$71)</f>
        <v>366155.99999999994</v>
      </c>
      <c r="L56" s="86">
        <f t="shared" si="15"/>
        <v>43206.407999999989</v>
      </c>
      <c r="M56" s="42"/>
      <c r="N56" s="45">
        <f t="shared" si="12"/>
        <v>366.1559999999954</v>
      </c>
      <c r="O56" s="88">
        <f t="shared" si="13"/>
        <v>8.5470085470084403E-3</v>
      </c>
    </row>
    <row r="57" spans="2:15" ht="8.25" customHeight="1" thickBot="1">
      <c r="B57" s="92"/>
      <c r="C57" s="93"/>
      <c r="D57" s="94"/>
      <c r="E57" s="93"/>
      <c r="F57" s="95"/>
      <c r="G57" s="96"/>
      <c r="H57" s="97"/>
      <c r="I57" s="98"/>
      <c r="J57" s="95"/>
      <c r="K57" s="99"/>
      <c r="L57" s="97"/>
      <c r="M57" s="98"/>
      <c r="N57" s="100"/>
      <c r="O57" s="101"/>
    </row>
    <row r="58" spans="2:15">
      <c r="B58" s="102" t="s">
        <v>49</v>
      </c>
      <c r="C58" s="36"/>
      <c r="D58" s="36"/>
      <c r="E58" s="36"/>
      <c r="F58" s="103"/>
      <c r="G58" s="104"/>
      <c r="H58" s="105">
        <f>SUM(H47:H53)</f>
        <v>233840.38924999998</v>
      </c>
      <c r="I58" s="106"/>
      <c r="J58" s="107"/>
      <c r="K58" s="107"/>
      <c r="L58" s="108">
        <f>SUM(L47:L53)</f>
        <v>211506.62879999998</v>
      </c>
      <c r="M58" s="109"/>
      <c r="N58" s="110">
        <f t="shared" si="12"/>
        <v>-22333.760450000002</v>
      </c>
      <c r="O58" s="111">
        <f t="shared" si="13"/>
        <v>-9.5508566854645718E-2</v>
      </c>
    </row>
    <row r="59" spans="2:15">
      <c r="B59" s="112" t="s">
        <v>50</v>
      </c>
      <c r="C59" s="36"/>
      <c r="D59" s="36"/>
      <c r="E59" s="36"/>
      <c r="F59" s="113">
        <v>0.13</v>
      </c>
      <c r="G59" s="104"/>
      <c r="H59" s="114">
        <f>H58*F59</f>
        <v>30399.250602499997</v>
      </c>
      <c r="I59" s="115"/>
      <c r="J59" s="116">
        <v>0.13</v>
      </c>
      <c r="K59" s="117"/>
      <c r="L59" s="118">
        <f>L58*J59</f>
        <v>27495.861743999998</v>
      </c>
      <c r="M59" s="119"/>
      <c r="N59" s="120">
        <f t="shared" si="12"/>
        <v>-2903.3888584999986</v>
      </c>
      <c r="O59" s="121">
        <f t="shared" si="13"/>
        <v>-9.5508566854645677E-2</v>
      </c>
    </row>
    <row r="60" spans="2:15">
      <c r="B60" s="122" t="s">
        <v>51</v>
      </c>
      <c r="C60" s="36"/>
      <c r="D60" s="36"/>
      <c r="E60" s="36"/>
      <c r="F60" s="123"/>
      <c r="G60" s="124"/>
      <c r="H60" s="114">
        <f>H58+H59</f>
        <v>264239.6398525</v>
      </c>
      <c r="I60" s="115"/>
      <c r="J60" s="115"/>
      <c r="K60" s="115"/>
      <c r="L60" s="118">
        <f>L58+L59</f>
        <v>239002.49054399997</v>
      </c>
      <c r="M60" s="119"/>
      <c r="N60" s="120">
        <f t="shared" si="12"/>
        <v>-25237.149308500026</v>
      </c>
      <c r="O60" s="121">
        <f t="shared" si="13"/>
        <v>-9.5508566854645802E-2</v>
      </c>
    </row>
    <row r="61" spans="2:15">
      <c r="B61" s="125" t="s">
        <v>52</v>
      </c>
      <c r="C61" s="125"/>
      <c r="D61" s="125"/>
      <c r="E61" s="36"/>
      <c r="F61" s="123"/>
      <c r="G61" s="124"/>
      <c r="H61" s="126">
        <f>ROUND(-H60*10%,2)</f>
        <v>-26423.96</v>
      </c>
      <c r="I61" s="115"/>
      <c r="J61" s="115"/>
      <c r="K61" s="115"/>
      <c r="L61" s="127">
        <f>ROUND(-L60*10%,2)</f>
        <v>-23900.25</v>
      </c>
      <c r="M61" s="119"/>
      <c r="N61" s="128">
        <f t="shared" si="12"/>
        <v>2523.7099999999991</v>
      </c>
      <c r="O61" s="129">
        <f t="shared" si="13"/>
        <v>-9.5508394653942827E-2</v>
      </c>
    </row>
    <row r="62" spans="2:15" ht="13.5" thickBot="1">
      <c r="B62" s="130" t="s">
        <v>53</v>
      </c>
      <c r="C62" s="130"/>
      <c r="D62" s="130"/>
      <c r="E62" s="131"/>
      <c r="F62" s="132"/>
      <c r="G62" s="133"/>
      <c r="H62" s="134">
        <f>SUM(H60:H61)</f>
        <v>237815.6798525</v>
      </c>
      <c r="I62" s="135"/>
      <c r="J62" s="135"/>
      <c r="K62" s="135"/>
      <c r="L62" s="136">
        <f>SUM(L60:L61)</f>
        <v>215102.24054399997</v>
      </c>
      <c r="M62" s="137"/>
      <c r="N62" s="138">
        <f t="shared" si="12"/>
        <v>-22713.439308500034</v>
      </c>
      <c r="O62" s="139">
        <f t="shared" si="13"/>
        <v>-9.5508585988054062E-2</v>
      </c>
    </row>
    <row r="63" spans="2:15" ht="8.25" customHeight="1" thickBot="1">
      <c r="B63" s="92"/>
      <c r="C63" s="93"/>
      <c r="D63" s="94"/>
      <c r="E63" s="93"/>
      <c r="F63" s="140"/>
      <c r="G63" s="141"/>
      <c r="H63" s="142"/>
      <c r="I63" s="143"/>
      <c r="J63" s="140"/>
      <c r="K63" s="96"/>
      <c r="L63" s="144"/>
      <c r="M63" s="98"/>
      <c r="N63" s="145"/>
      <c r="O63" s="101"/>
    </row>
    <row r="64" spans="2:15">
      <c r="B64" s="102" t="s">
        <v>54</v>
      </c>
      <c r="C64" s="36"/>
      <c r="D64" s="36"/>
      <c r="E64" s="36"/>
      <c r="F64" s="103"/>
      <c r="G64" s="104"/>
      <c r="H64" s="105">
        <f>SUM(H47:H51,H54:H56)</f>
        <v>218922.36124999996</v>
      </c>
      <c r="I64" s="106"/>
      <c r="J64" s="107"/>
      <c r="K64" s="107"/>
      <c r="L64" s="146">
        <f>SUM(L47:L51,L54:L56)</f>
        <v>196019.02479999998</v>
      </c>
      <c r="M64" s="109"/>
      <c r="N64" s="110">
        <f t="shared" ref="N64" si="16">L64-H64</f>
        <v>-22903.336449999973</v>
      </c>
      <c r="O64" s="111">
        <f t="shared" ref="O64" si="17">IF((H64)=0,"",(N64/H64))</f>
        <v>-0.10461853379995908</v>
      </c>
    </row>
    <row r="65" spans="1:15">
      <c r="B65" s="112" t="s">
        <v>50</v>
      </c>
      <c r="C65" s="36"/>
      <c r="D65" s="36"/>
      <c r="E65" s="36"/>
      <c r="F65" s="113">
        <v>0.13</v>
      </c>
      <c r="G65" s="124"/>
      <c r="H65" s="114">
        <f>H64*F65</f>
        <v>28459.906962499994</v>
      </c>
      <c r="I65" s="115"/>
      <c r="J65" s="147">
        <v>0.13</v>
      </c>
      <c r="K65" s="115"/>
      <c r="L65" s="118">
        <f>L64*J65</f>
        <v>25482.473223999998</v>
      </c>
      <c r="M65" s="119"/>
      <c r="N65" s="120">
        <f t="shared" si="12"/>
        <v>-2977.4337384999963</v>
      </c>
      <c r="O65" s="121">
        <f t="shared" si="13"/>
        <v>-0.10461853379995907</v>
      </c>
    </row>
    <row r="66" spans="1:15">
      <c r="B66" s="122" t="s">
        <v>51</v>
      </c>
      <c r="C66" s="36"/>
      <c r="D66" s="36"/>
      <c r="E66" s="36"/>
      <c r="F66" s="123"/>
      <c r="G66" s="124"/>
      <c r="H66" s="114">
        <f>H64+H65</f>
        <v>247382.26821249994</v>
      </c>
      <c r="I66" s="115"/>
      <c r="J66" s="115"/>
      <c r="K66" s="115"/>
      <c r="L66" s="118">
        <f>L64+L65</f>
        <v>221501.49802399997</v>
      </c>
      <c r="M66" s="119"/>
      <c r="N66" s="120">
        <f t="shared" si="12"/>
        <v>-25880.77018849997</v>
      </c>
      <c r="O66" s="121">
        <f t="shared" si="13"/>
        <v>-0.10461853379995908</v>
      </c>
    </row>
    <row r="67" spans="1:15">
      <c r="B67" s="125" t="s">
        <v>52</v>
      </c>
      <c r="C67" s="125"/>
      <c r="D67" s="125"/>
      <c r="E67" s="36"/>
      <c r="F67" s="123"/>
      <c r="G67" s="124"/>
      <c r="H67" s="126">
        <f>ROUND(-H66*10%,2)</f>
        <v>-24738.23</v>
      </c>
      <c r="I67" s="115"/>
      <c r="J67" s="115"/>
      <c r="K67" s="115"/>
      <c r="L67" s="127">
        <f>ROUND(-L66*10%,2)</f>
        <v>-22150.15</v>
      </c>
      <c r="M67" s="119"/>
      <c r="N67" s="128">
        <f t="shared" si="12"/>
        <v>2588.0799999999981</v>
      </c>
      <c r="O67" s="129">
        <f t="shared" si="13"/>
        <v>-0.10461864086476673</v>
      </c>
    </row>
    <row r="68" spans="1:15" ht="13.5" thickBot="1">
      <c r="B68" s="130" t="s">
        <v>55</v>
      </c>
      <c r="C68" s="130"/>
      <c r="D68" s="130"/>
      <c r="E68" s="131"/>
      <c r="F68" s="148"/>
      <c r="G68" s="149"/>
      <c r="H68" s="150">
        <f>H66+H67</f>
        <v>222644.03821249993</v>
      </c>
      <c r="I68" s="151"/>
      <c r="J68" s="151"/>
      <c r="K68" s="151"/>
      <c r="L68" s="152">
        <f>L66+L67</f>
        <v>199351.34802399998</v>
      </c>
      <c r="M68" s="153"/>
      <c r="N68" s="154">
        <f t="shared" si="12"/>
        <v>-23292.690188499953</v>
      </c>
      <c r="O68" s="155">
        <f t="shared" si="13"/>
        <v>-0.10461852190386757</v>
      </c>
    </row>
    <row r="69" spans="1:15" ht="8.25" customHeight="1" thickBot="1">
      <c r="B69" s="92"/>
      <c r="C69" s="93"/>
      <c r="D69" s="94"/>
      <c r="E69" s="93"/>
      <c r="F69" s="140"/>
      <c r="G69" s="141"/>
      <c r="H69" s="142"/>
      <c r="I69" s="143"/>
      <c r="J69" s="140"/>
      <c r="K69" s="96"/>
      <c r="L69" s="144"/>
      <c r="M69" s="98"/>
      <c r="N69" s="145"/>
      <c r="O69" s="101"/>
    </row>
    <row r="70" spans="1:15" ht="10.5" customHeight="1">
      <c r="L70" s="156"/>
    </row>
    <row r="71" spans="1:15">
      <c r="B71" s="18" t="s">
        <v>56</v>
      </c>
      <c r="F71" s="157">
        <v>1.7100000000000001E-2</v>
      </c>
      <c r="J71" s="157">
        <v>1.72E-2</v>
      </c>
    </row>
    <row r="72" spans="1:15" ht="6" customHeight="1"/>
    <row r="73" spans="1:15" ht="10.5" customHeight="1">
      <c r="A73" s="158" t="s">
        <v>57</v>
      </c>
    </row>
    <row r="74" spans="1:15" ht="10.5" customHeight="1"/>
    <row r="75" spans="1:15">
      <c r="A75" s="11" t="s">
        <v>58</v>
      </c>
    </row>
    <row r="76" spans="1:15">
      <c r="A76" s="11" t="s">
        <v>59</v>
      </c>
    </row>
    <row r="78" spans="1:15">
      <c r="A78" s="11" t="s">
        <v>60</v>
      </c>
    </row>
    <row r="79" spans="1:15">
      <c r="A79" s="11" t="s">
        <v>61</v>
      </c>
    </row>
    <row r="81" spans="1:1">
      <c r="A81" s="11" t="s">
        <v>62</v>
      </c>
    </row>
    <row r="82" spans="1:1">
      <c r="A82" s="11" t="s">
        <v>63</v>
      </c>
    </row>
    <row r="83" spans="1:1">
      <c r="A83" s="11" t="s">
        <v>64</v>
      </c>
    </row>
    <row r="84" spans="1:1">
      <c r="A84" s="11" t="s">
        <v>65</v>
      </c>
    </row>
    <row r="85" spans="1:1">
      <c r="A85" s="11" t="s">
        <v>66</v>
      </c>
    </row>
  </sheetData>
  <sheetProtection selectLockedCells="1"/>
  <mergeCells count="14">
    <mergeCell ref="B68:D68"/>
    <mergeCell ref="D19:D20"/>
    <mergeCell ref="N19:N20"/>
    <mergeCell ref="O19:O20"/>
    <mergeCell ref="B61:D61"/>
    <mergeCell ref="B62:D62"/>
    <mergeCell ref="B67:D67"/>
    <mergeCell ref="A3:K3"/>
    <mergeCell ref="B10:O10"/>
    <mergeCell ref="B11:O11"/>
    <mergeCell ref="D14:O14"/>
    <mergeCell ref="F18:H18"/>
    <mergeCell ref="J18:L18"/>
    <mergeCell ref="N18:O18"/>
  </mergeCells>
  <dataValidations count="2">
    <dataValidation type="list" allowBlank="1" showInputMessage="1" showErrorMessage="1" sqref="E45:E46 E48:E57 E63 E69 E38:E43 E21:E36">
      <formula1>#REF!</formula1>
    </dataValidation>
    <dataValidation type="list" allowBlank="1" showInputMessage="1" showErrorMessage="1" prompt="Select Charge Unit - monthly, per kWh, per kW" sqref="D45:D46 D48:D57 D63 D69 D38:D43 D21:D36">
      <formula1>"Monthly, per kWh, per kW"</formula1>
    </dataValidation>
  </dataValidations>
  <pageMargins left="0.75" right="0.75" top="1" bottom="1" header="0.5" footer="0.5"/>
  <pageSetup scale="64" orientation="portrait" r:id="rId1"/>
  <headerFooter alignWithMargins="0">
    <oddFooter>&amp;C9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8">
    <pageSetUpPr fitToPage="1"/>
  </sheetPr>
  <dimension ref="A1:T85"/>
  <sheetViews>
    <sheetView showGridLines="0" topLeftCell="A27" zoomScaleNormal="100" workbookViewId="0">
      <selection activeCell="K8" sqref="K8"/>
    </sheetView>
  </sheetViews>
  <sheetFormatPr defaultRowHeight="12.75"/>
  <cols>
    <col min="1" max="1" width="1.28515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12.28515625" style="11" bestFit="1" customWidth="1"/>
    <col min="9" max="9" width="2.85546875" style="11" customWidth="1"/>
    <col min="10" max="10" width="12.140625" style="11" customWidth="1"/>
    <col min="11" max="11" width="8.5703125" style="11" customWidth="1"/>
    <col min="12" max="12" width="12.28515625" style="11" bestFit="1" customWidth="1"/>
    <col min="13" max="13" width="2.85546875" style="11" customWidth="1"/>
    <col min="14" max="14" width="12.7109375" style="11" bestFit="1" customWidth="1"/>
    <col min="15" max="15" width="17.140625" style="11" customWidth="1"/>
    <col min="16" max="16" width="1.5703125" style="11" customWidth="1"/>
    <col min="17" max="19" width="9.140625" style="11"/>
    <col min="20" max="20" width="0" style="11" hidden="1" customWidth="1"/>
    <col min="21" max="16384" width="9.140625" style="11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/>
      <c r="P1"/>
      <c r="T1" s="2">
        <v>2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/>
      <c r="P4"/>
    </row>
    <row r="5" spans="1:20" s="2" customFormat="1" ht="15" hidden="1" customHeight="1">
      <c r="C5" s="9"/>
      <c r="D5" s="9"/>
      <c r="E5" s="9"/>
      <c r="N5" s="3" t="s">
        <v>4</v>
      </c>
      <c r="O5" s="10"/>
      <c r="P5"/>
    </row>
    <row r="6" spans="1:20" s="2" customFormat="1" ht="9" hidden="1" customHeight="1">
      <c r="N6" s="3"/>
      <c r="O6" s="4"/>
      <c r="P6"/>
    </row>
    <row r="7" spans="1:20" s="2" customFormat="1" hidden="1">
      <c r="N7" s="3" t="s">
        <v>5</v>
      </c>
      <c r="O7" s="10"/>
      <c r="P7"/>
    </row>
    <row r="8" spans="1:20" s="2" customFormat="1" ht="15" customHeight="1">
      <c r="N8" s="11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/>
    </row>
    <row r="11" spans="1:20" ht="18.75" customHeight="1">
      <c r="B11" s="12" t="s">
        <v>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3" t="s">
        <v>8</v>
      </c>
      <c r="D14" s="14" t="s">
        <v>72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20" ht="7.5" customHeight="1">
      <c r="B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20">
      <c r="B16" s="17"/>
      <c r="D16" s="18" t="s">
        <v>10</v>
      </c>
      <c r="E16" s="18"/>
      <c r="F16" s="19">
        <v>600000</v>
      </c>
      <c r="G16" s="18" t="s">
        <v>11</v>
      </c>
    </row>
    <row r="17" spans="2:15" ht="15" customHeight="1">
      <c r="B17" s="17"/>
      <c r="F17" s="19">
        <v>1500</v>
      </c>
      <c r="G17" s="18" t="s">
        <v>69</v>
      </c>
    </row>
    <row r="18" spans="2:15">
      <c r="B18" s="17"/>
      <c r="D18" s="20"/>
      <c r="E18" s="20"/>
      <c r="F18" s="21" t="s">
        <v>12</v>
      </c>
      <c r="G18" s="22"/>
      <c r="H18" s="23"/>
      <c r="J18" s="21" t="s">
        <v>13</v>
      </c>
      <c r="K18" s="22"/>
      <c r="L18" s="23"/>
      <c r="N18" s="21" t="s">
        <v>14</v>
      </c>
      <c r="O18" s="23"/>
    </row>
    <row r="19" spans="2:15">
      <c r="B19" s="17"/>
      <c r="D19" s="24" t="s">
        <v>15</v>
      </c>
      <c r="E19" s="25"/>
      <c r="F19" s="26" t="s">
        <v>16</v>
      </c>
      <c r="G19" s="26" t="s">
        <v>17</v>
      </c>
      <c r="H19" s="27" t="s">
        <v>18</v>
      </c>
      <c r="J19" s="26" t="s">
        <v>16</v>
      </c>
      <c r="K19" s="28" t="s">
        <v>17</v>
      </c>
      <c r="L19" s="27" t="s">
        <v>18</v>
      </c>
      <c r="N19" s="29" t="s">
        <v>19</v>
      </c>
      <c r="O19" s="30" t="s">
        <v>20</v>
      </c>
    </row>
    <row r="20" spans="2:15">
      <c r="B20" s="17"/>
      <c r="D20" s="31"/>
      <c r="E20" s="25"/>
      <c r="F20" s="32" t="s">
        <v>21</v>
      </c>
      <c r="G20" s="32"/>
      <c r="H20" s="33" t="s">
        <v>21</v>
      </c>
      <c r="J20" s="32" t="s">
        <v>21</v>
      </c>
      <c r="K20" s="33"/>
      <c r="L20" s="33" t="s">
        <v>21</v>
      </c>
      <c r="N20" s="34"/>
      <c r="O20" s="35"/>
    </row>
    <row r="21" spans="2:15">
      <c r="B21" s="36" t="s">
        <v>22</v>
      </c>
      <c r="C21" s="36"/>
      <c r="D21" s="37" t="s">
        <v>23</v>
      </c>
      <c r="E21" s="38"/>
      <c r="F21" s="39">
        <v>3.16</v>
      </c>
      <c r="G21" s="40">
        <v>1</v>
      </c>
      <c r="H21" s="41">
        <f>G21*F21</f>
        <v>3.16</v>
      </c>
      <c r="I21" s="42"/>
      <c r="J21" s="43">
        <v>3.27</v>
      </c>
      <c r="K21" s="44">
        <v>1</v>
      </c>
      <c r="L21" s="41">
        <f>K21*J21</f>
        <v>3.27</v>
      </c>
      <c r="M21" s="42"/>
      <c r="N21" s="45">
        <f>L21-H21</f>
        <v>0.10999999999999988</v>
      </c>
      <c r="O21" s="46">
        <f>IF((H21)=0,"",(N21/H21))</f>
        <v>3.4810126582278438E-2</v>
      </c>
    </row>
    <row r="22" spans="2:15">
      <c r="B22" s="36" t="s">
        <v>24</v>
      </c>
      <c r="C22" s="36"/>
      <c r="D22" s="37" t="s">
        <v>23</v>
      </c>
      <c r="E22" s="38"/>
      <c r="F22" s="39"/>
      <c r="G22" s="40">
        <v>1</v>
      </c>
      <c r="H22" s="41">
        <f t="shared" ref="H22:H36" si="0">G22*F22</f>
        <v>0</v>
      </c>
      <c r="I22" s="42"/>
      <c r="J22" s="43"/>
      <c r="K22" s="44">
        <v>1</v>
      </c>
      <c r="L22" s="41">
        <f>K22*J22</f>
        <v>0</v>
      </c>
      <c r="M22" s="42"/>
      <c r="N22" s="45">
        <f>L22-H22</f>
        <v>0</v>
      </c>
      <c r="O22" s="46" t="str">
        <f>IF((H22)=0,"",(N22/H22))</f>
        <v/>
      </c>
    </row>
    <row r="23" spans="2:15" hidden="1">
      <c r="B23" s="47"/>
      <c r="C23" s="36"/>
      <c r="D23" s="37"/>
      <c r="E23" s="38"/>
      <c r="F23" s="39"/>
      <c r="G23" s="40">
        <v>1</v>
      </c>
      <c r="H23" s="41">
        <f t="shared" si="0"/>
        <v>0</v>
      </c>
      <c r="I23" s="42"/>
      <c r="J23" s="43"/>
      <c r="K23" s="44">
        <v>1</v>
      </c>
      <c r="L23" s="41">
        <f t="shared" ref="L23:L36" si="1">K23*J23</f>
        <v>0</v>
      </c>
      <c r="M23" s="42"/>
      <c r="N23" s="45">
        <f t="shared" ref="N23:N37" si="2">L23-H23</f>
        <v>0</v>
      </c>
      <c r="O23" s="46" t="str">
        <f t="shared" ref="O23:O37" si="3">IF((H23)=0,"",(N23/H23))</f>
        <v/>
      </c>
    </row>
    <row r="24" spans="2:15" hidden="1">
      <c r="B24" s="47"/>
      <c r="C24" s="36"/>
      <c r="D24" s="37"/>
      <c r="E24" s="38"/>
      <c r="F24" s="39"/>
      <c r="G24" s="40">
        <v>1</v>
      </c>
      <c r="H24" s="41">
        <f t="shared" si="0"/>
        <v>0</v>
      </c>
      <c r="I24" s="42"/>
      <c r="J24" s="43"/>
      <c r="K24" s="44">
        <v>1</v>
      </c>
      <c r="L24" s="41">
        <f t="shared" si="1"/>
        <v>0</v>
      </c>
      <c r="M24" s="42"/>
      <c r="N24" s="45">
        <f t="shared" si="2"/>
        <v>0</v>
      </c>
      <c r="O24" s="46" t="str">
        <f t="shared" si="3"/>
        <v/>
      </c>
    </row>
    <row r="25" spans="2:15" hidden="1">
      <c r="B25" s="47"/>
      <c r="C25" s="36"/>
      <c r="D25" s="37"/>
      <c r="E25" s="38"/>
      <c r="F25" s="39"/>
      <c r="G25" s="40">
        <v>1</v>
      </c>
      <c r="H25" s="41">
        <f t="shared" si="0"/>
        <v>0</v>
      </c>
      <c r="I25" s="42"/>
      <c r="J25" s="43"/>
      <c r="K25" s="44">
        <v>1</v>
      </c>
      <c r="L25" s="41">
        <f t="shared" si="1"/>
        <v>0</v>
      </c>
      <c r="M25" s="42"/>
      <c r="N25" s="45">
        <f t="shared" si="2"/>
        <v>0</v>
      </c>
      <c r="O25" s="46" t="str">
        <f t="shared" si="3"/>
        <v/>
      </c>
    </row>
    <row r="26" spans="2:15" hidden="1">
      <c r="B26" s="47"/>
      <c r="C26" s="36"/>
      <c r="D26" s="37"/>
      <c r="E26" s="38"/>
      <c r="F26" s="39"/>
      <c r="G26" s="40">
        <v>1</v>
      </c>
      <c r="H26" s="41">
        <f t="shared" si="0"/>
        <v>0</v>
      </c>
      <c r="I26" s="42"/>
      <c r="J26" s="43"/>
      <c r="K26" s="44">
        <v>1</v>
      </c>
      <c r="L26" s="41">
        <f t="shared" si="1"/>
        <v>0</v>
      </c>
      <c r="M26" s="42"/>
      <c r="N26" s="45">
        <f t="shared" si="2"/>
        <v>0</v>
      </c>
      <c r="O26" s="46" t="str">
        <f t="shared" si="3"/>
        <v/>
      </c>
    </row>
    <row r="27" spans="2:15">
      <c r="B27" s="36" t="s">
        <v>25</v>
      </c>
      <c r="C27" s="36"/>
      <c r="D27" s="37" t="s">
        <v>70</v>
      </c>
      <c r="E27" s="38"/>
      <c r="F27" s="39">
        <v>13.188000000000001</v>
      </c>
      <c r="G27" s="40">
        <f>$F$17</f>
        <v>1500</v>
      </c>
      <c r="H27" s="41">
        <f t="shared" si="0"/>
        <v>19782</v>
      </c>
      <c r="I27" s="42"/>
      <c r="J27" s="43">
        <v>13.662000000000001</v>
      </c>
      <c r="K27" s="40">
        <f>$F$17</f>
        <v>1500</v>
      </c>
      <c r="L27" s="41">
        <f t="shared" si="1"/>
        <v>20493</v>
      </c>
      <c r="M27" s="42"/>
      <c r="N27" s="45">
        <f t="shared" si="2"/>
        <v>711</v>
      </c>
      <c r="O27" s="46">
        <f t="shared" si="3"/>
        <v>3.5941765241128298E-2</v>
      </c>
    </row>
    <row r="28" spans="2:15">
      <c r="B28" s="36" t="s">
        <v>27</v>
      </c>
      <c r="C28" s="36"/>
      <c r="D28" s="37" t="s">
        <v>23</v>
      </c>
      <c r="E28" s="38"/>
      <c r="F28" s="39"/>
      <c r="G28" s="40">
        <v>1</v>
      </c>
      <c r="H28" s="41">
        <f t="shared" si="0"/>
        <v>0</v>
      </c>
      <c r="I28" s="42"/>
      <c r="J28" s="43">
        <f>F28</f>
        <v>0</v>
      </c>
      <c r="K28" s="40">
        <v>1</v>
      </c>
      <c r="L28" s="41">
        <f t="shared" si="1"/>
        <v>0</v>
      </c>
      <c r="M28" s="42"/>
      <c r="N28" s="45">
        <f t="shared" si="2"/>
        <v>0</v>
      </c>
      <c r="O28" s="46" t="str">
        <f t="shared" si="3"/>
        <v/>
      </c>
    </row>
    <row r="29" spans="2:15">
      <c r="B29" s="36" t="s">
        <v>28</v>
      </c>
      <c r="C29" s="36"/>
      <c r="D29" s="37" t="s">
        <v>70</v>
      </c>
      <c r="E29" s="38"/>
      <c r="F29" s="39"/>
      <c r="G29" s="40">
        <f>$F$17</f>
        <v>1500</v>
      </c>
      <c r="H29" s="41">
        <f t="shared" si="0"/>
        <v>0</v>
      </c>
      <c r="I29" s="42"/>
      <c r="J29" s="43"/>
      <c r="K29" s="40">
        <f>$F$17</f>
        <v>1500</v>
      </c>
      <c r="L29" s="41">
        <f t="shared" si="1"/>
        <v>0</v>
      </c>
      <c r="M29" s="42"/>
      <c r="N29" s="45">
        <f t="shared" si="2"/>
        <v>0</v>
      </c>
      <c r="O29" s="46" t="str">
        <f t="shared" si="3"/>
        <v/>
      </c>
    </row>
    <row r="30" spans="2:15" hidden="1">
      <c r="B30" s="48"/>
      <c r="C30" s="36"/>
      <c r="D30" s="37"/>
      <c r="E30" s="38"/>
      <c r="F30" s="39"/>
      <c r="G30" s="40">
        <f t="shared" ref="G30:G36" si="4">$F$16</f>
        <v>600000</v>
      </c>
      <c r="H30" s="41">
        <f t="shared" si="0"/>
        <v>0</v>
      </c>
      <c r="I30" s="42"/>
      <c r="J30" s="43"/>
      <c r="K30" s="40">
        <f t="shared" ref="K30:K36" si="5">$F$16</f>
        <v>600000</v>
      </c>
      <c r="L30" s="41">
        <f t="shared" si="1"/>
        <v>0</v>
      </c>
      <c r="M30" s="42"/>
      <c r="N30" s="45">
        <f t="shared" si="2"/>
        <v>0</v>
      </c>
      <c r="O30" s="46" t="str">
        <f t="shared" si="3"/>
        <v/>
      </c>
    </row>
    <row r="31" spans="2:15" hidden="1">
      <c r="B31" s="48"/>
      <c r="C31" s="36"/>
      <c r="D31" s="37"/>
      <c r="E31" s="38"/>
      <c r="F31" s="39"/>
      <c r="G31" s="40">
        <f t="shared" si="4"/>
        <v>600000</v>
      </c>
      <c r="H31" s="41">
        <f t="shared" si="0"/>
        <v>0</v>
      </c>
      <c r="I31" s="42"/>
      <c r="J31" s="43"/>
      <c r="K31" s="40">
        <f t="shared" si="5"/>
        <v>600000</v>
      </c>
      <c r="L31" s="41">
        <f t="shared" si="1"/>
        <v>0</v>
      </c>
      <c r="M31" s="42"/>
      <c r="N31" s="45">
        <f t="shared" si="2"/>
        <v>0</v>
      </c>
      <c r="O31" s="46" t="str">
        <f t="shared" si="3"/>
        <v/>
      </c>
    </row>
    <row r="32" spans="2:15" hidden="1">
      <c r="B32" s="48"/>
      <c r="C32" s="36"/>
      <c r="D32" s="37"/>
      <c r="E32" s="38"/>
      <c r="F32" s="39"/>
      <c r="G32" s="40">
        <f t="shared" si="4"/>
        <v>600000</v>
      </c>
      <c r="H32" s="41">
        <f t="shared" si="0"/>
        <v>0</v>
      </c>
      <c r="I32" s="42"/>
      <c r="J32" s="43"/>
      <c r="K32" s="40">
        <f t="shared" si="5"/>
        <v>600000</v>
      </c>
      <c r="L32" s="41">
        <f t="shared" si="1"/>
        <v>0</v>
      </c>
      <c r="M32" s="42"/>
      <c r="N32" s="45">
        <f t="shared" si="2"/>
        <v>0</v>
      </c>
      <c r="O32" s="46" t="str">
        <f t="shared" si="3"/>
        <v/>
      </c>
    </row>
    <row r="33" spans="2:15" hidden="1">
      <c r="B33" s="48"/>
      <c r="C33" s="36"/>
      <c r="D33" s="37"/>
      <c r="E33" s="38"/>
      <c r="F33" s="39"/>
      <c r="G33" s="40">
        <f t="shared" si="4"/>
        <v>600000</v>
      </c>
      <c r="H33" s="41">
        <f t="shared" si="0"/>
        <v>0</v>
      </c>
      <c r="I33" s="42"/>
      <c r="J33" s="43"/>
      <c r="K33" s="40">
        <f t="shared" si="5"/>
        <v>600000</v>
      </c>
      <c r="L33" s="41">
        <f t="shared" si="1"/>
        <v>0</v>
      </c>
      <c r="M33" s="42"/>
      <c r="N33" s="45">
        <f t="shared" si="2"/>
        <v>0</v>
      </c>
      <c r="O33" s="46" t="str">
        <f t="shared" si="3"/>
        <v/>
      </c>
    </row>
    <row r="34" spans="2:15" hidden="1">
      <c r="B34" s="48"/>
      <c r="C34" s="36"/>
      <c r="D34" s="37"/>
      <c r="E34" s="38"/>
      <c r="F34" s="39"/>
      <c r="G34" s="40">
        <f t="shared" si="4"/>
        <v>600000</v>
      </c>
      <c r="H34" s="41">
        <f t="shared" si="0"/>
        <v>0</v>
      </c>
      <c r="I34" s="42"/>
      <c r="J34" s="43"/>
      <c r="K34" s="40">
        <f t="shared" si="5"/>
        <v>600000</v>
      </c>
      <c r="L34" s="41">
        <f t="shared" si="1"/>
        <v>0</v>
      </c>
      <c r="M34" s="42"/>
      <c r="N34" s="45">
        <f t="shared" si="2"/>
        <v>0</v>
      </c>
      <c r="O34" s="46" t="str">
        <f t="shared" si="3"/>
        <v/>
      </c>
    </row>
    <row r="35" spans="2:15" hidden="1">
      <c r="B35" s="48"/>
      <c r="C35" s="36"/>
      <c r="D35" s="37"/>
      <c r="E35" s="38"/>
      <c r="F35" s="39"/>
      <c r="G35" s="40">
        <f t="shared" si="4"/>
        <v>600000</v>
      </c>
      <c r="H35" s="41">
        <f t="shared" si="0"/>
        <v>0</v>
      </c>
      <c r="I35" s="42"/>
      <c r="J35" s="43"/>
      <c r="K35" s="40">
        <f t="shared" si="5"/>
        <v>600000</v>
      </c>
      <c r="L35" s="41">
        <f t="shared" si="1"/>
        <v>0</v>
      </c>
      <c r="M35" s="42"/>
      <c r="N35" s="45">
        <f t="shared" si="2"/>
        <v>0</v>
      </c>
      <c r="O35" s="46" t="str">
        <f t="shared" si="3"/>
        <v/>
      </c>
    </row>
    <row r="36" spans="2:15" hidden="1">
      <c r="B36" s="48"/>
      <c r="C36" s="36"/>
      <c r="D36" s="37"/>
      <c r="E36" s="38"/>
      <c r="F36" s="39"/>
      <c r="G36" s="40">
        <f t="shared" si="4"/>
        <v>600000</v>
      </c>
      <c r="H36" s="41">
        <f t="shared" si="0"/>
        <v>0</v>
      </c>
      <c r="I36" s="42"/>
      <c r="J36" s="43"/>
      <c r="K36" s="40">
        <f t="shared" si="5"/>
        <v>600000</v>
      </c>
      <c r="L36" s="41">
        <f t="shared" si="1"/>
        <v>0</v>
      </c>
      <c r="M36" s="42"/>
      <c r="N36" s="45">
        <f t="shared" si="2"/>
        <v>0</v>
      </c>
      <c r="O36" s="46" t="str">
        <f t="shared" si="3"/>
        <v/>
      </c>
    </row>
    <row r="37" spans="2:15" s="60" customFormat="1">
      <c r="B37" s="49" t="s">
        <v>29</v>
      </c>
      <c r="C37" s="50"/>
      <c r="D37" s="51"/>
      <c r="E37" s="50"/>
      <c r="F37" s="52"/>
      <c r="G37" s="53"/>
      <c r="H37" s="54">
        <f>SUM(H21:H36)</f>
        <v>19785.16</v>
      </c>
      <c r="I37" s="55"/>
      <c r="J37" s="56"/>
      <c r="K37" s="57"/>
      <c r="L37" s="54">
        <f>SUM(L21:L36)</f>
        <v>20496.27</v>
      </c>
      <c r="M37" s="55"/>
      <c r="N37" s="58">
        <f t="shared" si="2"/>
        <v>711.11000000000058</v>
      </c>
      <c r="O37" s="59">
        <f t="shared" si="3"/>
        <v>3.5941584500706621E-2</v>
      </c>
    </row>
    <row r="38" spans="2:15" ht="25.5">
      <c r="B38" s="61" t="s">
        <v>30</v>
      </c>
      <c r="C38" s="36"/>
      <c r="D38" s="37" t="s">
        <v>70</v>
      </c>
      <c r="E38" s="38"/>
      <c r="F38" s="39">
        <v>-0.51819999999999999</v>
      </c>
      <c r="G38" s="40">
        <f>$F$17</f>
        <v>1500</v>
      </c>
      <c r="H38" s="41">
        <f>G38*F38</f>
        <v>-777.3</v>
      </c>
      <c r="I38" s="42"/>
      <c r="J38" s="43">
        <v>-0.60189999999999999</v>
      </c>
      <c r="K38" s="40">
        <f>$F$17</f>
        <v>1500</v>
      </c>
      <c r="L38" s="41">
        <f>K38*J38</f>
        <v>-902.85</v>
      </c>
      <c r="M38" s="42"/>
      <c r="N38" s="45">
        <f>L38-H38</f>
        <v>-125.55000000000007</v>
      </c>
      <c r="O38" s="46">
        <f>IF((H38)=0,"",(N38/H38))</f>
        <v>0.16152064839830191</v>
      </c>
    </row>
    <row r="39" spans="2:15">
      <c r="B39" s="61" t="s">
        <v>31</v>
      </c>
      <c r="C39" s="36"/>
      <c r="D39" s="37" t="s">
        <v>70</v>
      </c>
      <c r="E39" s="38"/>
      <c r="F39" s="39">
        <v>-0.59160000000000001</v>
      </c>
      <c r="G39" s="40">
        <f t="shared" ref="G39:G40" si="6">$F$17</f>
        <v>1500</v>
      </c>
      <c r="H39" s="41">
        <f t="shared" ref="H39:H41" si="7">G39*F39</f>
        <v>-887.4</v>
      </c>
      <c r="I39" s="62"/>
      <c r="J39" s="43"/>
      <c r="K39" s="40">
        <f t="shared" ref="K39:K40" si="8">$F$17</f>
        <v>1500</v>
      </c>
      <c r="L39" s="41">
        <f t="shared" ref="L39:L41" si="9">K39*J39</f>
        <v>0</v>
      </c>
      <c r="M39" s="63"/>
      <c r="N39" s="45">
        <f t="shared" ref="N39:N41" si="10">L39-H39</f>
        <v>887.4</v>
      </c>
      <c r="O39" s="46">
        <f t="shared" ref="O39:O41" si="11">IF((H39)=0,"",(N39/H39))</f>
        <v>-1</v>
      </c>
    </row>
    <row r="40" spans="2:15">
      <c r="B40" s="61" t="s">
        <v>32</v>
      </c>
      <c r="C40" s="36"/>
      <c r="D40" s="37" t="s">
        <v>70</v>
      </c>
      <c r="E40" s="38"/>
      <c r="F40" s="39">
        <v>-0.52669999999999995</v>
      </c>
      <c r="G40" s="40">
        <f t="shared" si="6"/>
        <v>1500</v>
      </c>
      <c r="H40" s="41">
        <f t="shared" si="7"/>
        <v>-790.05</v>
      </c>
      <c r="I40" s="62"/>
      <c r="J40" s="43"/>
      <c r="K40" s="40">
        <f t="shared" si="8"/>
        <v>1500</v>
      </c>
      <c r="L40" s="41">
        <f t="shared" si="9"/>
        <v>0</v>
      </c>
      <c r="M40" s="63"/>
      <c r="N40" s="45">
        <f t="shared" si="10"/>
        <v>790.05</v>
      </c>
      <c r="O40" s="46">
        <f t="shared" si="11"/>
        <v>-1</v>
      </c>
    </row>
    <row r="41" spans="2:15">
      <c r="B41" s="61" t="s">
        <v>33</v>
      </c>
      <c r="C41" s="36"/>
      <c r="D41" s="37" t="s">
        <v>23</v>
      </c>
      <c r="E41" s="38"/>
      <c r="F41" s="39"/>
      <c r="G41" s="40">
        <v>1</v>
      </c>
      <c r="H41" s="41">
        <f t="shared" si="7"/>
        <v>0</v>
      </c>
      <c r="I41" s="62"/>
      <c r="J41" s="43"/>
      <c r="K41" s="40">
        <v>1</v>
      </c>
      <c r="L41" s="41">
        <f t="shared" si="9"/>
        <v>0</v>
      </c>
      <c r="M41" s="63"/>
      <c r="N41" s="45">
        <f t="shared" si="10"/>
        <v>0</v>
      </c>
      <c r="O41" s="46" t="str">
        <f t="shared" si="11"/>
        <v/>
      </c>
    </row>
    <row r="42" spans="2:15">
      <c r="B42" s="65" t="s">
        <v>34</v>
      </c>
      <c r="C42" s="36"/>
      <c r="D42" s="37" t="s">
        <v>70</v>
      </c>
      <c r="E42" s="38"/>
      <c r="F42" s="39">
        <v>0.1497</v>
      </c>
      <c r="G42" s="40">
        <f>$F$17</f>
        <v>1500</v>
      </c>
      <c r="H42" s="41">
        <f>G42*F42</f>
        <v>224.55</v>
      </c>
      <c r="I42" s="42"/>
      <c r="J42" s="43">
        <v>0.24709999999999999</v>
      </c>
      <c r="K42" s="40">
        <f>$F$17</f>
        <v>1500</v>
      </c>
      <c r="L42" s="41">
        <f>K42*J42</f>
        <v>370.65</v>
      </c>
      <c r="M42" s="42"/>
      <c r="N42" s="45">
        <f>L42-H42</f>
        <v>146.09999999999997</v>
      </c>
      <c r="O42" s="46">
        <f>IF((H42)=0,"",(N42/H42))</f>
        <v>0.65063460253840999</v>
      </c>
    </row>
    <row r="43" spans="2:15">
      <c r="B43" s="65" t="s">
        <v>35</v>
      </c>
      <c r="C43" s="36"/>
      <c r="D43" s="37" t="s">
        <v>23</v>
      </c>
      <c r="E43" s="38"/>
      <c r="F43" s="66"/>
      <c r="G43" s="67"/>
      <c r="H43" s="68"/>
      <c r="I43" s="42"/>
      <c r="J43" s="43"/>
      <c r="K43" s="40">
        <v>1</v>
      </c>
      <c r="L43" s="41">
        <f>K43*J43</f>
        <v>0</v>
      </c>
      <c r="M43" s="42"/>
      <c r="N43" s="45">
        <f>L43-H43</f>
        <v>0</v>
      </c>
      <c r="O43" s="46"/>
    </row>
    <row r="44" spans="2:15" ht="25.5">
      <c r="B44" s="69" t="s">
        <v>36</v>
      </c>
      <c r="C44" s="70"/>
      <c r="D44" s="70"/>
      <c r="E44" s="70"/>
      <c r="F44" s="71"/>
      <c r="G44" s="72"/>
      <c r="H44" s="73">
        <f>SUM(H38:H42)+H37</f>
        <v>17554.96</v>
      </c>
      <c r="I44" s="55"/>
      <c r="J44" s="72"/>
      <c r="K44" s="74"/>
      <c r="L44" s="73">
        <f>SUM(L38:L42)+L37</f>
        <v>19964.07</v>
      </c>
      <c r="M44" s="55"/>
      <c r="N44" s="58">
        <f t="shared" ref="N44:N68" si="12">L44-H44</f>
        <v>2409.1100000000006</v>
      </c>
      <c r="O44" s="59">
        <f t="shared" ref="O44:O68" si="13">IF((H44)=0,"",(N44/H44))</f>
        <v>0.13723244029037951</v>
      </c>
    </row>
    <row r="45" spans="2:15">
      <c r="B45" s="42" t="s">
        <v>37</v>
      </c>
      <c r="C45" s="42"/>
      <c r="D45" s="75" t="s">
        <v>70</v>
      </c>
      <c r="E45" s="76"/>
      <c r="F45" s="43">
        <v>1.835</v>
      </c>
      <c r="G45" s="77">
        <f>$F$17*(1+F$71)</f>
        <v>1573.05</v>
      </c>
      <c r="H45" s="41">
        <f>G45*F45</f>
        <v>2886.54675</v>
      </c>
      <c r="I45" s="42"/>
      <c r="J45" s="43">
        <v>1.8945000000000001</v>
      </c>
      <c r="K45" s="78">
        <f>$F$17*(1+J$71)</f>
        <v>1582.2</v>
      </c>
      <c r="L45" s="41">
        <f>K45*J45</f>
        <v>2997.4779000000003</v>
      </c>
      <c r="M45" s="42"/>
      <c r="N45" s="45">
        <f t="shared" si="12"/>
        <v>110.93115000000034</v>
      </c>
      <c r="O45" s="46">
        <f t="shared" si="13"/>
        <v>3.8430401309107617E-2</v>
      </c>
    </row>
    <row r="46" spans="2:15" ht="25.5">
      <c r="B46" s="79" t="s">
        <v>38</v>
      </c>
      <c r="C46" s="42"/>
      <c r="D46" s="75" t="s">
        <v>70</v>
      </c>
      <c r="E46" s="76"/>
      <c r="F46" s="43">
        <v>1.2884</v>
      </c>
      <c r="G46" s="77">
        <f>$F$17*(1+F$71)</f>
        <v>1573.05</v>
      </c>
      <c r="H46" s="41">
        <f>G46*F46</f>
        <v>2026.7176199999999</v>
      </c>
      <c r="I46" s="42"/>
      <c r="J46" s="43">
        <v>1.2689999999999999</v>
      </c>
      <c r="K46" s="78">
        <f>$F$17*(1+J$71)</f>
        <v>1582.2</v>
      </c>
      <c r="L46" s="41">
        <f>K46*J46</f>
        <v>2007.8117999999999</v>
      </c>
      <c r="M46" s="42"/>
      <c r="N46" s="45">
        <f t="shared" si="12"/>
        <v>-18.905819999999949</v>
      </c>
      <c r="O46" s="46">
        <f t="shared" si="13"/>
        <v>-9.328295078423381E-3</v>
      </c>
    </row>
    <row r="47" spans="2:15" ht="25.5">
      <c r="B47" s="69" t="s">
        <v>39</v>
      </c>
      <c r="C47" s="50"/>
      <c r="D47" s="50"/>
      <c r="E47" s="50"/>
      <c r="F47" s="80"/>
      <c r="G47" s="72"/>
      <c r="H47" s="73">
        <f>SUM(H44:H46)</f>
        <v>22468.22437</v>
      </c>
      <c r="I47" s="81"/>
      <c r="J47" s="82"/>
      <c r="K47" s="83"/>
      <c r="L47" s="73">
        <f>SUM(L44:L46)</f>
        <v>24969.359700000001</v>
      </c>
      <c r="M47" s="81"/>
      <c r="N47" s="58">
        <f t="shared" si="12"/>
        <v>2501.135330000001</v>
      </c>
      <c r="O47" s="59">
        <f t="shared" si="13"/>
        <v>0.11131878019428916</v>
      </c>
    </row>
    <row r="48" spans="2:15" ht="25.5">
      <c r="B48" s="84" t="s">
        <v>40</v>
      </c>
      <c r="C48" s="36"/>
      <c r="D48" s="37" t="s">
        <v>26</v>
      </c>
      <c r="E48" s="38"/>
      <c r="F48" s="85">
        <v>5.1999999999999998E-3</v>
      </c>
      <c r="G48" s="77">
        <f>F16</f>
        <v>600000</v>
      </c>
      <c r="H48" s="86">
        <f t="shared" ref="H48:H56" si="14">G48*F48</f>
        <v>3120</v>
      </c>
      <c r="I48" s="42"/>
      <c r="J48" s="87">
        <f>F48</f>
        <v>5.1999999999999998E-3</v>
      </c>
      <c r="K48" s="78">
        <f>J16</f>
        <v>0</v>
      </c>
      <c r="L48" s="86">
        <f t="shared" ref="L48:L56" si="15">K48*J48</f>
        <v>0</v>
      </c>
      <c r="M48" s="42"/>
      <c r="N48" s="45">
        <f t="shared" si="12"/>
        <v>-3120</v>
      </c>
      <c r="O48" s="88">
        <f t="shared" si="13"/>
        <v>-1</v>
      </c>
    </row>
    <row r="49" spans="2:15" ht="25.5">
      <c r="B49" s="84" t="s">
        <v>41</v>
      </c>
      <c r="C49" s="36"/>
      <c r="D49" s="37" t="s">
        <v>26</v>
      </c>
      <c r="E49" s="38"/>
      <c r="F49" s="85">
        <v>1.1000000000000001E-3</v>
      </c>
      <c r="G49" s="77">
        <f>F16</f>
        <v>600000</v>
      </c>
      <c r="H49" s="86">
        <f t="shared" si="14"/>
        <v>660</v>
      </c>
      <c r="I49" s="42"/>
      <c r="J49" s="87">
        <f>F49</f>
        <v>1.1000000000000001E-3</v>
      </c>
      <c r="K49" s="78">
        <f>J16</f>
        <v>0</v>
      </c>
      <c r="L49" s="86">
        <f t="shared" si="15"/>
        <v>0</v>
      </c>
      <c r="M49" s="42"/>
      <c r="N49" s="45">
        <f t="shared" si="12"/>
        <v>-660</v>
      </c>
      <c r="O49" s="88">
        <f t="shared" si="13"/>
        <v>-1</v>
      </c>
    </row>
    <row r="50" spans="2:15">
      <c r="B50" s="36" t="s">
        <v>42</v>
      </c>
      <c r="C50" s="36"/>
      <c r="D50" s="37" t="s">
        <v>23</v>
      </c>
      <c r="E50" s="38"/>
      <c r="F50" s="85">
        <v>0.25</v>
      </c>
      <c r="G50" s="40">
        <v>1</v>
      </c>
      <c r="H50" s="86">
        <f t="shared" si="14"/>
        <v>0.25</v>
      </c>
      <c r="I50" s="42"/>
      <c r="J50" s="87">
        <f>F50</f>
        <v>0.25</v>
      </c>
      <c r="K50" s="44">
        <v>1</v>
      </c>
      <c r="L50" s="86">
        <f t="shared" si="15"/>
        <v>0.25</v>
      </c>
      <c r="M50" s="42"/>
      <c r="N50" s="45">
        <f t="shared" si="12"/>
        <v>0</v>
      </c>
      <c r="O50" s="88">
        <f t="shared" si="13"/>
        <v>0</v>
      </c>
    </row>
    <row r="51" spans="2:15">
      <c r="B51" s="36" t="s">
        <v>43</v>
      </c>
      <c r="C51" s="36"/>
      <c r="D51" s="37" t="s">
        <v>26</v>
      </c>
      <c r="E51" s="38"/>
      <c r="F51" s="85">
        <f>0.0067</f>
        <v>6.7000000000000002E-3</v>
      </c>
      <c r="G51" s="77">
        <f>F16</f>
        <v>600000</v>
      </c>
      <c r="H51" s="86">
        <f t="shared" si="14"/>
        <v>4020</v>
      </c>
      <c r="I51" s="42"/>
      <c r="J51" s="87">
        <f>F51</f>
        <v>6.7000000000000002E-3</v>
      </c>
      <c r="K51" s="78">
        <f>J16</f>
        <v>0</v>
      </c>
      <c r="L51" s="86">
        <f t="shared" si="15"/>
        <v>0</v>
      </c>
      <c r="M51" s="42"/>
      <c r="N51" s="45">
        <f t="shared" si="12"/>
        <v>-4020</v>
      </c>
      <c r="O51" s="88">
        <f t="shared" si="13"/>
        <v>-1</v>
      </c>
    </row>
    <row r="52" spans="2:15">
      <c r="B52" s="65" t="s">
        <v>44</v>
      </c>
      <c r="C52" s="36"/>
      <c r="D52" s="37"/>
      <c r="E52" s="38"/>
      <c r="F52" s="89">
        <v>7.4999999999999997E-2</v>
      </c>
      <c r="G52" s="77">
        <f>IF($T$1=1,IF($F$16&gt;=600,600,IF($F$16&lt;600,$F$16*(1+$F$71),$F$16-600)),IF($T$1=2,IF($F$16&gt;=1000,1000,IF($F$16&lt;1000,$F$16*(1+$F$71),$F$16-1000))))</f>
        <v>1000</v>
      </c>
      <c r="H52" s="86">
        <f>G52*F52</f>
        <v>75</v>
      </c>
      <c r="I52" s="42"/>
      <c r="J52" s="85">
        <v>7.3999999999999996E-2</v>
      </c>
      <c r="K52" s="77">
        <f>IF($T$1=1,IF($F$16&gt;=600,600,IF($F$16&lt;600,$F$16*(1+$F$71),$F$16-600)),IF($T$1=2,IF($F$16&gt;=1000,1000,IF($F$16&lt;1000,$F$16*(1+$F$71),$F$16-1000))))</f>
        <v>1000</v>
      </c>
      <c r="L52" s="86">
        <f>K52*J52</f>
        <v>74</v>
      </c>
      <c r="M52" s="42"/>
      <c r="N52" s="45">
        <f t="shared" si="12"/>
        <v>-1</v>
      </c>
      <c r="O52" s="88">
        <f t="shared" si="13"/>
        <v>-1.3333333333333334E-2</v>
      </c>
    </row>
    <row r="53" spans="2:15">
      <c r="B53" s="65" t="s">
        <v>45</v>
      </c>
      <c r="C53" s="36"/>
      <c r="D53" s="37"/>
      <c r="E53" s="38"/>
      <c r="F53" s="89">
        <v>8.7999999999999995E-2</v>
      </c>
      <c r="G53" s="77">
        <f>IF($T$1=1,IF($F$16&gt;=600,$F$16*(1+$F$71)-600,IF($F$16&lt;600,0,)), IF($T$1=2,IF($F$16&gt;=1000,$F$16*(1+$F$71)-1000,IF($F$16&lt;1000,0))))</f>
        <v>628220</v>
      </c>
      <c r="H53" s="86">
        <f>G53*F53</f>
        <v>55283.359999999993</v>
      </c>
      <c r="I53" s="42"/>
      <c r="J53" s="85">
        <v>8.6999999999999994E-2</v>
      </c>
      <c r="K53" s="77">
        <f>IF($T$1=1,IF($F$16&gt;=600,$F$16*(1+$F$71)-600,IF($F$16&lt;600,0,)), IF($T$1=2,IF($F$16&gt;=1000,$F$16*(1+$F$71)-1000,IF($F$16&lt;1000,0))))</f>
        <v>628220</v>
      </c>
      <c r="L53" s="86">
        <f>K53*J53</f>
        <v>54655.14</v>
      </c>
      <c r="M53" s="42"/>
      <c r="N53" s="45">
        <f t="shared" si="12"/>
        <v>-628.21999999999389</v>
      </c>
      <c r="O53" s="88">
        <f t="shared" si="13"/>
        <v>-1.1363636363636255E-2</v>
      </c>
    </row>
    <row r="54" spans="2:15">
      <c r="B54" s="65" t="s">
        <v>46</v>
      </c>
      <c r="C54" s="36"/>
      <c r="D54" s="37"/>
      <c r="E54" s="38"/>
      <c r="F54" s="89">
        <v>6.5000000000000002E-2</v>
      </c>
      <c r="G54" s="90">
        <f>0.64*$F$16*(1+$F$71)</f>
        <v>402700.79999999999</v>
      </c>
      <c r="H54" s="86">
        <f t="shared" si="14"/>
        <v>26175.552</v>
      </c>
      <c r="I54" s="42"/>
      <c r="J54" s="85">
        <v>6.3E-2</v>
      </c>
      <c r="K54" s="91">
        <f>0.64*$F$16*(1+$F$71)</f>
        <v>402700.79999999999</v>
      </c>
      <c r="L54" s="86">
        <f t="shared" si="15"/>
        <v>25370.150399999999</v>
      </c>
      <c r="M54" s="42"/>
      <c r="N54" s="45">
        <f t="shared" si="12"/>
        <v>-805.40160000000105</v>
      </c>
      <c r="O54" s="88">
        <f t="shared" si="13"/>
        <v>-3.0769230769230809E-2</v>
      </c>
    </row>
    <row r="55" spans="2:15">
      <c r="B55" s="65" t="s">
        <v>47</v>
      </c>
      <c r="C55" s="36"/>
      <c r="D55" s="37"/>
      <c r="E55" s="38"/>
      <c r="F55" s="89">
        <v>0.1</v>
      </c>
      <c r="G55" s="90">
        <f>0.18*$F$16*(1+$F$71)</f>
        <v>113259.59999999999</v>
      </c>
      <c r="H55" s="86">
        <f t="shared" si="14"/>
        <v>11325.96</v>
      </c>
      <c r="I55" s="42"/>
      <c r="J55" s="85">
        <v>9.9000000000000005E-2</v>
      </c>
      <c r="K55" s="91">
        <f>0.18*$F$16*(1+$F$71)</f>
        <v>113259.59999999999</v>
      </c>
      <c r="L55" s="86">
        <f t="shared" si="15"/>
        <v>11212.7004</v>
      </c>
      <c r="M55" s="42"/>
      <c r="N55" s="45">
        <f t="shared" si="12"/>
        <v>-113.25959999999941</v>
      </c>
      <c r="O55" s="88">
        <f t="shared" si="13"/>
        <v>-9.9999999999999482E-3</v>
      </c>
    </row>
    <row r="56" spans="2:15" ht="13.5" thickBot="1">
      <c r="B56" s="17" t="s">
        <v>48</v>
      </c>
      <c r="C56" s="36"/>
      <c r="D56" s="37"/>
      <c r="E56" s="38"/>
      <c r="F56" s="89">
        <v>0.11700000000000001</v>
      </c>
      <c r="G56" s="90">
        <f>0.18*$F$16*(1+$F$71)</f>
        <v>113259.59999999999</v>
      </c>
      <c r="H56" s="86">
        <f t="shared" si="14"/>
        <v>13251.3732</v>
      </c>
      <c r="I56" s="42"/>
      <c r="J56" s="85">
        <v>0.11799999999999999</v>
      </c>
      <c r="K56" s="91">
        <f>0.18*$F$16*(1+$F$71)</f>
        <v>113259.59999999999</v>
      </c>
      <c r="L56" s="86">
        <f t="shared" si="15"/>
        <v>13364.632799999998</v>
      </c>
      <c r="M56" s="42"/>
      <c r="N56" s="45">
        <f t="shared" si="12"/>
        <v>113.25959999999759</v>
      </c>
      <c r="O56" s="88">
        <f t="shared" si="13"/>
        <v>8.5470085470083657E-3</v>
      </c>
    </row>
    <row r="57" spans="2:15" ht="8.25" customHeight="1" thickBot="1">
      <c r="B57" s="92"/>
      <c r="C57" s="93"/>
      <c r="D57" s="94"/>
      <c r="E57" s="93"/>
      <c r="F57" s="95"/>
      <c r="G57" s="96"/>
      <c r="H57" s="97"/>
      <c r="I57" s="98"/>
      <c r="J57" s="95"/>
      <c r="K57" s="99"/>
      <c r="L57" s="97"/>
      <c r="M57" s="98"/>
      <c r="N57" s="100"/>
      <c r="O57" s="101"/>
    </row>
    <row r="58" spans="2:15">
      <c r="B58" s="102" t="s">
        <v>49</v>
      </c>
      <c r="C58" s="36"/>
      <c r="D58" s="36"/>
      <c r="E58" s="36"/>
      <c r="F58" s="103"/>
      <c r="G58" s="104"/>
      <c r="H58" s="105">
        <f>SUM(H47:H53)</f>
        <v>85626.834369999997</v>
      </c>
      <c r="I58" s="106"/>
      <c r="J58" s="107"/>
      <c r="K58" s="107"/>
      <c r="L58" s="108">
        <f>SUM(L47:L53)</f>
        <v>79698.7497</v>
      </c>
      <c r="M58" s="109"/>
      <c r="N58" s="110">
        <f t="shared" si="12"/>
        <v>-5928.0846699999965</v>
      </c>
      <c r="O58" s="111">
        <f t="shared" si="13"/>
        <v>-6.9231622465269427E-2</v>
      </c>
    </row>
    <row r="59" spans="2:15">
      <c r="B59" s="112" t="s">
        <v>50</v>
      </c>
      <c r="C59" s="36"/>
      <c r="D59" s="36"/>
      <c r="E59" s="36"/>
      <c r="F59" s="113">
        <v>0.13</v>
      </c>
      <c r="G59" s="104"/>
      <c r="H59" s="114">
        <f>H58*F59</f>
        <v>11131.4884681</v>
      </c>
      <c r="I59" s="115"/>
      <c r="J59" s="116">
        <v>0.13</v>
      </c>
      <c r="K59" s="117"/>
      <c r="L59" s="118">
        <f>L58*J59</f>
        <v>10360.837461000001</v>
      </c>
      <c r="M59" s="119"/>
      <c r="N59" s="120">
        <f t="shared" si="12"/>
        <v>-770.65100709999933</v>
      </c>
      <c r="O59" s="121">
        <f t="shared" si="13"/>
        <v>-6.9231622465269413E-2</v>
      </c>
    </row>
    <row r="60" spans="2:15">
      <c r="B60" s="122" t="s">
        <v>51</v>
      </c>
      <c r="C60" s="36"/>
      <c r="D60" s="36"/>
      <c r="E60" s="36"/>
      <c r="F60" s="123"/>
      <c r="G60" s="124"/>
      <c r="H60" s="114">
        <f>H58+H59</f>
        <v>96758.322838099994</v>
      </c>
      <c r="I60" s="115"/>
      <c r="J60" s="115"/>
      <c r="K60" s="115"/>
      <c r="L60" s="118">
        <f>L58+L59</f>
        <v>90059.587161000003</v>
      </c>
      <c r="M60" s="119"/>
      <c r="N60" s="120">
        <f t="shared" si="12"/>
        <v>-6698.7356770999904</v>
      </c>
      <c r="O60" s="121">
        <f t="shared" si="13"/>
        <v>-6.9231622465269371E-2</v>
      </c>
    </row>
    <row r="61" spans="2:15">
      <c r="B61" s="125" t="s">
        <v>52</v>
      </c>
      <c r="C61" s="125"/>
      <c r="D61" s="125"/>
      <c r="E61" s="36"/>
      <c r="F61" s="123"/>
      <c r="G61" s="124"/>
      <c r="H61" s="126">
        <f>ROUND(-H60*10%,2)</f>
        <v>-9675.83</v>
      </c>
      <c r="I61" s="115"/>
      <c r="J61" s="115"/>
      <c r="K61" s="115"/>
      <c r="L61" s="127">
        <f>ROUND(-L60*10%,2)</f>
        <v>-9005.9599999999991</v>
      </c>
      <c r="M61" s="119"/>
      <c r="N61" s="128">
        <f t="shared" si="12"/>
        <v>669.8700000000008</v>
      </c>
      <c r="O61" s="129">
        <f t="shared" si="13"/>
        <v>-6.9231270082256588E-2</v>
      </c>
    </row>
    <row r="62" spans="2:15" ht="13.5" thickBot="1">
      <c r="B62" s="130" t="s">
        <v>53</v>
      </c>
      <c r="C62" s="130"/>
      <c r="D62" s="130"/>
      <c r="E62" s="131"/>
      <c r="F62" s="132"/>
      <c r="G62" s="133"/>
      <c r="H62" s="134">
        <f>SUM(H60:H61)</f>
        <v>87082.492838099992</v>
      </c>
      <c r="I62" s="135"/>
      <c r="J62" s="135"/>
      <c r="K62" s="135"/>
      <c r="L62" s="136">
        <f>SUM(L60:L61)</f>
        <v>81053.627161000011</v>
      </c>
      <c r="M62" s="137"/>
      <c r="N62" s="138">
        <f t="shared" si="12"/>
        <v>-6028.8656770999805</v>
      </c>
      <c r="O62" s="139">
        <f t="shared" si="13"/>
        <v>-6.923166161892709E-2</v>
      </c>
    </row>
    <row r="63" spans="2:15" ht="8.25" customHeight="1" thickBot="1">
      <c r="B63" s="92"/>
      <c r="C63" s="93"/>
      <c r="D63" s="94"/>
      <c r="E63" s="93"/>
      <c r="F63" s="140"/>
      <c r="G63" s="141"/>
      <c r="H63" s="142"/>
      <c r="I63" s="143"/>
      <c r="J63" s="140"/>
      <c r="K63" s="96"/>
      <c r="L63" s="144"/>
      <c r="M63" s="98"/>
      <c r="N63" s="145"/>
      <c r="O63" s="101"/>
    </row>
    <row r="64" spans="2:15">
      <c r="B64" s="102" t="s">
        <v>54</v>
      </c>
      <c r="C64" s="36"/>
      <c r="D64" s="36"/>
      <c r="E64" s="36"/>
      <c r="F64" s="103"/>
      <c r="G64" s="104"/>
      <c r="H64" s="105">
        <f>SUM(H47:H51,H54:H56)</f>
        <v>81021.359570000001</v>
      </c>
      <c r="I64" s="106"/>
      <c r="J64" s="107"/>
      <c r="K64" s="107"/>
      <c r="L64" s="146">
        <f>SUM(L47:L51,L54:L56)</f>
        <v>74917.093299999993</v>
      </c>
      <c r="M64" s="109"/>
      <c r="N64" s="110">
        <f t="shared" ref="N64" si="16">L64-H64</f>
        <v>-6104.2662700000074</v>
      </c>
      <c r="O64" s="111">
        <f t="shared" ref="O64" si="17">IF((H64)=0,"",(N64/H64))</f>
        <v>-7.5341444557297341E-2</v>
      </c>
    </row>
    <row r="65" spans="1:15">
      <c r="B65" s="112" t="s">
        <v>50</v>
      </c>
      <c r="C65" s="36"/>
      <c r="D65" s="36"/>
      <c r="E65" s="36"/>
      <c r="F65" s="113">
        <v>0.13</v>
      </c>
      <c r="G65" s="124"/>
      <c r="H65" s="114">
        <f>H64*F65</f>
        <v>10532.7767441</v>
      </c>
      <c r="I65" s="115"/>
      <c r="J65" s="147">
        <v>0.13</v>
      </c>
      <c r="K65" s="115"/>
      <c r="L65" s="118">
        <f>L64*J65</f>
        <v>9739.2221289999998</v>
      </c>
      <c r="M65" s="119"/>
      <c r="N65" s="120">
        <f t="shared" si="12"/>
        <v>-793.55461509999986</v>
      </c>
      <c r="O65" s="121">
        <f t="shared" si="13"/>
        <v>-7.5341444557297244E-2</v>
      </c>
    </row>
    <row r="66" spans="1:15">
      <c r="B66" s="122" t="s">
        <v>51</v>
      </c>
      <c r="C66" s="36"/>
      <c r="D66" s="36"/>
      <c r="E66" s="36"/>
      <c r="F66" s="123"/>
      <c r="G66" s="124"/>
      <c r="H66" s="114">
        <f>H64+H65</f>
        <v>91554.136314100004</v>
      </c>
      <c r="I66" s="115"/>
      <c r="J66" s="115"/>
      <c r="K66" s="115"/>
      <c r="L66" s="118">
        <f>L64+L65</f>
        <v>84656.315428999995</v>
      </c>
      <c r="M66" s="119"/>
      <c r="N66" s="120">
        <f t="shared" si="12"/>
        <v>-6897.820885100009</v>
      </c>
      <c r="O66" s="121">
        <f t="shared" si="13"/>
        <v>-7.5341444557297341E-2</v>
      </c>
    </row>
    <row r="67" spans="1:15">
      <c r="B67" s="125" t="s">
        <v>52</v>
      </c>
      <c r="C67" s="125"/>
      <c r="D67" s="125"/>
      <c r="E67" s="36"/>
      <c r="F67" s="123"/>
      <c r="G67" s="124"/>
      <c r="H67" s="126">
        <f>ROUND(-H66*10%,2)</f>
        <v>-9155.41</v>
      </c>
      <c r="I67" s="115"/>
      <c r="J67" s="115"/>
      <c r="K67" s="115"/>
      <c r="L67" s="127">
        <f>ROUND(-L66*10%,2)</f>
        <v>-8465.6299999999992</v>
      </c>
      <c r="M67" s="119"/>
      <c r="N67" s="128">
        <f t="shared" si="12"/>
        <v>689.78000000000065</v>
      </c>
      <c r="O67" s="129">
        <f t="shared" si="13"/>
        <v>-7.5341246323212249E-2</v>
      </c>
    </row>
    <row r="68" spans="1:15" ht="13.5" thickBot="1">
      <c r="B68" s="130" t="s">
        <v>55</v>
      </c>
      <c r="C68" s="130"/>
      <c r="D68" s="130"/>
      <c r="E68" s="131"/>
      <c r="F68" s="148"/>
      <c r="G68" s="149"/>
      <c r="H68" s="150">
        <f>H66+H67</f>
        <v>82398.7263141</v>
      </c>
      <c r="I68" s="151"/>
      <c r="J68" s="151"/>
      <c r="K68" s="151"/>
      <c r="L68" s="152">
        <f>L66+L67</f>
        <v>76190.68542899999</v>
      </c>
      <c r="M68" s="153"/>
      <c r="N68" s="154">
        <f t="shared" si="12"/>
        <v>-6208.0408851000102</v>
      </c>
      <c r="O68" s="155">
        <f t="shared" si="13"/>
        <v>-7.5341466583297115E-2</v>
      </c>
    </row>
    <row r="69" spans="1:15" ht="8.25" customHeight="1" thickBot="1">
      <c r="B69" s="92"/>
      <c r="C69" s="93"/>
      <c r="D69" s="94"/>
      <c r="E69" s="93"/>
      <c r="F69" s="140"/>
      <c r="G69" s="141"/>
      <c r="H69" s="142"/>
      <c r="I69" s="143"/>
      <c r="J69" s="140"/>
      <c r="K69" s="96"/>
      <c r="L69" s="144"/>
      <c r="M69" s="98"/>
      <c r="N69" s="145"/>
      <c r="O69" s="101"/>
    </row>
    <row r="70" spans="1:15" ht="10.5" customHeight="1">
      <c r="L70" s="156"/>
    </row>
    <row r="71" spans="1:15">
      <c r="B71" s="18" t="s">
        <v>56</v>
      </c>
      <c r="F71" s="157">
        <v>4.87E-2</v>
      </c>
      <c r="J71" s="157">
        <v>5.4800000000000001E-2</v>
      </c>
    </row>
    <row r="72" spans="1:15" ht="6" customHeight="1"/>
    <row r="73" spans="1:15" ht="10.5" customHeight="1">
      <c r="A73" s="158" t="s">
        <v>57</v>
      </c>
    </row>
    <row r="74" spans="1:15" ht="10.5" customHeight="1"/>
    <row r="75" spans="1:15">
      <c r="A75" s="11" t="s">
        <v>58</v>
      </c>
    </row>
    <row r="76" spans="1:15">
      <c r="A76" s="11" t="s">
        <v>59</v>
      </c>
    </row>
    <row r="78" spans="1:15">
      <c r="A78" s="11" t="s">
        <v>60</v>
      </c>
    </row>
    <row r="79" spans="1:15">
      <c r="A79" s="11" t="s">
        <v>61</v>
      </c>
    </row>
    <row r="81" spans="1:1">
      <c r="A81" s="11" t="s">
        <v>62</v>
      </c>
    </row>
    <row r="82" spans="1:1">
      <c r="A82" s="11" t="s">
        <v>63</v>
      </c>
    </row>
    <row r="83" spans="1:1">
      <c r="A83" s="11" t="s">
        <v>64</v>
      </c>
    </row>
    <row r="84" spans="1:1">
      <c r="A84" s="11" t="s">
        <v>65</v>
      </c>
    </row>
    <row r="85" spans="1:1">
      <c r="A85" s="11" t="s">
        <v>66</v>
      </c>
    </row>
  </sheetData>
  <sheetProtection selectLockedCells="1"/>
  <mergeCells count="14">
    <mergeCell ref="B68:D68"/>
    <mergeCell ref="D19:D20"/>
    <mergeCell ref="N19:N20"/>
    <mergeCell ref="O19:O20"/>
    <mergeCell ref="B61:D61"/>
    <mergeCell ref="B62:D62"/>
    <mergeCell ref="B67:D67"/>
    <mergeCell ref="A3:K3"/>
    <mergeCell ref="B10:O10"/>
    <mergeCell ref="B11:O11"/>
    <mergeCell ref="D14:O14"/>
    <mergeCell ref="F18:H18"/>
    <mergeCell ref="J18:L18"/>
    <mergeCell ref="N18:O18"/>
  </mergeCells>
  <dataValidations count="2">
    <dataValidation type="list" allowBlank="1" showInputMessage="1" showErrorMessage="1" sqref="E45:E46 E48:E57 E63 E69 E38:E43 E21:E36">
      <formula1>#REF!</formula1>
    </dataValidation>
    <dataValidation type="list" allowBlank="1" showInputMessage="1" showErrorMessage="1" prompt="Select Charge Unit - monthly, per kWh, per kW" sqref="D45:D46 D48:D57 D63 D69 D38:D43 D21:D36">
      <formula1>"Monthly, per kWh, per kW"</formula1>
    </dataValidation>
  </dataValidations>
  <pageMargins left="0.75" right="0.75" top="1" bottom="1" header="0.5" footer="0.5"/>
  <pageSetup scale="64" orientation="portrait" r:id="rId1"/>
  <headerFooter alignWithMargins="0">
    <oddFooter>&amp;C9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0">
    <pageSetUpPr fitToPage="1"/>
  </sheetPr>
  <dimension ref="A1:T85"/>
  <sheetViews>
    <sheetView showGridLines="0" topLeftCell="A37" zoomScaleNormal="100" workbookViewId="0">
      <selection activeCell="K8" sqref="K8"/>
    </sheetView>
  </sheetViews>
  <sheetFormatPr defaultRowHeight="12.75"/>
  <cols>
    <col min="1" max="1" width="1.28515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12.28515625" style="11" bestFit="1" customWidth="1"/>
    <col min="9" max="9" width="2.85546875" style="11" customWidth="1"/>
    <col min="10" max="10" width="12.140625" style="11" customWidth="1"/>
    <col min="11" max="11" width="8.5703125" style="11" customWidth="1"/>
    <col min="12" max="12" width="12.28515625" style="11" bestFit="1" customWidth="1"/>
    <col min="13" max="13" width="2.85546875" style="11" customWidth="1"/>
    <col min="14" max="14" width="12.7109375" style="11" bestFit="1" customWidth="1"/>
    <col min="15" max="15" width="17.140625" style="11" customWidth="1"/>
    <col min="16" max="16" width="1.5703125" style="11" customWidth="1"/>
    <col min="17" max="19" width="9.140625" style="11"/>
    <col min="20" max="20" width="0" style="11" hidden="1" customWidth="1"/>
    <col min="21" max="16384" width="9.140625" style="11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/>
      <c r="P1"/>
      <c r="T1" s="2">
        <v>2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/>
      <c r="P4"/>
    </row>
    <row r="5" spans="1:20" s="2" customFormat="1" ht="15" hidden="1" customHeight="1">
      <c r="C5" s="9"/>
      <c r="D5" s="9"/>
      <c r="E5" s="9"/>
      <c r="N5" s="3" t="s">
        <v>4</v>
      </c>
      <c r="O5" s="10"/>
      <c r="P5"/>
    </row>
    <row r="6" spans="1:20" s="2" customFormat="1" ht="9" hidden="1" customHeight="1">
      <c r="N6" s="3"/>
      <c r="O6" s="4"/>
      <c r="P6"/>
    </row>
    <row r="7" spans="1:20" s="2" customFormat="1" hidden="1">
      <c r="N7" s="3" t="s">
        <v>5</v>
      </c>
      <c r="O7" s="10"/>
      <c r="P7"/>
    </row>
    <row r="8" spans="1:20" s="2" customFormat="1" ht="15" customHeight="1">
      <c r="N8" s="11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/>
    </row>
    <row r="11" spans="1:20" ht="18.75" customHeight="1">
      <c r="B11" s="12" t="s">
        <v>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3" t="s">
        <v>8</v>
      </c>
      <c r="D14" s="14" t="s">
        <v>73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20" ht="7.5" customHeight="1">
      <c r="B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20">
      <c r="B16" s="17"/>
      <c r="D16" s="18" t="s">
        <v>10</v>
      </c>
      <c r="E16" s="18"/>
      <c r="F16" s="19">
        <v>150</v>
      </c>
      <c r="G16" s="18" t="s">
        <v>11</v>
      </c>
    </row>
    <row r="17" spans="2:15" ht="15" customHeight="1">
      <c r="B17" s="17"/>
      <c r="F17" s="19">
        <v>1</v>
      </c>
      <c r="G17" s="18" t="s">
        <v>69</v>
      </c>
    </row>
    <row r="18" spans="2:15">
      <c r="B18" s="17"/>
      <c r="D18" s="20"/>
      <c r="E18" s="20"/>
      <c r="F18" s="21" t="s">
        <v>12</v>
      </c>
      <c r="G18" s="22"/>
      <c r="H18" s="23"/>
      <c r="J18" s="21" t="s">
        <v>13</v>
      </c>
      <c r="K18" s="22"/>
      <c r="L18" s="23"/>
      <c r="N18" s="21" t="s">
        <v>14</v>
      </c>
      <c r="O18" s="23"/>
    </row>
    <row r="19" spans="2:15">
      <c r="B19" s="17"/>
      <c r="D19" s="24" t="s">
        <v>15</v>
      </c>
      <c r="E19" s="25"/>
      <c r="F19" s="26" t="s">
        <v>16</v>
      </c>
      <c r="G19" s="26" t="s">
        <v>17</v>
      </c>
      <c r="H19" s="27" t="s">
        <v>18</v>
      </c>
      <c r="J19" s="26" t="s">
        <v>16</v>
      </c>
      <c r="K19" s="28" t="s">
        <v>17</v>
      </c>
      <c r="L19" s="27" t="s">
        <v>18</v>
      </c>
      <c r="N19" s="29" t="s">
        <v>19</v>
      </c>
      <c r="O19" s="30" t="s">
        <v>20</v>
      </c>
    </row>
    <row r="20" spans="2:15">
      <c r="B20" s="17"/>
      <c r="D20" s="31"/>
      <c r="E20" s="25"/>
      <c r="F20" s="32" t="s">
        <v>21</v>
      </c>
      <c r="G20" s="32"/>
      <c r="H20" s="33" t="s">
        <v>21</v>
      </c>
      <c r="J20" s="32" t="s">
        <v>21</v>
      </c>
      <c r="K20" s="33"/>
      <c r="L20" s="33" t="s">
        <v>21</v>
      </c>
      <c r="N20" s="34"/>
      <c r="O20" s="35"/>
    </row>
    <row r="21" spans="2:15">
      <c r="B21" s="36" t="s">
        <v>22</v>
      </c>
      <c r="C21" s="36"/>
      <c r="D21" s="37" t="s">
        <v>23</v>
      </c>
      <c r="E21" s="38"/>
      <c r="F21" s="159">
        <v>3.73</v>
      </c>
      <c r="G21" s="40">
        <v>1</v>
      </c>
      <c r="H21" s="41">
        <f>G21*F21</f>
        <v>3.73</v>
      </c>
      <c r="I21" s="42"/>
      <c r="J21" s="160">
        <v>2.33</v>
      </c>
      <c r="K21" s="44">
        <v>1</v>
      </c>
      <c r="L21" s="41">
        <f>K21*J21</f>
        <v>2.33</v>
      </c>
      <c r="M21" s="42"/>
      <c r="N21" s="45">
        <f>L21-H21</f>
        <v>-1.4</v>
      </c>
      <c r="O21" s="46">
        <f>IF((H21)=0,"",(N21/H21))</f>
        <v>-0.37533512064343161</v>
      </c>
    </row>
    <row r="22" spans="2:15">
      <c r="B22" s="36" t="s">
        <v>24</v>
      </c>
      <c r="C22" s="36"/>
      <c r="D22" s="37" t="s">
        <v>23</v>
      </c>
      <c r="E22" s="38"/>
      <c r="F22" s="39"/>
      <c r="G22" s="40">
        <v>1</v>
      </c>
      <c r="H22" s="41">
        <f t="shared" ref="H22:H36" si="0">G22*F22</f>
        <v>0</v>
      </c>
      <c r="I22" s="42"/>
      <c r="J22" s="43"/>
      <c r="K22" s="44">
        <v>1</v>
      </c>
      <c r="L22" s="41">
        <f>K22*J22</f>
        <v>0</v>
      </c>
      <c r="M22" s="42"/>
      <c r="N22" s="45">
        <f>L22-H22</f>
        <v>0</v>
      </c>
      <c r="O22" s="46" t="str">
        <f>IF((H22)=0,"",(N22/H22))</f>
        <v/>
      </c>
    </row>
    <row r="23" spans="2:15" hidden="1">
      <c r="B23" s="47"/>
      <c r="C23" s="36"/>
      <c r="D23" s="37"/>
      <c r="E23" s="38"/>
      <c r="F23" s="39"/>
      <c r="G23" s="40">
        <v>1</v>
      </c>
      <c r="H23" s="41">
        <f t="shared" si="0"/>
        <v>0</v>
      </c>
      <c r="I23" s="42"/>
      <c r="J23" s="43"/>
      <c r="K23" s="44">
        <v>1</v>
      </c>
      <c r="L23" s="41">
        <f t="shared" ref="L23:L36" si="1">K23*J23</f>
        <v>0</v>
      </c>
      <c r="M23" s="42"/>
      <c r="N23" s="45">
        <f t="shared" ref="N23:N37" si="2">L23-H23</f>
        <v>0</v>
      </c>
      <c r="O23" s="46" t="str">
        <f t="shared" ref="O23:O37" si="3">IF((H23)=0,"",(N23/H23))</f>
        <v/>
      </c>
    </row>
    <row r="24" spans="2:15" hidden="1">
      <c r="B24" s="47"/>
      <c r="C24" s="36"/>
      <c r="D24" s="37"/>
      <c r="E24" s="38"/>
      <c r="F24" s="39"/>
      <c r="G24" s="40">
        <v>1</v>
      </c>
      <c r="H24" s="41">
        <f t="shared" si="0"/>
        <v>0</v>
      </c>
      <c r="I24" s="42"/>
      <c r="J24" s="43"/>
      <c r="K24" s="44">
        <v>1</v>
      </c>
      <c r="L24" s="41">
        <f t="shared" si="1"/>
        <v>0</v>
      </c>
      <c r="M24" s="42"/>
      <c r="N24" s="45">
        <f t="shared" si="2"/>
        <v>0</v>
      </c>
      <c r="O24" s="46" t="str">
        <f t="shared" si="3"/>
        <v/>
      </c>
    </row>
    <row r="25" spans="2:15" hidden="1">
      <c r="B25" s="47"/>
      <c r="C25" s="36"/>
      <c r="D25" s="37"/>
      <c r="E25" s="38"/>
      <c r="F25" s="39"/>
      <c r="G25" s="40">
        <v>1</v>
      </c>
      <c r="H25" s="41">
        <f t="shared" si="0"/>
        <v>0</v>
      </c>
      <c r="I25" s="42"/>
      <c r="J25" s="43"/>
      <c r="K25" s="44">
        <v>1</v>
      </c>
      <c r="L25" s="41">
        <f t="shared" si="1"/>
        <v>0</v>
      </c>
      <c r="M25" s="42"/>
      <c r="N25" s="45">
        <f t="shared" si="2"/>
        <v>0</v>
      </c>
      <c r="O25" s="46" t="str">
        <f t="shared" si="3"/>
        <v/>
      </c>
    </row>
    <row r="26" spans="2:15" hidden="1">
      <c r="B26" s="47"/>
      <c r="C26" s="36"/>
      <c r="D26" s="37"/>
      <c r="E26" s="38"/>
      <c r="F26" s="39"/>
      <c r="G26" s="40">
        <v>1</v>
      </c>
      <c r="H26" s="41">
        <f t="shared" si="0"/>
        <v>0</v>
      </c>
      <c r="I26" s="42"/>
      <c r="J26" s="43"/>
      <c r="K26" s="44">
        <v>1</v>
      </c>
      <c r="L26" s="41">
        <f t="shared" si="1"/>
        <v>0</v>
      </c>
      <c r="M26" s="42"/>
      <c r="N26" s="45">
        <f t="shared" si="2"/>
        <v>0</v>
      </c>
      <c r="O26" s="46" t="str">
        <f t="shared" si="3"/>
        <v/>
      </c>
    </row>
    <row r="27" spans="2:15">
      <c r="B27" s="36" t="s">
        <v>25</v>
      </c>
      <c r="C27" s="36"/>
      <c r="D27" s="37" t="s">
        <v>70</v>
      </c>
      <c r="E27" s="38"/>
      <c r="F27" s="39">
        <v>17.829999999999998</v>
      </c>
      <c r="G27" s="40">
        <f>$F$17</f>
        <v>1</v>
      </c>
      <c r="H27" s="41">
        <f t="shared" si="0"/>
        <v>17.829999999999998</v>
      </c>
      <c r="I27" s="42"/>
      <c r="J27" s="43">
        <v>11.155200000000001</v>
      </c>
      <c r="K27" s="40">
        <f>$F$17</f>
        <v>1</v>
      </c>
      <c r="L27" s="41">
        <f t="shared" si="1"/>
        <v>11.155200000000001</v>
      </c>
      <c r="M27" s="42"/>
      <c r="N27" s="45">
        <f t="shared" si="2"/>
        <v>-6.6747999999999976</v>
      </c>
      <c r="O27" s="46">
        <f t="shared" si="3"/>
        <v>-0.3743578238923162</v>
      </c>
    </row>
    <row r="28" spans="2:15">
      <c r="B28" s="36" t="s">
        <v>27</v>
      </c>
      <c r="C28" s="36"/>
      <c r="D28" s="37" t="s">
        <v>23</v>
      </c>
      <c r="E28" s="38"/>
      <c r="F28" s="39"/>
      <c r="G28" s="40">
        <v>1</v>
      </c>
      <c r="H28" s="41">
        <f t="shared" si="0"/>
        <v>0</v>
      </c>
      <c r="I28" s="42"/>
      <c r="J28" s="43">
        <f>F28</f>
        <v>0</v>
      </c>
      <c r="K28" s="40">
        <v>1</v>
      </c>
      <c r="L28" s="41">
        <f t="shared" si="1"/>
        <v>0</v>
      </c>
      <c r="M28" s="42"/>
      <c r="N28" s="45">
        <f t="shared" si="2"/>
        <v>0</v>
      </c>
      <c r="O28" s="46" t="str">
        <f t="shared" si="3"/>
        <v/>
      </c>
    </row>
    <row r="29" spans="2:15">
      <c r="B29" s="36" t="s">
        <v>28</v>
      </c>
      <c r="C29" s="36"/>
      <c r="D29" s="37" t="s">
        <v>70</v>
      </c>
      <c r="E29" s="38"/>
      <c r="F29" s="39"/>
      <c r="G29" s="40">
        <f>$F$17</f>
        <v>1</v>
      </c>
      <c r="H29" s="41">
        <f t="shared" si="0"/>
        <v>0</v>
      </c>
      <c r="I29" s="42"/>
      <c r="J29" s="43"/>
      <c r="K29" s="40">
        <f>$F$17</f>
        <v>1</v>
      </c>
      <c r="L29" s="41">
        <f t="shared" si="1"/>
        <v>0</v>
      </c>
      <c r="M29" s="42"/>
      <c r="N29" s="45">
        <f t="shared" si="2"/>
        <v>0</v>
      </c>
      <c r="O29" s="46" t="str">
        <f t="shared" si="3"/>
        <v/>
      </c>
    </row>
    <row r="30" spans="2:15" hidden="1">
      <c r="B30" s="48"/>
      <c r="C30" s="36"/>
      <c r="D30" s="37"/>
      <c r="E30" s="38"/>
      <c r="F30" s="39"/>
      <c r="G30" s="40">
        <f t="shared" ref="G30:G36" si="4">$F$16</f>
        <v>150</v>
      </c>
      <c r="H30" s="41">
        <f t="shared" si="0"/>
        <v>0</v>
      </c>
      <c r="I30" s="42"/>
      <c r="J30" s="43"/>
      <c r="K30" s="40">
        <f t="shared" ref="K30:K36" si="5">$F$16</f>
        <v>150</v>
      </c>
      <c r="L30" s="41">
        <f t="shared" si="1"/>
        <v>0</v>
      </c>
      <c r="M30" s="42"/>
      <c r="N30" s="45">
        <f t="shared" si="2"/>
        <v>0</v>
      </c>
      <c r="O30" s="46" t="str">
        <f t="shared" si="3"/>
        <v/>
      </c>
    </row>
    <row r="31" spans="2:15" hidden="1">
      <c r="B31" s="48"/>
      <c r="C31" s="36"/>
      <c r="D31" s="37"/>
      <c r="E31" s="38"/>
      <c r="F31" s="39"/>
      <c r="G31" s="40">
        <f t="shared" si="4"/>
        <v>150</v>
      </c>
      <c r="H31" s="41">
        <f t="shared" si="0"/>
        <v>0</v>
      </c>
      <c r="I31" s="42"/>
      <c r="J31" s="43"/>
      <c r="K31" s="40">
        <f t="shared" si="5"/>
        <v>150</v>
      </c>
      <c r="L31" s="41">
        <f t="shared" si="1"/>
        <v>0</v>
      </c>
      <c r="M31" s="42"/>
      <c r="N31" s="45">
        <f t="shared" si="2"/>
        <v>0</v>
      </c>
      <c r="O31" s="46" t="str">
        <f t="shared" si="3"/>
        <v/>
      </c>
    </row>
    <row r="32" spans="2:15" hidden="1">
      <c r="B32" s="48"/>
      <c r="C32" s="36"/>
      <c r="D32" s="37"/>
      <c r="E32" s="38"/>
      <c r="F32" s="39"/>
      <c r="G32" s="40">
        <f t="shared" si="4"/>
        <v>150</v>
      </c>
      <c r="H32" s="41">
        <f t="shared" si="0"/>
        <v>0</v>
      </c>
      <c r="I32" s="42"/>
      <c r="J32" s="43"/>
      <c r="K32" s="40">
        <f t="shared" si="5"/>
        <v>150</v>
      </c>
      <c r="L32" s="41">
        <f t="shared" si="1"/>
        <v>0</v>
      </c>
      <c r="M32" s="42"/>
      <c r="N32" s="45">
        <f t="shared" si="2"/>
        <v>0</v>
      </c>
      <c r="O32" s="46" t="str">
        <f t="shared" si="3"/>
        <v/>
      </c>
    </row>
    <row r="33" spans="2:15" hidden="1">
      <c r="B33" s="48"/>
      <c r="C33" s="36"/>
      <c r="D33" s="37"/>
      <c r="E33" s="38"/>
      <c r="F33" s="39"/>
      <c r="G33" s="40">
        <f t="shared" si="4"/>
        <v>150</v>
      </c>
      <c r="H33" s="41">
        <f t="shared" si="0"/>
        <v>0</v>
      </c>
      <c r="I33" s="42"/>
      <c r="J33" s="43"/>
      <c r="K33" s="40">
        <f t="shared" si="5"/>
        <v>150</v>
      </c>
      <c r="L33" s="41">
        <f t="shared" si="1"/>
        <v>0</v>
      </c>
      <c r="M33" s="42"/>
      <c r="N33" s="45">
        <f t="shared" si="2"/>
        <v>0</v>
      </c>
      <c r="O33" s="46" t="str">
        <f t="shared" si="3"/>
        <v/>
      </c>
    </row>
    <row r="34" spans="2:15" hidden="1">
      <c r="B34" s="48"/>
      <c r="C34" s="36"/>
      <c r="D34" s="37"/>
      <c r="E34" s="38"/>
      <c r="F34" s="39"/>
      <c r="G34" s="40">
        <f t="shared" si="4"/>
        <v>150</v>
      </c>
      <c r="H34" s="41">
        <f t="shared" si="0"/>
        <v>0</v>
      </c>
      <c r="I34" s="42"/>
      <c r="J34" s="43"/>
      <c r="K34" s="40">
        <f t="shared" si="5"/>
        <v>150</v>
      </c>
      <c r="L34" s="41">
        <f t="shared" si="1"/>
        <v>0</v>
      </c>
      <c r="M34" s="42"/>
      <c r="N34" s="45">
        <f t="shared" si="2"/>
        <v>0</v>
      </c>
      <c r="O34" s="46" t="str">
        <f t="shared" si="3"/>
        <v/>
      </c>
    </row>
    <row r="35" spans="2:15" hidden="1">
      <c r="B35" s="48"/>
      <c r="C35" s="36"/>
      <c r="D35" s="37"/>
      <c r="E35" s="38"/>
      <c r="F35" s="39"/>
      <c r="G35" s="40">
        <f t="shared" si="4"/>
        <v>150</v>
      </c>
      <c r="H35" s="41">
        <f t="shared" si="0"/>
        <v>0</v>
      </c>
      <c r="I35" s="42"/>
      <c r="J35" s="43"/>
      <c r="K35" s="40">
        <f t="shared" si="5"/>
        <v>150</v>
      </c>
      <c r="L35" s="41">
        <f t="shared" si="1"/>
        <v>0</v>
      </c>
      <c r="M35" s="42"/>
      <c r="N35" s="45">
        <f t="shared" si="2"/>
        <v>0</v>
      </c>
      <c r="O35" s="46" t="str">
        <f t="shared" si="3"/>
        <v/>
      </c>
    </row>
    <row r="36" spans="2:15" hidden="1">
      <c r="B36" s="48"/>
      <c r="C36" s="36"/>
      <c r="D36" s="37"/>
      <c r="E36" s="38"/>
      <c r="F36" s="39"/>
      <c r="G36" s="40">
        <f t="shared" si="4"/>
        <v>150</v>
      </c>
      <c r="H36" s="41">
        <f t="shared" si="0"/>
        <v>0</v>
      </c>
      <c r="I36" s="42"/>
      <c r="J36" s="43"/>
      <c r="K36" s="40">
        <f t="shared" si="5"/>
        <v>150</v>
      </c>
      <c r="L36" s="41">
        <f t="shared" si="1"/>
        <v>0</v>
      </c>
      <c r="M36" s="42"/>
      <c r="N36" s="45">
        <f t="shared" si="2"/>
        <v>0</v>
      </c>
      <c r="O36" s="46" t="str">
        <f t="shared" si="3"/>
        <v/>
      </c>
    </row>
    <row r="37" spans="2:15" s="60" customFormat="1">
      <c r="B37" s="49" t="s">
        <v>29</v>
      </c>
      <c r="C37" s="50"/>
      <c r="D37" s="51"/>
      <c r="E37" s="50"/>
      <c r="F37" s="52"/>
      <c r="G37" s="53"/>
      <c r="H37" s="54">
        <f>SUM(H21:H36)</f>
        <v>21.56</v>
      </c>
      <c r="I37" s="55"/>
      <c r="J37" s="56"/>
      <c r="K37" s="57"/>
      <c r="L37" s="54">
        <f>SUM(L21:L36)</f>
        <v>13.485200000000001</v>
      </c>
      <c r="M37" s="55"/>
      <c r="N37" s="58">
        <f t="shared" si="2"/>
        <v>-8.074799999999998</v>
      </c>
      <c r="O37" s="59">
        <f t="shared" si="3"/>
        <v>-0.37452690166975872</v>
      </c>
    </row>
    <row r="38" spans="2:15" ht="25.5">
      <c r="B38" s="61" t="s">
        <v>30</v>
      </c>
      <c r="C38" s="36"/>
      <c r="D38" s="37" t="s">
        <v>70</v>
      </c>
      <c r="E38" s="38"/>
      <c r="F38" s="39">
        <v>-0.55020000000000002</v>
      </c>
      <c r="G38" s="40">
        <f>$F$17</f>
        <v>1</v>
      </c>
      <c r="H38" s="41">
        <f>G38*F38</f>
        <v>-0.55020000000000002</v>
      </c>
      <c r="I38" s="42"/>
      <c r="J38" s="43">
        <v>-0.49740000000000001</v>
      </c>
      <c r="K38" s="40">
        <f>$F$17</f>
        <v>1</v>
      </c>
      <c r="L38" s="41">
        <f>K38*J38</f>
        <v>-0.49740000000000001</v>
      </c>
      <c r="M38" s="42"/>
      <c r="N38" s="45">
        <f>L38-H38</f>
        <v>5.2800000000000014E-2</v>
      </c>
      <c r="O38" s="46">
        <f>IF((H38)=0,"",(N38/H38))</f>
        <v>-9.5965103598691412E-2</v>
      </c>
    </row>
    <row r="39" spans="2:15">
      <c r="B39" s="61" t="s">
        <v>31</v>
      </c>
      <c r="C39" s="36"/>
      <c r="D39" s="37" t="s">
        <v>70</v>
      </c>
      <c r="E39" s="38"/>
      <c r="F39" s="39">
        <v>-0.52029999999999998</v>
      </c>
      <c r="G39" s="40">
        <f t="shared" ref="G39:G40" si="6">$F$17</f>
        <v>1</v>
      </c>
      <c r="H39" s="41">
        <f t="shared" ref="H39:H41" si="7">G39*F39</f>
        <v>-0.52029999999999998</v>
      </c>
      <c r="I39" s="62"/>
      <c r="J39" s="43"/>
      <c r="K39" s="40">
        <f t="shared" ref="K39:K40" si="8">$F$17</f>
        <v>1</v>
      </c>
      <c r="L39" s="41">
        <f t="shared" ref="L39:L41" si="9">K39*J39</f>
        <v>0</v>
      </c>
      <c r="M39" s="63"/>
      <c r="N39" s="45">
        <f t="shared" ref="N39:N41" si="10">L39-H39</f>
        <v>0.52029999999999998</v>
      </c>
      <c r="O39" s="46">
        <f t="shared" ref="O39:O41" si="11">IF((H39)=0,"",(N39/H39))</f>
        <v>-1</v>
      </c>
    </row>
    <row r="40" spans="2:15">
      <c r="B40" s="61" t="s">
        <v>32</v>
      </c>
      <c r="C40" s="36"/>
      <c r="D40" s="37" t="s">
        <v>70</v>
      </c>
      <c r="E40" s="38"/>
      <c r="F40" s="39">
        <v>-0.55920000000000003</v>
      </c>
      <c r="G40" s="40">
        <f t="shared" si="6"/>
        <v>1</v>
      </c>
      <c r="H40" s="41">
        <f t="shared" si="7"/>
        <v>-0.55920000000000003</v>
      </c>
      <c r="I40" s="62"/>
      <c r="J40" s="43"/>
      <c r="K40" s="40">
        <f t="shared" si="8"/>
        <v>1</v>
      </c>
      <c r="L40" s="41">
        <f t="shared" si="9"/>
        <v>0</v>
      </c>
      <c r="M40" s="63"/>
      <c r="N40" s="45">
        <f t="shared" si="10"/>
        <v>0.55920000000000003</v>
      </c>
      <c r="O40" s="46">
        <f t="shared" si="11"/>
        <v>-1</v>
      </c>
    </row>
    <row r="41" spans="2:15">
      <c r="B41" s="61" t="s">
        <v>33</v>
      </c>
      <c r="C41" s="36"/>
      <c r="D41" s="37" t="s">
        <v>23</v>
      </c>
      <c r="E41" s="38"/>
      <c r="F41" s="39"/>
      <c r="G41" s="40">
        <v>1</v>
      </c>
      <c r="H41" s="41">
        <f t="shared" si="7"/>
        <v>0</v>
      </c>
      <c r="I41" s="62"/>
      <c r="J41" s="43"/>
      <c r="K41" s="40">
        <v>1</v>
      </c>
      <c r="L41" s="41">
        <f t="shared" si="9"/>
        <v>0</v>
      </c>
      <c r="M41" s="63"/>
      <c r="N41" s="45">
        <f t="shared" si="10"/>
        <v>0</v>
      </c>
      <c r="O41" s="46" t="str">
        <f t="shared" si="11"/>
        <v/>
      </c>
    </row>
    <row r="42" spans="2:15">
      <c r="B42" s="65" t="s">
        <v>34</v>
      </c>
      <c r="C42" s="36"/>
      <c r="D42" s="37" t="s">
        <v>70</v>
      </c>
      <c r="E42" s="38"/>
      <c r="F42" s="39">
        <v>0.1532</v>
      </c>
      <c r="G42" s="40">
        <f>$F$17</f>
        <v>1</v>
      </c>
      <c r="H42" s="41">
        <f>G42*F42</f>
        <v>0.1532</v>
      </c>
      <c r="I42" s="42"/>
      <c r="J42" s="43">
        <v>0.253</v>
      </c>
      <c r="K42" s="40">
        <f>$F$17</f>
        <v>1</v>
      </c>
      <c r="L42" s="41">
        <f>K42*J42</f>
        <v>0.253</v>
      </c>
      <c r="M42" s="42"/>
      <c r="N42" s="45">
        <f>L42-H42</f>
        <v>9.98E-2</v>
      </c>
      <c r="O42" s="46">
        <f>IF((H42)=0,"",(N42/H42))</f>
        <v>0.65143603133159267</v>
      </c>
    </row>
    <row r="43" spans="2:15">
      <c r="B43" s="65" t="s">
        <v>35</v>
      </c>
      <c r="C43" s="36"/>
      <c r="D43" s="37" t="s">
        <v>23</v>
      </c>
      <c r="E43" s="38"/>
      <c r="F43" s="66"/>
      <c r="G43" s="67"/>
      <c r="H43" s="68"/>
      <c r="I43" s="42"/>
      <c r="J43" s="43"/>
      <c r="K43" s="40">
        <v>1</v>
      </c>
      <c r="L43" s="41">
        <f>K43*J43</f>
        <v>0</v>
      </c>
      <c r="M43" s="42"/>
      <c r="N43" s="45">
        <f>L43-H43</f>
        <v>0</v>
      </c>
      <c r="O43" s="46"/>
    </row>
    <row r="44" spans="2:15" ht="25.5">
      <c r="B44" s="69" t="s">
        <v>36</v>
      </c>
      <c r="C44" s="70"/>
      <c r="D44" s="70"/>
      <c r="E44" s="70"/>
      <c r="F44" s="71"/>
      <c r="G44" s="72"/>
      <c r="H44" s="73">
        <f>SUM(H38:H42)+H37</f>
        <v>20.083499999999997</v>
      </c>
      <c r="I44" s="55"/>
      <c r="J44" s="72"/>
      <c r="K44" s="74"/>
      <c r="L44" s="73">
        <f>SUM(L38:L42)+L37</f>
        <v>13.2408</v>
      </c>
      <c r="M44" s="55"/>
      <c r="N44" s="58">
        <f t="shared" ref="N44:N68" si="12">L44-H44</f>
        <v>-6.8426999999999971</v>
      </c>
      <c r="O44" s="59">
        <f t="shared" ref="O44:O68" si="13">IF((H44)=0,"",(N44/H44))</f>
        <v>-0.34071252520725959</v>
      </c>
    </row>
    <row r="45" spans="2:15">
      <c r="B45" s="42" t="s">
        <v>37</v>
      </c>
      <c r="C45" s="42"/>
      <c r="D45" s="75" t="s">
        <v>70</v>
      </c>
      <c r="E45" s="76"/>
      <c r="F45" s="43">
        <v>1.8487</v>
      </c>
      <c r="G45" s="77">
        <f>$F$17*(1+F$71)</f>
        <v>1.0487</v>
      </c>
      <c r="H45" s="41">
        <f>G45*F45</f>
        <v>1.93873169</v>
      </c>
      <c r="I45" s="42"/>
      <c r="J45" s="43">
        <v>1.9086000000000001</v>
      </c>
      <c r="K45" s="78">
        <f>$F$17*(1+J$71)</f>
        <v>1.0548</v>
      </c>
      <c r="L45" s="41">
        <f>K45*J45</f>
        <v>2.01319128</v>
      </c>
      <c r="M45" s="42"/>
      <c r="N45" s="45">
        <f t="shared" si="12"/>
        <v>7.445959000000002E-2</v>
      </c>
      <c r="O45" s="46">
        <f t="shared" si="13"/>
        <v>3.840634079695681E-2</v>
      </c>
    </row>
    <row r="46" spans="2:15" ht="25.5">
      <c r="B46" s="79" t="s">
        <v>38</v>
      </c>
      <c r="C46" s="42"/>
      <c r="D46" s="75" t="s">
        <v>70</v>
      </c>
      <c r="E46" s="76"/>
      <c r="F46" s="43">
        <v>1.3190999999999999</v>
      </c>
      <c r="G46" s="77">
        <f>$F$17*(1+F$71)</f>
        <v>1.0487</v>
      </c>
      <c r="H46" s="41">
        <f>G46*F46</f>
        <v>1.3833401699999999</v>
      </c>
      <c r="I46" s="42"/>
      <c r="J46" s="43">
        <v>1.2991999999999999</v>
      </c>
      <c r="K46" s="78">
        <f>$F$17*(1+J$71)</f>
        <v>1.0548</v>
      </c>
      <c r="L46" s="41">
        <f>K46*J46</f>
        <v>1.3703961599999999</v>
      </c>
      <c r="M46" s="42"/>
      <c r="N46" s="45">
        <f t="shared" si="12"/>
        <v>-1.2944010000000006E-2</v>
      </c>
      <c r="O46" s="46">
        <f t="shared" si="13"/>
        <v>-9.3570694184352404E-3</v>
      </c>
    </row>
    <row r="47" spans="2:15" ht="25.5">
      <c r="B47" s="69" t="s">
        <v>39</v>
      </c>
      <c r="C47" s="50"/>
      <c r="D47" s="50"/>
      <c r="E47" s="50"/>
      <c r="F47" s="80"/>
      <c r="G47" s="72"/>
      <c r="H47" s="73">
        <f>SUM(H44:H46)</f>
        <v>23.405571859999998</v>
      </c>
      <c r="I47" s="81"/>
      <c r="J47" s="82"/>
      <c r="K47" s="83"/>
      <c r="L47" s="73">
        <f>SUM(L44:L46)</f>
        <v>16.62438744</v>
      </c>
      <c r="M47" s="81"/>
      <c r="N47" s="58">
        <f t="shared" si="12"/>
        <v>-6.7811844199999989</v>
      </c>
      <c r="O47" s="59">
        <f t="shared" si="13"/>
        <v>-0.28972521844633964</v>
      </c>
    </row>
    <row r="48" spans="2:15" ht="25.5">
      <c r="B48" s="84" t="s">
        <v>40</v>
      </c>
      <c r="C48" s="36"/>
      <c r="D48" s="37" t="s">
        <v>26</v>
      </c>
      <c r="E48" s="38"/>
      <c r="F48" s="85">
        <v>5.1999999999999998E-3</v>
      </c>
      <c r="G48" s="77">
        <f>F16</f>
        <v>150</v>
      </c>
      <c r="H48" s="86">
        <f t="shared" ref="H48:H56" si="14">G48*F48</f>
        <v>0.77999999999999992</v>
      </c>
      <c r="I48" s="42"/>
      <c r="J48" s="87">
        <f>F48</f>
        <v>5.1999999999999998E-3</v>
      </c>
      <c r="K48" s="78">
        <f>J16</f>
        <v>0</v>
      </c>
      <c r="L48" s="86">
        <f t="shared" ref="L48:L56" si="15">K48*J48</f>
        <v>0</v>
      </c>
      <c r="M48" s="42"/>
      <c r="N48" s="45">
        <f t="shared" si="12"/>
        <v>-0.77999999999999992</v>
      </c>
      <c r="O48" s="88">
        <f t="shared" si="13"/>
        <v>-1</v>
      </c>
    </row>
    <row r="49" spans="2:15" ht="25.5">
      <c r="B49" s="84" t="s">
        <v>41</v>
      </c>
      <c r="C49" s="36"/>
      <c r="D49" s="37" t="s">
        <v>26</v>
      </c>
      <c r="E49" s="38"/>
      <c r="F49" s="85">
        <v>1.1000000000000001E-3</v>
      </c>
      <c r="G49" s="77">
        <f>F16</f>
        <v>150</v>
      </c>
      <c r="H49" s="86">
        <f t="shared" si="14"/>
        <v>0.16500000000000001</v>
      </c>
      <c r="I49" s="42"/>
      <c r="J49" s="87">
        <f>F49</f>
        <v>1.1000000000000001E-3</v>
      </c>
      <c r="K49" s="78">
        <f>J16</f>
        <v>0</v>
      </c>
      <c r="L49" s="86">
        <f t="shared" si="15"/>
        <v>0</v>
      </c>
      <c r="M49" s="42"/>
      <c r="N49" s="45">
        <f t="shared" si="12"/>
        <v>-0.16500000000000001</v>
      </c>
      <c r="O49" s="88">
        <f t="shared" si="13"/>
        <v>-1</v>
      </c>
    </row>
    <row r="50" spans="2:15">
      <c r="B50" s="36" t="s">
        <v>42</v>
      </c>
      <c r="C50" s="36"/>
      <c r="D50" s="37" t="s">
        <v>23</v>
      </c>
      <c r="E50" s="38"/>
      <c r="F50" s="85">
        <v>0.25</v>
      </c>
      <c r="G50" s="40">
        <v>1</v>
      </c>
      <c r="H50" s="86">
        <f t="shared" si="14"/>
        <v>0.25</v>
      </c>
      <c r="I50" s="42"/>
      <c r="J50" s="87">
        <f>F50</f>
        <v>0.25</v>
      </c>
      <c r="K50" s="44">
        <v>1</v>
      </c>
      <c r="L50" s="86">
        <f t="shared" si="15"/>
        <v>0.25</v>
      </c>
      <c r="M50" s="42"/>
      <c r="N50" s="45">
        <f t="shared" si="12"/>
        <v>0</v>
      </c>
      <c r="O50" s="88">
        <f t="shared" si="13"/>
        <v>0</v>
      </c>
    </row>
    <row r="51" spans="2:15">
      <c r="B51" s="36" t="s">
        <v>43</v>
      </c>
      <c r="C51" s="36"/>
      <c r="D51" s="37" t="s">
        <v>26</v>
      </c>
      <c r="E51" s="38"/>
      <c r="F51" s="85">
        <f>0.0067</f>
        <v>6.7000000000000002E-3</v>
      </c>
      <c r="G51" s="77">
        <f>F16</f>
        <v>150</v>
      </c>
      <c r="H51" s="86">
        <f t="shared" si="14"/>
        <v>1.0050000000000001</v>
      </c>
      <c r="I51" s="42"/>
      <c r="J51" s="87">
        <f>F51</f>
        <v>6.7000000000000002E-3</v>
      </c>
      <c r="K51" s="78">
        <f>J16</f>
        <v>0</v>
      </c>
      <c r="L51" s="86">
        <f t="shared" si="15"/>
        <v>0</v>
      </c>
      <c r="M51" s="42"/>
      <c r="N51" s="45">
        <f t="shared" si="12"/>
        <v>-1.0050000000000001</v>
      </c>
      <c r="O51" s="88">
        <f t="shared" si="13"/>
        <v>-1</v>
      </c>
    </row>
    <row r="52" spans="2:15">
      <c r="B52" s="65" t="s">
        <v>44</v>
      </c>
      <c r="C52" s="36"/>
      <c r="D52" s="37"/>
      <c r="E52" s="38"/>
      <c r="F52" s="89">
        <v>7.4999999999999997E-2</v>
      </c>
      <c r="G52" s="77">
        <f>IF($T$1=1,IF($F$16&gt;=600,600,IF($F$16&lt;600,$F$16*(1+$F$71),$F$16-600)),IF($T$1=2,IF($F$16&gt;=1000,1000,IF($F$16&lt;1000,$F$16*(1+$F$71),$F$16-1000))))</f>
        <v>157.30500000000001</v>
      </c>
      <c r="H52" s="86">
        <f>G52*F52</f>
        <v>11.797874999999999</v>
      </c>
      <c r="I52" s="42"/>
      <c r="J52" s="85">
        <v>7.3999999999999996E-2</v>
      </c>
      <c r="K52" s="77">
        <f>IF($T$1=1,IF($F$16&gt;=600,600,IF($F$16&lt;600,$F$16*(1+$F$71),$F$16-600)),IF($T$1=2,IF($F$16&gt;=1000,1000,IF($F$16&lt;1000,$F$16*(1+$F$71),$F$16-1000))))</f>
        <v>157.30500000000001</v>
      </c>
      <c r="L52" s="86">
        <f>K52*J52</f>
        <v>11.64057</v>
      </c>
      <c r="M52" s="42"/>
      <c r="N52" s="45">
        <f t="shared" si="12"/>
        <v>-0.15730499999999914</v>
      </c>
      <c r="O52" s="88">
        <f t="shared" si="13"/>
        <v>-1.3333333333333261E-2</v>
      </c>
    </row>
    <row r="53" spans="2:15">
      <c r="B53" s="65" t="s">
        <v>45</v>
      </c>
      <c r="C53" s="36"/>
      <c r="D53" s="37"/>
      <c r="E53" s="38"/>
      <c r="F53" s="89">
        <v>8.7999999999999995E-2</v>
      </c>
      <c r="G53" s="77">
        <f>IF($T$1=1,IF($F$16&gt;=600,$F$16*(1+$F$71)-600,IF($F$16&lt;600,0,)), IF($T$1=2,IF($F$16&gt;=1000,$F$16*(1+$F$71)-1000,IF($F$16&lt;1000,0))))</f>
        <v>0</v>
      </c>
      <c r="H53" s="86">
        <f>G53*F53</f>
        <v>0</v>
      </c>
      <c r="I53" s="42"/>
      <c r="J53" s="85">
        <v>8.6999999999999994E-2</v>
      </c>
      <c r="K53" s="77">
        <f>IF($T$1=1,IF($F$16&gt;=600,$F$16*(1+$F$71)-600,IF($F$16&lt;600,0,)), IF($T$1=2,IF($F$16&gt;=1000,$F$16*(1+$F$71)-1000,IF($F$16&lt;1000,0))))</f>
        <v>0</v>
      </c>
      <c r="L53" s="86">
        <f>K53*J53</f>
        <v>0</v>
      </c>
      <c r="M53" s="42"/>
      <c r="N53" s="45">
        <f t="shared" si="12"/>
        <v>0</v>
      </c>
      <c r="O53" s="88" t="str">
        <f t="shared" si="13"/>
        <v/>
      </c>
    </row>
    <row r="54" spans="2:15">
      <c r="B54" s="65" t="s">
        <v>46</v>
      </c>
      <c r="C54" s="36"/>
      <c r="D54" s="37"/>
      <c r="E54" s="38"/>
      <c r="F54" s="89">
        <v>6.5000000000000002E-2</v>
      </c>
      <c r="G54" s="90">
        <f>0.64*$F$16*(1+$F$71)</f>
        <v>100.67519999999999</v>
      </c>
      <c r="H54" s="86">
        <f t="shared" si="14"/>
        <v>6.5438879999999999</v>
      </c>
      <c r="I54" s="42"/>
      <c r="J54" s="85">
        <v>6.3E-2</v>
      </c>
      <c r="K54" s="91">
        <f>0.64*$F$16*(1+$F$71)</f>
        <v>100.67519999999999</v>
      </c>
      <c r="L54" s="86">
        <f t="shared" si="15"/>
        <v>6.3425375999999991</v>
      </c>
      <c r="M54" s="42"/>
      <c r="N54" s="45">
        <f t="shared" si="12"/>
        <v>-0.20135040000000082</v>
      </c>
      <c r="O54" s="88">
        <f t="shared" si="13"/>
        <v>-3.0769230769230896E-2</v>
      </c>
    </row>
    <row r="55" spans="2:15">
      <c r="B55" s="65" t="s">
        <v>47</v>
      </c>
      <c r="C55" s="36"/>
      <c r="D55" s="37"/>
      <c r="E55" s="38"/>
      <c r="F55" s="89">
        <v>0.1</v>
      </c>
      <c r="G55" s="90">
        <f>0.18*$F$16*(1+$F$71)</f>
        <v>28.314899999999998</v>
      </c>
      <c r="H55" s="86">
        <f t="shared" si="14"/>
        <v>2.8314900000000001</v>
      </c>
      <c r="I55" s="42"/>
      <c r="J55" s="85">
        <v>9.9000000000000005E-2</v>
      </c>
      <c r="K55" s="91">
        <f>0.18*$F$16*(1+$F$71)</f>
        <v>28.314899999999998</v>
      </c>
      <c r="L55" s="86">
        <f t="shared" si="15"/>
        <v>2.8031750999999998</v>
      </c>
      <c r="M55" s="42"/>
      <c r="N55" s="45">
        <f t="shared" si="12"/>
        <v>-2.8314900000000254E-2</v>
      </c>
      <c r="O55" s="88">
        <f t="shared" si="13"/>
        <v>-1.0000000000000089E-2</v>
      </c>
    </row>
    <row r="56" spans="2:15" ht="13.5" thickBot="1">
      <c r="B56" s="17" t="s">
        <v>48</v>
      </c>
      <c r="C56" s="36"/>
      <c r="D56" s="37"/>
      <c r="E56" s="38"/>
      <c r="F56" s="89">
        <v>0.11700000000000001</v>
      </c>
      <c r="G56" s="90">
        <f>0.18*$F$16*(1+$F$71)</f>
        <v>28.314899999999998</v>
      </c>
      <c r="H56" s="86">
        <f t="shared" si="14"/>
        <v>3.3128432999999999</v>
      </c>
      <c r="I56" s="42"/>
      <c r="J56" s="85">
        <v>0.11799999999999999</v>
      </c>
      <c r="K56" s="91">
        <f>0.18*$F$16*(1+$F$71)</f>
        <v>28.314899999999998</v>
      </c>
      <c r="L56" s="86">
        <f t="shared" si="15"/>
        <v>3.3411581999999997</v>
      </c>
      <c r="M56" s="42"/>
      <c r="N56" s="45">
        <f t="shared" si="12"/>
        <v>2.831489999999981E-2</v>
      </c>
      <c r="O56" s="88">
        <f t="shared" si="13"/>
        <v>8.5470085470084889E-3</v>
      </c>
    </row>
    <row r="57" spans="2:15" ht="8.25" customHeight="1" thickBot="1">
      <c r="B57" s="92"/>
      <c r="C57" s="93"/>
      <c r="D57" s="94"/>
      <c r="E57" s="93"/>
      <c r="F57" s="95"/>
      <c r="G57" s="96"/>
      <c r="H57" s="97"/>
      <c r="I57" s="98"/>
      <c r="J57" s="95"/>
      <c r="K57" s="99"/>
      <c r="L57" s="97"/>
      <c r="M57" s="98"/>
      <c r="N57" s="100"/>
      <c r="O57" s="101"/>
    </row>
    <row r="58" spans="2:15">
      <c r="B58" s="102" t="s">
        <v>49</v>
      </c>
      <c r="C58" s="36"/>
      <c r="D58" s="36"/>
      <c r="E58" s="36"/>
      <c r="F58" s="103"/>
      <c r="G58" s="104"/>
      <c r="H58" s="105">
        <f>SUM(H47:H53)</f>
        <v>37.403446859999995</v>
      </c>
      <c r="I58" s="106"/>
      <c r="J58" s="107"/>
      <c r="K58" s="107"/>
      <c r="L58" s="108">
        <f>SUM(L47:L53)</f>
        <v>28.51495744</v>
      </c>
      <c r="M58" s="109"/>
      <c r="N58" s="110">
        <f t="shared" si="12"/>
        <v>-8.8884894199999955</v>
      </c>
      <c r="O58" s="111">
        <f t="shared" si="13"/>
        <v>-0.2376382436963457</v>
      </c>
    </row>
    <row r="59" spans="2:15">
      <c r="B59" s="112" t="s">
        <v>50</v>
      </c>
      <c r="C59" s="36"/>
      <c r="D59" s="36"/>
      <c r="E59" s="36"/>
      <c r="F59" s="113">
        <v>0.13</v>
      </c>
      <c r="G59" s="104"/>
      <c r="H59" s="114">
        <f>H58*F59</f>
        <v>4.8624480917999993</v>
      </c>
      <c r="I59" s="115"/>
      <c r="J59" s="116">
        <v>0.13</v>
      </c>
      <c r="K59" s="117"/>
      <c r="L59" s="118">
        <f>L58*J59</f>
        <v>3.7069444672</v>
      </c>
      <c r="M59" s="119"/>
      <c r="N59" s="120">
        <f t="shared" si="12"/>
        <v>-1.1555036245999992</v>
      </c>
      <c r="O59" s="121">
        <f t="shared" si="13"/>
        <v>-0.23763824369634567</v>
      </c>
    </row>
    <row r="60" spans="2:15">
      <c r="B60" s="122" t="s">
        <v>51</v>
      </c>
      <c r="C60" s="36"/>
      <c r="D60" s="36"/>
      <c r="E60" s="36"/>
      <c r="F60" s="123"/>
      <c r="G60" s="124"/>
      <c r="H60" s="114">
        <f>H58+H59</f>
        <v>42.265894951799993</v>
      </c>
      <c r="I60" s="115"/>
      <c r="J60" s="115"/>
      <c r="K60" s="115"/>
      <c r="L60" s="118">
        <f>L58+L59</f>
        <v>32.221901907199999</v>
      </c>
      <c r="M60" s="119"/>
      <c r="N60" s="120">
        <f t="shared" si="12"/>
        <v>-10.043993044599993</v>
      </c>
      <c r="O60" s="121">
        <f t="shared" si="13"/>
        <v>-0.23763824369634567</v>
      </c>
    </row>
    <row r="61" spans="2:15">
      <c r="B61" s="125" t="s">
        <v>52</v>
      </c>
      <c r="C61" s="125"/>
      <c r="D61" s="125"/>
      <c r="E61" s="36"/>
      <c r="F61" s="123"/>
      <c r="G61" s="124"/>
      <c r="H61" s="126">
        <f>ROUND(-H60*10%,2)</f>
        <v>-4.2300000000000004</v>
      </c>
      <c r="I61" s="115"/>
      <c r="J61" s="115"/>
      <c r="K61" s="115"/>
      <c r="L61" s="127">
        <f>ROUND(-L60*10%,2)</f>
        <v>-3.22</v>
      </c>
      <c r="M61" s="119"/>
      <c r="N61" s="128">
        <f t="shared" si="12"/>
        <v>1.0100000000000002</v>
      </c>
      <c r="O61" s="129">
        <f t="shared" si="13"/>
        <v>-0.23877068557919626</v>
      </c>
    </row>
    <row r="62" spans="2:15" ht="13.5" thickBot="1">
      <c r="B62" s="130" t="s">
        <v>53</v>
      </c>
      <c r="C62" s="130"/>
      <c r="D62" s="130"/>
      <c r="E62" s="131"/>
      <c r="F62" s="132"/>
      <c r="G62" s="133"/>
      <c r="H62" s="134">
        <f>SUM(H60:H61)</f>
        <v>38.035894951799989</v>
      </c>
      <c r="I62" s="135"/>
      <c r="J62" s="135"/>
      <c r="K62" s="135"/>
      <c r="L62" s="136">
        <f>SUM(L60:L61)</f>
        <v>29.001901907200001</v>
      </c>
      <c r="M62" s="137"/>
      <c r="N62" s="138">
        <f t="shared" si="12"/>
        <v>-9.0339930445999883</v>
      </c>
      <c r="O62" s="139">
        <f t="shared" si="13"/>
        <v>-0.23751230399726583</v>
      </c>
    </row>
    <row r="63" spans="2:15" ht="8.25" customHeight="1" thickBot="1">
      <c r="B63" s="92"/>
      <c r="C63" s="93"/>
      <c r="D63" s="94"/>
      <c r="E63" s="93"/>
      <c r="F63" s="140"/>
      <c r="G63" s="141"/>
      <c r="H63" s="142"/>
      <c r="I63" s="143"/>
      <c r="J63" s="140"/>
      <c r="K63" s="96"/>
      <c r="L63" s="144"/>
      <c r="M63" s="98"/>
      <c r="N63" s="145"/>
      <c r="O63" s="101"/>
    </row>
    <row r="64" spans="2:15">
      <c r="B64" s="102" t="s">
        <v>54</v>
      </c>
      <c r="C64" s="36"/>
      <c r="D64" s="36"/>
      <c r="E64" s="36"/>
      <c r="F64" s="103"/>
      <c r="G64" s="104"/>
      <c r="H64" s="105">
        <f>SUM(H47:H51,H54:H56)</f>
        <v>38.29379316</v>
      </c>
      <c r="I64" s="106"/>
      <c r="J64" s="107"/>
      <c r="K64" s="107"/>
      <c r="L64" s="146">
        <f>SUM(L47:L51,L54:L56)</f>
        <v>29.361258339999999</v>
      </c>
      <c r="M64" s="109"/>
      <c r="N64" s="110">
        <f t="shared" ref="N64" si="16">L64-H64</f>
        <v>-8.9325348200000008</v>
      </c>
      <c r="O64" s="111">
        <f t="shared" ref="O64" si="17">IF((H64)=0,"",(N64/H64))</f>
        <v>-0.23326325450910229</v>
      </c>
    </row>
    <row r="65" spans="1:15">
      <c r="B65" s="112" t="s">
        <v>50</v>
      </c>
      <c r="C65" s="36"/>
      <c r="D65" s="36"/>
      <c r="E65" s="36"/>
      <c r="F65" s="113">
        <v>0.13</v>
      </c>
      <c r="G65" s="124"/>
      <c r="H65" s="114">
        <f>H64*F65</f>
        <v>4.9781931108000004</v>
      </c>
      <c r="I65" s="115"/>
      <c r="J65" s="147">
        <v>0.13</v>
      </c>
      <c r="K65" s="115"/>
      <c r="L65" s="118">
        <f>L64*J65</f>
        <v>3.8169635841999998</v>
      </c>
      <c r="M65" s="119"/>
      <c r="N65" s="120">
        <f t="shared" si="12"/>
        <v>-1.1612295266000006</v>
      </c>
      <c r="O65" s="121">
        <f t="shared" si="13"/>
        <v>-0.23326325450910237</v>
      </c>
    </row>
    <row r="66" spans="1:15">
      <c r="B66" s="122" t="s">
        <v>51</v>
      </c>
      <c r="C66" s="36"/>
      <c r="D66" s="36"/>
      <c r="E66" s="36"/>
      <c r="F66" s="123"/>
      <c r="G66" s="124"/>
      <c r="H66" s="114">
        <f>H64+H65</f>
        <v>43.271986270799999</v>
      </c>
      <c r="I66" s="115"/>
      <c r="J66" s="115"/>
      <c r="K66" s="115"/>
      <c r="L66" s="118">
        <f>L64+L65</f>
        <v>33.178221924200002</v>
      </c>
      <c r="M66" s="119"/>
      <c r="N66" s="120">
        <f t="shared" si="12"/>
        <v>-10.093764346599997</v>
      </c>
      <c r="O66" s="121">
        <f t="shared" si="13"/>
        <v>-0.23326325450910221</v>
      </c>
    </row>
    <row r="67" spans="1:15">
      <c r="B67" s="125" t="s">
        <v>52</v>
      </c>
      <c r="C67" s="125"/>
      <c r="D67" s="125"/>
      <c r="E67" s="36"/>
      <c r="F67" s="123"/>
      <c r="G67" s="124"/>
      <c r="H67" s="126">
        <f>ROUND(-H66*10%,2)</f>
        <v>-4.33</v>
      </c>
      <c r="I67" s="115"/>
      <c r="J67" s="115"/>
      <c r="K67" s="115"/>
      <c r="L67" s="127">
        <f>ROUND(-L66*10%,2)</f>
        <v>-3.32</v>
      </c>
      <c r="M67" s="119"/>
      <c r="N67" s="128">
        <f t="shared" si="12"/>
        <v>1.0100000000000002</v>
      </c>
      <c r="O67" s="129">
        <f t="shared" si="13"/>
        <v>-0.23325635103926101</v>
      </c>
    </row>
    <row r="68" spans="1:15" ht="13.5" thickBot="1">
      <c r="B68" s="130" t="s">
        <v>55</v>
      </c>
      <c r="C68" s="130"/>
      <c r="D68" s="130"/>
      <c r="E68" s="131"/>
      <c r="F68" s="148"/>
      <c r="G68" s="149"/>
      <c r="H68" s="150">
        <f>H66+H67</f>
        <v>38.941986270800001</v>
      </c>
      <c r="I68" s="151"/>
      <c r="J68" s="151"/>
      <c r="K68" s="151"/>
      <c r="L68" s="152">
        <f>L66+L67</f>
        <v>29.858221924200002</v>
      </c>
      <c r="M68" s="153"/>
      <c r="N68" s="154">
        <f t="shared" si="12"/>
        <v>-9.0837643465999989</v>
      </c>
      <c r="O68" s="155">
        <f t="shared" si="13"/>
        <v>-0.23326402211310182</v>
      </c>
    </row>
    <row r="69" spans="1:15" ht="8.25" customHeight="1" thickBot="1">
      <c r="B69" s="92"/>
      <c r="C69" s="93"/>
      <c r="D69" s="94"/>
      <c r="E69" s="93"/>
      <c r="F69" s="140"/>
      <c r="G69" s="141"/>
      <c r="H69" s="142"/>
      <c r="I69" s="143"/>
      <c r="J69" s="140"/>
      <c r="K69" s="96"/>
      <c r="L69" s="144"/>
      <c r="M69" s="98"/>
      <c r="N69" s="145"/>
      <c r="O69" s="101"/>
    </row>
    <row r="70" spans="1:15" ht="10.5" customHeight="1">
      <c r="L70" s="156"/>
    </row>
    <row r="71" spans="1:15">
      <c r="B71" s="18" t="s">
        <v>56</v>
      </c>
      <c r="F71" s="157">
        <v>4.87E-2</v>
      </c>
      <c r="J71" s="157">
        <v>5.4800000000000001E-2</v>
      </c>
    </row>
    <row r="72" spans="1:15" ht="6" customHeight="1"/>
    <row r="73" spans="1:15" ht="10.5" customHeight="1">
      <c r="A73" s="158" t="s">
        <v>57</v>
      </c>
    </row>
    <row r="74" spans="1:15" ht="10.5" customHeight="1"/>
    <row r="75" spans="1:15">
      <c r="A75" s="11" t="s">
        <v>58</v>
      </c>
    </row>
    <row r="76" spans="1:15">
      <c r="A76" s="11" t="s">
        <v>59</v>
      </c>
    </row>
    <row r="78" spans="1:15">
      <c r="A78" s="11" t="s">
        <v>60</v>
      </c>
    </row>
    <row r="79" spans="1:15">
      <c r="A79" s="11" t="s">
        <v>61</v>
      </c>
    </row>
    <row r="81" spans="1:1">
      <c r="A81" s="11" t="s">
        <v>62</v>
      </c>
    </row>
    <row r="82" spans="1:1">
      <c r="A82" s="11" t="s">
        <v>63</v>
      </c>
    </row>
    <row r="83" spans="1:1">
      <c r="A83" s="11" t="s">
        <v>64</v>
      </c>
    </row>
    <row r="84" spans="1:1">
      <c r="A84" s="11" t="s">
        <v>65</v>
      </c>
    </row>
    <row r="85" spans="1:1">
      <c r="A85" s="11" t="s">
        <v>66</v>
      </c>
    </row>
  </sheetData>
  <sheetProtection selectLockedCells="1"/>
  <mergeCells count="14">
    <mergeCell ref="B68:D68"/>
    <mergeCell ref="D19:D20"/>
    <mergeCell ref="N19:N20"/>
    <mergeCell ref="O19:O20"/>
    <mergeCell ref="B61:D61"/>
    <mergeCell ref="B62:D62"/>
    <mergeCell ref="B67:D67"/>
    <mergeCell ref="A3:K3"/>
    <mergeCell ref="B10:O10"/>
    <mergeCell ref="B11:O11"/>
    <mergeCell ref="D14:O14"/>
    <mergeCell ref="F18:H18"/>
    <mergeCell ref="J18:L18"/>
    <mergeCell ref="N18:O18"/>
  </mergeCells>
  <dataValidations count="2">
    <dataValidation type="list" allowBlank="1" showInputMessage="1" showErrorMessage="1" prompt="Select Charge Unit - monthly, per kWh, per kW" sqref="D45:D46 D48:D57 D63 D69 D38:D43 D21:D36">
      <formula1>"Monthly, per kWh, per kW"</formula1>
    </dataValidation>
    <dataValidation type="list" allowBlank="1" showInputMessage="1" showErrorMessage="1" sqref="E45:E46 E48:E57 E63 E69 E38:E43 E21:E36">
      <formula1>#REF!</formula1>
    </dataValidation>
  </dataValidations>
  <pageMargins left="0.75" right="0.75" top="1" bottom="1" header="0.5" footer="0.5"/>
  <pageSetup scale="64" orientation="portrait" r:id="rId1"/>
  <headerFooter alignWithMargins="0">
    <oddFooter>&amp;C9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1">
    <pageSetUpPr fitToPage="1"/>
  </sheetPr>
  <dimension ref="A1:T85"/>
  <sheetViews>
    <sheetView showGridLines="0" topLeftCell="A37" zoomScaleNormal="100" workbookViewId="0">
      <selection activeCell="K8" sqref="K8"/>
    </sheetView>
  </sheetViews>
  <sheetFormatPr defaultRowHeight="12.75"/>
  <cols>
    <col min="1" max="1" width="1.28515625" style="11" customWidth="1"/>
    <col min="2" max="2" width="26.5703125" style="11" customWidth="1"/>
    <col min="3" max="3" width="1.28515625" style="11" customWidth="1"/>
    <col min="4" max="4" width="11.28515625" style="11" customWidth="1"/>
    <col min="5" max="5" width="1.28515625" style="11" customWidth="1"/>
    <col min="6" max="6" width="12.28515625" style="11" customWidth="1"/>
    <col min="7" max="7" width="8.5703125" style="11" customWidth="1"/>
    <col min="8" max="8" width="11.28515625" style="11" bestFit="1" customWidth="1"/>
    <col min="9" max="9" width="2.85546875" style="11" customWidth="1"/>
    <col min="10" max="10" width="12.140625" style="11" customWidth="1"/>
    <col min="11" max="11" width="8.5703125" style="11" customWidth="1"/>
    <col min="12" max="12" width="10.28515625" style="11" bestFit="1" customWidth="1"/>
    <col min="13" max="13" width="2.85546875" style="11" customWidth="1"/>
    <col min="14" max="14" width="12.7109375" style="11" bestFit="1" customWidth="1"/>
    <col min="15" max="15" width="17.140625" style="11" customWidth="1"/>
    <col min="16" max="16" width="1.5703125" style="11" customWidth="1"/>
    <col min="17" max="19" width="9.140625" style="11"/>
    <col min="20" max="20" width="0" style="11" hidden="1" customWidth="1"/>
    <col min="21" max="16384" width="9.140625" style="11"/>
  </cols>
  <sheetData>
    <row r="1" spans="1:20" s="2" customFormat="1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/>
      <c r="P1"/>
      <c r="T1" s="2">
        <v>2</v>
      </c>
    </row>
    <row r="2" spans="1:20" s="2" customFormat="1" ht="1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N3" s="3" t="s">
        <v>2</v>
      </c>
      <c r="O3" s="6"/>
      <c r="P3"/>
    </row>
    <row r="4" spans="1:20" s="2" customFormat="1" ht="15" customHeight="1">
      <c r="A4" s="5"/>
      <c r="B4" s="5"/>
      <c r="C4" s="5"/>
      <c r="D4" s="5"/>
      <c r="E4" s="5"/>
      <c r="F4" s="5"/>
      <c r="G4" s="5"/>
      <c r="H4" s="5"/>
      <c r="I4" s="8"/>
      <c r="J4" s="8"/>
      <c r="K4" s="8"/>
      <c r="N4" s="3" t="s">
        <v>3</v>
      </c>
      <c r="O4" s="6"/>
      <c r="P4"/>
    </row>
    <row r="5" spans="1:20" s="2" customFormat="1" ht="15" hidden="1" customHeight="1">
      <c r="C5" s="9"/>
      <c r="D5" s="9"/>
      <c r="E5" s="9"/>
      <c r="N5" s="3" t="s">
        <v>4</v>
      </c>
      <c r="O5" s="10"/>
      <c r="P5"/>
    </row>
    <row r="6" spans="1:20" s="2" customFormat="1" ht="9" hidden="1" customHeight="1">
      <c r="N6" s="3"/>
      <c r="O6" s="4"/>
      <c r="P6"/>
    </row>
    <row r="7" spans="1:20" s="2" customFormat="1" hidden="1">
      <c r="N7" s="3" t="s">
        <v>5</v>
      </c>
      <c r="O7" s="10"/>
      <c r="P7"/>
    </row>
    <row r="8" spans="1:20" s="2" customFormat="1" ht="15" customHeight="1">
      <c r="N8" s="11"/>
      <c r="O8"/>
      <c r="P8"/>
    </row>
    <row r="9" spans="1:20" ht="7.5" customHeight="1">
      <c r="L9"/>
      <c r="M9"/>
      <c r="N9"/>
      <c r="O9"/>
      <c r="P9"/>
    </row>
    <row r="10" spans="1:20" ht="18.75" customHeight="1">
      <c r="B10" s="12" t="s">
        <v>6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/>
    </row>
    <row r="11" spans="1:20" ht="18.75" customHeight="1">
      <c r="B11" s="12" t="s">
        <v>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/>
    </row>
    <row r="12" spans="1:20" ht="7.5" customHeight="1">
      <c r="L12"/>
      <c r="M12"/>
      <c r="N12"/>
      <c r="O12"/>
      <c r="P12"/>
    </row>
    <row r="13" spans="1:20" ht="7.5" customHeight="1">
      <c r="L13"/>
      <c r="M13"/>
      <c r="N13"/>
      <c r="O13"/>
      <c r="P13"/>
    </row>
    <row r="14" spans="1:20" ht="15.75">
      <c r="B14" s="13" t="s">
        <v>8</v>
      </c>
      <c r="D14" s="14" t="s">
        <v>74</v>
      </c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</row>
    <row r="15" spans="1:20" ht="7.5" customHeight="1">
      <c r="B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</row>
    <row r="16" spans="1:20">
      <c r="B16" s="17"/>
      <c r="D16" s="18" t="s">
        <v>10</v>
      </c>
      <c r="E16" s="18"/>
      <c r="F16" s="19">
        <v>35000</v>
      </c>
      <c r="G16" s="18" t="s">
        <v>11</v>
      </c>
    </row>
    <row r="17" spans="2:15" ht="10.5" customHeight="1">
      <c r="B17" s="17"/>
    </row>
    <row r="18" spans="2:15">
      <c r="B18" s="17"/>
      <c r="D18" s="20"/>
      <c r="E18" s="20"/>
      <c r="F18" s="21" t="s">
        <v>12</v>
      </c>
      <c r="G18" s="22"/>
      <c r="H18" s="23"/>
      <c r="J18" s="21" t="s">
        <v>13</v>
      </c>
      <c r="K18" s="22"/>
      <c r="L18" s="23"/>
      <c r="N18" s="21" t="s">
        <v>14</v>
      </c>
      <c r="O18" s="23"/>
    </row>
    <row r="19" spans="2:15">
      <c r="B19" s="17"/>
      <c r="D19" s="24" t="s">
        <v>15</v>
      </c>
      <c r="E19" s="25"/>
      <c r="F19" s="26" t="s">
        <v>16</v>
      </c>
      <c r="G19" s="26" t="s">
        <v>17</v>
      </c>
      <c r="H19" s="27" t="s">
        <v>18</v>
      </c>
      <c r="J19" s="26" t="s">
        <v>16</v>
      </c>
      <c r="K19" s="28" t="s">
        <v>17</v>
      </c>
      <c r="L19" s="27" t="s">
        <v>18</v>
      </c>
      <c r="N19" s="29" t="s">
        <v>19</v>
      </c>
      <c r="O19" s="30" t="s">
        <v>20</v>
      </c>
    </row>
    <row r="20" spans="2:15">
      <c r="B20" s="17"/>
      <c r="D20" s="31"/>
      <c r="E20" s="25"/>
      <c r="F20" s="32" t="s">
        <v>21</v>
      </c>
      <c r="G20" s="32"/>
      <c r="H20" s="33" t="s">
        <v>21</v>
      </c>
      <c r="J20" s="32" t="s">
        <v>21</v>
      </c>
      <c r="K20" s="33"/>
      <c r="L20" s="33" t="s">
        <v>21</v>
      </c>
      <c r="N20" s="34"/>
      <c r="O20" s="35"/>
    </row>
    <row r="21" spans="2:15">
      <c r="B21" s="36" t="s">
        <v>22</v>
      </c>
      <c r="C21" s="36"/>
      <c r="D21" s="37" t="s">
        <v>23</v>
      </c>
      <c r="E21" s="38"/>
      <c r="F21" s="39">
        <v>11.1</v>
      </c>
      <c r="G21" s="40">
        <v>1</v>
      </c>
      <c r="H21" s="41">
        <f>G21*F21</f>
        <v>11.1</v>
      </c>
      <c r="I21" s="42"/>
      <c r="J21" s="43">
        <v>2.15</v>
      </c>
      <c r="K21" s="44">
        <v>1</v>
      </c>
      <c r="L21" s="41">
        <f>K21*J21</f>
        <v>2.15</v>
      </c>
      <c r="M21" s="42"/>
      <c r="N21" s="45">
        <f>L21-H21</f>
        <v>-8.9499999999999993</v>
      </c>
      <c r="O21" s="46">
        <f>IF((H21)=0,"",(N21/H21))</f>
        <v>-0.80630630630630629</v>
      </c>
    </row>
    <row r="22" spans="2:15">
      <c r="B22" s="36" t="s">
        <v>24</v>
      </c>
      <c r="C22" s="36"/>
      <c r="D22" s="37" t="s">
        <v>23</v>
      </c>
      <c r="E22" s="38"/>
      <c r="F22" s="39"/>
      <c r="G22" s="40">
        <v>1</v>
      </c>
      <c r="H22" s="41">
        <f t="shared" ref="H22:H36" si="0">G22*F22</f>
        <v>0</v>
      </c>
      <c r="I22" s="42"/>
      <c r="J22" s="43"/>
      <c r="K22" s="44">
        <v>1</v>
      </c>
      <c r="L22" s="41">
        <f>K22*J22</f>
        <v>0</v>
      </c>
      <c r="M22" s="42"/>
      <c r="N22" s="45">
        <f>L22-H22</f>
        <v>0</v>
      </c>
      <c r="O22" s="46" t="str">
        <f>IF((H22)=0,"",(N22/H22))</f>
        <v/>
      </c>
    </row>
    <row r="23" spans="2:15" hidden="1">
      <c r="B23" s="47"/>
      <c r="C23" s="36"/>
      <c r="D23" s="37"/>
      <c r="E23" s="38"/>
      <c r="F23" s="39"/>
      <c r="G23" s="40">
        <v>1</v>
      </c>
      <c r="H23" s="41">
        <f t="shared" si="0"/>
        <v>0</v>
      </c>
      <c r="I23" s="42"/>
      <c r="J23" s="43"/>
      <c r="K23" s="44">
        <v>1</v>
      </c>
      <c r="L23" s="41">
        <f t="shared" ref="L23:L36" si="1">K23*J23</f>
        <v>0</v>
      </c>
      <c r="M23" s="42"/>
      <c r="N23" s="45">
        <f t="shared" ref="N23:N37" si="2">L23-H23</f>
        <v>0</v>
      </c>
      <c r="O23" s="46" t="str">
        <f t="shared" ref="O23:O37" si="3">IF((H23)=0,"",(N23/H23))</f>
        <v/>
      </c>
    </row>
    <row r="24" spans="2:15" hidden="1">
      <c r="B24" s="47"/>
      <c r="C24" s="36"/>
      <c r="D24" s="37"/>
      <c r="E24" s="38"/>
      <c r="F24" s="39"/>
      <c r="G24" s="40">
        <v>1</v>
      </c>
      <c r="H24" s="41">
        <f t="shared" si="0"/>
        <v>0</v>
      </c>
      <c r="I24" s="42"/>
      <c r="J24" s="43"/>
      <c r="K24" s="44">
        <v>1</v>
      </c>
      <c r="L24" s="41">
        <f t="shared" si="1"/>
        <v>0</v>
      </c>
      <c r="M24" s="42"/>
      <c r="N24" s="45">
        <f t="shared" si="2"/>
        <v>0</v>
      </c>
      <c r="O24" s="46" t="str">
        <f t="shared" si="3"/>
        <v/>
      </c>
    </row>
    <row r="25" spans="2:15" hidden="1">
      <c r="B25" s="47"/>
      <c r="C25" s="36"/>
      <c r="D25" s="37"/>
      <c r="E25" s="38"/>
      <c r="F25" s="39"/>
      <c r="G25" s="40">
        <v>1</v>
      </c>
      <c r="H25" s="41">
        <f t="shared" si="0"/>
        <v>0</v>
      </c>
      <c r="I25" s="42"/>
      <c r="J25" s="43"/>
      <c r="K25" s="44">
        <v>1</v>
      </c>
      <c r="L25" s="41">
        <f t="shared" si="1"/>
        <v>0</v>
      </c>
      <c r="M25" s="42"/>
      <c r="N25" s="45">
        <f t="shared" si="2"/>
        <v>0</v>
      </c>
      <c r="O25" s="46" t="str">
        <f t="shared" si="3"/>
        <v/>
      </c>
    </row>
    <row r="26" spans="2:15" hidden="1">
      <c r="B26" s="47"/>
      <c r="C26" s="36"/>
      <c r="D26" s="37"/>
      <c r="E26" s="38"/>
      <c r="F26" s="39"/>
      <c r="G26" s="40">
        <v>1</v>
      </c>
      <c r="H26" s="41">
        <f t="shared" si="0"/>
        <v>0</v>
      </c>
      <c r="I26" s="42"/>
      <c r="J26" s="43"/>
      <c r="K26" s="44">
        <v>1</v>
      </c>
      <c r="L26" s="41">
        <f t="shared" si="1"/>
        <v>0</v>
      </c>
      <c r="M26" s="42"/>
      <c r="N26" s="45">
        <f t="shared" si="2"/>
        <v>0</v>
      </c>
      <c r="O26" s="46" t="str">
        <f t="shared" si="3"/>
        <v/>
      </c>
    </row>
    <row r="27" spans="2:15">
      <c r="B27" s="36" t="s">
        <v>25</v>
      </c>
      <c r="C27" s="36"/>
      <c r="D27" s="37" t="s">
        <v>26</v>
      </c>
      <c r="E27" s="38"/>
      <c r="F27" s="39">
        <v>0.1464</v>
      </c>
      <c r="G27" s="40">
        <f>$F$16</f>
        <v>35000</v>
      </c>
      <c r="H27" s="41">
        <f t="shared" si="0"/>
        <v>5124</v>
      </c>
      <c r="I27" s="42"/>
      <c r="J27" s="43">
        <v>2.8299999999999999E-2</v>
      </c>
      <c r="K27" s="40">
        <f>$F$16</f>
        <v>35000</v>
      </c>
      <c r="L27" s="41">
        <f t="shared" si="1"/>
        <v>990.5</v>
      </c>
      <c r="M27" s="42"/>
      <c r="N27" s="45">
        <f t="shared" si="2"/>
        <v>-4133.5</v>
      </c>
      <c r="O27" s="46">
        <f t="shared" si="3"/>
        <v>-0.80669398907103829</v>
      </c>
    </row>
    <row r="28" spans="2:15">
      <c r="B28" s="36" t="s">
        <v>27</v>
      </c>
      <c r="C28" s="36"/>
      <c r="D28" s="37" t="s">
        <v>23</v>
      </c>
      <c r="E28" s="38"/>
      <c r="F28" s="39"/>
      <c r="G28" s="40">
        <v>1</v>
      </c>
      <c r="H28" s="41">
        <f t="shared" si="0"/>
        <v>0</v>
      </c>
      <c r="I28" s="42"/>
      <c r="J28" s="43">
        <f>F28</f>
        <v>0</v>
      </c>
      <c r="K28" s="40">
        <v>1</v>
      </c>
      <c r="L28" s="41">
        <f t="shared" si="1"/>
        <v>0</v>
      </c>
      <c r="M28" s="42"/>
      <c r="N28" s="45">
        <f t="shared" si="2"/>
        <v>0</v>
      </c>
      <c r="O28" s="46" t="str">
        <f t="shared" si="3"/>
        <v/>
      </c>
    </row>
    <row r="29" spans="2:15">
      <c r="B29" s="36" t="s">
        <v>28</v>
      </c>
      <c r="C29" s="36"/>
      <c r="D29" s="37" t="s">
        <v>26</v>
      </c>
      <c r="E29" s="38"/>
      <c r="F29" s="39"/>
      <c r="G29" s="40">
        <f>$F$16</f>
        <v>35000</v>
      </c>
      <c r="H29" s="41">
        <f t="shared" si="0"/>
        <v>0</v>
      </c>
      <c r="I29" s="42"/>
      <c r="J29" s="43"/>
      <c r="K29" s="40">
        <f t="shared" ref="K29:K36" si="4">$F$16</f>
        <v>35000</v>
      </c>
      <c r="L29" s="41">
        <f t="shared" si="1"/>
        <v>0</v>
      </c>
      <c r="M29" s="42"/>
      <c r="N29" s="45">
        <f t="shared" si="2"/>
        <v>0</v>
      </c>
      <c r="O29" s="46" t="str">
        <f t="shared" si="3"/>
        <v/>
      </c>
    </row>
    <row r="30" spans="2:15" hidden="1">
      <c r="B30" s="48"/>
      <c r="C30" s="36"/>
      <c r="D30" s="37"/>
      <c r="E30" s="38"/>
      <c r="F30" s="39"/>
      <c r="G30" s="40">
        <f t="shared" ref="G30:G36" si="5">$F$16</f>
        <v>35000</v>
      </c>
      <c r="H30" s="41">
        <f t="shared" si="0"/>
        <v>0</v>
      </c>
      <c r="I30" s="42"/>
      <c r="J30" s="43"/>
      <c r="K30" s="40">
        <f t="shared" si="4"/>
        <v>35000</v>
      </c>
      <c r="L30" s="41">
        <f t="shared" si="1"/>
        <v>0</v>
      </c>
      <c r="M30" s="42"/>
      <c r="N30" s="45">
        <f t="shared" si="2"/>
        <v>0</v>
      </c>
      <c r="O30" s="46" t="str">
        <f t="shared" si="3"/>
        <v/>
      </c>
    </row>
    <row r="31" spans="2:15" hidden="1">
      <c r="B31" s="48"/>
      <c r="C31" s="36"/>
      <c r="D31" s="37"/>
      <c r="E31" s="38"/>
      <c r="F31" s="39"/>
      <c r="G31" s="40">
        <f t="shared" si="5"/>
        <v>35000</v>
      </c>
      <c r="H31" s="41">
        <f t="shared" si="0"/>
        <v>0</v>
      </c>
      <c r="I31" s="42"/>
      <c r="J31" s="43"/>
      <c r="K31" s="40">
        <f t="shared" si="4"/>
        <v>35000</v>
      </c>
      <c r="L31" s="41">
        <f t="shared" si="1"/>
        <v>0</v>
      </c>
      <c r="M31" s="42"/>
      <c r="N31" s="45">
        <f t="shared" si="2"/>
        <v>0</v>
      </c>
      <c r="O31" s="46" t="str">
        <f t="shared" si="3"/>
        <v/>
      </c>
    </row>
    <row r="32" spans="2:15" hidden="1">
      <c r="B32" s="48"/>
      <c r="C32" s="36"/>
      <c r="D32" s="37"/>
      <c r="E32" s="38"/>
      <c r="F32" s="39"/>
      <c r="G32" s="40">
        <f t="shared" si="5"/>
        <v>35000</v>
      </c>
      <c r="H32" s="41">
        <f t="shared" si="0"/>
        <v>0</v>
      </c>
      <c r="I32" s="42"/>
      <c r="J32" s="43"/>
      <c r="K32" s="40">
        <f t="shared" si="4"/>
        <v>35000</v>
      </c>
      <c r="L32" s="41">
        <f t="shared" si="1"/>
        <v>0</v>
      </c>
      <c r="M32" s="42"/>
      <c r="N32" s="45">
        <f t="shared" si="2"/>
        <v>0</v>
      </c>
      <c r="O32" s="46" t="str">
        <f t="shared" si="3"/>
        <v/>
      </c>
    </row>
    <row r="33" spans="2:15" hidden="1">
      <c r="B33" s="48"/>
      <c r="C33" s="36"/>
      <c r="D33" s="37"/>
      <c r="E33" s="38"/>
      <c r="F33" s="39"/>
      <c r="G33" s="40">
        <f t="shared" si="5"/>
        <v>35000</v>
      </c>
      <c r="H33" s="41">
        <f t="shared" si="0"/>
        <v>0</v>
      </c>
      <c r="I33" s="42"/>
      <c r="J33" s="43"/>
      <c r="K33" s="40">
        <f t="shared" si="4"/>
        <v>35000</v>
      </c>
      <c r="L33" s="41">
        <f t="shared" si="1"/>
        <v>0</v>
      </c>
      <c r="M33" s="42"/>
      <c r="N33" s="45">
        <f t="shared" si="2"/>
        <v>0</v>
      </c>
      <c r="O33" s="46" t="str">
        <f t="shared" si="3"/>
        <v/>
      </c>
    </row>
    <row r="34" spans="2:15" hidden="1">
      <c r="B34" s="48"/>
      <c r="C34" s="36"/>
      <c r="D34" s="37"/>
      <c r="E34" s="38"/>
      <c r="F34" s="39"/>
      <c r="G34" s="40">
        <f t="shared" si="5"/>
        <v>35000</v>
      </c>
      <c r="H34" s="41">
        <f t="shared" si="0"/>
        <v>0</v>
      </c>
      <c r="I34" s="42"/>
      <c r="J34" s="43"/>
      <c r="K34" s="40">
        <f t="shared" si="4"/>
        <v>35000</v>
      </c>
      <c r="L34" s="41">
        <f t="shared" si="1"/>
        <v>0</v>
      </c>
      <c r="M34" s="42"/>
      <c r="N34" s="45">
        <f t="shared" si="2"/>
        <v>0</v>
      </c>
      <c r="O34" s="46" t="str">
        <f t="shared" si="3"/>
        <v/>
      </c>
    </row>
    <row r="35" spans="2:15" hidden="1">
      <c r="B35" s="48"/>
      <c r="C35" s="36"/>
      <c r="D35" s="37"/>
      <c r="E35" s="38"/>
      <c r="F35" s="39"/>
      <c r="G35" s="40">
        <f t="shared" si="5"/>
        <v>35000</v>
      </c>
      <c r="H35" s="41">
        <f t="shared" si="0"/>
        <v>0</v>
      </c>
      <c r="I35" s="42"/>
      <c r="J35" s="43"/>
      <c r="K35" s="40">
        <f t="shared" si="4"/>
        <v>35000</v>
      </c>
      <c r="L35" s="41">
        <f t="shared" si="1"/>
        <v>0</v>
      </c>
      <c r="M35" s="42"/>
      <c r="N35" s="45">
        <f t="shared" si="2"/>
        <v>0</v>
      </c>
      <c r="O35" s="46" t="str">
        <f t="shared" si="3"/>
        <v/>
      </c>
    </row>
    <row r="36" spans="2:15" hidden="1">
      <c r="B36" s="48"/>
      <c r="C36" s="36"/>
      <c r="D36" s="37"/>
      <c r="E36" s="38"/>
      <c r="F36" s="39"/>
      <c r="G36" s="40">
        <f t="shared" si="5"/>
        <v>35000</v>
      </c>
      <c r="H36" s="41">
        <f t="shared" si="0"/>
        <v>0</v>
      </c>
      <c r="I36" s="42"/>
      <c r="J36" s="43"/>
      <c r="K36" s="40">
        <f t="shared" si="4"/>
        <v>35000</v>
      </c>
      <c r="L36" s="41">
        <f t="shared" si="1"/>
        <v>0</v>
      </c>
      <c r="M36" s="42"/>
      <c r="N36" s="45">
        <f t="shared" si="2"/>
        <v>0</v>
      </c>
      <c r="O36" s="46" t="str">
        <f t="shared" si="3"/>
        <v/>
      </c>
    </row>
    <row r="37" spans="2:15" s="60" customFormat="1">
      <c r="B37" s="49" t="s">
        <v>29</v>
      </c>
      <c r="C37" s="50"/>
      <c r="D37" s="51"/>
      <c r="E37" s="50"/>
      <c r="F37" s="52"/>
      <c r="G37" s="53"/>
      <c r="H37" s="54">
        <f>SUM(H21:H36)</f>
        <v>5135.1000000000004</v>
      </c>
      <c r="I37" s="55"/>
      <c r="J37" s="56"/>
      <c r="K37" s="57"/>
      <c r="L37" s="54">
        <f>SUM(L21:L36)</f>
        <v>992.65</v>
      </c>
      <c r="M37" s="55"/>
      <c r="N37" s="58">
        <f t="shared" si="2"/>
        <v>-4142.4500000000007</v>
      </c>
      <c r="O37" s="59">
        <f t="shared" si="3"/>
        <v>-0.80669315105840211</v>
      </c>
    </row>
    <row r="38" spans="2:15" ht="25.5">
      <c r="B38" s="61" t="s">
        <v>30</v>
      </c>
      <c r="C38" s="36"/>
      <c r="D38" s="37" t="s">
        <v>26</v>
      </c>
      <c r="E38" s="38"/>
      <c r="F38" s="39">
        <v>-1.5E-3</v>
      </c>
      <c r="G38" s="40">
        <f>$F$16</f>
        <v>35000</v>
      </c>
      <c r="H38" s="41">
        <f>G38*F38</f>
        <v>-52.5</v>
      </c>
      <c r="I38" s="42"/>
      <c r="J38" s="43">
        <v>-1.4E-3</v>
      </c>
      <c r="K38" s="40">
        <f>$F$16</f>
        <v>35000</v>
      </c>
      <c r="L38" s="41">
        <f>K38*J38</f>
        <v>-49</v>
      </c>
      <c r="M38" s="42"/>
      <c r="N38" s="45">
        <f>L38-H38</f>
        <v>3.5</v>
      </c>
      <c r="O38" s="46">
        <f>IF((H38)=0,"",(N38/H38))</f>
        <v>-6.6666666666666666E-2</v>
      </c>
    </row>
    <row r="39" spans="2:15">
      <c r="B39" s="61" t="s">
        <v>31</v>
      </c>
      <c r="C39" s="36"/>
      <c r="D39" s="37" t="s">
        <v>26</v>
      </c>
      <c r="E39" s="38"/>
      <c r="F39" s="39">
        <v>-3.3E-3</v>
      </c>
      <c r="G39" s="40">
        <f t="shared" ref="G39:G42" si="6">$F$16</f>
        <v>35000</v>
      </c>
      <c r="H39" s="41">
        <f t="shared" ref="H39:H41" si="7">G39*F39</f>
        <v>-115.5</v>
      </c>
      <c r="I39" s="62"/>
      <c r="J39" s="43"/>
      <c r="K39" s="40">
        <f t="shared" ref="K39:K42" si="8">$F$16</f>
        <v>35000</v>
      </c>
      <c r="L39" s="41">
        <f t="shared" ref="L39:L41" si="9">K39*J39</f>
        <v>0</v>
      </c>
      <c r="M39" s="63"/>
      <c r="N39" s="45">
        <f t="shared" ref="N39:N41" si="10">L39-H39</f>
        <v>115.5</v>
      </c>
      <c r="O39" s="46">
        <f t="shared" ref="O39:O41" si="11">IF((H39)=0,"",(N39/H39))</f>
        <v>-1</v>
      </c>
    </row>
    <row r="40" spans="2:15">
      <c r="B40" s="61" t="s">
        <v>32</v>
      </c>
      <c r="C40" s="36"/>
      <c r="D40" s="37" t="s">
        <v>26</v>
      </c>
      <c r="E40" s="38"/>
      <c r="F40" s="39">
        <v>-1.5E-3</v>
      </c>
      <c r="G40" s="40">
        <f t="shared" si="6"/>
        <v>35000</v>
      </c>
      <c r="H40" s="41">
        <f t="shared" si="7"/>
        <v>-52.5</v>
      </c>
      <c r="I40" s="62"/>
      <c r="J40" s="43"/>
      <c r="K40" s="40">
        <f t="shared" si="8"/>
        <v>35000</v>
      </c>
      <c r="L40" s="41">
        <f t="shared" si="9"/>
        <v>0</v>
      </c>
      <c r="M40" s="63"/>
      <c r="N40" s="45">
        <f t="shared" si="10"/>
        <v>52.5</v>
      </c>
      <c r="O40" s="46">
        <f t="shared" si="11"/>
        <v>-1</v>
      </c>
    </row>
    <row r="41" spans="2:15">
      <c r="B41" s="61" t="s">
        <v>33</v>
      </c>
      <c r="C41" s="36"/>
      <c r="D41" s="37" t="s">
        <v>23</v>
      </c>
      <c r="E41" s="38"/>
      <c r="F41" s="39"/>
      <c r="G41" s="40">
        <v>1</v>
      </c>
      <c r="H41" s="41">
        <f t="shared" si="7"/>
        <v>0</v>
      </c>
      <c r="I41" s="62"/>
      <c r="J41" s="43"/>
      <c r="K41" s="40">
        <v>1</v>
      </c>
      <c r="L41" s="41">
        <f t="shared" si="9"/>
        <v>0</v>
      </c>
      <c r="M41" s="63"/>
      <c r="N41" s="45">
        <f t="shared" si="10"/>
        <v>0</v>
      </c>
      <c r="O41" s="46" t="str">
        <f t="shared" si="11"/>
        <v/>
      </c>
    </row>
    <row r="42" spans="2:15">
      <c r="B42" s="65" t="s">
        <v>34</v>
      </c>
      <c r="C42" s="36"/>
      <c r="D42" s="37" t="s">
        <v>26</v>
      </c>
      <c r="E42" s="38"/>
      <c r="F42" s="39">
        <v>5.0000000000000001E-4</v>
      </c>
      <c r="G42" s="40">
        <f t="shared" si="6"/>
        <v>35000</v>
      </c>
      <c r="H42" s="41">
        <f>G42*F42</f>
        <v>17.5</v>
      </c>
      <c r="I42" s="42"/>
      <c r="J42" s="43">
        <v>8.0000000000000004E-4</v>
      </c>
      <c r="K42" s="40">
        <f t="shared" si="8"/>
        <v>35000</v>
      </c>
      <c r="L42" s="41">
        <f>K42*J42</f>
        <v>28</v>
      </c>
      <c r="M42" s="42"/>
      <c r="N42" s="45">
        <f>L42-H42</f>
        <v>10.5</v>
      </c>
      <c r="O42" s="46">
        <f>IF((H42)=0,"",(N42/H42))</f>
        <v>0.6</v>
      </c>
    </row>
    <row r="43" spans="2:15">
      <c r="B43" s="65" t="s">
        <v>35</v>
      </c>
      <c r="C43" s="36"/>
      <c r="D43" s="37" t="s">
        <v>23</v>
      </c>
      <c r="E43" s="38"/>
      <c r="F43" s="66"/>
      <c r="G43" s="67"/>
      <c r="H43" s="68"/>
      <c r="I43" s="42"/>
      <c r="J43" s="43"/>
      <c r="K43" s="40">
        <v>1</v>
      </c>
      <c r="L43" s="41">
        <f>K43*J43</f>
        <v>0</v>
      </c>
      <c r="M43" s="42"/>
      <c r="N43" s="45">
        <f>L43-H43</f>
        <v>0</v>
      </c>
      <c r="O43" s="46"/>
    </row>
    <row r="44" spans="2:15" ht="25.5">
      <c r="B44" s="69" t="s">
        <v>36</v>
      </c>
      <c r="C44" s="70"/>
      <c r="D44" s="70"/>
      <c r="E44" s="70"/>
      <c r="F44" s="71"/>
      <c r="G44" s="72"/>
      <c r="H44" s="73">
        <f>SUM(H38:H42)+H37</f>
        <v>4932.1000000000004</v>
      </c>
      <c r="I44" s="55"/>
      <c r="J44" s="72"/>
      <c r="K44" s="74"/>
      <c r="L44" s="73">
        <f>SUM(L38:L42)+L37</f>
        <v>971.65</v>
      </c>
      <c r="M44" s="55"/>
      <c r="N44" s="58">
        <f t="shared" ref="N44:N68" si="12">L44-H44</f>
        <v>-3960.4500000000003</v>
      </c>
      <c r="O44" s="59">
        <f t="shared" ref="O44:O68" si="13">IF((H44)=0,"",(N44/H44))</f>
        <v>-0.80299466758581539</v>
      </c>
    </row>
    <row r="45" spans="2:15">
      <c r="B45" s="42" t="s">
        <v>37</v>
      </c>
      <c r="C45" s="42"/>
      <c r="D45" s="75" t="s">
        <v>26</v>
      </c>
      <c r="E45" s="76"/>
      <c r="F45" s="43">
        <v>6.0000000000000001E-3</v>
      </c>
      <c r="G45" s="77">
        <f>F16*(1+F71)</f>
        <v>36704.5</v>
      </c>
      <c r="H45" s="41">
        <f>G45*F45</f>
        <v>220.227</v>
      </c>
      <c r="I45" s="42"/>
      <c r="J45" s="43">
        <v>6.1999999999999998E-3</v>
      </c>
      <c r="K45" s="78">
        <f>F16*(1+J71)</f>
        <v>36918</v>
      </c>
      <c r="L45" s="41">
        <f>K45*J45</f>
        <v>228.89159999999998</v>
      </c>
      <c r="M45" s="42"/>
      <c r="N45" s="45">
        <f t="shared" si="12"/>
        <v>8.6645999999999788</v>
      </c>
      <c r="O45" s="46">
        <f t="shared" si="13"/>
        <v>3.9343949651949935E-2</v>
      </c>
    </row>
    <row r="46" spans="2:15" ht="25.5">
      <c r="B46" s="79" t="s">
        <v>38</v>
      </c>
      <c r="C46" s="42"/>
      <c r="D46" s="75" t="s">
        <v>26</v>
      </c>
      <c r="E46" s="76"/>
      <c r="F46" s="43">
        <v>4.3E-3</v>
      </c>
      <c r="G46" s="77">
        <f>G45</f>
        <v>36704.5</v>
      </c>
      <c r="H46" s="41">
        <f>G46*F46</f>
        <v>157.82935000000001</v>
      </c>
      <c r="I46" s="42"/>
      <c r="J46" s="43">
        <v>4.1999999999999997E-3</v>
      </c>
      <c r="K46" s="78">
        <f>K45</f>
        <v>36918</v>
      </c>
      <c r="L46" s="41">
        <f>K46*J46</f>
        <v>155.0556</v>
      </c>
      <c r="M46" s="42"/>
      <c r="N46" s="45">
        <f t="shared" si="12"/>
        <v>-2.7737500000000068</v>
      </c>
      <c r="O46" s="46">
        <f t="shared" si="13"/>
        <v>-1.7574361169199561E-2</v>
      </c>
    </row>
    <row r="47" spans="2:15" ht="25.5">
      <c r="B47" s="69" t="s">
        <v>39</v>
      </c>
      <c r="C47" s="50"/>
      <c r="D47" s="50"/>
      <c r="E47" s="50"/>
      <c r="F47" s="80"/>
      <c r="G47" s="72"/>
      <c r="H47" s="73">
        <f>SUM(H44:H46)</f>
        <v>5310.1563500000002</v>
      </c>
      <c r="I47" s="81"/>
      <c r="J47" s="82"/>
      <c r="K47" s="83"/>
      <c r="L47" s="73">
        <f>SUM(L44:L46)</f>
        <v>1355.5971999999999</v>
      </c>
      <c r="M47" s="81"/>
      <c r="N47" s="58">
        <f t="shared" si="12"/>
        <v>-3954.55915</v>
      </c>
      <c r="O47" s="59">
        <f t="shared" si="13"/>
        <v>-0.74471614192678148</v>
      </c>
    </row>
    <row r="48" spans="2:15" ht="25.5">
      <c r="B48" s="84" t="s">
        <v>40</v>
      </c>
      <c r="C48" s="36"/>
      <c r="D48" s="37" t="s">
        <v>26</v>
      </c>
      <c r="E48" s="38"/>
      <c r="F48" s="85">
        <v>5.1999999999999998E-3</v>
      </c>
      <c r="G48" s="77">
        <f>G46</f>
        <v>36704.5</v>
      </c>
      <c r="H48" s="86">
        <f t="shared" ref="H48:H56" si="14">G48*F48</f>
        <v>190.86339999999998</v>
      </c>
      <c r="I48" s="42"/>
      <c r="J48" s="87">
        <f>F48</f>
        <v>5.1999999999999998E-3</v>
      </c>
      <c r="K48" s="78">
        <f>K46</f>
        <v>36918</v>
      </c>
      <c r="L48" s="86">
        <f t="shared" ref="L48:L56" si="15">K48*J48</f>
        <v>191.9736</v>
      </c>
      <c r="M48" s="42"/>
      <c r="N48" s="45">
        <f t="shared" si="12"/>
        <v>1.1102000000000203</v>
      </c>
      <c r="O48" s="88">
        <f t="shared" si="13"/>
        <v>5.8167254696291715E-3</v>
      </c>
    </row>
    <row r="49" spans="2:15" ht="25.5">
      <c r="B49" s="84" t="s">
        <v>41</v>
      </c>
      <c r="C49" s="36"/>
      <c r="D49" s="37" t="s">
        <v>26</v>
      </c>
      <c r="E49" s="38"/>
      <c r="F49" s="85">
        <v>1.1000000000000001E-3</v>
      </c>
      <c r="G49" s="77">
        <f>G46</f>
        <v>36704.5</v>
      </c>
      <c r="H49" s="86">
        <f t="shared" si="14"/>
        <v>40.374950000000005</v>
      </c>
      <c r="I49" s="42"/>
      <c r="J49" s="87">
        <f>F49</f>
        <v>1.1000000000000001E-3</v>
      </c>
      <c r="K49" s="78">
        <f>K46</f>
        <v>36918</v>
      </c>
      <c r="L49" s="86">
        <f t="shared" si="15"/>
        <v>40.6098</v>
      </c>
      <c r="M49" s="42"/>
      <c r="N49" s="45">
        <f t="shared" si="12"/>
        <v>0.23484999999999445</v>
      </c>
      <c r="O49" s="88">
        <f t="shared" si="13"/>
        <v>5.816725469628926E-3</v>
      </c>
    </row>
    <row r="50" spans="2:15">
      <c r="B50" s="36" t="s">
        <v>42</v>
      </c>
      <c r="C50" s="36"/>
      <c r="D50" s="37" t="s">
        <v>23</v>
      </c>
      <c r="E50" s="38"/>
      <c r="F50" s="85">
        <v>0.25</v>
      </c>
      <c r="G50" s="40">
        <v>1</v>
      </c>
      <c r="H50" s="86">
        <f t="shared" si="14"/>
        <v>0.25</v>
      </c>
      <c r="I50" s="42"/>
      <c r="J50" s="87">
        <f>F50</f>
        <v>0.25</v>
      </c>
      <c r="K50" s="44">
        <v>1</v>
      </c>
      <c r="L50" s="86">
        <f t="shared" si="15"/>
        <v>0.25</v>
      </c>
      <c r="M50" s="42"/>
      <c r="N50" s="45">
        <f t="shared" si="12"/>
        <v>0</v>
      </c>
      <c r="O50" s="88">
        <f t="shared" si="13"/>
        <v>0</v>
      </c>
    </row>
    <row r="51" spans="2:15">
      <c r="B51" s="36" t="s">
        <v>43</v>
      </c>
      <c r="C51" s="36"/>
      <c r="D51" s="37" t="s">
        <v>26</v>
      </c>
      <c r="E51" s="38"/>
      <c r="F51" s="85">
        <f>0.0067</f>
        <v>6.7000000000000002E-3</v>
      </c>
      <c r="G51" s="77">
        <f>G49</f>
        <v>36704.5</v>
      </c>
      <c r="H51" s="86">
        <f t="shared" si="14"/>
        <v>245.92015000000001</v>
      </c>
      <c r="I51" s="42"/>
      <c r="J51" s="87">
        <f>F51</f>
        <v>6.7000000000000002E-3</v>
      </c>
      <c r="K51" s="78">
        <f>K49</f>
        <v>36918</v>
      </c>
      <c r="L51" s="86">
        <f t="shared" si="15"/>
        <v>247.35060000000001</v>
      </c>
      <c r="M51" s="42"/>
      <c r="N51" s="45">
        <f t="shared" si="12"/>
        <v>1.4304500000000075</v>
      </c>
      <c r="O51" s="88">
        <f t="shared" si="13"/>
        <v>5.8167254696290952E-3</v>
      </c>
    </row>
    <row r="52" spans="2:15">
      <c r="B52" s="65" t="s">
        <v>44</v>
      </c>
      <c r="C52" s="36"/>
      <c r="D52" s="37"/>
      <c r="E52" s="38"/>
      <c r="F52" s="89">
        <v>7.4999999999999997E-2</v>
      </c>
      <c r="G52" s="77">
        <f>IF($T$1=1,IF($F$16&gt;=600,600,IF($F$16&lt;600,$F$16*(1+$F$71),$F$16-600)),IF($T$1=2,IF($F$16&gt;=1000,1000,IF($F$16&lt;1000,$F$16*(1+$F$71),$F$16-1000))))</f>
        <v>1000</v>
      </c>
      <c r="H52" s="86">
        <f>G52*F52</f>
        <v>75</v>
      </c>
      <c r="I52" s="42"/>
      <c r="J52" s="85">
        <v>7.3999999999999996E-2</v>
      </c>
      <c r="K52" s="77">
        <f>IF($T$1=1,IF($F$16&gt;=600,600,IF($F$16&lt;600,$F$16*(1+$J$71),$F$16-600)),IF($T$1=2,IF($F$16&gt;=1000,1000,IF($F$16&lt;1000,$F$16*(1+$J$71),$F$16-1000))))</f>
        <v>1000</v>
      </c>
      <c r="L52" s="86">
        <f>K52*J52</f>
        <v>74</v>
      </c>
      <c r="M52" s="42"/>
      <c r="N52" s="45">
        <f t="shared" si="12"/>
        <v>-1</v>
      </c>
      <c r="O52" s="88">
        <f t="shared" si="13"/>
        <v>-1.3333333333333334E-2</v>
      </c>
    </row>
    <row r="53" spans="2:15">
      <c r="B53" s="65" t="s">
        <v>45</v>
      </c>
      <c r="C53" s="36"/>
      <c r="D53" s="37"/>
      <c r="E53" s="38"/>
      <c r="F53" s="89">
        <v>8.7999999999999995E-2</v>
      </c>
      <c r="G53" s="77">
        <f>IF($T$1=1,IF($F$16&gt;=600,$F$16*(1+$F$71)-600,IF($F$16&lt;600,0,)), IF($T$1=2,IF($F$16&gt;=1000,$F$16*(1+$F$71)-1000,IF($F$16&lt;1000,0))))</f>
        <v>35704.5</v>
      </c>
      <c r="H53" s="86">
        <f>G53*F53</f>
        <v>3141.9959999999996</v>
      </c>
      <c r="I53" s="42"/>
      <c r="J53" s="85">
        <v>8.6999999999999994E-2</v>
      </c>
      <c r="K53" s="77">
        <f>IF($T$1=1,IF($F$16&gt;=600,$F$16*(1+$J$71)-600,IF($F$16&lt;600,0,)), IF($T$1=2,IF($F$16&gt;=1000,$F$16*(1+$J$71)-1000,IF($F$16&lt;1000,0))))</f>
        <v>35918</v>
      </c>
      <c r="L53" s="86">
        <f>K53*J53</f>
        <v>3124.866</v>
      </c>
      <c r="M53" s="42"/>
      <c r="N53" s="45">
        <f t="shared" si="12"/>
        <v>-17.129999999999654</v>
      </c>
      <c r="O53" s="88">
        <f t="shared" si="13"/>
        <v>-5.4519483793103668E-3</v>
      </c>
    </row>
    <row r="54" spans="2:15">
      <c r="B54" s="65" t="s">
        <v>46</v>
      </c>
      <c r="C54" s="36"/>
      <c r="D54" s="37"/>
      <c r="E54" s="38"/>
      <c r="F54" s="89">
        <v>6.5000000000000002E-2</v>
      </c>
      <c r="G54" s="90">
        <f>0.64*$F$16*(1+$F$71)</f>
        <v>23490.880000000001</v>
      </c>
      <c r="H54" s="86">
        <f t="shared" si="14"/>
        <v>1526.9072000000001</v>
      </c>
      <c r="I54" s="42"/>
      <c r="J54" s="85">
        <v>6.3E-2</v>
      </c>
      <c r="K54" s="91">
        <f>0.64*$F$16*(1+$J$71)</f>
        <v>23627.52</v>
      </c>
      <c r="L54" s="86">
        <f t="shared" si="15"/>
        <v>1488.53376</v>
      </c>
      <c r="M54" s="42"/>
      <c r="N54" s="45">
        <f t="shared" si="12"/>
        <v>-38.373440000000073</v>
      </c>
      <c r="O54" s="88">
        <f t="shared" si="13"/>
        <v>-2.513148146789803E-2</v>
      </c>
    </row>
    <row r="55" spans="2:15">
      <c r="B55" s="65" t="s">
        <v>47</v>
      </c>
      <c r="C55" s="36"/>
      <c r="D55" s="37"/>
      <c r="E55" s="38"/>
      <c r="F55" s="89">
        <v>0.1</v>
      </c>
      <c r="G55" s="90">
        <f>0.18*$F$16*(1+$F$71)</f>
        <v>6606.8099999999995</v>
      </c>
      <c r="H55" s="86">
        <f t="shared" si="14"/>
        <v>660.68100000000004</v>
      </c>
      <c r="I55" s="42"/>
      <c r="J55" s="85">
        <v>9.9000000000000005E-2</v>
      </c>
      <c r="K55" s="91">
        <f>0.18*$F$16*(1+$J$71)</f>
        <v>6645.24</v>
      </c>
      <c r="L55" s="86">
        <f t="shared" si="15"/>
        <v>657.87876000000006</v>
      </c>
      <c r="M55" s="42"/>
      <c r="N55" s="45">
        <f t="shared" si="12"/>
        <v>-2.8022399999999834</v>
      </c>
      <c r="O55" s="88">
        <f t="shared" si="13"/>
        <v>-4.2414417850672008E-3</v>
      </c>
    </row>
    <row r="56" spans="2:15" ht="13.5" thickBot="1">
      <c r="B56" s="17" t="s">
        <v>48</v>
      </c>
      <c r="C56" s="36"/>
      <c r="D56" s="37"/>
      <c r="E56" s="38"/>
      <c r="F56" s="89">
        <v>0.11700000000000001</v>
      </c>
      <c r="G56" s="90">
        <f>0.18*$F$16*(1+$F$71)</f>
        <v>6606.8099999999995</v>
      </c>
      <c r="H56" s="86">
        <f t="shared" si="14"/>
        <v>772.99676999999997</v>
      </c>
      <c r="I56" s="42"/>
      <c r="J56" s="85">
        <v>0.11799999999999999</v>
      </c>
      <c r="K56" s="91">
        <f>0.18*$F$16*(1+$J$71)</f>
        <v>6645.24</v>
      </c>
      <c r="L56" s="86">
        <f t="shared" si="15"/>
        <v>784.13831999999991</v>
      </c>
      <c r="M56" s="42"/>
      <c r="N56" s="45">
        <f t="shared" si="12"/>
        <v>11.141549999999938</v>
      </c>
      <c r="O56" s="88">
        <f t="shared" si="13"/>
        <v>1.4413449618942054E-2</v>
      </c>
    </row>
    <row r="57" spans="2:15" ht="8.25" customHeight="1" thickBot="1">
      <c r="B57" s="92"/>
      <c r="C57" s="93"/>
      <c r="D57" s="94"/>
      <c r="E57" s="93"/>
      <c r="F57" s="95"/>
      <c r="G57" s="96"/>
      <c r="H57" s="97"/>
      <c r="I57" s="98"/>
      <c r="J57" s="95"/>
      <c r="K57" s="99"/>
      <c r="L57" s="97"/>
      <c r="M57" s="98"/>
      <c r="N57" s="100"/>
      <c r="O57" s="101"/>
    </row>
    <row r="58" spans="2:15">
      <c r="B58" s="102" t="s">
        <v>49</v>
      </c>
      <c r="C58" s="36"/>
      <c r="D58" s="36"/>
      <c r="E58" s="36"/>
      <c r="F58" s="103"/>
      <c r="G58" s="104"/>
      <c r="H58" s="105">
        <f>SUM(H47:H53)</f>
        <v>9004.5608499999998</v>
      </c>
      <c r="I58" s="106"/>
      <c r="J58" s="107"/>
      <c r="K58" s="107"/>
      <c r="L58" s="108">
        <f>SUM(L47:L53)</f>
        <v>5034.6471999999994</v>
      </c>
      <c r="M58" s="109"/>
      <c r="N58" s="110">
        <f t="shared" si="12"/>
        <v>-3969.9136500000004</v>
      </c>
      <c r="O58" s="111">
        <f t="shared" si="13"/>
        <v>-0.44087809679247164</v>
      </c>
    </row>
    <row r="59" spans="2:15">
      <c r="B59" s="112" t="s">
        <v>50</v>
      </c>
      <c r="C59" s="36"/>
      <c r="D59" s="36"/>
      <c r="E59" s="36"/>
      <c r="F59" s="113">
        <v>0.13</v>
      </c>
      <c r="G59" s="104"/>
      <c r="H59" s="114">
        <f>H58*F59</f>
        <v>1170.5929105</v>
      </c>
      <c r="I59" s="115"/>
      <c r="J59" s="116">
        <v>0.13</v>
      </c>
      <c r="K59" s="117"/>
      <c r="L59" s="118">
        <f>L58*J59</f>
        <v>654.5041359999999</v>
      </c>
      <c r="M59" s="119"/>
      <c r="N59" s="120">
        <f t="shared" si="12"/>
        <v>-516.08877450000011</v>
      </c>
      <c r="O59" s="121">
        <f t="shared" si="13"/>
        <v>-0.44087809679247164</v>
      </c>
    </row>
    <row r="60" spans="2:15">
      <c r="B60" s="122" t="s">
        <v>51</v>
      </c>
      <c r="C60" s="36"/>
      <c r="D60" s="36"/>
      <c r="E60" s="36"/>
      <c r="F60" s="123"/>
      <c r="G60" s="124"/>
      <c r="H60" s="114">
        <f>H58+H59</f>
        <v>10175.153760499999</v>
      </c>
      <c r="I60" s="115"/>
      <c r="J60" s="115"/>
      <c r="K60" s="115"/>
      <c r="L60" s="118">
        <f>L58+L59</f>
        <v>5689.151335999999</v>
      </c>
      <c r="M60" s="119"/>
      <c r="N60" s="120">
        <f t="shared" si="12"/>
        <v>-4486.0024245000004</v>
      </c>
      <c r="O60" s="121">
        <f t="shared" si="13"/>
        <v>-0.44087809679247164</v>
      </c>
    </row>
    <row r="61" spans="2:15">
      <c r="B61" s="125" t="s">
        <v>52</v>
      </c>
      <c r="C61" s="125"/>
      <c r="D61" s="125"/>
      <c r="E61" s="36"/>
      <c r="F61" s="123"/>
      <c r="G61" s="124"/>
      <c r="H61" s="126">
        <f>ROUND(-H60*10%,2)</f>
        <v>-1017.52</v>
      </c>
      <c r="I61" s="115"/>
      <c r="J61" s="115"/>
      <c r="K61" s="115"/>
      <c r="L61" s="127">
        <f>ROUND(-L60*10%,2)</f>
        <v>-568.91999999999996</v>
      </c>
      <c r="M61" s="119"/>
      <c r="N61" s="128">
        <f t="shared" si="12"/>
        <v>448.6</v>
      </c>
      <c r="O61" s="129">
        <f t="shared" si="13"/>
        <v>-0.44087585502004878</v>
      </c>
    </row>
    <row r="62" spans="2:15" ht="13.5" thickBot="1">
      <c r="B62" s="130" t="s">
        <v>53</v>
      </c>
      <c r="C62" s="130"/>
      <c r="D62" s="130"/>
      <c r="E62" s="131"/>
      <c r="F62" s="132"/>
      <c r="G62" s="133"/>
      <c r="H62" s="134">
        <f>SUM(H60:H61)</f>
        <v>9157.633760499999</v>
      </c>
      <c r="I62" s="135"/>
      <c r="J62" s="135"/>
      <c r="K62" s="135"/>
      <c r="L62" s="136">
        <f>SUM(L60:L61)</f>
        <v>5120.2313359999989</v>
      </c>
      <c r="M62" s="137"/>
      <c r="N62" s="138">
        <f t="shared" si="12"/>
        <v>-4037.4024245000001</v>
      </c>
      <c r="O62" s="139">
        <f t="shared" si="13"/>
        <v>-0.4408783458795541</v>
      </c>
    </row>
    <row r="63" spans="2:15" ht="8.25" customHeight="1" thickBot="1">
      <c r="B63" s="92"/>
      <c r="C63" s="93"/>
      <c r="D63" s="94"/>
      <c r="E63" s="93"/>
      <c r="F63" s="140"/>
      <c r="G63" s="141"/>
      <c r="H63" s="142"/>
      <c r="I63" s="143"/>
      <c r="J63" s="140"/>
      <c r="K63" s="96"/>
      <c r="L63" s="144"/>
      <c r="M63" s="98"/>
      <c r="N63" s="145"/>
      <c r="O63" s="101"/>
    </row>
    <row r="64" spans="2:15">
      <c r="B64" s="102" t="s">
        <v>54</v>
      </c>
      <c r="C64" s="36"/>
      <c r="D64" s="36"/>
      <c r="E64" s="36"/>
      <c r="F64" s="103"/>
      <c r="G64" s="104"/>
      <c r="H64" s="105">
        <f>SUM(H47:H51,H54:H56)</f>
        <v>8748.1498200000005</v>
      </c>
      <c r="I64" s="106"/>
      <c r="J64" s="107"/>
      <c r="K64" s="107"/>
      <c r="L64" s="146">
        <f>SUM(L47:L51,L54:L56)</f>
        <v>4766.3320399999993</v>
      </c>
      <c r="M64" s="109"/>
      <c r="N64" s="110">
        <f t="shared" ref="N64" si="16">L64-H64</f>
        <v>-3981.8177800000012</v>
      </c>
      <c r="O64" s="111">
        <f t="shared" ref="O64" si="17">IF((H64)=0,"",(N64/H64))</f>
        <v>-0.45516113257420193</v>
      </c>
    </row>
    <row r="65" spans="1:15">
      <c r="B65" s="112" t="s">
        <v>50</v>
      </c>
      <c r="C65" s="36"/>
      <c r="D65" s="36"/>
      <c r="E65" s="36"/>
      <c r="F65" s="113">
        <v>0.13</v>
      </c>
      <c r="G65" s="124"/>
      <c r="H65" s="114">
        <f>H64*F65</f>
        <v>1137.2594766000002</v>
      </c>
      <c r="I65" s="115"/>
      <c r="J65" s="147">
        <v>0.13</v>
      </c>
      <c r="K65" s="115"/>
      <c r="L65" s="118">
        <f>L64*J65</f>
        <v>619.6231651999999</v>
      </c>
      <c r="M65" s="119"/>
      <c r="N65" s="120">
        <f t="shared" si="12"/>
        <v>-517.6363114000003</v>
      </c>
      <c r="O65" s="121">
        <f t="shared" si="13"/>
        <v>-0.45516113257420204</v>
      </c>
    </row>
    <row r="66" spans="1:15">
      <c r="B66" s="122" t="s">
        <v>51</v>
      </c>
      <c r="C66" s="36"/>
      <c r="D66" s="36"/>
      <c r="E66" s="36"/>
      <c r="F66" s="123"/>
      <c r="G66" s="124"/>
      <c r="H66" s="114">
        <f>H64+H65</f>
        <v>9885.4092966000007</v>
      </c>
      <c r="I66" s="115"/>
      <c r="J66" s="115"/>
      <c r="K66" s="115"/>
      <c r="L66" s="118">
        <f>L64+L65</f>
        <v>5385.955205199999</v>
      </c>
      <c r="M66" s="119"/>
      <c r="N66" s="120">
        <f t="shared" si="12"/>
        <v>-4499.4540914000017</v>
      </c>
      <c r="O66" s="121">
        <f t="shared" si="13"/>
        <v>-0.45516113257420199</v>
      </c>
    </row>
    <row r="67" spans="1:15">
      <c r="B67" s="125" t="s">
        <v>52</v>
      </c>
      <c r="C67" s="125"/>
      <c r="D67" s="125"/>
      <c r="E67" s="36"/>
      <c r="F67" s="123"/>
      <c r="G67" s="124"/>
      <c r="H67" s="126">
        <f>ROUND(-H66*10%,2)</f>
        <v>-988.54</v>
      </c>
      <c r="I67" s="115"/>
      <c r="J67" s="115"/>
      <c r="K67" s="115"/>
      <c r="L67" s="127">
        <f>ROUND(-L66*10%,2)</f>
        <v>-538.6</v>
      </c>
      <c r="M67" s="119"/>
      <c r="N67" s="128">
        <f t="shared" si="12"/>
        <v>449.93999999999994</v>
      </c>
      <c r="O67" s="129">
        <f t="shared" si="13"/>
        <v>-0.45515608877738883</v>
      </c>
    </row>
    <row r="68" spans="1:15" ht="13.5" thickBot="1">
      <c r="B68" s="130" t="s">
        <v>55</v>
      </c>
      <c r="C68" s="130"/>
      <c r="D68" s="130"/>
      <c r="E68" s="131"/>
      <c r="F68" s="148"/>
      <c r="G68" s="149"/>
      <c r="H68" s="150">
        <f>H66+H67</f>
        <v>8896.8692966000017</v>
      </c>
      <c r="I68" s="151"/>
      <c r="J68" s="151"/>
      <c r="K68" s="151"/>
      <c r="L68" s="152">
        <f>L66+L67</f>
        <v>4847.3552051999986</v>
      </c>
      <c r="M68" s="153"/>
      <c r="N68" s="154">
        <f t="shared" si="12"/>
        <v>-4049.5140914000031</v>
      </c>
      <c r="O68" s="155">
        <f t="shared" si="13"/>
        <v>-0.45516169299548459</v>
      </c>
    </row>
    <row r="69" spans="1:15" ht="8.25" customHeight="1" thickBot="1">
      <c r="B69" s="92"/>
      <c r="C69" s="93"/>
      <c r="D69" s="94"/>
      <c r="E69" s="93"/>
      <c r="F69" s="140"/>
      <c r="G69" s="141"/>
      <c r="H69" s="142"/>
      <c r="I69" s="143"/>
      <c r="J69" s="140"/>
      <c r="K69" s="96"/>
      <c r="L69" s="144"/>
      <c r="M69" s="98"/>
      <c r="N69" s="145"/>
      <c r="O69" s="101"/>
    </row>
    <row r="70" spans="1:15" ht="10.5" customHeight="1">
      <c r="L70" s="156"/>
    </row>
    <row r="71" spans="1:15">
      <c r="B71" s="18" t="s">
        <v>56</v>
      </c>
      <c r="F71" s="157">
        <v>4.87E-2</v>
      </c>
      <c r="J71" s="157">
        <v>5.4800000000000001E-2</v>
      </c>
    </row>
    <row r="72" spans="1:15" ht="6" customHeight="1"/>
    <row r="73" spans="1:15" ht="10.5" customHeight="1">
      <c r="A73" s="158" t="s">
        <v>57</v>
      </c>
    </row>
    <row r="74" spans="1:15" ht="10.5" customHeight="1"/>
    <row r="75" spans="1:15">
      <c r="A75" s="11" t="s">
        <v>58</v>
      </c>
    </row>
    <row r="76" spans="1:15">
      <c r="A76" s="11" t="s">
        <v>59</v>
      </c>
    </row>
    <row r="78" spans="1:15">
      <c r="A78" s="11" t="s">
        <v>60</v>
      </c>
    </row>
    <row r="79" spans="1:15">
      <c r="A79" s="11" t="s">
        <v>61</v>
      </c>
    </row>
    <row r="81" spans="1:1">
      <c r="A81" s="11" t="s">
        <v>62</v>
      </c>
    </row>
    <row r="82" spans="1:1">
      <c r="A82" s="11" t="s">
        <v>63</v>
      </c>
    </row>
    <row r="83" spans="1:1">
      <c r="A83" s="11" t="s">
        <v>64</v>
      </c>
    </row>
    <row r="84" spans="1:1">
      <c r="A84" s="11" t="s">
        <v>65</v>
      </c>
    </row>
    <row r="85" spans="1:1">
      <c r="A85" s="11" t="s">
        <v>66</v>
      </c>
    </row>
  </sheetData>
  <sheetProtection selectLockedCells="1"/>
  <mergeCells count="14">
    <mergeCell ref="B68:D68"/>
    <mergeCell ref="D19:D20"/>
    <mergeCell ref="N19:N20"/>
    <mergeCell ref="O19:O20"/>
    <mergeCell ref="B61:D61"/>
    <mergeCell ref="B62:D62"/>
    <mergeCell ref="B67:D67"/>
    <mergeCell ref="A3:K3"/>
    <mergeCell ref="B10:O10"/>
    <mergeCell ref="B11:O11"/>
    <mergeCell ref="D14:O14"/>
    <mergeCell ref="F18:H18"/>
    <mergeCell ref="J18:L18"/>
    <mergeCell ref="N18:O18"/>
  </mergeCells>
  <dataValidations count="2">
    <dataValidation type="list" allowBlank="1" showInputMessage="1" showErrorMessage="1" prompt="Select Charge Unit - monthly, per kWh, per kW" sqref="D45:D46 D48:D57 D63 D69 D38:D43 D21:D36">
      <formula1>"Monthly, per kWh, per kW"</formula1>
    </dataValidation>
    <dataValidation type="list" allowBlank="1" showInputMessage="1" showErrorMessage="1" sqref="E45:E46 E48:E57 E63 E69 E38:E43 E21:E36">
      <formula1>#REF!</formula1>
    </dataValidation>
  </dataValidations>
  <pageMargins left="0.75" right="0.75" top="1" bottom="1" header="0.5" footer="0.5"/>
  <pageSetup scale="64" orientation="portrait" r:id="rId1"/>
  <headerFooter alignWithMargins="0">
    <oddFooter>&amp;C9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App.2-W_Bill Impacts_Res</vt:lpstr>
      <vt:lpstr>App.2-W_Bill Impacts_GS&lt;50</vt:lpstr>
      <vt:lpstr>App.2-W_Bill Impacts_GS&gt;50</vt:lpstr>
      <vt:lpstr>App.2-W_Bill Impacts_LU</vt:lpstr>
      <vt:lpstr>App.2-W_Bill Impacts_StrtLght</vt:lpstr>
      <vt:lpstr>App.2-W_Bill Impacts_SentLght</vt:lpstr>
      <vt:lpstr>App.2-W_Bill Impacts_USL</vt:lpstr>
      <vt:lpstr>'App.2-W_Bill Impacts_GS&lt;50'!Print_Area</vt:lpstr>
      <vt:lpstr>'App.2-W_Bill Impacts_GS&gt;50'!Print_Area</vt:lpstr>
      <vt:lpstr>'App.2-W_Bill Impacts_LU'!Print_Area</vt:lpstr>
      <vt:lpstr>'App.2-W_Bill Impacts_Res'!Print_Area</vt:lpstr>
      <vt:lpstr>'App.2-W_Bill Impacts_SentLght'!Print_Area</vt:lpstr>
      <vt:lpstr>'App.2-W_Bill Impacts_StrtLght'!Print_Area</vt:lpstr>
      <vt:lpstr>'App.2-W_Bill Impacts_USL'!Print_Area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Amanda Jankowski</dc:creator>
  <cp:lastModifiedBy> Amanda Jankowski</cp:lastModifiedBy>
  <dcterms:created xsi:type="dcterms:W3CDTF">2013-05-27T18:29:53Z</dcterms:created>
  <dcterms:modified xsi:type="dcterms:W3CDTF">2013-05-27T18:31:36Z</dcterms:modified>
</cp:coreProperties>
</file>