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5480" windowHeight="1113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E26" i="1"/>
  <c r="D26"/>
  <c r="C29" l="1"/>
  <c r="F26"/>
  <c r="G26" s="1"/>
  <c r="C19"/>
  <c r="G19"/>
  <c r="E9" s="1"/>
  <c r="C31" l="1"/>
  <c r="C9"/>
  <c r="C13" s="1"/>
  <c r="F9"/>
  <c r="D9"/>
  <c r="G15"/>
  <c r="D16" s="1"/>
  <c r="E16" l="1"/>
  <c r="F16" s="1"/>
  <c r="E17"/>
  <c r="F18"/>
  <c r="F17"/>
  <c r="G9"/>
  <c r="D19"/>
  <c r="F11"/>
  <c r="D10"/>
  <c r="D13" s="1"/>
  <c r="E29" l="1"/>
  <c r="E31" s="1"/>
  <c r="E11"/>
  <c r="G11" s="1"/>
  <c r="G17"/>
  <c r="E19"/>
  <c r="D29"/>
  <c r="E10"/>
  <c r="G16"/>
  <c r="G18"/>
  <c r="F12"/>
  <c r="G12" s="1"/>
  <c r="G20" l="1"/>
  <c r="D31"/>
  <c r="G31" s="1"/>
  <c r="G29"/>
  <c r="E13"/>
  <c r="F19"/>
  <c r="F10"/>
  <c r="F13" l="1"/>
  <c r="G10"/>
  <c r="G13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<sst xmlns="http://schemas.openxmlformats.org/spreadsheetml/2006/main" count="30" uniqueCount="25">
  <si>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</si>
  <si>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</si>
  <si>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</si>
  <si>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</si>
  <si>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</si>
  <si>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</si>
  <si>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</si>
  <si>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</si>
  <si>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</si>
  <si>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</si>
  <si>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</si>
  <si>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</si>
  <si>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</si>
  <si>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</si>
  <si>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</si>
  <si>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</si>
  <si>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</si>
  <si>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</si>
  <si>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</si>
  <si>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</si>
  <si>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</si>
  <si>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</si>
  <si>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</si>
  <si>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Peterborough Distribution Inc.</t>
  </si>
  <si>
    <t>EB-2012-0160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</si>
</sst>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65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5" fontId="0" fillId="3" borderId="0" xfId="1" applyNumberFormat="1" applyFont="1" applyFill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0" fontId="2" fillId="0" borderId="6" xfId="0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5" fontId="0" fillId="0" borderId="0" xfId="0" applyNumberFormat="1" applyBorder="1"/>
    <xf numFmtId="165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5" fontId="0" fillId="3" borderId="7" xfId="1" applyNumberFormat="1" applyFont="1" applyFill="1" applyBorder="1"/>
    <xf numFmtId="165" fontId="0" fillId="0" borderId="7" xfId="1" applyNumberFormat="1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6" fontId="0" fillId="3" borderId="4" xfId="1" applyNumberFormat="1" applyFont="1" applyFill="1" applyBorder="1" applyAlignment="1">
      <alignment horizontal="center"/>
    </xf>
    <xf numFmtId="166" fontId="0" fillId="3" borderId="0" xfId="1" applyNumberFormat="1" applyFont="1" applyFill="1" applyBorder="1" applyAlignment="1">
      <alignment horizontal="center"/>
    </xf>
    <xf numFmtId="166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Peterborough\2013%20Rate%20Application\Filed%20Appl\PDI_APPL_2013%20Load%20Forecast%20Data_xls_201302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Peterborough\2013%20Rate%20Application\Load%20Forecast\2011_Final_Annual_Report_Data_Peterborough_Distribution_Inc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Purchased Power Model "/>
      <sheetName val="Rate Class Energy Model"/>
      <sheetName val="Rate Class Customer Model"/>
      <sheetName val="Rate Class Load Model"/>
      <sheetName val="Weather Analysis"/>
      <sheetName val="CDM Activity "/>
      <sheetName val="Chart1"/>
      <sheetName val="Exibit 3 Tables"/>
    </sheetNames>
    <sheetDataSet>
      <sheetData sheetId="0"/>
      <sheetData sheetId="1"/>
      <sheetData sheetId="2"/>
      <sheetData sheetId="3"/>
      <sheetData sheetId="4"/>
      <sheetData sheetId="5"/>
      <sheetData sheetId="6">
        <row r="11">
          <cell r="B11">
            <v>22466505.356910065</v>
          </cell>
          <cell r="C11">
            <v>13915351.044657195</v>
          </cell>
        </row>
      </sheetData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essage"/>
      <sheetName val="TOC"/>
      <sheetName val="Summary"/>
      <sheetName val="2.3 Results Participation - LDC"/>
      <sheetName val="2.5.1 Evaluation Findings"/>
      <sheetName val="2.5.2 Results - LDC"/>
      <sheetName val="3.1.1 Summary - LDC"/>
      <sheetName val="Provincial - Participation"/>
      <sheetName val="Provincial - Results"/>
      <sheetName val="Provincial - Progress Summary"/>
      <sheetName val="Methodology"/>
      <sheetName val="Reference Tables"/>
      <sheetName val="Glossary"/>
    </sheetNames>
    <sheetDataSet>
      <sheetData sheetId="0"/>
      <sheetData sheetId="1"/>
      <sheetData sheetId="2"/>
      <sheetData sheetId="3"/>
      <sheetData sheetId="4"/>
      <sheetData sheetId="5">
        <row r="11">
          <cell r="G11">
            <v>3718436.7810773831</v>
          </cell>
          <cell r="K11">
            <v>2577807.5286422041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2"/>
  <sheetViews>
    <sheetView tabSelected="1" topLeftCell="A17" workbookViewId="0">
      <selection activeCell="G29" sqref="G29"/>
    </sheetView>
  </sheetViews>
  <sheetFormatPr defaultRowHeight="15"/>
  <cols>
    <col min="1" max="1" width="3.140625" customWidth="1"/>
    <col min="2" max="2" width="22.5703125" customWidth="1"/>
    <col min="3" max="7" width="13.7109375" customWidth="1"/>
  </cols>
  <sheetData>
    <row r="1" spans="2:7" ht="18.75">
      <c r="B1" s="42" t="s">
        <v>19</v>
      </c>
      <c r="C1" s="42"/>
      <c r="D1" s="42"/>
      <c r="E1" s="42"/>
      <c r="F1" s="42"/>
      <c r="G1" s="42"/>
    </row>
    <row r="2" spans="2:7" ht="18.75">
      <c r="B2" s="2"/>
      <c r="C2" s="2"/>
      <c r="D2" s="2"/>
      <c r="E2" s="2"/>
      <c r="F2" s="2"/>
      <c r="G2" s="2"/>
    </row>
    <row r="3" spans="2:7" ht="18.75">
      <c r="B3" s="40" t="s">
        <v>23</v>
      </c>
      <c r="C3" s="40"/>
      <c r="D3" s="2"/>
      <c r="E3" s="41" t="s">
        <v>24</v>
      </c>
      <c r="F3" s="41"/>
      <c r="G3" s="2"/>
    </row>
    <row r="4" spans="2:7" ht="15.75" thickBot="1"/>
    <row r="5" spans="2:7">
      <c r="B5" s="46" t="s">
        <v>0</v>
      </c>
      <c r="C5" s="47"/>
      <c r="D5" s="47"/>
      <c r="E5" s="47"/>
      <c r="F5" s="47"/>
      <c r="G5" s="48"/>
    </row>
    <row r="6" spans="2:7">
      <c r="B6" s="49">
        <v>38450000</v>
      </c>
      <c r="C6" s="50"/>
      <c r="D6" s="50"/>
      <c r="E6" s="50"/>
      <c r="F6" s="50"/>
      <c r="G6" s="51"/>
    </row>
    <row r="7" spans="2:7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>
      <c r="B8" s="52" t="s">
        <v>7</v>
      </c>
      <c r="C8" s="53"/>
      <c r="D8" s="53"/>
      <c r="E8" s="53"/>
      <c r="F8" s="53"/>
      <c r="G8" s="54"/>
    </row>
    <row r="9" spans="2:7">
      <c r="B9" s="6" t="s">
        <v>2</v>
      </c>
      <c r="C9" s="7">
        <f>C15/$G$19</f>
        <v>6.7043120936280884E-2</v>
      </c>
      <c r="D9" s="7">
        <f t="shared" ref="D9:F11" si="0">D15/$G$19</f>
        <v>6.7043120936280884E-2</v>
      </c>
      <c r="E9" s="7">
        <f t="shared" si="0"/>
        <v>6.703349804941483E-2</v>
      </c>
      <c r="F9" s="7">
        <f t="shared" si="0"/>
        <v>6.626702210663199E-2</v>
      </c>
      <c r="G9" s="8">
        <f>SUM(C9:F9)</f>
        <v>0.26738676202860856</v>
      </c>
    </row>
    <row r="10" spans="2:7">
      <c r="B10" s="6" t="s">
        <v>3</v>
      </c>
      <c r="C10" s="9"/>
      <c r="D10" s="7">
        <f t="shared" si="0"/>
        <v>0.12210220632856522</v>
      </c>
      <c r="E10" s="7">
        <f t="shared" si="0"/>
        <v>0.12210220632856522</v>
      </c>
      <c r="F10" s="7">
        <f t="shared" si="0"/>
        <v>0.12210220632856522</v>
      </c>
      <c r="G10" s="8">
        <f t="shared" ref="G10:G12" si="1">SUM(C10:F10)</f>
        <v>0.36630661898569566</v>
      </c>
    </row>
    <row r="11" spans="2:7">
      <c r="B11" s="6" t="s">
        <v>4</v>
      </c>
      <c r="C11" s="9"/>
      <c r="D11" s="9"/>
      <c r="E11" s="7">
        <f t="shared" si="0"/>
        <v>0.12210220632856522</v>
      </c>
      <c r="F11" s="7">
        <f t="shared" ref="F11" si="2">F17/$G$19</f>
        <v>0.12210220632856522</v>
      </c>
      <c r="G11" s="8">
        <f t="shared" si="1"/>
        <v>0.24420441265713044</v>
      </c>
    </row>
    <row r="12" spans="2:7">
      <c r="B12" s="6" t="s">
        <v>5</v>
      </c>
      <c r="C12" s="9"/>
      <c r="D12" s="9"/>
      <c r="E12" s="9"/>
      <c r="F12" s="7">
        <f t="shared" ref="F12" si="3">F18/$G$19</f>
        <v>0.12210220632856522</v>
      </c>
      <c r="G12" s="8">
        <f t="shared" si="1"/>
        <v>0.12210220632856522</v>
      </c>
    </row>
    <row r="13" spans="2:7">
      <c r="B13" s="10" t="s">
        <v>6</v>
      </c>
      <c r="C13" s="11">
        <f>SUM(C9:C12)</f>
        <v>6.7043120936280884E-2</v>
      </c>
      <c r="D13" s="11">
        <f t="shared" ref="D13:F13" si="4">SUM(D9:D12)</f>
        <v>0.18914532726484612</v>
      </c>
      <c r="E13" s="11">
        <f t="shared" si="4"/>
        <v>0.31123791070654527</v>
      </c>
      <c r="F13" s="11">
        <f t="shared" si="4"/>
        <v>0.43257364109232765</v>
      </c>
      <c r="G13" s="12">
        <f>SUM(C13:F13)</f>
        <v>0.99999999999999989</v>
      </c>
    </row>
    <row r="14" spans="2:7">
      <c r="B14" s="52" t="s">
        <v>8</v>
      </c>
      <c r="C14" s="53"/>
      <c r="D14" s="53"/>
      <c r="E14" s="53"/>
      <c r="F14" s="53"/>
      <c r="G14" s="54"/>
    </row>
    <row r="15" spans="2:7">
      <c r="B15" s="6" t="s">
        <v>2</v>
      </c>
      <c r="C15" s="13">
        <v>2577808</v>
      </c>
      <c r="D15" s="13">
        <v>2577808</v>
      </c>
      <c r="E15" s="13">
        <v>2577438</v>
      </c>
      <c r="F15" s="13">
        <v>2547967</v>
      </c>
      <c r="G15" s="14">
        <f>SUM(C15:F15)</f>
        <v>10281021</v>
      </c>
    </row>
    <row r="16" spans="2:7">
      <c r="B16" s="6" t="s">
        <v>3</v>
      </c>
      <c r="C16" s="15"/>
      <c r="D16" s="15">
        <f>(G19-G15)/6</f>
        <v>4694829.833333333</v>
      </c>
      <c r="E16" s="15">
        <f>D16</f>
        <v>4694829.833333333</v>
      </c>
      <c r="F16" s="15">
        <f>E16</f>
        <v>4694829.833333333</v>
      </c>
      <c r="G16" s="14">
        <f t="shared" ref="G16:G18" si="5">SUM(C16:F16)</f>
        <v>14084489.5</v>
      </c>
    </row>
    <row r="17" spans="2:7">
      <c r="B17" s="6" t="s">
        <v>4</v>
      </c>
      <c r="C17" s="15"/>
      <c r="D17" s="15"/>
      <c r="E17" s="15">
        <f>D16</f>
        <v>4694829.833333333</v>
      </c>
      <c r="F17" s="15">
        <f>D16</f>
        <v>4694829.833333333</v>
      </c>
      <c r="G17" s="14">
        <f t="shared" si="5"/>
        <v>9389659.666666666</v>
      </c>
    </row>
    <row r="18" spans="2:7">
      <c r="B18" s="6" t="s">
        <v>5</v>
      </c>
      <c r="C18" s="15"/>
      <c r="D18" s="15"/>
      <c r="E18" s="15"/>
      <c r="F18" s="15">
        <f>D16</f>
        <v>4694829.833333333</v>
      </c>
      <c r="G18" s="14">
        <f t="shared" si="5"/>
        <v>4694829.833333333</v>
      </c>
    </row>
    <row r="19" spans="2:7" ht="15.75" thickBot="1">
      <c r="B19" s="16" t="s">
        <v>6</v>
      </c>
      <c r="C19" s="17">
        <f>SUM(C15:C18)</f>
        <v>2577808</v>
      </c>
      <c r="D19" s="17">
        <f t="shared" ref="D19:F19" si="6">SUM(D15:D18)</f>
        <v>7272637.833333333</v>
      </c>
      <c r="E19" s="17">
        <f t="shared" si="6"/>
        <v>11967097.666666666</v>
      </c>
      <c r="F19" s="17">
        <f t="shared" si="6"/>
        <v>16632456.5</v>
      </c>
      <c r="G19" s="18">
        <f>B6</f>
        <v>38450000</v>
      </c>
    </row>
    <row r="20" spans="2:7">
      <c r="F20" t="s">
        <v>9</v>
      </c>
      <c r="G20" s="1">
        <f>SUM(G15:G18)</f>
        <v>38450000</v>
      </c>
    </row>
    <row r="22" spans="2:7" ht="15.75" thickBot="1"/>
    <row r="23" spans="2:7">
      <c r="B23" s="43" t="s">
        <v>20</v>
      </c>
      <c r="C23" s="44"/>
      <c r="D23" s="44"/>
      <c r="E23" s="44"/>
      <c r="F23" s="44"/>
      <c r="G23" s="45"/>
    </row>
    <row r="24" spans="2:7" ht="60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>
      <c r="B25" s="19"/>
      <c r="C25" s="20"/>
      <c r="D25" s="21"/>
      <c r="E25" s="21"/>
      <c r="F25" s="21"/>
      <c r="G25" s="23" t="s">
        <v>15</v>
      </c>
    </row>
    <row r="26" spans="2:7" ht="29.25" customHeight="1" thickBot="1">
      <c r="B26" s="37" t="s">
        <v>14</v>
      </c>
      <c r="C26" s="38"/>
      <c r="D26" s="35">
        <f>'[1]CDM Activity '!$B$11+'[2]2.5.2 Results - LDC'!$G$11</f>
        <v>26184942.13798745</v>
      </c>
      <c r="E26" s="35">
        <f>'[1]CDM Activity '!$C$11+'[2]2.5.2 Results - LDC'!$K$11</f>
        <v>16493158.573299399</v>
      </c>
      <c r="F26" s="36">
        <f>D26-E26</f>
        <v>9691783.5646880511</v>
      </c>
      <c r="G26" s="25">
        <f>F26/E26</f>
        <v>0.58762446996526052</v>
      </c>
    </row>
    <row r="27" spans="2:7" ht="15.75" thickBot="1"/>
    <row r="28" spans="2:7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>
      <c r="B29" s="29" t="s">
        <v>16</v>
      </c>
      <c r="C29" s="30">
        <f>E15</f>
        <v>2577438</v>
      </c>
      <c r="D29" s="30">
        <f>E16</f>
        <v>4694829.833333333</v>
      </c>
      <c r="E29" s="30">
        <f>E17</f>
        <v>4694829.833333333</v>
      </c>
      <c r="F29" s="9"/>
      <c r="G29" s="31">
        <f>SUM(C29:E29)</f>
        <v>11967097.666666666</v>
      </c>
    </row>
    <row r="30" spans="2:7">
      <c r="B30" s="6"/>
      <c r="C30" s="9"/>
      <c r="D30" s="9"/>
      <c r="E30" s="9"/>
      <c r="F30" s="9"/>
      <c r="G30" s="32"/>
    </row>
    <row r="31" spans="2:7" ht="30">
      <c r="B31" s="29" t="s">
        <v>17</v>
      </c>
      <c r="C31" s="15">
        <f>C29*(1+G26)</f>
        <v>4092003.6386183207</v>
      </c>
      <c r="D31" s="15">
        <f>D29*(1+G26)</f>
        <v>7453626.7257229248</v>
      </c>
      <c r="E31" s="15">
        <f>E29*(1+G26)*0.5</f>
        <v>3726813.3628614624</v>
      </c>
      <c r="F31" s="15"/>
      <c r="G31" s="14">
        <f>SUM(C31:F31)</f>
        <v>15272443.727202708</v>
      </c>
    </row>
    <row r="32" spans="2:7" ht="60.75" thickBot="1">
      <c r="B32" s="33" t="s">
        <v>21</v>
      </c>
      <c r="C32" s="24"/>
      <c r="D32" s="24"/>
      <c r="E32" s="39" t="s">
        <v>18</v>
      </c>
      <c r="F32" s="39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CAL</cp:lastModifiedBy>
  <cp:lastPrinted>2013-02-01T16:00:48Z</cp:lastPrinted>
  <dcterms:created xsi:type="dcterms:W3CDTF">2013-02-01T15:25:11Z</dcterms:created>
  <dcterms:modified xsi:type="dcterms:W3CDTF">2013-05-17T15:30:55Z</dcterms:modified>
</cp:coreProperties>
</file>