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3705" yWindow="1545" windowWidth="9195" windowHeight="8160" tabRatio="946" activeTab="1"/>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2013 Continuity Schedule'!$BM$23:$CN$87</definedName>
    <definedName name="_xlnm.Print_Area" localSheetId="2">'3. Appendix A'!$B$1:$F$66</definedName>
    <definedName name="_xlnm.Print_Area" localSheetId="5">'6. Rate Rider Calculations'!$A$13:$J$68</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25725"/>
</workbook>
</file>

<file path=xl/calcChain.xml><?xml version="1.0" encoding="utf-8"?>
<calcChain xmlns="http://schemas.openxmlformats.org/spreadsheetml/2006/main">
  <c r="BV33" i="2"/>
  <c r="BN33"/>
  <c r="BN81" l="1"/>
  <c r="T40"/>
  <c r="X40" s="1"/>
  <c r="AD40" s="1"/>
  <c r="AH40" s="1"/>
  <c r="AN40" s="1"/>
  <c r="AR40" s="1"/>
  <c r="N40"/>
  <c r="I40"/>
  <c r="O40" s="1"/>
  <c r="S40" s="1"/>
  <c r="Y40" s="1"/>
  <c r="AC40" s="1"/>
  <c r="AI40" s="1"/>
  <c r="AM40" s="1"/>
  <c r="BU87" l="1"/>
  <c r="BU86"/>
  <c r="BU85"/>
  <c r="BU84"/>
  <c r="BU81"/>
  <c r="BU80"/>
  <c r="BU73"/>
  <c r="BU71"/>
  <c r="BU66"/>
  <c r="BU65"/>
  <c r="BU60"/>
  <c r="BU58"/>
  <c r="BU57"/>
  <c r="BU56"/>
  <c r="BU55"/>
  <c r="BU54"/>
  <c r="BU53"/>
  <c r="BU52"/>
  <c r="BU51"/>
  <c r="BU50"/>
  <c r="BU49"/>
  <c r="BU48"/>
  <c r="BU47"/>
  <c r="BU45"/>
  <c r="BU44"/>
  <c r="BU42"/>
  <c r="BU41"/>
  <c r="BU32"/>
  <c r="BU31"/>
  <c r="BU30"/>
  <c r="BU29"/>
  <c r="BU28"/>
  <c r="BU27"/>
  <c r="BU26"/>
  <c r="BU25"/>
  <c r="BU24"/>
  <c r="BM87"/>
  <c r="BM85"/>
  <c r="BM84"/>
  <c r="BM81"/>
  <c r="BM79"/>
  <c r="BM73"/>
  <c r="BM71"/>
  <c r="BM65"/>
  <c r="BM60"/>
  <c r="BM59"/>
  <c r="BM58"/>
  <c r="BM57"/>
  <c r="BM56"/>
  <c r="BM55"/>
  <c r="BM54"/>
  <c r="BM53"/>
  <c r="BM52"/>
  <c r="BM51"/>
  <c r="BM50"/>
  <c r="BM49"/>
  <c r="BM48"/>
  <c r="BM47"/>
  <c r="BM45"/>
  <c r="BM44"/>
  <c r="BM42"/>
  <c r="BM41"/>
  <c r="BM25"/>
  <c r="BM26"/>
  <c r="BM27"/>
  <c r="BM28"/>
  <c r="BM29"/>
  <c r="BM30"/>
  <c r="BM31"/>
  <c r="BM32"/>
  <c r="BM24"/>
  <c r="R30" l="1"/>
  <c r="BV87" l="1"/>
  <c r="CC64" l="1"/>
  <c r="CB64"/>
  <c r="BN87" l="1"/>
  <c r="BN78"/>
  <c r="BN29"/>
  <c r="BN28"/>
  <c r="BN27"/>
  <c r="BN26"/>
  <c r="BN25"/>
  <c r="BN24"/>
  <c r="CC84"/>
  <c r="CB84"/>
  <c r="CA84"/>
  <c r="BZ84"/>
  <c r="BV29" l="1"/>
  <c r="BV28"/>
  <c r="BV27"/>
  <c r="BV26"/>
  <c r="BV25"/>
  <c r="BV24"/>
  <c r="BN86"/>
  <c r="G48" i="14" l="1"/>
  <c r="G49"/>
  <c r="G50"/>
  <c r="G51"/>
  <c r="G52"/>
  <c r="G53"/>
  <c r="G20"/>
  <c r="G47"/>
  <c r="D48"/>
  <c r="D51"/>
  <c r="D52"/>
  <c r="D53"/>
  <c r="D47"/>
  <c r="D20"/>
  <c r="C66"/>
  <c r="G66" s="1"/>
  <c r="C65"/>
  <c r="D65" s="1"/>
  <c r="C64"/>
  <c r="G64" s="1"/>
  <c r="C63"/>
  <c r="D63" s="1"/>
  <c r="C62"/>
  <c r="G62" s="1"/>
  <c r="C61"/>
  <c r="D61" s="1"/>
  <c r="C60"/>
  <c r="G60" s="1"/>
  <c r="C59"/>
  <c r="D59" s="1"/>
  <c r="C58"/>
  <c r="G58" s="1"/>
  <c r="C57"/>
  <c r="D57" s="1"/>
  <c r="C56"/>
  <c r="G56" s="1"/>
  <c r="C55"/>
  <c r="D55" s="1"/>
  <c r="C54"/>
  <c r="G54" s="1"/>
  <c r="D64" l="1"/>
  <c r="D62"/>
  <c r="D60"/>
  <c r="D58"/>
  <c r="D56"/>
  <c r="D54"/>
  <c r="G65"/>
  <c r="G63"/>
  <c r="G61"/>
  <c r="G59"/>
  <c r="G57"/>
  <c r="G55"/>
  <c r="D66"/>
  <c r="C27" l="1"/>
  <c r="C28"/>
  <c r="C29"/>
  <c r="C30"/>
  <c r="C31"/>
  <c r="C32"/>
  <c r="C33"/>
  <c r="C34"/>
  <c r="C35"/>
  <c r="C36"/>
  <c r="C37"/>
  <c r="C38"/>
  <c r="C39"/>
  <c r="B21"/>
  <c r="B48" s="1"/>
  <c r="B22"/>
  <c r="B49" s="1"/>
  <c r="B23"/>
  <c r="B50" s="1"/>
  <c r="B24"/>
  <c r="B51" s="1"/>
  <c r="B25"/>
  <c r="B52" s="1"/>
  <c r="B26"/>
  <c r="B53" s="1"/>
  <c r="B27"/>
  <c r="B54" s="1"/>
  <c r="B28"/>
  <c r="B55" s="1"/>
  <c r="B29"/>
  <c r="B56" s="1"/>
  <c r="B30"/>
  <c r="B57" s="1"/>
  <c r="B31"/>
  <c r="B58" s="1"/>
  <c r="B32"/>
  <c r="B59" s="1"/>
  <c r="B33"/>
  <c r="B60" s="1"/>
  <c r="B34"/>
  <c r="B61" s="1"/>
  <c r="B35"/>
  <c r="B62" s="1"/>
  <c r="B36"/>
  <c r="B63" s="1"/>
  <c r="B37"/>
  <c r="B64" s="1"/>
  <c r="B38"/>
  <c r="B65" s="1"/>
  <c r="B39"/>
  <c r="B66" s="1"/>
  <c r="B20"/>
  <c r="B47" s="1"/>
  <c r="D47" i="13"/>
  <c r="G38" i="14" l="1"/>
  <c r="D38"/>
  <c r="G36"/>
  <c r="D36"/>
  <c r="G34"/>
  <c r="D34"/>
  <c r="G32"/>
  <c r="D32"/>
  <c r="G30"/>
  <c r="D30"/>
  <c r="G28"/>
  <c r="D28"/>
  <c r="G26"/>
  <c r="D26"/>
  <c r="G24"/>
  <c r="D24"/>
  <c r="G22"/>
  <c r="D22"/>
  <c r="D39"/>
  <c r="G39"/>
  <c r="D37"/>
  <c r="G37"/>
  <c r="D35"/>
  <c r="G35"/>
  <c r="D33"/>
  <c r="G33"/>
  <c r="D31"/>
  <c r="G31"/>
  <c r="D29"/>
  <c r="G29"/>
  <c r="D27"/>
  <c r="G27"/>
  <c r="D25"/>
  <c r="G25"/>
  <c r="D23"/>
  <c r="G23"/>
  <c r="D21"/>
  <c r="G21"/>
  <c r="D41" i="12"/>
  <c r="Y4" i="13"/>
  <c r="X4"/>
  <c r="W4"/>
  <c r="V4"/>
  <c r="U4"/>
  <c r="T4"/>
  <c r="S4"/>
  <c r="R4"/>
  <c r="Q4"/>
  <c r="P4"/>
  <c r="O4"/>
  <c r="N4"/>
  <c r="M4"/>
  <c r="L4"/>
  <c r="K4"/>
  <c r="J4"/>
  <c r="I4"/>
  <c r="H4"/>
  <c r="G4"/>
  <c r="F4"/>
  <c r="F41" i="12"/>
  <c r="G41"/>
  <c r="I41"/>
  <c r="J41"/>
  <c r="K41"/>
  <c r="L41"/>
  <c r="M41"/>
  <c r="N41"/>
  <c r="E41"/>
  <c r="H22"/>
  <c r="H23"/>
  <c r="D49" i="14" s="1"/>
  <c r="H24" i="12"/>
  <c r="D50" i="14" s="1"/>
  <c r="H25" i="12"/>
  <c r="H26"/>
  <c r="H27"/>
  <c r="H28"/>
  <c r="H29"/>
  <c r="H30"/>
  <c r="H31"/>
  <c r="H32"/>
  <c r="H33"/>
  <c r="H34"/>
  <c r="H35"/>
  <c r="H36"/>
  <c r="H37"/>
  <c r="H38"/>
  <c r="H39"/>
  <c r="H40"/>
  <c r="H21"/>
  <c r="BL73" i="2"/>
  <c r="BY73" s="1"/>
  <c r="CI73" s="1"/>
  <c r="BG73"/>
  <c r="BT73" s="1"/>
  <c r="CH73" s="1"/>
  <c r="N45" i="13" l="1"/>
  <c r="N41"/>
  <c r="N37"/>
  <c r="N35"/>
  <c r="N33"/>
  <c r="N31"/>
  <c r="N29"/>
  <c r="N27"/>
  <c r="N25"/>
  <c r="N23"/>
  <c r="N21"/>
  <c r="N19"/>
  <c r="N17"/>
  <c r="N13"/>
  <c r="N11"/>
  <c r="N9"/>
  <c r="N7"/>
  <c r="N5"/>
  <c r="N42"/>
  <c r="N40"/>
  <c r="N36"/>
  <c r="N34"/>
  <c r="N32"/>
  <c r="N30"/>
  <c r="N28"/>
  <c r="N26"/>
  <c r="N24"/>
  <c r="N22"/>
  <c r="N20"/>
  <c r="N18"/>
  <c r="N14"/>
  <c r="N12"/>
  <c r="N10"/>
  <c r="N8"/>
  <c r="N6"/>
  <c r="P41"/>
  <c r="P37"/>
  <c r="P35"/>
  <c r="P33"/>
  <c r="P31"/>
  <c r="P29"/>
  <c r="P27"/>
  <c r="P25"/>
  <c r="P23"/>
  <c r="P21"/>
  <c r="P19"/>
  <c r="P17"/>
  <c r="P13"/>
  <c r="P11"/>
  <c r="P9"/>
  <c r="P7"/>
  <c r="P5"/>
  <c r="P42"/>
  <c r="P40"/>
  <c r="P36"/>
  <c r="P34"/>
  <c r="P32"/>
  <c r="P30"/>
  <c r="P28"/>
  <c r="P26"/>
  <c r="P24"/>
  <c r="P22"/>
  <c r="P20"/>
  <c r="P18"/>
  <c r="P14"/>
  <c r="P12"/>
  <c r="P10"/>
  <c r="P8"/>
  <c r="P6"/>
  <c r="P45"/>
  <c r="R41"/>
  <c r="R37"/>
  <c r="R35"/>
  <c r="R33"/>
  <c r="R31"/>
  <c r="R29"/>
  <c r="R27"/>
  <c r="R25"/>
  <c r="R23"/>
  <c r="R21"/>
  <c r="R19"/>
  <c r="R17"/>
  <c r="R13"/>
  <c r="R11"/>
  <c r="R9"/>
  <c r="R7"/>
  <c r="R5"/>
  <c r="R42"/>
  <c r="R40"/>
  <c r="R36"/>
  <c r="R34"/>
  <c r="R32"/>
  <c r="R30"/>
  <c r="R28"/>
  <c r="R26"/>
  <c r="R24"/>
  <c r="R22"/>
  <c r="R20"/>
  <c r="R18"/>
  <c r="R14"/>
  <c r="R12"/>
  <c r="R10"/>
  <c r="R8"/>
  <c r="R6"/>
  <c r="R45"/>
  <c r="T41"/>
  <c r="T37"/>
  <c r="T35"/>
  <c r="T33"/>
  <c r="T31"/>
  <c r="T29"/>
  <c r="T27"/>
  <c r="T25"/>
  <c r="T23"/>
  <c r="T21"/>
  <c r="T19"/>
  <c r="T17"/>
  <c r="T13"/>
  <c r="T11"/>
  <c r="T9"/>
  <c r="T7"/>
  <c r="T5"/>
  <c r="T42"/>
  <c r="T40"/>
  <c r="T36"/>
  <c r="T34"/>
  <c r="T32"/>
  <c r="T30"/>
  <c r="T28"/>
  <c r="T26"/>
  <c r="T24"/>
  <c r="T22"/>
  <c r="T20"/>
  <c r="T18"/>
  <c r="T14"/>
  <c r="T12"/>
  <c r="T10"/>
  <c r="T8"/>
  <c r="T6"/>
  <c r="T45"/>
  <c r="V41"/>
  <c r="V37"/>
  <c r="V35"/>
  <c r="V33"/>
  <c r="V31"/>
  <c r="V29"/>
  <c r="V27"/>
  <c r="V25"/>
  <c r="V23"/>
  <c r="V21"/>
  <c r="V19"/>
  <c r="V17"/>
  <c r="V13"/>
  <c r="V11"/>
  <c r="V9"/>
  <c r="V7"/>
  <c r="V5"/>
  <c r="V42"/>
  <c r="V40"/>
  <c r="V36"/>
  <c r="V34"/>
  <c r="V32"/>
  <c r="V30"/>
  <c r="V28"/>
  <c r="V26"/>
  <c r="V24"/>
  <c r="V22"/>
  <c r="V20"/>
  <c r="V18"/>
  <c r="V14"/>
  <c r="V12"/>
  <c r="V10"/>
  <c r="V8"/>
  <c r="V6"/>
  <c r="V45"/>
  <c r="X41"/>
  <c r="X37"/>
  <c r="X35"/>
  <c r="X33"/>
  <c r="X31"/>
  <c r="X29"/>
  <c r="X27"/>
  <c r="X25"/>
  <c r="X23"/>
  <c r="X21"/>
  <c r="X19"/>
  <c r="X17"/>
  <c r="X13"/>
  <c r="X11"/>
  <c r="X9"/>
  <c r="X7"/>
  <c r="X5"/>
  <c r="X42"/>
  <c r="X40"/>
  <c r="X36"/>
  <c r="X34"/>
  <c r="X32"/>
  <c r="X30"/>
  <c r="X28"/>
  <c r="X26"/>
  <c r="X24"/>
  <c r="X22"/>
  <c r="X20"/>
  <c r="X18"/>
  <c r="X14"/>
  <c r="X12"/>
  <c r="X10"/>
  <c r="X8"/>
  <c r="X6"/>
  <c r="X45"/>
  <c r="M42"/>
  <c r="M40"/>
  <c r="M36"/>
  <c r="M34"/>
  <c r="M32"/>
  <c r="M30"/>
  <c r="M28"/>
  <c r="M26"/>
  <c r="M24"/>
  <c r="M22"/>
  <c r="M20"/>
  <c r="M18"/>
  <c r="M14"/>
  <c r="M12"/>
  <c r="M10"/>
  <c r="M8"/>
  <c r="M6"/>
  <c r="M45"/>
  <c r="M41"/>
  <c r="M37"/>
  <c r="M35"/>
  <c r="M33"/>
  <c r="M31"/>
  <c r="M29"/>
  <c r="M27"/>
  <c r="M25"/>
  <c r="M23"/>
  <c r="M21"/>
  <c r="M19"/>
  <c r="M17"/>
  <c r="M13"/>
  <c r="M11"/>
  <c r="M9"/>
  <c r="M7"/>
  <c r="M5"/>
  <c r="O42"/>
  <c r="O40"/>
  <c r="O36"/>
  <c r="O34"/>
  <c r="O32"/>
  <c r="O30"/>
  <c r="O28"/>
  <c r="O26"/>
  <c r="O24"/>
  <c r="O22"/>
  <c r="O20"/>
  <c r="O18"/>
  <c r="O14"/>
  <c r="O12"/>
  <c r="O10"/>
  <c r="O8"/>
  <c r="O6"/>
  <c r="O45"/>
  <c r="O41"/>
  <c r="O37"/>
  <c r="O35"/>
  <c r="O33"/>
  <c r="O31"/>
  <c r="O29"/>
  <c r="O27"/>
  <c r="O25"/>
  <c r="O23"/>
  <c r="O21"/>
  <c r="O19"/>
  <c r="O17"/>
  <c r="O13"/>
  <c r="O11"/>
  <c r="O9"/>
  <c r="O7"/>
  <c r="O5"/>
  <c r="Q42"/>
  <c r="Q40"/>
  <c r="Q36"/>
  <c r="Q34"/>
  <c r="Q32"/>
  <c r="Q30"/>
  <c r="Q28"/>
  <c r="Q26"/>
  <c r="Q24"/>
  <c r="Q22"/>
  <c r="Q20"/>
  <c r="Q18"/>
  <c r="Q14"/>
  <c r="Q12"/>
  <c r="Q10"/>
  <c r="Q8"/>
  <c r="Q6"/>
  <c r="Q45"/>
  <c r="Q41"/>
  <c r="Q37"/>
  <c r="Q35"/>
  <c r="Q33"/>
  <c r="Q31"/>
  <c r="Q29"/>
  <c r="Q27"/>
  <c r="Q25"/>
  <c r="Q23"/>
  <c r="Q21"/>
  <c r="Q19"/>
  <c r="Q17"/>
  <c r="Q13"/>
  <c r="Q11"/>
  <c r="Q9"/>
  <c r="Q7"/>
  <c r="Q5"/>
  <c r="S42"/>
  <c r="S40"/>
  <c r="S36"/>
  <c r="S34"/>
  <c r="S32"/>
  <c r="S30"/>
  <c r="S28"/>
  <c r="S26"/>
  <c r="S24"/>
  <c r="S22"/>
  <c r="S20"/>
  <c r="S18"/>
  <c r="S14"/>
  <c r="S12"/>
  <c r="S10"/>
  <c r="S8"/>
  <c r="S6"/>
  <c r="S45"/>
  <c r="S41"/>
  <c r="S37"/>
  <c r="S35"/>
  <c r="S33"/>
  <c r="S31"/>
  <c r="S29"/>
  <c r="S27"/>
  <c r="S25"/>
  <c r="S23"/>
  <c r="S21"/>
  <c r="S19"/>
  <c r="S17"/>
  <c r="S13"/>
  <c r="S11"/>
  <c r="S9"/>
  <c r="S7"/>
  <c r="S5"/>
  <c r="U42"/>
  <c r="U40"/>
  <c r="U36"/>
  <c r="U34"/>
  <c r="U32"/>
  <c r="U30"/>
  <c r="U28"/>
  <c r="U26"/>
  <c r="U24"/>
  <c r="U22"/>
  <c r="U20"/>
  <c r="U18"/>
  <c r="U14"/>
  <c r="U12"/>
  <c r="U10"/>
  <c r="U8"/>
  <c r="U6"/>
  <c r="U45"/>
  <c r="U41"/>
  <c r="U37"/>
  <c r="U35"/>
  <c r="U33"/>
  <c r="U31"/>
  <c r="U29"/>
  <c r="U27"/>
  <c r="U25"/>
  <c r="U23"/>
  <c r="U21"/>
  <c r="U19"/>
  <c r="U17"/>
  <c r="U13"/>
  <c r="U11"/>
  <c r="U9"/>
  <c r="U7"/>
  <c r="U5"/>
  <c r="W42"/>
  <c r="W40"/>
  <c r="W36"/>
  <c r="W34"/>
  <c r="W32"/>
  <c r="W30"/>
  <c r="W28"/>
  <c r="W26"/>
  <c r="W24"/>
  <c r="W22"/>
  <c r="W20"/>
  <c r="W18"/>
  <c r="W14"/>
  <c r="W12"/>
  <c r="W10"/>
  <c r="W8"/>
  <c r="W6"/>
  <c r="W45"/>
  <c r="W41"/>
  <c r="W37"/>
  <c r="W35"/>
  <c r="W33"/>
  <c r="W31"/>
  <c r="W29"/>
  <c r="W27"/>
  <c r="W25"/>
  <c r="W23"/>
  <c r="W21"/>
  <c r="W19"/>
  <c r="W17"/>
  <c r="W13"/>
  <c r="W11"/>
  <c r="W9"/>
  <c r="W7"/>
  <c r="W5"/>
  <c r="Y42"/>
  <c r="Y40"/>
  <c r="Y36"/>
  <c r="Y34"/>
  <c r="Y32"/>
  <c r="Y30"/>
  <c r="Y28"/>
  <c r="Y26"/>
  <c r="Y24"/>
  <c r="Y22"/>
  <c r="Y20"/>
  <c r="Y18"/>
  <c r="Y14"/>
  <c r="Y12"/>
  <c r="Y10"/>
  <c r="Y51" s="1"/>
  <c r="Y8"/>
  <c r="Y6"/>
  <c r="Y45"/>
  <c r="Y41"/>
  <c r="Y37"/>
  <c r="Y35"/>
  <c r="Y33"/>
  <c r="Y31"/>
  <c r="Y29"/>
  <c r="Y27"/>
  <c r="Y25"/>
  <c r="Y23"/>
  <c r="Y21"/>
  <c r="Y19"/>
  <c r="Y17"/>
  <c r="Y13"/>
  <c r="Y11"/>
  <c r="Y9"/>
  <c r="Y7"/>
  <c r="Y5"/>
  <c r="N51"/>
  <c r="P51"/>
  <c r="R51"/>
  <c r="T51"/>
  <c r="V51"/>
  <c r="X51"/>
  <c r="M51"/>
  <c r="O51"/>
  <c r="Q51"/>
  <c r="S51"/>
  <c r="U51"/>
  <c r="W51"/>
  <c r="H41" i="12"/>
  <c r="CN73" i="2"/>
  <c r="CL73"/>
  <c r="D46" i="13" s="1"/>
  <c r="D48" s="1"/>
  <c r="W15" l="1"/>
  <c r="U15"/>
  <c r="S15"/>
  <c r="Q15"/>
  <c r="O15"/>
  <c r="M15"/>
  <c r="X15"/>
  <c r="T15"/>
  <c r="P15"/>
  <c r="N43"/>
  <c r="Y15"/>
  <c r="V15"/>
  <c r="R15"/>
  <c r="N15"/>
  <c r="M38"/>
  <c r="M43"/>
  <c r="X43"/>
  <c r="V38"/>
  <c r="T43"/>
  <c r="R38"/>
  <c r="P38"/>
  <c r="N38"/>
  <c r="Y38"/>
  <c r="Y43"/>
  <c r="W38"/>
  <c r="W43"/>
  <c r="U38"/>
  <c r="U43"/>
  <c r="S38"/>
  <c r="S43"/>
  <c r="Q38"/>
  <c r="Q43"/>
  <c r="O38"/>
  <c r="O43"/>
  <c r="X38"/>
  <c r="V43"/>
  <c r="T38"/>
  <c r="R43"/>
  <c r="P43"/>
  <c r="N42" i="12"/>
  <c r="N43" s="1"/>
  <c r="R50" i="13" l="1"/>
  <c r="R52" s="1"/>
  <c r="Y50"/>
  <c r="Y52" s="1"/>
  <c r="P50"/>
  <c r="P52" s="1"/>
  <c r="X50"/>
  <c r="X52" s="1"/>
  <c r="M50"/>
  <c r="Q50"/>
  <c r="Q52" s="1"/>
  <c r="U50"/>
  <c r="U52" s="1"/>
  <c r="N50"/>
  <c r="N52" s="1"/>
  <c r="V50"/>
  <c r="V52" s="1"/>
  <c r="T50"/>
  <c r="T52" s="1"/>
  <c r="O50"/>
  <c r="O52" s="1"/>
  <c r="S50"/>
  <c r="S52" s="1"/>
  <c r="W50"/>
  <c r="W52" s="1"/>
  <c r="BB56" i="2"/>
  <c r="AS43"/>
  <c r="BH56"/>
  <c r="BL56" s="1"/>
  <c r="BY56" s="1"/>
  <c r="CI56" s="1"/>
  <c r="AW43"/>
  <c r="BC43" s="1"/>
  <c r="BG43" s="1"/>
  <c r="AW44"/>
  <c r="BC44"/>
  <c r="BG44" s="1"/>
  <c r="BT44" s="1"/>
  <c r="CH44" s="1"/>
  <c r="AW45"/>
  <c r="BC45" s="1"/>
  <c r="BG45" s="1"/>
  <c r="BT45" s="1"/>
  <c r="CH45" s="1"/>
  <c r="I30"/>
  <c r="O30" s="1"/>
  <c r="S30" s="1"/>
  <c r="Y30" s="1"/>
  <c r="AC30" s="1"/>
  <c r="AI30" s="1"/>
  <c r="AM30" s="1"/>
  <c r="AS30" s="1"/>
  <c r="AW30" s="1"/>
  <c r="BC30" s="1"/>
  <c r="BG30" s="1"/>
  <c r="BT30" s="1"/>
  <c r="CH30" s="1"/>
  <c r="CA62"/>
  <c r="BZ62"/>
  <c r="BX62"/>
  <c r="BW62"/>
  <c r="BO62"/>
  <c r="BN62"/>
  <c r="BK62"/>
  <c r="BJ62"/>
  <c r="BD62"/>
  <c r="AT62"/>
  <c r="AM49"/>
  <c r="AM50"/>
  <c r="AM51"/>
  <c r="AM52"/>
  <c r="AM53"/>
  <c r="AM54"/>
  <c r="AJ62"/>
  <c r="AC49"/>
  <c r="AC50"/>
  <c r="AC51"/>
  <c r="AC52"/>
  <c r="AC53"/>
  <c r="AC54"/>
  <c r="Z62"/>
  <c r="S49"/>
  <c r="S50"/>
  <c r="S51"/>
  <c r="S52"/>
  <c r="S53"/>
  <c r="S54"/>
  <c r="P62"/>
  <c r="H35"/>
  <c r="CM35"/>
  <c r="CA35"/>
  <c r="BZ35"/>
  <c r="BX35"/>
  <c r="BW35"/>
  <c r="BV35"/>
  <c r="BS35"/>
  <c r="BR35"/>
  <c r="BQ35"/>
  <c r="BP35"/>
  <c r="BO35"/>
  <c r="BO68" s="1"/>
  <c r="BO76" s="1"/>
  <c r="BN35"/>
  <c r="BN68" s="1"/>
  <c r="BN76" s="1"/>
  <c r="BK35"/>
  <c r="BJ35"/>
  <c r="BI35"/>
  <c r="BF35"/>
  <c r="BE35"/>
  <c r="BD35"/>
  <c r="BA35"/>
  <c r="AZ35"/>
  <c r="AY35"/>
  <c r="AV35"/>
  <c r="AU35"/>
  <c r="AT35"/>
  <c r="AT68" s="1"/>
  <c r="AT76" s="1"/>
  <c r="AQ35"/>
  <c r="AP35"/>
  <c r="AO35"/>
  <c r="AL35"/>
  <c r="AK35"/>
  <c r="AJ35"/>
  <c r="AG35"/>
  <c r="AF35"/>
  <c r="AE35"/>
  <c r="AB35"/>
  <c r="AA35"/>
  <c r="Z35"/>
  <c r="Z68" s="1"/>
  <c r="Z76" s="1"/>
  <c r="W35"/>
  <c r="V35"/>
  <c r="U35"/>
  <c r="R35"/>
  <c r="Q35"/>
  <c r="P35"/>
  <c r="M35"/>
  <c r="L35"/>
  <c r="K35"/>
  <c r="J35"/>
  <c r="G35"/>
  <c r="F35"/>
  <c r="E35"/>
  <c r="N85"/>
  <c r="T85" s="1"/>
  <c r="X85" s="1"/>
  <c r="AD85" s="1"/>
  <c r="AH85" s="1"/>
  <c r="AN85" s="1"/>
  <c r="AR85" s="1"/>
  <c r="AX85" s="1"/>
  <c r="BB85" s="1"/>
  <c r="BH85" s="1"/>
  <c r="BL85" s="1"/>
  <c r="I85"/>
  <c r="O85"/>
  <c r="S85" s="1"/>
  <c r="Y85" s="1"/>
  <c r="AC85" s="1"/>
  <c r="AI85" s="1"/>
  <c r="AM85" s="1"/>
  <c r="AS85" s="1"/>
  <c r="AW85" s="1"/>
  <c r="BC85" s="1"/>
  <c r="BG85" s="1"/>
  <c r="BT85" s="1"/>
  <c r="CH85" s="1"/>
  <c r="AX45"/>
  <c r="BB45" s="1"/>
  <c r="BH45" s="1"/>
  <c r="BL45" s="1"/>
  <c r="BY45" s="1"/>
  <c r="CI45" s="1"/>
  <c r="AX44"/>
  <c r="BB44" s="1"/>
  <c r="BH44" s="1"/>
  <c r="BL44" s="1"/>
  <c r="N33"/>
  <c r="T33"/>
  <c r="X33" s="1"/>
  <c r="AD33" s="1"/>
  <c r="AH33" s="1"/>
  <c r="AN33" s="1"/>
  <c r="AR33" s="1"/>
  <c r="AX33" s="1"/>
  <c r="BB33" s="1"/>
  <c r="BH33" s="1"/>
  <c r="BL33" s="1"/>
  <c r="I33"/>
  <c r="O33" s="1"/>
  <c r="S33" s="1"/>
  <c r="Y33" s="1"/>
  <c r="AC33" s="1"/>
  <c r="AI33" s="1"/>
  <c r="AM33" s="1"/>
  <c r="AS33" s="1"/>
  <c r="AW33" s="1"/>
  <c r="BC33" s="1"/>
  <c r="BG33" s="1"/>
  <c r="BM33" s="1"/>
  <c r="CN67"/>
  <c r="CN72"/>
  <c r="BV62"/>
  <c r="BV68" s="1"/>
  <c r="BV76" s="1"/>
  <c r="BS62"/>
  <c r="BS68" s="1"/>
  <c r="BS76" s="1"/>
  <c r="BR62"/>
  <c r="BR68" s="1"/>
  <c r="BR76" s="1"/>
  <c r="BQ62"/>
  <c r="BQ68" s="1"/>
  <c r="BQ76" s="1"/>
  <c r="BP62"/>
  <c r="BP68" s="1"/>
  <c r="BP76" s="1"/>
  <c r="BX37"/>
  <c r="BW37"/>
  <c r="BV37"/>
  <c r="BS37"/>
  <c r="BR37"/>
  <c r="BQ37"/>
  <c r="BP37"/>
  <c r="BO37"/>
  <c r="BN37"/>
  <c r="N65"/>
  <c r="T65" s="1"/>
  <c r="X65" s="1"/>
  <c r="AD65" s="1"/>
  <c r="AH65" s="1"/>
  <c r="AN65" s="1"/>
  <c r="AR65" s="1"/>
  <c r="AX65" s="1"/>
  <c r="BB65" s="1"/>
  <c r="BH65" s="1"/>
  <c r="BG71"/>
  <c r="BT71" s="1"/>
  <c r="I24"/>
  <c r="O24" s="1"/>
  <c r="I27"/>
  <c r="O27" s="1"/>
  <c r="S27" s="1"/>
  <c r="Y27" s="1"/>
  <c r="AC27" s="1"/>
  <c r="AI27" s="1"/>
  <c r="AM27" s="1"/>
  <c r="AS27" s="1"/>
  <c r="AW27" s="1"/>
  <c r="BC27" s="1"/>
  <c r="BG27" s="1"/>
  <c r="BT27" s="1"/>
  <c r="CH27" s="1"/>
  <c r="I25"/>
  <c r="O25" s="1"/>
  <c r="S25" s="1"/>
  <c r="I26"/>
  <c r="O26" s="1"/>
  <c r="S26" s="1"/>
  <c r="Y26" s="1"/>
  <c r="AC26" s="1"/>
  <c r="AI26" s="1"/>
  <c r="AM26" s="1"/>
  <c r="AS26" s="1"/>
  <c r="AW26" s="1"/>
  <c r="BC26" s="1"/>
  <c r="BG26" s="1"/>
  <c r="BT26" s="1"/>
  <c r="CH26" s="1"/>
  <c r="I28"/>
  <c r="O28" s="1"/>
  <c r="S28" s="1"/>
  <c r="Y28" s="1"/>
  <c r="AC28" s="1"/>
  <c r="AI28" s="1"/>
  <c r="AM28" s="1"/>
  <c r="AS28" s="1"/>
  <c r="AW28" s="1"/>
  <c r="BC28" s="1"/>
  <c r="BG28" s="1"/>
  <c r="BT28" s="1"/>
  <c r="CH28" s="1"/>
  <c r="I29"/>
  <c r="O29" s="1"/>
  <c r="O37" s="1"/>
  <c r="I31"/>
  <c r="O31" s="1"/>
  <c r="I32"/>
  <c r="O32" s="1"/>
  <c r="S32" s="1"/>
  <c r="Y32" s="1"/>
  <c r="AC32" s="1"/>
  <c r="AI32" s="1"/>
  <c r="AM32" s="1"/>
  <c r="AS32" s="1"/>
  <c r="AW32" s="1"/>
  <c r="BC32" s="1"/>
  <c r="BG32" s="1"/>
  <c r="BT32" s="1"/>
  <c r="CH32" s="1"/>
  <c r="I41"/>
  <c r="O41" s="1"/>
  <c r="S41" s="1"/>
  <c r="Y41" s="1"/>
  <c r="AC41" s="1"/>
  <c r="AI41" s="1"/>
  <c r="AM41" s="1"/>
  <c r="AS41" s="1"/>
  <c r="AW41" s="1"/>
  <c r="BC41" s="1"/>
  <c r="BG41" s="1"/>
  <c r="BT41" s="1"/>
  <c r="CH41" s="1"/>
  <c r="I42"/>
  <c r="O42"/>
  <c r="S42" s="1"/>
  <c r="Y42" s="1"/>
  <c r="AC42" s="1"/>
  <c r="AI42" s="1"/>
  <c r="AM42" s="1"/>
  <c r="AS42" s="1"/>
  <c r="AW42" s="1"/>
  <c r="BC42" s="1"/>
  <c r="BG42" s="1"/>
  <c r="BT42" s="1"/>
  <c r="CH42" s="1"/>
  <c r="I46"/>
  <c r="O46" s="1"/>
  <c r="S46" s="1"/>
  <c r="Y46" s="1"/>
  <c r="AC46" s="1"/>
  <c r="AI46" s="1"/>
  <c r="AM46" s="1"/>
  <c r="AS46" s="1"/>
  <c r="AW46" s="1"/>
  <c r="BC46" s="1"/>
  <c r="BG46" s="1"/>
  <c r="I47"/>
  <c r="O47" s="1"/>
  <c r="S47" s="1"/>
  <c r="Y47" s="1"/>
  <c r="AC47" s="1"/>
  <c r="AI47" s="1"/>
  <c r="AM47" s="1"/>
  <c r="AS47" s="1"/>
  <c r="AW47" s="1"/>
  <c r="BC47" s="1"/>
  <c r="BG47" s="1"/>
  <c r="BT47" s="1"/>
  <c r="CH47" s="1"/>
  <c r="I48"/>
  <c r="O48" s="1"/>
  <c r="S48" s="1"/>
  <c r="Y48" s="1"/>
  <c r="AC48" s="1"/>
  <c r="AI48" s="1"/>
  <c r="AM48" s="1"/>
  <c r="AS48" s="1"/>
  <c r="AW48" s="1"/>
  <c r="BC48" s="1"/>
  <c r="BG48" s="1"/>
  <c r="BT48" s="1"/>
  <c r="CH48" s="1"/>
  <c r="I55"/>
  <c r="O55" s="1"/>
  <c r="S55" s="1"/>
  <c r="Y55" s="1"/>
  <c r="AC55" s="1"/>
  <c r="AI55" s="1"/>
  <c r="AM55" s="1"/>
  <c r="AS55" s="1"/>
  <c r="AW55" s="1"/>
  <c r="BC55" s="1"/>
  <c r="BG55" s="1"/>
  <c r="BT55" s="1"/>
  <c r="CH55" s="1"/>
  <c r="I78"/>
  <c r="O78"/>
  <c r="S78" s="1"/>
  <c r="Y78" s="1"/>
  <c r="AC78" s="1"/>
  <c r="AI78" s="1"/>
  <c r="AM78" s="1"/>
  <c r="AS78" s="1"/>
  <c r="AW78" s="1"/>
  <c r="BC78" s="1"/>
  <c r="BG78" s="1"/>
  <c r="I79"/>
  <c r="O79" s="1"/>
  <c r="S79" s="1"/>
  <c r="Y79" s="1"/>
  <c r="AC79" s="1"/>
  <c r="AI79" s="1"/>
  <c r="AM79" s="1"/>
  <c r="AS79" s="1"/>
  <c r="AW79" s="1"/>
  <c r="BC79" s="1"/>
  <c r="BG79" s="1"/>
  <c r="BT79" s="1"/>
  <c r="I80"/>
  <c r="O80" s="1"/>
  <c r="S80" s="1"/>
  <c r="Y80" s="1"/>
  <c r="AC80" s="1"/>
  <c r="AI80" s="1"/>
  <c r="AM80" s="1"/>
  <c r="AS80" s="1"/>
  <c r="AW80" s="1"/>
  <c r="BC80" s="1"/>
  <c r="BG80" s="1"/>
  <c r="I81"/>
  <c r="O81" s="1"/>
  <c r="S81" s="1"/>
  <c r="Y81" s="1"/>
  <c r="AC81" s="1"/>
  <c r="AI81" s="1"/>
  <c r="AM81" s="1"/>
  <c r="AS81" s="1"/>
  <c r="AW81" s="1"/>
  <c r="BC81" s="1"/>
  <c r="BG81" s="1"/>
  <c r="BT81" s="1"/>
  <c r="I57"/>
  <c r="O57" s="1"/>
  <c r="S57" s="1"/>
  <c r="Y57" s="1"/>
  <c r="AC57" s="1"/>
  <c r="AI57" s="1"/>
  <c r="AM57" s="1"/>
  <c r="AS57" s="1"/>
  <c r="AW57" s="1"/>
  <c r="BC57" s="1"/>
  <c r="BG57" s="1"/>
  <c r="BT57" s="1"/>
  <c r="CH57" s="1"/>
  <c r="I58"/>
  <c r="O58"/>
  <c r="I59"/>
  <c r="O59" s="1"/>
  <c r="S59" s="1"/>
  <c r="Y59" s="1"/>
  <c r="AC59" s="1"/>
  <c r="AI59" s="1"/>
  <c r="AM59" s="1"/>
  <c r="AS59" s="1"/>
  <c r="AW59" s="1"/>
  <c r="BC59" s="1"/>
  <c r="BG59" s="1"/>
  <c r="BT59" s="1"/>
  <c r="CH59" s="1"/>
  <c r="I60"/>
  <c r="O60"/>
  <c r="S60" s="1"/>
  <c r="Y60" s="1"/>
  <c r="AC60" s="1"/>
  <c r="AI60" s="1"/>
  <c r="AM60" s="1"/>
  <c r="AS60" s="1"/>
  <c r="AW60" s="1"/>
  <c r="BC60" s="1"/>
  <c r="BG60" s="1"/>
  <c r="BT60" s="1"/>
  <c r="CH60" s="1"/>
  <c r="N27"/>
  <c r="T27" s="1"/>
  <c r="X27" s="1"/>
  <c r="AD27" s="1"/>
  <c r="AH27" s="1"/>
  <c r="AN27" s="1"/>
  <c r="AR27" s="1"/>
  <c r="AX27" s="1"/>
  <c r="BB27" s="1"/>
  <c r="BH27" s="1"/>
  <c r="BL27" s="1"/>
  <c r="BY27" s="1"/>
  <c r="CI27" s="1"/>
  <c r="N24"/>
  <c r="N25"/>
  <c r="T25" s="1"/>
  <c r="X25" s="1"/>
  <c r="AD25" s="1"/>
  <c r="AH25" s="1"/>
  <c r="AN25" s="1"/>
  <c r="AR25" s="1"/>
  <c r="AX25" s="1"/>
  <c r="BB25" s="1"/>
  <c r="BH25" s="1"/>
  <c r="BL25" s="1"/>
  <c r="BY25" s="1"/>
  <c r="CI25" s="1"/>
  <c r="N26"/>
  <c r="T26" s="1"/>
  <c r="X26" s="1"/>
  <c r="AD26" s="1"/>
  <c r="AH26" s="1"/>
  <c r="AN26" s="1"/>
  <c r="AR26" s="1"/>
  <c r="AX26" s="1"/>
  <c r="BB26" s="1"/>
  <c r="BH26" s="1"/>
  <c r="BL26" s="1"/>
  <c r="BY26" s="1"/>
  <c r="CI26" s="1"/>
  <c r="N28"/>
  <c r="T28" s="1"/>
  <c r="X28" s="1"/>
  <c r="AD28" s="1"/>
  <c r="AH28" s="1"/>
  <c r="AN28" s="1"/>
  <c r="AR28" s="1"/>
  <c r="AX28" s="1"/>
  <c r="BB28" s="1"/>
  <c r="BH28" s="1"/>
  <c r="BL28" s="1"/>
  <c r="N29"/>
  <c r="T29" s="1"/>
  <c r="N30"/>
  <c r="T30" s="1"/>
  <c r="X30" s="1"/>
  <c r="AD30" s="1"/>
  <c r="AH30" s="1"/>
  <c r="AN30" s="1"/>
  <c r="AR30" s="1"/>
  <c r="AX30" s="1"/>
  <c r="BB30" s="1"/>
  <c r="BH30" s="1"/>
  <c r="BL30" s="1"/>
  <c r="BY30" s="1"/>
  <c r="CI30" s="1"/>
  <c r="N31"/>
  <c r="T31" s="1"/>
  <c r="X31" s="1"/>
  <c r="AD31" s="1"/>
  <c r="AH31" s="1"/>
  <c r="AN31" s="1"/>
  <c r="AR31" s="1"/>
  <c r="AX31" s="1"/>
  <c r="BB31" s="1"/>
  <c r="BH31" s="1"/>
  <c r="BL31" s="1"/>
  <c r="BY31" s="1"/>
  <c r="CI31" s="1"/>
  <c r="N32"/>
  <c r="T32" s="1"/>
  <c r="X32" s="1"/>
  <c r="AD32" s="1"/>
  <c r="AH32" s="1"/>
  <c r="AN32" s="1"/>
  <c r="AR32" s="1"/>
  <c r="AX32" s="1"/>
  <c r="BB32" s="1"/>
  <c r="BH32" s="1"/>
  <c r="BL32" s="1"/>
  <c r="AX40"/>
  <c r="BB40" s="1"/>
  <c r="N41"/>
  <c r="T41"/>
  <c r="X41" s="1"/>
  <c r="AD41" s="1"/>
  <c r="AH41" s="1"/>
  <c r="AN41" s="1"/>
  <c r="AR41" s="1"/>
  <c r="AX41" s="1"/>
  <c r="BB41" s="1"/>
  <c r="BH41" s="1"/>
  <c r="BL41" s="1"/>
  <c r="BY41" s="1"/>
  <c r="CI41" s="1"/>
  <c r="N42"/>
  <c r="T42"/>
  <c r="X42" s="1"/>
  <c r="AD42" s="1"/>
  <c r="AH42" s="1"/>
  <c r="AN42" s="1"/>
  <c r="AR42" s="1"/>
  <c r="AX42" s="1"/>
  <c r="BB42" s="1"/>
  <c r="BH42" s="1"/>
  <c r="BL42" s="1"/>
  <c r="AX43"/>
  <c r="BB43" s="1"/>
  <c r="BH43" s="1"/>
  <c r="BL43" s="1"/>
  <c r="BU43" s="1"/>
  <c r="N46"/>
  <c r="T46" s="1"/>
  <c r="X46" s="1"/>
  <c r="AD46" s="1"/>
  <c r="AH46" s="1"/>
  <c r="AN46" s="1"/>
  <c r="AR46" s="1"/>
  <c r="AX46" s="1"/>
  <c r="BB46" s="1"/>
  <c r="BH46" s="1"/>
  <c r="BL46" s="1"/>
  <c r="N47"/>
  <c r="T47" s="1"/>
  <c r="X47" s="1"/>
  <c r="N48"/>
  <c r="T48" s="1"/>
  <c r="X48" s="1"/>
  <c r="AD48" s="1"/>
  <c r="N55"/>
  <c r="T55" s="1"/>
  <c r="X55" s="1"/>
  <c r="AD55" s="1"/>
  <c r="AH55" s="1"/>
  <c r="AN55" s="1"/>
  <c r="AR55" s="1"/>
  <c r="AX55" s="1"/>
  <c r="BB55" s="1"/>
  <c r="BH55" s="1"/>
  <c r="BL55" s="1"/>
  <c r="N78"/>
  <c r="T78" s="1"/>
  <c r="X78" s="1"/>
  <c r="AD78" s="1"/>
  <c r="AH78" s="1"/>
  <c r="AN78" s="1"/>
  <c r="AR78" s="1"/>
  <c r="AX78" s="1"/>
  <c r="BB78" s="1"/>
  <c r="BH78" s="1"/>
  <c r="BL78" s="1"/>
  <c r="BU78" s="1"/>
  <c r="N79"/>
  <c r="T79" s="1"/>
  <c r="X79" s="1"/>
  <c r="AD79" s="1"/>
  <c r="AH79" s="1"/>
  <c r="AN79" s="1"/>
  <c r="AR79" s="1"/>
  <c r="AX79" s="1"/>
  <c r="BB79" s="1"/>
  <c r="BH79" s="1"/>
  <c r="BL79" s="1"/>
  <c r="N80"/>
  <c r="T80" s="1"/>
  <c r="X80" s="1"/>
  <c r="AD80" s="1"/>
  <c r="AH80" s="1"/>
  <c r="AN80" s="1"/>
  <c r="AR80" s="1"/>
  <c r="AX80" s="1"/>
  <c r="BB80" s="1"/>
  <c r="BH80" s="1"/>
  <c r="BL80" s="1"/>
  <c r="BY80" s="1"/>
  <c r="CI80" s="1"/>
  <c r="N81"/>
  <c r="T81" s="1"/>
  <c r="X81" s="1"/>
  <c r="AD81" s="1"/>
  <c r="AH81" s="1"/>
  <c r="AN81" s="1"/>
  <c r="AR81" s="1"/>
  <c r="AX81" s="1"/>
  <c r="BB81" s="1"/>
  <c r="BH81" s="1"/>
  <c r="BL81" s="1"/>
  <c r="BY81" s="1"/>
  <c r="N57"/>
  <c r="T57"/>
  <c r="X57" s="1"/>
  <c r="AD57" s="1"/>
  <c r="AH57" s="1"/>
  <c r="AN57" s="1"/>
  <c r="AR57" s="1"/>
  <c r="AX57" s="1"/>
  <c r="BB57" s="1"/>
  <c r="BH57" s="1"/>
  <c r="BL57" s="1"/>
  <c r="BY57" s="1"/>
  <c r="CI57" s="1"/>
  <c r="N58"/>
  <c r="T58" s="1"/>
  <c r="X58" s="1"/>
  <c r="AD58" s="1"/>
  <c r="AH58" s="1"/>
  <c r="AN58" s="1"/>
  <c r="AR58" s="1"/>
  <c r="AX58" s="1"/>
  <c r="BB58" s="1"/>
  <c r="BH58" s="1"/>
  <c r="BL58" s="1"/>
  <c r="BY58" s="1"/>
  <c r="CI58" s="1"/>
  <c r="N59"/>
  <c r="T59" s="1"/>
  <c r="X59" s="1"/>
  <c r="AD59" s="1"/>
  <c r="AH59" s="1"/>
  <c r="AN59" s="1"/>
  <c r="AR59" s="1"/>
  <c r="AX59" s="1"/>
  <c r="BB59" s="1"/>
  <c r="BH59" s="1"/>
  <c r="BL59" s="1"/>
  <c r="BU59" s="1"/>
  <c r="N60"/>
  <c r="T60"/>
  <c r="X60" s="1"/>
  <c r="AD60" s="1"/>
  <c r="I65"/>
  <c r="O65"/>
  <c r="S65" s="1"/>
  <c r="Y65" s="1"/>
  <c r="AC65" s="1"/>
  <c r="AI65" s="1"/>
  <c r="AM65" s="1"/>
  <c r="AS65" s="1"/>
  <c r="AW65" s="1"/>
  <c r="BC65" s="1"/>
  <c r="BG65" s="1"/>
  <c r="I66"/>
  <c r="O66" s="1"/>
  <c r="S66" s="1"/>
  <c r="Y66" s="1"/>
  <c r="AC66" s="1"/>
  <c r="AI66" s="1"/>
  <c r="AM66" s="1"/>
  <c r="AS66" s="1"/>
  <c r="AW66" s="1"/>
  <c r="BC66" s="1"/>
  <c r="BG66" s="1"/>
  <c r="N66"/>
  <c r="T66" s="1"/>
  <c r="X66" s="1"/>
  <c r="AD66" s="1"/>
  <c r="AH66" s="1"/>
  <c r="AN66" s="1"/>
  <c r="AR66" s="1"/>
  <c r="AX66" s="1"/>
  <c r="BB66" s="1"/>
  <c r="BH66" s="1"/>
  <c r="BL66" s="1"/>
  <c r="BY66" s="1"/>
  <c r="N64"/>
  <c r="T64" s="1"/>
  <c r="X64" s="1"/>
  <c r="AD64" s="1"/>
  <c r="AH64" s="1"/>
  <c r="AN64" s="1"/>
  <c r="AR64" s="1"/>
  <c r="AX64" s="1"/>
  <c r="BB64" s="1"/>
  <c r="BH64" s="1"/>
  <c r="BL64" s="1"/>
  <c r="BU64" s="1"/>
  <c r="I64"/>
  <c r="O64" s="1"/>
  <c r="S64" s="1"/>
  <c r="Y64" s="1"/>
  <c r="AC64" s="1"/>
  <c r="AI64" s="1"/>
  <c r="AM64" s="1"/>
  <c r="AS64" s="1"/>
  <c r="AW64" s="1"/>
  <c r="BC64" s="1"/>
  <c r="BG64" s="1"/>
  <c r="AR49"/>
  <c r="AX49" s="1"/>
  <c r="BB49" s="1"/>
  <c r="BH49" s="1"/>
  <c r="BL49" s="1"/>
  <c r="BY49" s="1"/>
  <c r="CI49" s="1"/>
  <c r="AW49"/>
  <c r="BC49" s="1"/>
  <c r="BG49" s="1"/>
  <c r="BT49" s="1"/>
  <c r="CH49" s="1"/>
  <c r="AR50"/>
  <c r="AX50" s="1"/>
  <c r="BB50" s="1"/>
  <c r="BH50" s="1"/>
  <c r="BL50" s="1"/>
  <c r="BY50" s="1"/>
  <c r="CI50" s="1"/>
  <c r="AW50"/>
  <c r="BC50" s="1"/>
  <c r="BG50" s="1"/>
  <c r="BT50" s="1"/>
  <c r="CH50" s="1"/>
  <c r="AR51"/>
  <c r="AX51" s="1"/>
  <c r="BB51" s="1"/>
  <c r="BH51" s="1"/>
  <c r="BL51" s="1"/>
  <c r="BY51" s="1"/>
  <c r="CI51" s="1"/>
  <c r="AW51"/>
  <c r="BC51" s="1"/>
  <c r="BG51" s="1"/>
  <c r="BT51" s="1"/>
  <c r="CH51" s="1"/>
  <c r="AR52"/>
  <c r="AX52" s="1"/>
  <c r="BB52" s="1"/>
  <c r="BH52" s="1"/>
  <c r="BL52" s="1"/>
  <c r="BY52" s="1"/>
  <c r="CI52" s="1"/>
  <c r="AW52"/>
  <c r="BC52" s="1"/>
  <c r="BG52" s="1"/>
  <c r="BT52" s="1"/>
  <c r="CH52" s="1"/>
  <c r="AR53"/>
  <c r="AX53" s="1"/>
  <c r="BB53" s="1"/>
  <c r="BH53" s="1"/>
  <c r="BL53" s="1"/>
  <c r="BY53" s="1"/>
  <c r="CI53" s="1"/>
  <c r="AW53"/>
  <c r="BC53" s="1"/>
  <c r="BG53" s="1"/>
  <c r="BT53" s="1"/>
  <c r="CH53" s="1"/>
  <c r="AR54"/>
  <c r="AX54" s="1"/>
  <c r="BB54" s="1"/>
  <c r="BH54" s="1"/>
  <c r="BL54" s="1"/>
  <c r="BY54" s="1"/>
  <c r="CI54" s="1"/>
  <c r="AW54"/>
  <c r="BC54" s="1"/>
  <c r="BG54" s="1"/>
  <c r="BT54" s="1"/>
  <c r="CH54" s="1"/>
  <c r="I86"/>
  <c r="O86" s="1"/>
  <c r="S86" s="1"/>
  <c r="Y86" s="1"/>
  <c r="AC86" s="1"/>
  <c r="AI86" s="1"/>
  <c r="AM86" s="1"/>
  <c r="AS86" s="1"/>
  <c r="AW86" s="1"/>
  <c r="BC86" s="1"/>
  <c r="BG86" s="1"/>
  <c r="N86"/>
  <c r="T86" s="1"/>
  <c r="X86" s="1"/>
  <c r="AD86" s="1"/>
  <c r="AH86" s="1"/>
  <c r="AN86" s="1"/>
  <c r="AR86" s="1"/>
  <c r="AX86" s="1"/>
  <c r="BB86" s="1"/>
  <c r="BH86" s="1"/>
  <c r="BL86" s="1"/>
  <c r="BG56"/>
  <c r="BT56" s="1"/>
  <c r="I87"/>
  <c r="O87" s="1"/>
  <c r="S87" s="1"/>
  <c r="Y87" s="1"/>
  <c r="AC87" s="1"/>
  <c r="AI87" s="1"/>
  <c r="AM87" s="1"/>
  <c r="AS87" s="1"/>
  <c r="AW87" s="1"/>
  <c r="BC87" s="1"/>
  <c r="BG87" s="1"/>
  <c r="BT87" s="1"/>
  <c r="N87"/>
  <c r="T87"/>
  <c r="X87" s="1"/>
  <c r="AD87" s="1"/>
  <c r="AH87" s="1"/>
  <c r="AN87" s="1"/>
  <c r="AR87" s="1"/>
  <c r="AX87" s="1"/>
  <c r="BB87" s="1"/>
  <c r="BH87" s="1"/>
  <c r="BL87" s="1"/>
  <c r="CN45"/>
  <c r="E40" i="11"/>
  <c r="CN56" i="2"/>
  <c r="E51" i="11" s="1"/>
  <c r="BZ37" i="2"/>
  <c r="BZ36" s="1"/>
  <c r="CA37"/>
  <c r="CA36" s="1"/>
  <c r="J62"/>
  <c r="J68" s="1"/>
  <c r="J76" s="1"/>
  <c r="K62"/>
  <c r="L62"/>
  <c r="L68" s="1"/>
  <c r="L76" s="1"/>
  <c r="M62"/>
  <c r="M68" s="1"/>
  <c r="M76" s="1"/>
  <c r="I84"/>
  <c r="O84" s="1"/>
  <c r="S84" s="1"/>
  <c r="Y84" s="1"/>
  <c r="AC84" s="1"/>
  <c r="AI84" s="1"/>
  <c r="AM84" s="1"/>
  <c r="AS84" s="1"/>
  <c r="AW84" s="1"/>
  <c r="BC84" s="1"/>
  <c r="BG84" s="1"/>
  <c r="BT84" s="1"/>
  <c r="CH84" s="1"/>
  <c r="N84"/>
  <c r="T84" s="1"/>
  <c r="X84" s="1"/>
  <c r="AD84" s="1"/>
  <c r="AH84" s="1"/>
  <c r="AN84" s="1"/>
  <c r="AR84" s="1"/>
  <c r="AX84" s="1"/>
  <c r="BB84" s="1"/>
  <c r="BH84" s="1"/>
  <c r="BL84" s="1"/>
  <c r="BY84" s="1"/>
  <c r="CI84" s="1"/>
  <c r="AH54"/>
  <c r="AH53"/>
  <c r="AH52"/>
  <c r="AH51"/>
  <c r="AH50"/>
  <c r="AH49"/>
  <c r="N54"/>
  <c r="T54" s="1"/>
  <c r="X54" s="1"/>
  <c r="N53"/>
  <c r="T53" s="1"/>
  <c r="X53" s="1"/>
  <c r="N52"/>
  <c r="T52" s="1"/>
  <c r="X52" s="1"/>
  <c r="N51"/>
  <c r="T51" s="1"/>
  <c r="X51" s="1"/>
  <c r="N50"/>
  <c r="T50" s="1"/>
  <c r="N49"/>
  <c r="T49"/>
  <c r="X49" s="1"/>
  <c r="I49"/>
  <c r="I50"/>
  <c r="I51"/>
  <c r="I52"/>
  <c r="I53"/>
  <c r="I54"/>
  <c r="CM37"/>
  <c r="G62"/>
  <c r="G68" s="1"/>
  <c r="G76" s="1"/>
  <c r="H62"/>
  <c r="H68" s="1"/>
  <c r="H76" s="1"/>
  <c r="Q62"/>
  <c r="Q68" s="1"/>
  <c r="Q76" s="1"/>
  <c r="R62"/>
  <c r="R68" s="1"/>
  <c r="R76" s="1"/>
  <c r="U62"/>
  <c r="U68" s="1"/>
  <c r="U76" s="1"/>
  <c r="V62"/>
  <c r="V68" s="1"/>
  <c r="V76" s="1"/>
  <c r="W62"/>
  <c r="W68" s="1"/>
  <c r="W76" s="1"/>
  <c r="AA62"/>
  <c r="AA68" s="1"/>
  <c r="AA76" s="1"/>
  <c r="AB62"/>
  <c r="AB68" s="1"/>
  <c r="AB76" s="1"/>
  <c r="AE62"/>
  <c r="AE68" s="1"/>
  <c r="AE76" s="1"/>
  <c r="AF62"/>
  <c r="AF68" s="1"/>
  <c r="AF76" s="1"/>
  <c r="AG62"/>
  <c r="AG68" s="1"/>
  <c r="AG76" s="1"/>
  <c r="AK62"/>
  <c r="AK68" s="1"/>
  <c r="AK76" s="1"/>
  <c r="AL62"/>
  <c r="AL68" s="1"/>
  <c r="AL76" s="1"/>
  <c r="AO62"/>
  <c r="AO68" s="1"/>
  <c r="AO76" s="1"/>
  <c r="AP62"/>
  <c r="AP68" s="1"/>
  <c r="AP76" s="1"/>
  <c r="AQ62"/>
  <c r="AQ68" s="1"/>
  <c r="AQ76" s="1"/>
  <c r="AU62"/>
  <c r="AU68" s="1"/>
  <c r="AU76" s="1"/>
  <c r="AV62"/>
  <c r="AV68" s="1"/>
  <c r="AV76" s="1"/>
  <c r="AY62"/>
  <c r="AY68" s="1"/>
  <c r="AY76" s="1"/>
  <c r="AZ62"/>
  <c r="AZ68" s="1"/>
  <c r="AZ76" s="1"/>
  <c r="BA62"/>
  <c r="BA68" s="1"/>
  <c r="BA76" s="1"/>
  <c r="BE62"/>
  <c r="BF62"/>
  <c r="BF68" s="1"/>
  <c r="BF76" s="1"/>
  <c r="BI62"/>
  <c r="CM62"/>
  <c r="F62"/>
  <c r="F68" s="1"/>
  <c r="F76" s="1"/>
  <c r="E62"/>
  <c r="E68" s="1"/>
  <c r="E76" s="1"/>
  <c r="E37"/>
  <c r="E36" s="1"/>
  <c r="F37"/>
  <c r="G37"/>
  <c r="H37"/>
  <c r="H36" s="1"/>
  <c r="I37"/>
  <c r="J37"/>
  <c r="J36" s="1"/>
  <c r="K37"/>
  <c r="L37"/>
  <c r="L36" s="1"/>
  <c r="M37"/>
  <c r="M36" s="1"/>
  <c r="N37"/>
  <c r="P37"/>
  <c r="P36" s="1"/>
  <c r="Q37"/>
  <c r="Q36" s="1"/>
  <c r="R37"/>
  <c r="U37"/>
  <c r="U36" s="1"/>
  <c r="V37"/>
  <c r="V36" s="1"/>
  <c r="W37"/>
  <c r="Z37"/>
  <c r="AA37"/>
  <c r="AA36" s="1"/>
  <c r="AB37"/>
  <c r="AB36" s="1"/>
  <c r="AE37"/>
  <c r="AF37"/>
  <c r="AF36" s="1"/>
  <c r="AG37"/>
  <c r="AJ37"/>
  <c r="AK37"/>
  <c r="AK36" s="1"/>
  <c r="AL37"/>
  <c r="AO37"/>
  <c r="AO36" s="1"/>
  <c r="AP37"/>
  <c r="AQ37"/>
  <c r="AQ36" s="1"/>
  <c r="AT37"/>
  <c r="AT36" s="1"/>
  <c r="AU37"/>
  <c r="AU36" s="1"/>
  <c r="AV37"/>
  <c r="AY37"/>
  <c r="AY36" s="1"/>
  <c r="AZ37"/>
  <c r="AZ36" s="1"/>
  <c r="BA37"/>
  <c r="BA36" s="1"/>
  <c r="BD37"/>
  <c r="BD36" s="1"/>
  <c r="BE37"/>
  <c r="BF37"/>
  <c r="BF36" s="1"/>
  <c r="BI37"/>
  <c r="BJ37"/>
  <c r="BJ36" s="1"/>
  <c r="BK37"/>
  <c r="BK36" s="1"/>
  <c r="C37"/>
  <c r="BY44"/>
  <c r="CI44" s="1"/>
  <c r="S29"/>
  <c r="S37" s="1"/>
  <c r="BO36"/>
  <c r="BX36"/>
  <c r="BV36"/>
  <c r="BY85"/>
  <c r="CI85" s="1"/>
  <c r="BP36"/>
  <c r="BY32"/>
  <c r="CI32" s="1"/>
  <c r="BQ36"/>
  <c r="BY28"/>
  <c r="CI28" s="1"/>
  <c r="BY55"/>
  <c r="CI55" s="1"/>
  <c r="BN36"/>
  <c r="AD47"/>
  <c r="AH47" s="1"/>
  <c r="AP36"/>
  <c r="BS36"/>
  <c r="BT33"/>
  <c r="CH33" s="1"/>
  <c r="BR36"/>
  <c r="AJ36"/>
  <c r="Z36"/>
  <c r="CM36"/>
  <c r="BY78"/>
  <c r="BY59"/>
  <c r="CI59" s="1"/>
  <c r="BW36"/>
  <c r="AL36"/>
  <c r="W36"/>
  <c r="R36"/>
  <c r="CN57"/>
  <c r="E52" i="11" s="1"/>
  <c r="BY42" i="2"/>
  <c r="CI42" s="1"/>
  <c r="S58"/>
  <c r="Y58" s="1"/>
  <c r="AC58" s="1"/>
  <c r="AI58" s="1"/>
  <c r="AM58" s="1"/>
  <c r="AS58" s="1"/>
  <c r="AW58" s="1"/>
  <c r="BC58" s="1"/>
  <c r="BG58" s="1"/>
  <c r="BT58" s="1"/>
  <c r="CH58" s="1"/>
  <c r="S31"/>
  <c r="Y31" s="1"/>
  <c r="AC31" s="1"/>
  <c r="AI31" s="1"/>
  <c r="AM31" s="1"/>
  <c r="AS31" s="1"/>
  <c r="AW31" s="1"/>
  <c r="BC31" s="1"/>
  <c r="BG31" s="1"/>
  <c r="BT31" s="1"/>
  <c r="CH31" s="1"/>
  <c r="BY43"/>
  <c r="CI43" s="1"/>
  <c r="BL71"/>
  <c r="BL65"/>
  <c r="BY65" s="1"/>
  <c r="CI65" s="1"/>
  <c r="Y25"/>
  <c r="AC25" s="1"/>
  <c r="AI25" s="1"/>
  <c r="AM25" s="1"/>
  <c r="AS25" s="1"/>
  <c r="AW25" s="1"/>
  <c r="BC25" s="1"/>
  <c r="BG25" s="1"/>
  <c r="BT25" s="1"/>
  <c r="CH25" s="1"/>
  <c r="BI36"/>
  <c r="AG36"/>
  <c r="F36"/>
  <c r="AV36"/>
  <c r="BY87"/>
  <c r="BY64"/>
  <c r="CI64" s="1"/>
  <c r="CN27"/>
  <c r="E27" i="11" s="1"/>
  <c r="CL45" i="2"/>
  <c r="D22" i="13" s="1"/>
  <c r="BY86" i="2"/>
  <c r="CI86" s="1"/>
  <c r="BT65"/>
  <c r="AH60"/>
  <c r="AN60"/>
  <c r="AR60" s="1"/>
  <c r="AX60" s="1"/>
  <c r="BB60" s="1"/>
  <c r="BH60" s="1"/>
  <c r="BL60" s="1"/>
  <c r="BY60" s="1"/>
  <c r="CI60" s="1"/>
  <c r="Y29"/>
  <c r="Y37" s="1"/>
  <c r="G36"/>
  <c r="CN51"/>
  <c r="E46" i="11" s="1"/>
  <c r="AC29" i="2"/>
  <c r="AC37" s="1"/>
  <c r="BU33" l="1"/>
  <c r="BY33" s="1"/>
  <c r="BM66"/>
  <c r="BT66" s="1"/>
  <c r="BM64"/>
  <c r="BT64" s="1"/>
  <c r="CH64" s="1"/>
  <c r="CL64" s="1"/>
  <c r="D40" i="13" s="1"/>
  <c r="BM43" i="2"/>
  <c r="BT43" s="1"/>
  <c r="BU46"/>
  <c r="BY46" s="1"/>
  <c r="CI46" s="1"/>
  <c r="BM46"/>
  <c r="BT46" s="1"/>
  <c r="BU79"/>
  <c r="BY79" s="1"/>
  <c r="BM78"/>
  <c r="BT78" s="1"/>
  <c r="BM80"/>
  <c r="BT80" s="1"/>
  <c r="BM86"/>
  <c r="BT86" s="1"/>
  <c r="K36"/>
  <c r="K68"/>
  <c r="K76" s="1"/>
  <c r="BI68"/>
  <c r="BI76" s="1"/>
  <c r="BE36"/>
  <c r="BE68"/>
  <c r="BE76" s="1"/>
  <c r="AE36"/>
  <c r="X29"/>
  <c r="T37"/>
  <c r="AI29"/>
  <c r="AM29" s="1"/>
  <c r="I62"/>
  <c r="AI37"/>
  <c r="CN53"/>
  <c r="E48" i="11" s="1"/>
  <c r="CN81" i="2"/>
  <c r="E63" i="11" s="1"/>
  <c r="CN87" i="2"/>
  <c r="E67" i="11" s="1"/>
  <c r="CI66" i="2"/>
  <c r="AH48"/>
  <c r="AN48" s="1"/>
  <c r="AR48" s="1"/>
  <c r="AX48" s="1"/>
  <c r="BB48" s="1"/>
  <c r="BH48" s="1"/>
  <c r="BL48" s="1"/>
  <c r="BY48" s="1"/>
  <c r="AD62"/>
  <c r="CN65"/>
  <c r="E57" i="11" s="1"/>
  <c r="CH65" i="2"/>
  <c r="CJ25"/>
  <c r="CK25"/>
  <c r="BY71"/>
  <c r="CI71" s="1"/>
  <c r="CA78"/>
  <c r="CI78" s="1"/>
  <c r="CA81"/>
  <c r="CI81" s="1"/>
  <c r="CJ26"/>
  <c r="CK26"/>
  <c r="CJ27"/>
  <c r="CK27"/>
  <c r="CA68"/>
  <c r="CA76" s="1"/>
  <c r="CA87"/>
  <c r="CI87" s="1"/>
  <c r="P68"/>
  <c r="P76" s="1"/>
  <c r="AJ68"/>
  <c r="AJ76" s="1"/>
  <c r="CL56"/>
  <c r="D33" i="13" s="1"/>
  <c r="CH56" i="2"/>
  <c r="CJ28"/>
  <c r="CK28"/>
  <c r="CJ71"/>
  <c r="CH71"/>
  <c r="BZ68"/>
  <c r="BZ76" s="1"/>
  <c r="BZ87"/>
  <c r="CH87" s="1"/>
  <c r="CL87" s="1"/>
  <c r="CN50"/>
  <c r="E45" i="11" s="1"/>
  <c r="BZ81" i="2"/>
  <c r="CH81" s="1"/>
  <c r="CL81" s="1"/>
  <c r="BZ79"/>
  <c r="CH79" s="1"/>
  <c r="I22" i="13"/>
  <c r="J22"/>
  <c r="F22"/>
  <c r="K22"/>
  <c r="G22"/>
  <c r="L22"/>
  <c r="H22"/>
  <c r="M52"/>
  <c r="CN32" i="2"/>
  <c r="CN26"/>
  <c r="E26" i="11" s="1"/>
  <c r="CL26" i="2"/>
  <c r="D7" i="13" s="1"/>
  <c r="AM37" i="2"/>
  <c r="AS29"/>
  <c r="CN60"/>
  <c r="E55" i="11" s="1"/>
  <c r="CL25" i="2"/>
  <c r="D6" i="13" s="1"/>
  <c r="CN25" i="2"/>
  <c r="E25" i="11" s="1"/>
  <c r="CL31" i="2"/>
  <c r="D12" i="13" s="1"/>
  <c r="CN31" i="2"/>
  <c r="E31" i="11" s="1"/>
  <c r="CL58" i="2"/>
  <c r="D35" i="13" s="1"/>
  <c r="CN58" i="2"/>
  <c r="E53" i="11" s="1"/>
  <c r="CN85" i="2"/>
  <c r="E65" i="11" s="1"/>
  <c r="CL44" i="2"/>
  <c r="D21" i="13" s="1"/>
  <c r="CN44" i="2"/>
  <c r="E39" i="11" s="1"/>
  <c r="CL84" i="2"/>
  <c r="CN84"/>
  <c r="E64" i="11" s="1"/>
  <c r="CN42" i="2"/>
  <c r="E37" i="11" s="1"/>
  <c r="AH62" i="2"/>
  <c r="AN47"/>
  <c r="CN28"/>
  <c r="E28" i="11" s="1"/>
  <c r="E33"/>
  <c r="E32"/>
  <c r="CN41" i="2"/>
  <c r="E36" i="11" s="1"/>
  <c r="CL41" i="2"/>
  <c r="D18" i="13" s="1"/>
  <c r="T62" i="2"/>
  <c r="X50"/>
  <c r="X62" s="1"/>
  <c r="CL27"/>
  <c r="D8" i="13" s="1"/>
  <c r="CN71" i="2"/>
  <c r="E59" i="11" s="1"/>
  <c r="CN55" i="2"/>
  <c r="E50" i="11" s="1"/>
  <c r="BH40" i="2"/>
  <c r="CL60"/>
  <c r="D37" i="13" s="1"/>
  <c r="CL65" i="2"/>
  <c r="D41" i="13" s="1"/>
  <c r="CL55" i="2"/>
  <c r="D32" i="13" s="1"/>
  <c r="CL57" i="2"/>
  <c r="D34" i="13" s="1"/>
  <c r="CM68" i="2"/>
  <c r="CM76" s="1"/>
  <c r="CN54"/>
  <c r="E49" i="11" s="1"/>
  <c r="CN52" i="2"/>
  <c r="E47" i="11" s="1"/>
  <c r="CN49" i="2"/>
  <c r="E44" i="11" s="1"/>
  <c r="CL54" i="2"/>
  <c r="D31" i="13" s="1"/>
  <c r="CL53" i="2"/>
  <c r="D30" i="13" s="1"/>
  <c r="CL52" i="2"/>
  <c r="D29" i="13" s="1"/>
  <c r="CL51" i="2"/>
  <c r="D28" i="13" s="1"/>
  <c r="CL50" i="2"/>
  <c r="D27" i="13" s="1"/>
  <c r="CL49" i="2"/>
  <c r="D26" i="13" s="1"/>
  <c r="N62" i="2"/>
  <c r="CL32"/>
  <c r="D13" i="13" s="1"/>
  <c r="CL85" i="2"/>
  <c r="N35"/>
  <c r="N36" s="1"/>
  <c r="T24"/>
  <c r="CL59"/>
  <c r="D36" i="13" s="1"/>
  <c r="CN59" i="2"/>
  <c r="E54" i="11" s="1"/>
  <c r="CL42" i="2"/>
  <c r="D19" i="13" s="1"/>
  <c r="O62" i="2"/>
  <c r="D9" i="13"/>
  <c r="O35" i="2"/>
  <c r="O36" s="1"/>
  <c r="S24"/>
  <c r="CL71"/>
  <c r="D45" i="13" s="1"/>
  <c r="I35" i="2"/>
  <c r="I36" s="1"/>
  <c r="CN30"/>
  <c r="E30" i="11" s="1"/>
  <c r="CL30" i="2"/>
  <c r="D11" i="13" s="1"/>
  <c r="BD68" i="2"/>
  <c r="BD76" s="1"/>
  <c r="BK68"/>
  <c r="BK76" s="1"/>
  <c r="BW68"/>
  <c r="BW76" s="1"/>
  <c r="BJ68"/>
  <c r="BJ76" s="1"/>
  <c r="BX68"/>
  <c r="BX76" s="1"/>
  <c r="CI33" l="1"/>
  <c r="CL33" s="1"/>
  <c r="D14" i="13" s="1"/>
  <c r="CG66" i="2"/>
  <c r="CH66" s="1"/>
  <c r="CN66"/>
  <c r="E58" i="11" s="1"/>
  <c r="CN64" i="2"/>
  <c r="E56" i="11" s="1"/>
  <c r="CH43" i="2"/>
  <c r="CN43"/>
  <c r="E38" i="11" s="1"/>
  <c r="CH46" i="2"/>
  <c r="CL46" s="1"/>
  <c r="D23" i="13" s="1"/>
  <c r="CN46" i="2"/>
  <c r="E41" i="11" s="1"/>
  <c r="CN79" i="2"/>
  <c r="E61" i="11" s="1"/>
  <c r="CA79" i="2"/>
  <c r="CI79" s="1"/>
  <c r="CL79" s="1"/>
  <c r="CN78"/>
  <c r="E60" i="11" s="1"/>
  <c r="BZ78" i="2"/>
  <c r="CH78" s="1"/>
  <c r="CH80"/>
  <c r="CL80" s="1"/>
  <c r="CN80"/>
  <c r="E62" i="11" s="1"/>
  <c r="CH86" i="2"/>
  <c r="CL86" s="1"/>
  <c r="CN86"/>
  <c r="E66" i="11" s="1"/>
  <c r="CL78" i="2"/>
  <c r="X37"/>
  <c r="AD29"/>
  <c r="CJ66"/>
  <c r="CK66"/>
  <c r="L34" i="13"/>
  <c r="H34"/>
  <c r="I34"/>
  <c r="J34"/>
  <c r="F34"/>
  <c r="K34"/>
  <c r="G34"/>
  <c r="L37"/>
  <c r="H37"/>
  <c r="K37"/>
  <c r="G37"/>
  <c r="J37"/>
  <c r="F37"/>
  <c r="I37"/>
  <c r="L35"/>
  <c r="H35"/>
  <c r="K35"/>
  <c r="G35"/>
  <c r="J35"/>
  <c r="F35"/>
  <c r="I35"/>
  <c r="CI48" i="2"/>
  <c r="CL48" s="1"/>
  <c r="D25" i="13" s="1"/>
  <c r="CN48" i="2"/>
  <c r="E43" i="11" s="1"/>
  <c r="L36" i="13"/>
  <c r="H36"/>
  <c r="I36"/>
  <c r="J36"/>
  <c r="F36"/>
  <c r="K36"/>
  <c r="G36"/>
  <c r="I41"/>
  <c r="L41"/>
  <c r="H41"/>
  <c r="K41"/>
  <c r="G41"/>
  <c r="J41"/>
  <c r="F41"/>
  <c r="L33"/>
  <c r="H33"/>
  <c r="K33"/>
  <c r="G33"/>
  <c r="J33"/>
  <c r="F33"/>
  <c r="I33"/>
  <c r="K45"/>
  <c r="J45"/>
  <c r="I45"/>
  <c r="L45"/>
  <c r="H45"/>
  <c r="G45"/>
  <c r="F45"/>
  <c r="K40"/>
  <c r="G40"/>
  <c r="F40"/>
  <c r="I40"/>
  <c r="L40"/>
  <c r="H40"/>
  <c r="J40"/>
  <c r="J26"/>
  <c r="F26"/>
  <c r="I26"/>
  <c r="L26"/>
  <c r="H26"/>
  <c r="K26"/>
  <c r="G26"/>
  <c r="L28"/>
  <c r="H28"/>
  <c r="I28"/>
  <c r="J28"/>
  <c r="F28"/>
  <c r="K28"/>
  <c r="G28"/>
  <c r="L30"/>
  <c r="H30"/>
  <c r="I30"/>
  <c r="J30"/>
  <c r="F30"/>
  <c r="K30"/>
  <c r="G30"/>
  <c r="I18"/>
  <c r="J18"/>
  <c r="F18"/>
  <c r="K18"/>
  <c r="G18"/>
  <c r="L18"/>
  <c r="H18"/>
  <c r="L25"/>
  <c r="H25"/>
  <c r="I25"/>
  <c r="J25"/>
  <c r="F25"/>
  <c r="K25"/>
  <c r="G25"/>
  <c r="L27"/>
  <c r="H27"/>
  <c r="K27"/>
  <c r="G27"/>
  <c r="J27"/>
  <c r="F27"/>
  <c r="I27"/>
  <c r="L29"/>
  <c r="H29"/>
  <c r="K29"/>
  <c r="G29"/>
  <c r="J29"/>
  <c r="F29"/>
  <c r="I29"/>
  <c r="L31"/>
  <c r="H31"/>
  <c r="K31"/>
  <c r="G31"/>
  <c r="J31"/>
  <c r="F31"/>
  <c r="I31"/>
  <c r="K23"/>
  <c r="G23"/>
  <c r="J23"/>
  <c r="F23"/>
  <c r="I23"/>
  <c r="L23"/>
  <c r="H23"/>
  <c r="K21"/>
  <c r="G21"/>
  <c r="J21"/>
  <c r="F21"/>
  <c r="I21"/>
  <c r="L21"/>
  <c r="H21"/>
  <c r="K19"/>
  <c r="G19"/>
  <c r="J19"/>
  <c r="F19"/>
  <c r="I19"/>
  <c r="L19"/>
  <c r="H19"/>
  <c r="L32"/>
  <c r="H32"/>
  <c r="I32"/>
  <c r="J32"/>
  <c r="F32"/>
  <c r="K32"/>
  <c r="G32"/>
  <c r="J11"/>
  <c r="F11"/>
  <c r="I11"/>
  <c r="L11"/>
  <c r="H11"/>
  <c r="K11"/>
  <c r="G11"/>
  <c r="I7"/>
  <c r="L7"/>
  <c r="H7"/>
  <c r="K7"/>
  <c r="G7"/>
  <c r="J7"/>
  <c r="F7"/>
  <c r="I9"/>
  <c r="L9"/>
  <c r="H9"/>
  <c r="K9"/>
  <c r="G9"/>
  <c r="J9"/>
  <c r="F9"/>
  <c r="J13"/>
  <c r="F13"/>
  <c r="I13"/>
  <c r="L13"/>
  <c r="H13"/>
  <c r="K13"/>
  <c r="G13"/>
  <c r="K8"/>
  <c r="G8"/>
  <c r="L8"/>
  <c r="H8"/>
  <c r="I8"/>
  <c r="J8"/>
  <c r="F8"/>
  <c r="J14"/>
  <c r="F14"/>
  <c r="K14"/>
  <c r="G14"/>
  <c r="L14"/>
  <c r="H14"/>
  <c r="I14"/>
  <c r="J12"/>
  <c r="F12"/>
  <c r="K12"/>
  <c r="G12"/>
  <c r="L12"/>
  <c r="H12"/>
  <c r="I12"/>
  <c r="K6"/>
  <c r="L6"/>
  <c r="H6"/>
  <c r="I6"/>
  <c r="J6"/>
  <c r="F6"/>
  <c r="G6"/>
  <c r="T35" i="2"/>
  <c r="T36" s="1"/>
  <c r="X24"/>
  <c r="BL40"/>
  <c r="BU40" s="1"/>
  <c r="AR47"/>
  <c r="AN62"/>
  <c r="AS37"/>
  <c r="AW29"/>
  <c r="S62"/>
  <c r="S35"/>
  <c r="S36" s="1"/>
  <c r="Y24"/>
  <c r="O68"/>
  <c r="O76" s="1"/>
  <c r="N68"/>
  <c r="N76" s="1"/>
  <c r="I68"/>
  <c r="I76" s="1"/>
  <c r="CK43" l="1"/>
  <c r="CK62" s="1"/>
  <c r="CJ43"/>
  <c r="CJ62" s="1"/>
  <c r="AD37"/>
  <c r="AH29"/>
  <c r="CL66"/>
  <c r="D42" i="13" s="1"/>
  <c r="I42"/>
  <c r="F42"/>
  <c r="L42"/>
  <c r="K42"/>
  <c r="D43"/>
  <c r="J42"/>
  <c r="J43" s="1"/>
  <c r="G42"/>
  <c r="G43" s="1"/>
  <c r="H42"/>
  <c r="H43" s="1"/>
  <c r="I43"/>
  <c r="L43"/>
  <c r="F43"/>
  <c r="K43"/>
  <c r="Y62" i="2"/>
  <c r="BC29"/>
  <c r="AW37"/>
  <c r="T68"/>
  <c r="T76" s="1"/>
  <c r="Y35"/>
  <c r="Y36" s="1"/>
  <c r="AC24"/>
  <c r="S68"/>
  <c r="S76" s="1"/>
  <c r="AR62"/>
  <c r="AX47"/>
  <c r="X35"/>
  <c r="AD24"/>
  <c r="CL43" l="1"/>
  <c r="D20" i="13" s="1"/>
  <c r="AH37" i="2"/>
  <c r="AN29"/>
  <c r="AD35"/>
  <c r="AH24"/>
  <c r="BB47"/>
  <c r="AX62"/>
  <c r="BY40"/>
  <c r="CI40" s="1"/>
  <c r="BG29"/>
  <c r="BC37"/>
  <c r="Y68"/>
  <c r="Y76" s="1"/>
  <c r="X36"/>
  <c r="X68"/>
  <c r="X76" s="1"/>
  <c r="AC35"/>
  <c r="AC36" s="1"/>
  <c r="AI24"/>
  <c r="AC62"/>
  <c r="I20" i="13" l="1"/>
  <c r="F20"/>
  <c r="G20"/>
  <c r="H20"/>
  <c r="J20"/>
  <c r="K20"/>
  <c r="L20"/>
  <c r="AN37" i="2"/>
  <c r="AR29"/>
  <c r="AC68"/>
  <c r="AC76" s="1"/>
  <c r="BG37"/>
  <c r="BH47"/>
  <c r="BB62"/>
  <c r="AD36"/>
  <c r="AD68"/>
  <c r="AD76" s="1"/>
  <c r="AI62"/>
  <c r="AI35"/>
  <c r="AI36" s="1"/>
  <c r="AM24"/>
  <c r="AH35"/>
  <c r="AN24"/>
  <c r="AR37" l="1"/>
  <c r="AX29"/>
  <c r="AN35"/>
  <c r="AR24"/>
  <c r="AI68"/>
  <c r="AI76" s="1"/>
  <c r="BL47"/>
  <c r="BH62"/>
  <c r="BY29"/>
  <c r="CI29" s="1"/>
  <c r="CI37" s="1"/>
  <c r="BU37"/>
  <c r="AH36"/>
  <c r="AH68"/>
  <c r="AH76" s="1"/>
  <c r="AM35"/>
  <c r="AM36" s="1"/>
  <c r="AS24"/>
  <c r="AM62"/>
  <c r="AS40"/>
  <c r="BT29"/>
  <c r="CH29" s="1"/>
  <c r="BM37"/>
  <c r="AX37" l="1"/>
  <c r="BB29"/>
  <c r="AM68"/>
  <c r="AM76" s="1"/>
  <c r="CJ29"/>
  <c r="CJ37" s="1"/>
  <c r="CK29"/>
  <c r="CK37" s="1"/>
  <c r="CH37"/>
  <c r="AN36"/>
  <c r="AN68"/>
  <c r="AN76" s="1"/>
  <c r="BT37"/>
  <c r="CN29"/>
  <c r="E29" i="11" s="1"/>
  <c r="AS62" i="2"/>
  <c r="AW40"/>
  <c r="AS35"/>
  <c r="AS36" s="1"/>
  <c r="AW24"/>
  <c r="BC24" s="1"/>
  <c r="BY37"/>
  <c r="BL62"/>
  <c r="AR35"/>
  <c r="AX24"/>
  <c r="BH29" l="1"/>
  <c r="BB37"/>
  <c r="AX35"/>
  <c r="BB24"/>
  <c r="AW35"/>
  <c r="AW36" s="1"/>
  <c r="AW62"/>
  <c r="BC40"/>
  <c r="D10" i="13"/>
  <c r="CL37" i="2"/>
  <c r="CN37"/>
  <c r="AR36"/>
  <c r="AR68"/>
  <c r="AR76" s="1"/>
  <c r="BY47"/>
  <c r="CI47" s="1"/>
  <c r="CI62" s="1"/>
  <c r="BU62"/>
  <c r="AS68"/>
  <c r="AS76" s="1"/>
  <c r="BH37" l="1"/>
  <c r="BL29"/>
  <c r="BL37" s="1"/>
  <c r="AW68"/>
  <c r="AW76" s="1"/>
  <c r="D51" i="13"/>
  <c r="J10"/>
  <c r="J51" s="1"/>
  <c r="F10"/>
  <c r="I10"/>
  <c r="L10"/>
  <c r="L51" s="1"/>
  <c r="H10"/>
  <c r="H51" s="1"/>
  <c r="K10"/>
  <c r="K51" s="1"/>
  <c r="G10"/>
  <c r="G51" s="1"/>
  <c r="F51"/>
  <c r="I51"/>
  <c r="CN47" i="2"/>
  <c r="E42" i="11" s="1"/>
  <c r="BY62" i="2"/>
  <c r="BC62"/>
  <c r="BG40"/>
  <c r="BM40" s="1"/>
  <c r="BC35"/>
  <c r="BC36" s="1"/>
  <c r="BG24"/>
  <c r="AX36"/>
  <c r="AX68"/>
  <c r="AX76" s="1"/>
  <c r="BB35"/>
  <c r="BH24"/>
  <c r="E52" i="14" l="1"/>
  <c r="F52" s="1"/>
  <c r="E53"/>
  <c r="F53" s="1"/>
  <c r="E50"/>
  <c r="F50" s="1"/>
  <c r="E47"/>
  <c r="F47" s="1"/>
  <c r="E65"/>
  <c r="F65" s="1"/>
  <c r="E58"/>
  <c r="F58" s="1"/>
  <c r="E57"/>
  <c r="F57" s="1"/>
  <c r="E61"/>
  <c r="F61" s="1"/>
  <c r="E66"/>
  <c r="F66" s="1"/>
  <c r="E59"/>
  <c r="F59" s="1"/>
  <c r="E56"/>
  <c r="F56" s="1"/>
  <c r="E62"/>
  <c r="F62" s="1"/>
  <c r="E55"/>
  <c r="F55" s="1"/>
  <c r="E60"/>
  <c r="F60" s="1"/>
  <c r="E64"/>
  <c r="F64" s="1"/>
  <c r="E54"/>
  <c r="F54" s="1"/>
  <c r="E63"/>
  <c r="F63" s="1"/>
  <c r="E48"/>
  <c r="F48" s="1"/>
  <c r="E49"/>
  <c r="F49" s="1"/>
  <c r="E51"/>
  <c r="F51" s="1"/>
  <c r="BH35" i="2"/>
  <c r="BL24"/>
  <c r="BC68"/>
  <c r="BC76" s="1"/>
  <c r="CL47"/>
  <c r="D24" i="13" s="1"/>
  <c r="BB36" i="2"/>
  <c r="BB68"/>
  <c r="BB76" s="1"/>
  <c r="BG35"/>
  <c r="BG36" s="1"/>
  <c r="BG62"/>
  <c r="BG68" l="1"/>
  <c r="BG76" s="1"/>
  <c r="E67" i="14"/>
  <c r="I24" i="13"/>
  <c r="J24"/>
  <c r="F24"/>
  <c r="K24"/>
  <c r="G24"/>
  <c r="L24"/>
  <c r="H24"/>
  <c r="BM62" i="2"/>
  <c r="BT40"/>
  <c r="CH40" s="1"/>
  <c r="CH62" s="1"/>
  <c r="BM35"/>
  <c r="BM36" s="1"/>
  <c r="BT24"/>
  <c r="CH24" s="1"/>
  <c r="BH36"/>
  <c r="BH68"/>
  <c r="BH76" s="1"/>
  <c r="BL35"/>
  <c r="CK24" l="1"/>
  <c r="CK35" s="1"/>
  <c r="CJ24"/>
  <c r="CH35"/>
  <c r="CJ35"/>
  <c r="BU35"/>
  <c r="BY24"/>
  <c r="BM68"/>
  <c r="BM76" s="1"/>
  <c r="BL36"/>
  <c r="BL68"/>
  <c r="BL76" s="1"/>
  <c r="BT35"/>
  <c r="BT36" s="1"/>
  <c r="BT62"/>
  <c r="CN40"/>
  <c r="E35" i="11" s="1"/>
  <c r="CK68" i="2" l="1"/>
  <c r="CK76" s="1"/>
  <c r="CK36"/>
  <c r="CN24"/>
  <c r="CN35" s="1"/>
  <c r="CI24"/>
  <c r="CI35" s="1"/>
  <c r="CH36"/>
  <c r="CH68"/>
  <c r="CH76" s="1"/>
  <c r="CJ36"/>
  <c r="CJ68"/>
  <c r="CJ76" s="1"/>
  <c r="CL40"/>
  <c r="D17" i="13" s="1"/>
  <c r="E24" i="11"/>
  <c r="BY35" i="2"/>
  <c r="BT68"/>
  <c r="BT76" s="1"/>
  <c r="CN62"/>
  <c r="CL24"/>
  <c r="BU36"/>
  <c r="BU68"/>
  <c r="BU76" s="1"/>
  <c r="CI36" l="1"/>
  <c r="CL36" s="1"/>
  <c r="CI68"/>
  <c r="CI76" s="1"/>
  <c r="K17" i="13"/>
  <c r="K38" s="1"/>
  <c r="G17"/>
  <c r="G38" s="1"/>
  <c r="J17"/>
  <c r="J38" s="1"/>
  <c r="F17"/>
  <c r="F38" s="1"/>
  <c r="I17"/>
  <c r="I38" s="1"/>
  <c r="L17"/>
  <c r="L38" s="1"/>
  <c r="H17"/>
  <c r="H38" s="1"/>
  <c r="D38"/>
  <c r="CL35" i="2"/>
  <c r="D5" i="13"/>
  <c r="CN68" i="2"/>
  <c r="CN76" s="1"/>
  <c r="BY36"/>
  <c r="CN36" s="1"/>
  <c r="BY68"/>
  <c r="BY76" s="1"/>
  <c r="CL62"/>
  <c r="G5" i="13" l="1"/>
  <c r="G15" s="1"/>
  <c r="G50" s="1"/>
  <c r="L5"/>
  <c r="L15" s="1"/>
  <c r="L50" s="1"/>
  <c r="H5"/>
  <c r="H15" s="1"/>
  <c r="H50" s="1"/>
  <c r="I5"/>
  <c r="I15" s="1"/>
  <c r="I50" s="1"/>
  <c r="K5"/>
  <c r="K15" s="1"/>
  <c r="K50" s="1"/>
  <c r="J5"/>
  <c r="J15" s="1"/>
  <c r="J50" s="1"/>
  <c r="F5"/>
  <c r="F15" s="1"/>
  <c r="F50" s="1"/>
  <c r="D15"/>
  <c r="CL68" i="2"/>
  <c r="CL76" s="1"/>
  <c r="E35" i="14" l="1"/>
  <c r="F35" s="1"/>
  <c r="E29"/>
  <c r="F29" s="1"/>
  <c r="E34"/>
  <c r="F34" s="1"/>
  <c r="E28"/>
  <c r="F28" s="1"/>
  <c r="E27"/>
  <c r="F27" s="1"/>
  <c r="E36"/>
  <c r="F36" s="1"/>
  <c r="E38"/>
  <c r="F38" s="1"/>
  <c r="E33"/>
  <c r="F33" s="1"/>
  <c r="E39"/>
  <c r="F39" s="1"/>
  <c r="E32"/>
  <c r="F32" s="1"/>
  <c r="E30"/>
  <c r="F30" s="1"/>
  <c r="E37"/>
  <c r="F37" s="1"/>
  <c r="E31"/>
  <c r="F31" s="1"/>
  <c r="K52" i="13"/>
  <c r="E25" i="14"/>
  <c r="F25" s="1"/>
  <c r="E21"/>
  <c r="F21" s="1"/>
  <c r="G52" i="13"/>
  <c r="H52"/>
  <c r="E22" i="14"/>
  <c r="F22" s="1"/>
  <c r="I52" i="13"/>
  <c r="E23" i="14"/>
  <c r="F23" s="1"/>
  <c r="J52" i="13"/>
  <c r="E24" i="14"/>
  <c r="F24" s="1"/>
  <c r="L52" i="13"/>
  <c r="E26" i="14"/>
  <c r="F26" s="1"/>
  <c r="E20"/>
  <c r="F20" s="1"/>
  <c r="F52" i="13"/>
  <c r="D50"/>
  <c r="D52" s="1"/>
  <c r="E40" i="14" l="1"/>
</calcChain>
</file>

<file path=xl/comments1.xml><?xml version="1.0" encoding="utf-8"?>
<comments xmlns="http://schemas.openxmlformats.org/spreadsheetml/2006/main">
  <authors>
    <author>CAL</author>
  </authors>
  <commentList>
    <comment ref="BF33" authorId="0">
      <text>
        <r>
          <rPr>
            <b/>
            <sz val="8"/>
            <color indexed="81"/>
            <rFont val="Tahoma"/>
            <charset val="1"/>
          </rPr>
          <t>CAL:</t>
        </r>
        <r>
          <rPr>
            <sz val="8"/>
            <color indexed="81"/>
            <rFont val="Tahoma"/>
            <charset val="1"/>
          </rPr>
          <t xml:space="preserve">
</t>
        </r>
        <r>
          <rPr>
            <sz val="12"/>
            <color indexed="81"/>
            <rFont val="Tahoma"/>
            <family val="2"/>
          </rPr>
          <t>tax sharing</t>
        </r>
      </text>
    </comment>
    <comment ref="BP33" authorId="0">
      <text>
        <r>
          <rPr>
            <b/>
            <sz val="8"/>
            <color indexed="81"/>
            <rFont val="Tahoma"/>
            <family val="2"/>
          </rPr>
          <t>CAL:</t>
        </r>
        <r>
          <rPr>
            <sz val="8"/>
            <color indexed="81"/>
            <rFont val="Tahoma"/>
            <family val="2"/>
          </rPr>
          <t xml:space="preserve">
</t>
        </r>
        <r>
          <rPr>
            <sz val="12"/>
            <color indexed="81"/>
            <rFont val="Tahoma"/>
            <family val="2"/>
          </rPr>
          <t>2010 tax sharing</t>
        </r>
      </text>
    </comment>
  </commentList>
</comments>
</file>

<file path=xl/sharedStrings.xml><?xml version="1.0" encoding="utf-8"?>
<sst xmlns="http://schemas.openxmlformats.org/spreadsheetml/2006/main" count="352" uniqueCount="231">
  <si>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</si>
  <si>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</si>
  <si>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</si>
  <si>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</si>
  <si>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</si>
  <si>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</si>
  <si>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</si>
  <si>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</si>
  <si>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</si>
  <si>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</si>
  <si>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</si>
  <si>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</si>
  <si>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</si>
  <si>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</si>
  <si>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</si>
  <si>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</si>
  <si>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</si>
  <si>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</si>
  <si>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</si>
  <si>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</si>
  <si>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</si>
  <si>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</si>
  <si>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</si>
  <si>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</si>
  <si>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</si>
  <si>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</si>
  <si>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</si>
  <si>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</si>
  <si>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</si>
  <si>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</si>
  <si>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</si>
  <si>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</si>
  <si>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</si>
  <si>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</si>
  <si>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</si>
  <si>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</si>
  <si>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</si>
  <si>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</si>
  <si>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</si>
  <si>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</si>
  <si>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</si>
  <si>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</si>
  <si>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</si>
  <si>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</si>
  <si>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</si>
  <si>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</si>
  <si>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</si>
  <si>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</si>
  <si>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</si>
  <si>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</si>
  <si>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</si>
  <si>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</si>
  <si>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</si>
  <si>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</si>
  <si>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</si>
  <si>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</si>
  <si>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</si>
  <si>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</si>
  <si>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</si>
  <si>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</si>
  <si>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</si>
  <si>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</si>
  <si>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</si>
  <si>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</si>
  <si>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</si>
  <si>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</si>
  <si>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</si>
  <si>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</si>
  <si>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</si>
  <si>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</si>
  <si>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</si>
  <si>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</si>
  <si>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</si>
  <si>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</si>
  <si>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</si>
  <si>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</si>
  <si>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</si>
  <si>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</si>
  <si>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</si>
  <si>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</si>
  <si>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</si>
  <si>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</si>
  <si>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</si>
  <si>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</si>
  <si>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</si>
  <si>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</si>
  <si>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</si>
  <si>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</si>
  <si>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</si>
  <si>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</si>
  <si>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</si>
  <si>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</si>
  <si>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</si>
  <si>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</si>
  <si>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</si>
  <si>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</si>
  <si>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</si>
  <si>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</si>
  <si>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</si>
  <si>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</si>
  <si>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</si>
  <si>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</si>
  <si>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</si>
  <si>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</si>
  <si>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</si>
  <si>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</si>
  <si>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</si>
  <si>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</si>
  <si>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</si>
  <si>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</si>
  <si>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</si>
  <si>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</si>
  <si>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</si>
  <si>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</si>
  <si>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</si>
  <si>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</si>
  <si>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</si>
  <si>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</si>
  <si>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</si>
  <si>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</si>
  <si>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</si>
  <si>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</si>
  <si>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</si>
  <si>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</si>
  <si>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</si>
  <si>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</si>
  <si>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</si>
  <si>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</si>
  <si>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</si>
  <si>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</si>
  <si>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</si>
  <si>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</si>
  <si>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</si>
  <si>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</si>
  <si>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</si>
  <si>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</si>
  <si>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</si>
  <si>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</si>
  <si>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</si>
  <si>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</si>
  <si>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</si>
  <si>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</si>
  <si>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</si>
  <si>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</si>
  <si>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</si>
  <si>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</si>
  <si>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</si>
  <si>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</si>
  <si>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</si>
  <si>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</si>
  <si>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</si>
  <si>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</si>
  <si>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</si>
  <si>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</si>
  <si>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</si>
  <si>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</si>
  <si>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</si>
  <si>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</si>
  <si>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</si>
  <si>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</si>
  <si>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</si>
  <si>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</si>
  <si>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</si>
  <si>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</si>
  <si>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</si>
  <si>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</si>
  <si>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</si>
  <si>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</si>
  <si>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</si>
  <si>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</si>
  <si>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</si>
  <si>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</si>
  <si>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</si>
  <si>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</si>
  <si>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</si>
  <si>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</si>
  <si>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</si>
  <si>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</si>
  <si>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</si>
  <si>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</si>
  <si>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</si>
  <si>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</si>
  <si>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</si>
  <si>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</si>
  <si>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</si>
  <si>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</si>
  <si>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</si>
  <si>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</si>
  <si>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</si>
  <si>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</si>
  <si>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</si>
  <si>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</si>
  <si>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</si>
  <si>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</si>
  <si>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</si>
  <si>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</si>
  <si>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</si>
  <si>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</si>
  <si>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</si>
  <si>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</si>
  <si>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</si>
  <si>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</si>
  <si>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</si>
  <si>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</si>
  <si>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</si>
  <si>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</si>
  <si>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</si>
  <si>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</si>
  <si>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</si>
  <si>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</si>
  <si>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Peterborough Distribution Inc.</t>
  </si>
  <si>
    <t>EB-2012-0160</t>
  </si>
  <si>
    <t>Adjustments 
during 2012 
EB-2012-0188 PILS 
Principal</t>
  </si>
  <si>
    <t>Adjustments 
during 2012 
EB-2012-0188 PILS 
Interest</t>
  </si>
  <si>
    <t>Adjustments 
during 2012 
EB-2012-0008 Smart Meters 
Principal</t>
  </si>
  <si>
    <t>Adjustments 
during 2012 
EB-2012-0008 Smart Meters 
Interest</t>
  </si>
  <si>
    <t>Adjust Principal Balance to 50%</t>
  </si>
  <si>
    <t>Residential</t>
  </si>
  <si>
    <t>General Service &lt; 50 kW</t>
  </si>
  <si>
    <t>General Service &gt; 50 kW</t>
  </si>
  <si>
    <t>Large User</t>
  </si>
  <si>
    <t>Street Lighting</t>
  </si>
  <si>
    <t>Sentinel Lighting</t>
  </si>
  <si>
    <t>Unmetered Scattered Load</t>
  </si>
  <si>
    <t>kW</t>
  </si>
  <si>
    <t>HST savings</t>
  </si>
  <si>
    <t>January 1, 2012 to April 30, 2013</t>
  </si>
  <si>
    <t>Amanda Jankowski, Manager, Finance and Regulatory Compliance</t>
  </si>
  <si>
    <t>(705) 748-9301 x1272</t>
  </si>
  <si>
    <t>ajankowski@peterboroughutilities.ca</t>
  </si>
  <si>
    <t xml:space="preserve"> </t>
  </si>
</sst>
</file>

<file path=xl/styles.xml><?xml version="1.0" encoding="utf-8"?>
<styleSheet xmlns="http://schemas.openxmlformats.org/spreadsheetml/2006/main">
  <numFmts count="17">
    <numFmt numFmtId="5" formatCode="&quot;$&quot;#,##0_);\(&quot;$&quot;#,##0\)"/>
    <numFmt numFmtId="44" formatCode="_(&quot;$&quot;* #,##0.00_);_(&quot;$&quot;* \(#,##0.00\);_(&quot;$&quot;* &quot;-&quot;??_);_(@_)"/>
    <numFmt numFmtId="164" formatCode="_-&quot;$&quot;* #,##0.00_-;\-&quot;$&quot;* #,##0.00_-;_-&quot;$&quot;* &quot;-&quot;??_-;_-@_-"/>
    <numFmt numFmtId="165" formatCode="_-* #,##0.00_-;\-* #,##0.00_-;_-* &quot;-&quot;??_-;_-@_-"/>
    <numFmt numFmtId="166" formatCode="_(* #,##0.0_);_(* \(#,##0.0\);_(* &quot;-&quot;??_);_(@_)"/>
    <numFmt numFmtId="167" formatCode="_(* #,##0_);_(* \(#,##0\);_(* &quot;-&quot;??_);_(@_)"/>
    <numFmt numFmtId="168" formatCode="_(&quot;$&quot;* #,##0_);_(&quot;$&quot;* \(#,##0\);_(&quot;$&quot;*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s>
  <fonts count="59">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u/>
      <sz val="10"/>
      <color theme="10"/>
      <name val="Arial"/>
      <family val="2"/>
    </font>
    <font>
      <sz val="8"/>
      <color indexed="81"/>
      <name val="Tahoma"/>
      <charset val="1"/>
    </font>
    <font>
      <b/>
      <sz val="8"/>
      <color indexed="81"/>
      <name val="Tahoma"/>
      <charset val="1"/>
    </font>
    <font>
      <sz val="12"/>
      <color indexed="81"/>
      <name val="Tahoma"/>
      <family val="2"/>
    </font>
    <font>
      <sz val="8"/>
      <color indexed="81"/>
      <name val="Tahoma"/>
      <family val="2"/>
    </font>
    <font>
      <b/>
      <sz val="8"/>
      <color indexed="81"/>
      <name val="Tahom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72">
    <xf numFmtId="0" fontId="0" fillId="0" borderId="0"/>
    <xf numFmtId="166" fontId="3" fillId="0" borderId="0"/>
    <xf numFmtId="170" fontId="3" fillId="0" borderId="0"/>
    <xf numFmtId="172" fontId="3" fillId="0" borderId="0"/>
    <xf numFmtId="173"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1" fontId="3" fillId="0" borderId="0"/>
    <xf numFmtId="167" fontId="3" fillId="0" borderId="0"/>
    <xf numFmtId="0" fontId="30" fillId="24" borderId="0" applyNumberFormat="0" applyBorder="0" applyAlignment="0" applyProtection="0"/>
    <xf numFmtId="169"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 fillId="0" borderId="0"/>
    <xf numFmtId="166" fontId="3" fillId="0" borderId="0"/>
    <xf numFmtId="166" fontId="3" fillId="0" borderId="0"/>
    <xf numFmtId="166" fontId="3" fillId="0" borderId="0"/>
    <xf numFmtId="166" fontId="3" fillId="0" borderId="0"/>
    <xf numFmtId="172"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53" fillId="0" borderId="0" applyNumberFormat="0" applyFill="0" applyBorder="0" applyAlignment="0" applyProtection="0">
      <alignment vertical="top"/>
      <protection locked="0"/>
    </xf>
  </cellStyleXfs>
  <cellXfs count="276">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8"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16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4" fontId="4" fillId="0" borderId="0" xfId="0" applyNumberFormat="1" applyFont="1" applyFill="1" applyBorder="1" applyProtection="1"/>
    <xf numFmtId="174" fontId="4" fillId="0" borderId="10" xfId="0" applyNumberFormat="1" applyFont="1" applyFill="1" applyBorder="1" applyProtection="1"/>
    <xf numFmtId="174" fontId="4" fillId="26" borderId="19" xfId="0" applyNumberFormat="1" applyFont="1" applyFill="1" applyBorder="1" applyProtection="1"/>
    <xf numFmtId="174" fontId="4" fillId="26" borderId="20" xfId="0" applyNumberFormat="1" applyFont="1" applyFill="1" applyBorder="1" applyProtection="1"/>
    <xf numFmtId="174" fontId="0" fillId="0" borderId="10" xfId="0" applyNumberFormat="1" applyBorder="1" applyProtection="1"/>
    <xf numFmtId="174" fontId="4" fillId="0" borderId="9" xfId="0" applyNumberFormat="1" applyFont="1" applyFill="1" applyBorder="1" applyProtection="1"/>
    <xf numFmtId="174" fontId="0" fillId="0" borderId="0" xfId="0" applyNumberFormat="1" applyBorder="1" applyProtection="1"/>
    <xf numFmtId="174" fontId="0" fillId="0" borderId="15" xfId="0" applyNumberFormat="1" applyBorder="1" applyProtection="1"/>
    <xf numFmtId="174" fontId="4" fillId="0" borderId="15" xfId="0" applyNumberFormat="1" applyFont="1" applyFill="1" applyBorder="1" applyProtection="1"/>
    <xf numFmtId="174" fontId="4" fillId="22" borderId="19" xfId="0" applyNumberFormat="1" applyFont="1" applyFill="1" applyBorder="1" applyProtection="1"/>
    <xf numFmtId="174" fontId="4" fillId="22" borderId="20" xfId="0" applyNumberFormat="1" applyFont="1" applyFill="1" applyBorder="1" applyProtection="1"/>
    <xf numFmtId="174" fontId="4" fillId="22" borderId="9" xfId="0" applyNumberFormat="1" applyFont="1" applyFill="1" applyBorder="1" applyProtection="1"/>
    <xf numFmtId="174" fontId="4" fillId="22" borderId="0" xfId="0" applyNumberFormat="1" applyFont="1" applyFill="1" applyBorder="1" applyProtection="1"/>
    <xf numFmtId="174" fontId="4" fillId="22" borderId="10" xfId="0" applyNumberFormat="1" applyFont="1" applyFill="1" applyBorder="1" applyProtection="1"/>
    <xf numFmtId="174" fontId="4" fillId="0" borderId="9" xfId="0" applyNumberFormat="1" applyFont="1" applyBorder="1" applyProtection="1"/>
    <xf numFmtId="174" fontId="4" fillId="0" borderId="0" xfId="0" applyNumberFormat="1" applyFont="1" applyBorder="1" applyProtection="1"/>
    <xf numFmtId="174" fontId="4" fillId="0" borderId="10" xfId="0" applyNumberFormat="1" applyFont="1" applyBorder="1" applyProtection="1"/>
    <xf numFmtId="174" fontId="4" fillId="0" borderId="29" xfId="0" applyNumberFormat="1" applyFont="1" applyFill="1" applyBorder="1" applyProtection="1"/>
    <xf numFmtId="174" fontId="4" fillId="0" borderId="30" xfId="0" applyNumberFormat="1" applyFont="1" applyFill="1" applyBorder="1" applyProtection="1"/>
    <xf numFmtId="174" fontId="4" fillId="0" borderId="31" xfId="0" applyNumberFormat="1" applyFont="1" applyFill="1" applyBorder="1" applyProtection="1"/>
    <xf numFmtId="44" fontId="0" fillId="0" borderId="15" xfId="0" applyNumberFormat="1" applyBorder="1" applyAlignment="1" applyProtection="1">
      <alignment vertical="center"/>
    </xf>
    <xf numFmtId="44"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4" fontId="4" fillId="26" borderId="33" xfId="0" applyNumberFormat="1" applyFont="1" applyFill="1" applyBorder="1" applyProtection="1"/>
    <xf numFmtId="174" fontId="4" fillId="26" borderId="29" xfId="0" applyNumberFormat="1" applyFont="1" applyFill="1" applyBorder="1" applyProtection="1"/>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Fill="1" applyProtection="1"/>
    <xf numFmtId="174" fontId="4" fillId="26" borderId="39" xfId="0" applyNumberFormat="1" applyFont="1" applyFill="1" applyBorder="1" applyProtection="1"/>
    <xf numFmtId="174" fontId="4" fillId="26" borderId="25" xfId="0" applyNumberFormat="1" applyFont="1" applyFill="1" applyBorder="1" applyProtection="1"/>
    <xf numFmtId="174" fontId="4" fillId="22" borderId="24"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40" xfId="0" applyBorder="1" applyAlignment="1" applyProtection="1">
      <alignment horizontal="left" vertical="top" wrapText="1"/>
      <protection locked="0"/>
    </xf>
    <xf numFmtId="0" fontId="0" fillId="0" borderId="10" xfId="0" applyBorder="1" applyProtection="1">
      <protection locked="0"/>
    </xf>
    <xf numFmtId="0" fontId="0" fillId="0" borderId="41" xfId="0" applyBorder="1" applyProtection="1"/>
    <xf numFmtId="174" fontId="4" fillId="0" borderId="42" xfId="0" applyNumberFormat="1" applyFont="1" applyFill="1" applyBorder="1" applyProtection="1"/>
    <xf numFmtId="174" fontId="4" fillId="0" borderId="43" xfId="0" applyNumberFormat="1" applyFont="1" applyFill="1" applyBorder="1" applyProtection="1"/>
    <xf numFmtId="174" fontId="4" fillId="0" borderId="44" xfId="0" applyNumberFormat="1" applyFont="1" applyFill="1" applyBorder="1" applyProtection="1"/>
    <xf numFmtId="174" fontId="4" fillId="26" borderId="45"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5"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4" fontId="4" fillId="30" borderId="19" xfId="0" applyNumberFormat="1" applyFont="1" applyFill="1" applyBorder="1" applyProtection="1">
      <protection locked="0"/>
    </xf>
    <xf numFmtId="174" fontId="4" fillId="30" borderId="20" xfId="0" applyNumberFormat="1" applyFont="1" applyFill="1" applyBorder="1" applyProtection="1">
      <protection locked="0"/>
    </xf>
    <xf numFmtId="174" fontId="4" fillId="30" borderId="21" xfId="0" applyNumberFormat="1" applyFont="1" applyFill="1" applyBorder="1" applyProtection="1">
      <protection locked="0"/>
    </xf>
    <xf numFmtId="174" fontId="4" fillId="30" borderId="22" xfId="0" applyNumberFormat="1" applyFont="1" applyFill="1" applyBorder="1" applyProtection="1">
      <protection locked="0"/>
    </xf>
    <xf numFmtId="174" fontId="4" fillId="30" borderId="23" xfId="0" applyNumberFormat="1" applyFont="1" applyFill="1" applyBorder="1" applyProtection="1">
      <protection locked="0"/>
    </xf>
    <xf numFmtId="174" fontId="4" fillId="30" borderId="24" xfId="0" applyNumberFormat="1" applyFont="1" applyFill="1" applyBorder="1" applyProtection="1">
      <protection locked="0"/>
    </xf>
    <xf numFmtId="174" fontId="4" fillId="30" borderId="25" xfId="0" applyNumberFormat="1" applyFont="1" applyFill="1" applyBorder="1" applyProtection="1">
      <protection locked="0"/>
    </xf>
    <xf numFmtId="174" fontId="4" fillId="30" borderId="26" xfId="0" applyNumberFormat="1" applyFont="1" applyFill="1" applyBorder="1" applyProtection="1">
      <protection locked="0"/>
    </xf>
    <xf numFmtId="174" fontId="4" fillId="30" borderId="20" xfId="0" applyNumberFormat="1" applyFont="1" applyFill="1" applyBorder="1" applyAlignment="1" applyProtection="1">
      <alignment horizontal="center"/>
      <protection locked="0"/>
    </xf>
    <xf numFmtId="174" fontId="4" fillId="30" borderId="27" xfId="0" applyNumberFormat="1" applyFont="1" applyFill="1" applyBorder="1" applyProtection="1">
      <protection locked="0"/>
    </xf>
    <xf numFmtId="174" fontId="4" fillId="30" borderId="28" xfId="0" applyNumberFormat="1" applyFont="1" applyFill="1" applyBorder="1" applyProtection="1">
      <protection locked="0"/>
    </xf>
    <xf numFmtId="174" fontId="4" fillId="30" borderId="0" xfId="0" applyNumberFormat="1" applyFont="1" applyFill="1" applyBorder="1" applyProtection="1">
      <protection locked="0"/>
    </xf>
    <xf numFmtId="174" fontId="4" fillId="30" borderId="15" xfId="0" applyNumberFormat="1" applyFont="1" applyFill="1" applyBorder="1" applyProtection="1">
      <protection locked="0"/>
    </xf>
    <xf numFmtId="174" fontId="4" fillId="30" borderId="33" xfId="0" applyNumberFormat="1" applyFont="1" applyFill="1" applyBorder="1" applyProtection="1">
      <protection locked="0"/>
    </xf>
    <xf numFmtId="174" fontId="4" fillId="30" borderId="29" xfId="0" applyNumberFormat="1" applyFont="1" applyFill="1" applyBorder="1" applyProtection="1">
      <protection locked="0"/>
    </xf>
    <xf numFmtId="174" fontId="4" fillId="30" borderId="35" xfId="0" applyNumberFormat="1" applyFont="1" applyFill="1" applyBorder="1" applyProtection="1">
      <protection locked="0"/>
    </xf>
    <xf numFmtId="174" fontId="4" fillId="30" borderId="36" xfId="0" applyNumberFormat="1" applyFont="1" applyFill="1" applyBorder="1" applyProtection="1">
      <protection locked="0"/>
    </xf>
    <xf numFmtId="174" fontId="4" fillId="30" borderId="34" xfId="0" applyNumberFormat="1" applyFont="1" applyFill="1" applyBorder="1" applyProtection="1">
      <protection locked="0"/>
    </xf>
    <xf numFmtId="174"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4" fontId="0" fillId="0" borderId="32" xfId="0" applyNumberFormat="1" applyBorder="1" applyProtection="1"/>
    <xf numFmtId="174" fontId="0" fillId="0" borderId="58" xfId="0" applyNumberFormat="1" applyBorder="1" applyProtection="1"/>
    <xf numFmtId="0" fontId="0" fillId="0" borderId="4" xfId="0" applyBorder="1"/>
    <xf numFmtId="0" fontId="6" fillId="0" borderId="4" xfId="0" applyFont="1" applyBorder="1"/>
    <xf numFmtId="174"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4" fontId="7" fillId="0" borderId="0" xfId="57" applyNumberFormat="1" applyFont="1" applyAlignment="1">
      <alignment horizontal="right" indent="1"/>
    </xf>
    <xf numFmtId="174" fontId="7" fillId="0" borderId="0" xfId="0" applyNumberFormat="1" applyFont="1" applyAlignment="1">
      <alignment horizontal="right" indent="1"/>
    </xf>
    <xf numFmtId="0" fontId="6" fillId="0" borderId="59" xfId="0" applyFont="1" applyBorder="1" applyAlignment="1">
      <alignment horizontal="center" vertical="center"/>
    </xf>
    <xf numFmtId="0" fontId="6" fillId="0" borderId="59"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6"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4"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6" fontId="3" fillId="0" borderId="0" xfId="57" applyNumberFormat="1" applyFont="1" applyBorder="1" applyAlignment="1" applyProtection="1">
      <alignment horizontal="center" vertical="center"/>
    </xf>
    <xf numFmtId="0" fontId="3" fillId="0" borderId="0" xfId="0" applyFont="1" applyBorder="1" applyProtection="1"/>
    <xf numFmtId="174" fontId="3" fillId="0" borderId="0" xfId="57" applyNumberFormat="1" applyFont="1" applyBorder="1" applyProtection="1"/>
    <xf numFmtId="174"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3" fillId="29" borderId="4" xfId="0" applyFont="1" applyFill="1" applyBorder="1" applyAlignment="1" applyProtection="1">
      <alignment horizontal="center" vertical="center"/>
    </xf>
    <xf numFmtId="0" fontId="6" fillId="31" borderId="4" xfId="0" applyFont="1" applyFill="1" applyBorder="1" applyProtection="1"/>
    <xf numFmtId="176"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174" fontId="3" fillId="30" borderId="4" xfId="57" applyNumberFormat="1" applyFont="1" applyFill="1" applyBorder="1"/>
    <xf numFmtId="9" fontId="3" fillId="30" borderId="4" xfId="58" applyFont="1" applyFill="1" applyBorder="1"/>
    <xf numFmtId="174"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7" fontId="3" fillId="30" borderId="4" xfId="56" applyNumberFormat="1" applyFont="1" applyFill="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6" fontId="3" fillId="30" borderId="4" xfId="57" applyNumberFormat="1" applyFont="1" applyFill="1" applyBorder="1" applyAlignment="1" applyProtection="1">
      <alignment horizontal="center" vertical="center"/>
    </xf>
    <xf numFmtId="176"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7" fontId="0" fillId="0" borderId="4" xfId="56" applyNumberFormat="1" applyFont="1" applyBorder="1" applyAlignment="1">
      <alignment horizontal="center" vertical="center"/>
    </xf>
    <xf numFmtId="174" fontId="0" fillId="0" borderId="4" xfId="57" applyNumberFormat="1" applyFont="1" applyBorder="1"/>
    <xf numFmtId="176" fontId="6" fillId="31" borderId="4" xfId="0" applyNumberFormat="1" applyFont="1" applyFill="1" applyBorder="1" applyAlignment="1" applyProtection="1">
      <alignment vertical="center"/>
    </xf>
    <xf numFmtId="176"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6"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7" fontId="6" fillId="32" borderId="4" xfId="56" applyNumberFormat="1" applyFont="1" applyFill="1" applyBorder="1" applyAlignment="1">
      <alignment horizontal="center" vertical="center"/>
    </xf>
    <xf numFmtId="174" fontId="6" fillId="32" borderId="4" xfId="57" applyNumberFormat="1" applyFont="1" applyFill="1" applyBorder="1"/>
    <xf numFmtId="178"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7" fontId="3" fillId="30" borderId="4" xfId="0" applyNumberFormat="1" applyFont="1" applyFill="1" applyBorder="1" applyAlignment="1">
      <alignment horizontal="right" vertical="center"/>
    </xf>
    <xf numFmtId="177" fontId="3" fillId="28" borderId="4" xfId="0" applyNumberFormat="1" applyFont="1" applyFill="1" applyBorder="1" applyAlignment="1">
      <alignment horizontal="right" vertical="center"/>
    </xf>
    <xf numFmtId="177" fontId="3" fillId="30" borderId="4" xfId="0" applyNumberFormat="1" applyFont="1" applyFill="1" applyBorder="1" applyAlignment="1">
      <alignment horizontal="right" vertical="center" wrapText="1"/>
    </xf>
    <xf numFmtId="0" fontId="52" fillId="0" borderId="0" xfId="0" applyFont="1"/>
    <xf numFmtId="177" fontId="0" fillId="0" borderId="0" xfId="0" applyNumberFormat="1"/>
    <xf numFmtId="0" fontId="3" fillId="0" borderId="0" xfId="0" applyFont="1" applyProtection="1"/>
    <xf numFmtId="0" fontId="17" fillId="0" borderId="4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174" fontId="0" fillId="34" borderId="10" xfId="0" applyNumberFormat="1" applyFill="1" applyBorder="1" applyProtection="1"/>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53" fillId="30" borderId="55" xfId="71" applyNumberForma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17" fillId="0" borderId="4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4" fillId="0" borderId="17"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36" fillId="0" borderId="41"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49"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49"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6" xfId="0" applyFont="1" applyBorder="1" applyAlignment="1" applyProtection="1">
      <alignment horizontal="center"/>
    </xf>
    <xf numFmtId="0" fontId="16" fillId="0" borderId="13" xfId="0" applyFont="1" applyBorder="1" applyAlignment="1" applyProtection="1">
      <alignment horizontal="center"/>
    </xf>
    <xf numFmtId="0" fontId="11" fillId="0" borderId="0" xfId="0" applyFont="1" applyAlignment="1" applyProtection="1">
      <alignment horizontal="left" vertical="top" wrapText="1"/>
    </xf>
    <xf numFmtId="0" fontId="34" fillId="0" borderId="47"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8" xfId="0" applyFont="1" applyBorder="1" applyAlignment="1" applyProtection="1">
      <alignment horizontal="left" vertical="center"/>
    </xf>
    <xf numFmtId="0" fontId="5" fillId="27" borderId="0" xfId="0" applyFont="1" applyFill="1" applyBorder="1" applyAlignment="1" applyProtection="1">
      <alignment horizontal="left" vertical="top" wrapText="1"/>
    </xf>
    <xf numFmtId="0" fontId="17" fillId="0" borderId="54"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8" xfId="0" applyFont="1" applyBorder="1" applyAlignment="1" applyProtection="1">
      <alignment horizontal="left" vertical="center"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50"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60"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59" xfId="69" applyFont="1" applyFill="1" applyBorder="1" applyAlignment="1" applyProtection="1">
      <alignment horizontal="center" vertical="center" wrapText="1"/>
    </xf>
    <xf numFmtId="0" fontId="6" fillId="28" borderId="61"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xf numFmtId="174" fontId="3" fillId="0" borderId="10" xfId="0" applyNumberFormat="1" applyFont="1" applyBorder="1" applyProtection="1"/>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1"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8">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57420" cy="1924049"/>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63500"/>
          <a:ext cx="8699500" cy="2362200"/>
          <a:chOff x="9524" y="19051"/>
          <a:chExt cx="8537711" cy="1924049"/>
        </a:xfrm>
      </xdr:grpSpPr>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762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863600</xdr:colOff>
      <xdr:row>14</xdr:row>
      <xdr:rowOff>95250</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7412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jankowski@peterboroughutilities.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B11:N36"/>
  <sheetViews>
    <sheetView showGridLines="0" zoomScale="115" zoomScaleNormal="115" workbookViewId="0">
      <selection activeCell="F25" sqref="F25"/>
    </sheetView>
  </sheetViews>
  <sheetFormatPr defaultRowHeight="15"/>
  <cols>
    <col min="1" max="1" width="13.28515625" style="91" customWidth="1"/>
    <col min="2" max="4" width="9.140625" style="91"/>
    <col min="5" max="5" width="9.140625" style="91" customWidth="1"/>
    <col min="6" max="16384" width="9.140625" style="91"/>
  </cols>
  <sheetData>
    <row r="11" spans="2:14">
      <c r="G11" s="92"/>
    </row>
    <row r="12" spans="2:14">
      <c r="B12" s="93"/>
      <c r="C12" s="93"/>
      <c r="D12" s="93"/>
      <c r="E12" s="93"/>
      <c r="F12" s="93"/>
      <c r="G12" s="92"/>
      <c r="M12" s="94" t="s">
        <v>147</v>
      </c>
      <c r="N12" s="95">
        <v>2</v>
      </c>
    </row>
    <row r="13" spans="2:14" ht="15.75" thickBot="1">
      <c r="G13" s="92"/>
    </row>
    <row r="14" spans="2:14" ht="16.5" customHeight="1" thickTop="1" thickBot="1">
      <c r="E14" s="96" t="s">
        <v>148</v>
      </c>
      <c r="F14" s="215" t="s">
        <v>210</v>
      </c>
      <c r="G14" s="216"/>
      <c r="H14" s="216"/>
      <c r="I14" s="216"/>
      <c r="J14" s="216"/>
      <c r="K14" s="216"/>
      <c r="L14" s="217"/>
    </row>
    <row r="15" spans="2:14" ht="15.75" thickBot="1">
      <c r="E15" s="97"/>
      <c r="F15" s="98"/>
      <c r="G15" s="99"/>
      <c r="H15" s="98"/>
      <c r="I15" s="98"/>
      <c r="J15" s="98"/>
    </row>
    <row r="16" spans="2:14" ht="16.5" thickTop="1" thickBot="1">
      <c r="E16" s="100" t="s">
        <v>149</v>
      </c>
      <c r="F16" s="218" t="s">
        <v>150</v>
      </c>
      <c r="G16" s="219"/>
      <c r="H16" s="219"/>
      <c r="I16" s="219"/>
      <c r="J16" s="220"/>
    </row>
    <row r="17" spans="2:14" ht="15.75" thickBot="1">
      <c r="E17" s="101"/>
    </row>
    <row r="18" spans="2:14" ht="16.5" thickTop="1" thickBot="1">
      <c r="E18" s="100" t="s">
        <v>151</v>
      </c>
      <c r="F18" s="221" t="s">
        <v>211</v>
      </c>
      <c r="G18" s="222"/>
      <c r="H18" s="222"/>
      <c r="I18" s="222"/>
      <c r="J18" s="223"/>
    </row>
    <row r="19" spans="2:14" ht="15.75" thickBot="1">
      <c r="E19" s="101"/>
    </row>
    <row r="20" spans="2:14" ht="16.5" thickTop="1" thickBot="1">
      <c r="E20" s="100" t="s">
        <v>152</v>
      </c>
      <c r="F20" s="221" t="s">
        <v>227</v>
      </c>
      <c r="G20" s="222"/>
      <c r="H20" s="222"/>
      <c r="I20" s="222"/>
      <c r="J20" s="223"/>
    </row>
    <row r="21" spans="2:14" ht="15.75" thickBot="1">
      <c r="E21" s="102"/>
      <c r="F21" s="98"/>
      <c r="G21" s="99"/>
      <c r="H21" s="98"/>
      <c r="I21" s="98"/>
      <c r="J21" s="98"/>
    </row>
    <row r="22" spans="2:14" ht="16.5" thickTop="1" thickBot="1">
      <c r="E22" s="96" t="s">
        <v>153</v>
      </c>
      <c r="F22" s="221" t="s">
        <v>228</v>
      </c>
      <c r="G22" s="222"/>
      <c r="H22" s="222"/>
      <c r="I22" s="222"/>
      <c r="J22" s="223"/>
    </row>
    <row r="23" spans="2:14" ht="15.75" thickBot="1">
      <c r="E23" s="102"/>
      <c r="F23" s="98"/>
      <c r="G23" s="99"/>
      <c r="H23" s="98"/>
      <c r="I23" s="98"/>
      <c r="J23" s="98"/>
    </row>
    <row r="24" spans="2:14" ht="16.5" thickTop="1" thickBot="1">
      <c r="E24" s="96" t="s">
        <v>154</v>
      </c>
      <c r="F24" s="224" t="s">
        <v>229</v>
      </c>
      <c r="G24" s="225"/>
      <c r="H24" s="225"/>
      <c r="I24" s="225"/>
      <c r="J24" s="226"/>
    </row>
    <row r="25" spans="2:14">
      <c r="E25" s="102"/>
      <c r="F25" s="98"/>
      <c r="G25" s="99"/>
      <c r="H25" s="98"/>
      <c r="I25" s="98"/>
      <c r="J25" s="98"/>
    </row>
    <row r="26" spans="2:14">
      <c r="E26" s="96"/>
      <c r="I26" s="98"/>
      <c r="J26" s="98"/>
    </row>
    <row r="27" spans="2:14" ht="168.75" customHeight="1">
      <c r="B27" s="214" t="s">
        <v>159</v>
      </c>
      <c r="C27" s="214"/>
      <c r="D27" s="214"/>
      <c r="E27" s="214"/>
      <c r="F27" s="214"/>
      <c r="G27" s="214"/>
      <c r="H27" s="214"/>
      <c r="I27" s="214"/>
      <c r="J27" s="214"/>
      <c r="K27" s="214"/>
      <c r="L27" s="214"/>
      <c r="M27" s="214"/>
    </row>
    <row r="29" spans="2:14">
      <c r="B29" s="103" t="s">
        <v>155</v>
      </c>
      <c r="C29" s="104"/>
      <c r="D29" s="104"/>
      <c r="E29" s="104"/>
      <c r="F29" s="104"/>
      <c r="G29" s="104"/>
      <c r="H29" s="104"/>
      <c r="I29" s="104"/>
      <c r="J29" s="104"/>
      <c r="K29" s="104"/>
      <c r="L29" s="104"/>
      <c r="M29" s="104"/>
      <c r="N29" s="104"/>
    </row>
    <row r="30" spans="2:14" ht="15.75" thickBot="1">
      <c r="B30" s="104"/>
      <c r="C30" s="104"/>
      <c r="D30" s="104"/>
      <c r="E30" s="104"/>
      <c r="F30" s="104"/>
      <c r="G30" s="104"/>
      <c r="H30" s="104"/>
      <c r="I30" s="104"/>
      <c r="J30" s="104"/>
      <c r="K30" s="104"/>
      <c r="L30" s="104"/>
      <c r="M30" s="104"/>
      <c r="N30" s="104"/>
    </row>
    <row r="31" spans="2:14" ht="15.75" thickBot="1">
      <c r="B31" s="105"/>
      <c r="C31" s="209" t="s">
        <v>156</v>
      </c>
      <c r="D31" s="209"/>
      <c r="E31" s="209"/>
      <c r="F31" s="209"/>
      <c r="G31" s="209"/>
      <c r="H31" s="209"/>
      <c r="I31" s="209"/>
      <c r="J31" s="209"/>
      <c r="K31" s="209"/>
      <c r="L31" s="209"/>
      <c r="M31" s="104"/>
      <c r="N31" s="104"/>
    </row>
    <row r="32" spans="2:14" ht="15.75" thickBot="1">
      <c r="B32" s="104"/>
      <c r="C32" s="104"/>
      <c r="D32" s="104"/>
      <c r="E32" s="104"/>
      <c r="F32" s="104"/>
      <c r="G32" s="104"/>
      <c r="H32" s="104"/>
      <c r="I32" s="104"/>
      <c r="J32" s="104"/>
      <c r="K32" s="104"/>
      <c r="L32" s="104"/>
      <c r="M32" s="104"/>
      <c r="N32" s="104"/>
    </row>
    <row r="33" spans="2:14" ht="15.75" thickBot="1">
      <c r="B33" s="106"/>
      <c r="C33" s="210" t="s">
        <v>157</v>
      </c>
      <c r="D33" s="211"/>
      <c r="E33" s="211"/>
      <c r="F33" s="211"/>
      <c r="G33" s="211"/>
      <c r="H33" s="211"/>
      <c r="I33" s="211"/>
      <c r="J33" s="211"/>
      <c r="K33" s="211"/>
      <c r="L33" s="211"/>
      <c r="M33" s="211"/>
      <c r="N33" s="211"/>
    </row>
    <row r="34" spans="2:14" ht="15.75" thickBot="1">
      <c r="B34" s="107"/>
      <c r="C34" s="104"/>
      <c r="D34" s="104"/>
      <c r="E34" s="104"/>
      <c r="F34" s="104"/>
      <c r="G34" s="104"/>
      <c r="H34" s="104"/>
      <c r="I34" s="104"/>
      <c r="J34" s="104"/>
      <c r="K34" s="104"/>
      <c r="L34" s="104"/>
      <c r="M34" s="104"/>
      <c r="N34" s="104"/>
    </row>
    <row r="35" spans="2:14" ht="15.75" thickBot="1">
      <c r="B35" s="108"/>
      <c r="C35" s="212" t="s">
        <v>158</v>
      </c>
      <c r="D35" s="213"/>
      <c r="E35" s="213"/>
      <c r="F35" s="213"/>
      <c r="G35" s="213"/>
      <c r="H35" s="213"/>
      <c r="I35" s="213"/>
      <c r="J35" s="213"/>
      <c r="K35" s="213"/>
      <c r="L35" s="213"/>
      <c r="M35" s="213"/>
      <c r="N35" s="104"/>
    </row>
    <row r="36" spans="2:14">
      <c r="B36" s="104"/>
      <c r="C36" s="104"/>
      <c r="D36" s="104"/>
      <c r="E36" s="104"/>
      <c r="F36" s="104"/>
      <c r="G36" s="104"/>
      <c r="H36" s="104"/>
      <c r="I36" s="104"/>
      <c r="J36" s="104"/>
      <c r="K36" s="104"/>
      <c r="L36" s="104"/>
      <c r="M36" s="104"/>
      <c r="N36" s="104"/>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sheetPr codeName="Sheet2"/>
  <dimension ref="A18:CN109"/>
  <sheetViews>
    <sheetView showGridLines="0" tabSelected="1" topLeftCell="B14" zoomScale="75" zoomScaleNormal="75" workbookViewId="0">
      <pane xSplit="3" ySplit="10" topLeftCell="CL33" activePane="bottomRight" state="frozen"/>
      <selection activeCell="B14" sqref="B14"/>
      <selection pane="topRight" activeCell="E14" sqref="E14"/>
      <selection pane="bottomLeft" activeCell="B24" sqref="B24"/>
      <selection pane="bottomRight" activeCell="CN33" sqref="CN33"/>
    </sheetView>
  </sheetViews>
  <sheetFormatPr defaultRowHeight="12.75"/>
  <cols>
    <col min="1" max="1" width="9.140625" style="1" hidden="1" customWidth="1"/>
    <col min="2" max="2" width="2.85546875" style="1" bestFit="1" customWidth="1"/>
    <col min="3" max="3" width="77.1406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67" width="18.42578125" style="1" customWidth="1"/>
    <col min="68" max="69" width="16.5703125" style="1" customWidth="1"/>
    <col min="70" max="70" width="15.5703125" style="1" customWidth="1"/>
    <col min="71" max="71" width="16.28515625" style="1" customWidth="1"/>
    <col min="72" max="72" width="14.7109375" style="1" customWidth="1"/>
    <col min="73" max="73" width="14.140625" style="1" customWidth="1"/>
    <col min="74" max="76" width="14.85546875" style="1" customWidth="1"/>
    <col min="77" max="77" width="15.42578125" style="1" customWidth="1"/>
    <col min="78" max="81" width="14.85546875" style="1" customWidth="1"/>
    <col min="82" max="83" width="14.85546875" style="1" hidden="1" customWidth="1"/>
    <col min="84" max="85" width="14.85546875" style="1" customWidth="1"/>
    <col min="86" max="86" width="16.85546875" style="1" customWidth="1"/>
    <col min="87" max="87" width="17.28515625" style="1" customWidth="1"/>
    <col min="88" max="89" width="26.85546875" style="1" customWidth="1"/>
    <col min="90" max="90" width="22.28515625" style="1" bestFit="1" customWidth="1"/>
    <col min="91" max="91" width="22.42578125" style="1" bestFit="1" customWidth="1"/>
    <col min="92" max="92" width="19.85546875" style="1" customWidth="1"/>
    <col min="93" max="16384" width="9.140625" style="1"/>
  </cols>
  <sheetData>
    <row r="18" spans="1:92" ht="15.75" thickBot="1">
      <c r="C18" s="4"/>
    </row>
    <row r="19" spans="1:92" ht="29.25" thickBot="1">
      <c r="C19" s="5"/>
      <c r="D19" s="6"/>
      <c r="E19" s="230">
        <v>2005</v>
      </c>
      <c r="F19" s="231"/>
      <c r="G19" s="231"/>
      <c r="H19" s="231"/>
      <c r="I19" s="231"/>
      <c r="J19" s="231"/>
      <c r="K19" s="231"/>
      <c r="L19" s="231"/>
      <c r="M19" s="231"/>
      <c r="N19" s="232"/>
      <c r="O19" s="230">
        <v>2006</v>
      </c>
      <c r="P19" s="231"/>
      <c r="Q19" s="231"/>
      <c r="R19" s="231"/>
      <c r="S19" s="231"/>
      <c r="T19" s="231"/>
      <c r="U19" s="231"/>
      <c r="V19" s="231"/>
      <c r="W19" s="231"/>
      <c r="X19" s="232"/>
      <c r="Y19" s="230">
        <v>2007</v>
      </c>
      <c r="Z19" s="231"/>
      <c r="AA19" s="231"/>
      <c r="AB19" s="231"/>
      <c r="AC19" s="231"/>
      <c r="AD19" s="231"/>
      <c r="AE19" s="231"/>
      <c r="AF19" s="231"/>
      <c r="AG19" s="231"/>
      <c r="AH19" s="232"/>
      <c r="AI19" s="230">
        <v>2008</v>
      </c>
      <c r="AJ19" s="231"/>
      <c r="AK19" s="231"/>
      <c r="AL19" s="231"/>
      <c r="AM19" s="231"/>
      <c r="AN19" s="231"/>
      <c r="AO19" s="231"/>
      <c r="AP19" s="231"/>
      <c r="AQ19" s="231"/>
      <c r="AR19" s="232"/>
      <c r="AS19" s="230">
        <v>2009</v>
      </c>
      <c r="AT19" s="231"/>
      <c r="AU19" s="231"/>
      <c r="AV19" s="231"/>
      <c r="AW19" s="231"/>
      <c r="AX19" s="231"/>
      <c r="AY19" s="231"/>
      <c r="AZ19" s="231"/>
      <c r="BA19" s="231"/>
      <c r="BB19" s="232"/>
      <c r="BC19" s="230">
        <v>2010</v>
      </c>
      <c r="BD19" s="231"/>
      <c r="BE19" s="231"/>
      <c r="BF19" s="231"/>
      <c r="BG19" s="231"/>
      <c r="BH19" s="231"/>
      <c r="BI19" s="231"/>
      <c r="BJ19" s="231"/>
      <c r="BK19" s="231"/>
      <c r="BL19" s="232"/>
      <c r="BM19" s="230">
        <v>2011</v>
      </c>
      <c r="BN19" s="231"/>
      <c r="BO19" s="231"/>
      <c r="BP19" s="231"/>
      <c r="BQ19" s="231"/>
      <c r="BR19" s="231"/>
      <c r="BS19" s="231"/>
      <c r="BT19" s="231"/>
      <c r="BU19" s="231"/>
      <c r="BV19" s="231"/>
      <c r="BW19" s="231"/>
      <c r="BX19" s="231"/>
      <c r="BY19" s="232"/>
      <c r="BZ19" s="230">
        <v>2012</v>
      </c>
      <c r="CA19" s="231"/>
      <c r="CB19" s="231"/>
      <c r="CC19" s="231"/>
      <c r="CD19" s="231"/>
      <c r="CE19" s="231"/>
      <c r="CF19" s="231"/>
      <c r="CG19" s="231"/>
      <c r="CH19" s="231"/>
      <c r="CI19" s="232"/>
      <c r="CJ19" s="247" t="s">
        <v>89</v>
      </c>
      <c r="CK19" s="248"/>
      <c r="CL19" s="249"/>
      <c r="CM19" s="44" t="s">
        <v>49</v>
      </c>
      <c r="CN19" s="37"/>
    </row>
    <row r="20" spans="1:92" ht="14.25" customHeight="1">
      <c r="C20" s="251" t="s">
        <v>40</v>
      </c>
      <c r="D20" s="244" t="s">
        <v>0</v>
      </c>
      <c r="E20" s="238" t="s">
        <v>73</v>
      </c>
      <c r="F20" s="227" t="s">
        <v>111</v>
      </c>
      <c r="G20" s="227" t="s">
        <v>51</v>
      </c>
      <c r="H20" s="227" t="s">
        <v>100</v>
      </c>
      <c r="I20" s="227" t="s">
        <v>10</v>
      </c>
      <c r="J20" s="227" t="s">
        <v>8</v>
      </c>
      <c r="K20" s="227" t="s">
        <v>42</v>
      </c>
      <c r="L20" s="227" t="s">
        <v>51</v>
      </c>
      <c r="M20" s="227" t="s">
        <v>100</v>
      </c>
      <c r="N20" s="244" t="s">
        <v>9</v>
      </c>
      <c r="O20" s="238" t="s">
        <v>74</v>
      </c>
      <c r="P20" s="227" t="s">
        <v>112</v>
      </c>
      <c r="Q20" s="227" t="s">
        <v>98</v>
      </c>
      <c r="R20" s="227" t="s">
        <v>101</v>
      </c>
      <c r="S20" s="227" t="s">
        <v>11</v>
      </c>
      <c r="T20" s="227" t="s">
        <v>12</v>
      </c>
      <c r="U20" s="227" t="s">
        <v>43</v>
      </c>
      <c r="V20" s="227" t="s">
        <v>98</v>
      </c>
      <c r="W20" s="227" t="s">
        <v>101</v>
      </c>
      <c r="X20" s="244" t="s">
        <v>13</v>
      </c>
      <c r="Y20" s="238" t="s">
        <v>75</v>
      </c>
      <c r="Z20" s="227" t="s">
        <v>113</v>
      </c>
      <c r="AA20" s="227" t="s">
        <v>52</v>
      </c>
      <c r="AB20" s="227" t="s">
        <v>102</v>
      </c>
      <c r="AC20" s="227" t="s">
        <v>23</v>
      </c>
      <c r="AD20" s="227" t="s">
        <v>25</v>
      </c>
      <c r="AE20" s="227" t="s">
        <v>44</v>
      </c>
      <c r="AF20" s="227" t="s">
        <v>52</v>
      </c>
      <c r="AG20" s="227" t="s">
        <v>102</v>
      </c>
      <c r="AH20" s="244" t="s">
        <v>24</v>
      </c>
      <c r="AI20" s="238" t="s">
        <v>76</v>
      </c>
      <c r="AJ20" s="227" t="s">
        <v>114</v>
      </c>
      <c r="AK20" s="227" t="s">
        <v>53</v>
      </c>
      <c r="AL20" s="227" t="s">
        <v>103</v>
      </c>
      <c r="AM20" s="227" t="s">
        <v>26</v>
      </c>
      <c r="AN20" s="227" t="s">
        <v>27</v>
      </c>
      <c r="AO20" s="227" t="s">
        <v>45</v>
      </c>
      <c r="AP20" s="227" t="s">
        <v>53</v>
      </c>
      <c r="AQ20" s="227" t="s">
        <v>103</v>
      </c>
      <c r="AR20" s="244" t="s">
        <v>28</v>
      </c>
      <c r="AS20" s="238" t="s">
        <v>77</v>
      </c>
      <c r="AT20" s="227" t="s">
        <v>115</v>
      </c>
      <c r="AU20" s="227" t="s">
        <v>54</v>
      </c>
      <c r="AV20" s="227" t="s">
        <v>104</v>
      </c>
      <c r="AW20" s="227" t="s">
        <v>29</v>
      </c>
      <c r="AX20" s="227" t="s">
        <v>30</v>
      </c>
      <c r="AY20" s="227" t="s">
        <v>46</v>
      </c>
      <c r="AZ20" s="227" t="s">
        <v>54</v>
      </c>
      <c r="BA20" s="227" t="s">
        <v>104</v>
      </c>
      <c r="BB20" s="244" t="s">
        <v>31</v>
      </c>
      <c r="BC20" s="238" t="s">
        <v>78</v>
      </c>
      <c r="BD20" s="227" t="s">
        <v>116</v>
      </c>
      <c r="BE20" s="227" t="s">
        <v>55</v>
      </c>
      <c r="BF20" s="227" t="s">
        <v>105</v>
      </c>
      <c r="BG20" s="227" t="s">
        <v>36</v>
      </c>
      <c r="BH20" s="227" t="s">
        <v>37</v>
      </c>
      <c r="BI20" s="227" t="s">
        <v>47</v>
      </c>
      <c r="BJ20" s="227" t="s">
        <v>55</v>
      </c>
      <c r="BK20" s="227" t="s">
        <v>105</v>
      </c>
      <c r="BL20" s="244" t="s">
        <v>38</v>
      </c>
      <c r="BM20" s="238" t="s">
        <v>80</v>
      </c>
      <c r="BN20" s="227" t="s">
        <v>117</v>
      </c>
      <c r="BO20" s="227" t="s">
        <v>81</v>
      </c>
      <c r="BP20" s="227" t="s">
        <v>106</v>
      </c>
      <c r="BQ20" s="227" t="s">
        <v>107</v>
      </c>
      <c r="BR20" s="227" t="s">
        <v>108</v>
      </c>
      <c r="BS20" s="227" t="s">
        <v>109</v>
      </c>
      <c r="BT20" s="227" t="s">
        <v>82</v>
      </c>
      <c r="BU20" s="227" t="s">
        <v>83</v>
      </c>
      <c r="BV20" s="227" t="s">
        <v>84</v>
      </c>
      <c r="BW20" s="227" t="s">
        <v>81</v>
      </c>
      <c r="BX20" s="227" t="s">
        <v>110</v>
      </c>
      <c r="BY20" s="244" t="s">
        <v>85</v>
      </c>
      <c r="BZ20" s="227" t="s">
        <v>86</v>
      </c>
      <c r="CA20" s="227" t="s">
        <v>87</v>
      </c>
      <c r="CB20" s="227" t="s">
        <v>212</v>
      </c>
      <c r="CC20" s="227" t="s">
        <v>213</v>
      </c>
      <c r="CD20" s="227" t="s">
        <v>214</v>
      </c>
      <c r="CE20" s="227" t="s">
        <v>215</v>
      </c>
      <c r="CF20" s="205"/>
      <c r="CG20" s="227" t="s">
        <v>216</v>
      </c>
      <c r="CH20" s="233" t="s">
        <v>88</v>
      </c>
      <c r="CI20" s="233" t="s">
        <v>133</v>
      </c>
      <c r="CJ20" s="238" t="s">
        <v>121</v>
      </c>
      <c r="CK20" s="227" t="s">
        <v>139</v>
      </c>
      <c r="CL20" s="244" t="s">
        <v>48</v>
      </c>
      <c r="CM20" s="241" t="s">
        <v>118</v>
      </c>
      <c r="CN20" s="244" t="s">
        <v>90</v>
      </c>
    </row>
    <row r="21" spans="1:92" ht="24.75" customHeight="1">
      <c r="C21" s="252"/>
      <c r="D21" s="245"/>
      <c r="E21" s="239"/>
      <c r="F21" s="228"/>
      <c r="G21" s="236"/>
      <c r="H21" s="236"/>
      <c r="I21" s="236"/>
      <c r="J21" s="228"/>
      <c r="K21" s="236"/>
      <c r="L21" s="236"/>
      <c r="M21" s="236"/>
      <c r="N21" s="245"/>
      <c r="O21" s="239"/>
      <c r="P21" s="228"/>
      <c r="Q21" s="236"/>
      <c r="R21" s="236"/>
      <c r="S21" s="236"/>
      <c r="T21" s="228"/>
      <c r="U21" s="236"/>
      <c r="V21" s="236"/>
      <c r="W21" s="236"/>
      <c r="X21" s="245"/>
      <c r="Y21" s="239"/>
      <c r="Z21" s="228"/>
      <c r="AA21" s="236"/>
      <c r="AB21" s="236"/>
      <c r="AC21" s="236"/>
      <c r="AD21" s="228"/>
      <c r="AE21" s="236"/>
      <c r="AF21" s="236"/>
      <c r="AG21" s="236"/>
      <c r="AH21" s="245"/>
      <c r="AI21" s="239"/>
      <c r="AJ21" s="228"/>
      <c r="AK21" s="236"/>
      <c r="AL21" s="236"/>
      <c r="AM21" s="236"/>
      <c r="AN21" s="228"/>
      <c r="AO21" s="236"/>
      <c r="AP21" s="236"/>
      <c r="AQ21" s="236"/>
      <c r="AR21" s="245"/>
      <c r="AS21" s="239"/>
      <c r="AT21" s="228"/>
      <c r="AU21" s="236"/>
      <c r="AV21" s="236"/>
      <c r="AW21" s="236"/>
      <c r="AX21" s="228"/>
      <c r="AY21" s="236"/>
      <c r="AZ21" s="236"/>
      <c r="BA21" s="236"/>
      <c r="BB21" s="245"/>
      <c r="BC21" s="239"/>
      <c r="BD21" s="228"/>
      <c r="BE21" s="236"/>
      <c r="BF21" s="236"/>
      <c r="BG21" s="236"/>
      <c r="BH21" s="228"/>
      <c r="BI21" s="236"/>
      <c r="BJ21" s="236"/>
      <c r="BK21" s="236"/>
      <c r="BL21" s="245"/>
      <c r="BM21" s="239"/>
      <c r="BN21" s="228"/>
      <c r="BO21" s="236"/>
      <c r="BP21" s="236"/>
      <c r="BQ21" s="236"/>
      <c r="BR21" s="236"/>
      <c r="BS21" s="236"/>
      <c r="BT21" s="236"/>
      <c r="BU21" s="228"/>
      <c r="BV21" s="236"/>
      <c r="BW21" s="236"/>
      <c r="BX21" s="236"/>
      <c r="BY21" s="245"/>
      <c r="BZ21" s="236"/>
      <c r="CA21" s="236"/>
      <c r="CB21" s="228"/>
      <c r="CC21" s="228"/>
      <c r="CD21" s="228"/>
      <c r="CE21" s="228"/>
      <c r="CF21" s="206" t="s">
        <v>225</v>
      </c>
      <c r="CG21" s="228"/>
      <c r="CH21" s="234"/>
      <c r="CI21" s="234"/>
      <c r="CJ21" s="239"/>
      <c r="CK21" s="228"/>
      <c r="CL21" s="245"/>
      <c r="CM21" s="242"/>
      <c r="CN21" s="245"/>
    </row>
    <row r="22" spans="1:92" ht="60" customHeight="1" thickBot="1">
      <c r="B22" s="32"/>
      <c r="C22" s="253"/>
      <c r="D22" s="246"/>
      <c r="E22" s="240"/>
      <c r="F22" s="229"/>
      <c r="G22" s="237"/>
      <c r="H22" s="237"/>
      <c r="I22" s="237"/>
      <c r="J22" s="229"/>
      <c r="K22" s="237"/>
      <c r="L22" s="237"/>
      <c r="M22" s="237"/>
      <c r="N22" s="246"/>
      <c r="O22" s="240"/>
      <c r="P22" s="229"/>
      <c r="Q22" s="237"/>
      <c r="R22" s="237"/>
      <c r="S22" s="237"/>
      <c r="T22" s="229"/>
      <c r="U22" s="237"/>
      <c r="V22" s="237"/>
      <c r="W22" s="237"/>
      <c r="X22" s="246"/>
      <c r="Y22" s="240"/>
      <c r="Z22" s="229"/>
      <c r="AA22" s="237"/>
      <c r="AB22" s="237"/>
      <c r="AC22" s="237"/>
      <c r="AD22" s="229"/>
      <c r="AE22" s="237"/>
      <c r="AF22" s="237"/>
      <c r="AG22" s="237"/>
      <c r="AH22" s="246"/>
      <c r="AI22" s="240"/>
      <c r="AJ22" s="229"/>
      <c r="AK22" s="237"/>
      <c r="AL22" s="237"/>
      <c r="AM22" s="237"/>
      <c r="AN22" s="229"/>
      <c r="AO22" s="237"/>
      <c r="AP22" s="237"/>
      <c r="AQ22" s="237"/>
      <c r="AR22" s="246"/>
      <c r="AS22" s="240"/>
      <c r="AT22" s="229"/>
      <c r="AU22" s="237"/>
      <c r="AV22" s="237"/>
      <c r="AW22" s="237"/>
      <c r="AX22" s="229"/>
      <c r="AY22" s="237"/>
      <c r="AZ22" s="237"/>
      <c r="BA22" s="237"/>
      <c r="BB22" s="246"/>
      <c r="BC22" s="240"/>
      <c r="BD22" s="229"/>
      <c r="BE22" s="237"/>
      <c r="BF22" s="237"/>
      <c r="BG22" s="237"/>
      <c r="BH22" s="229"/>
      <c r="BI22" s="237"/>
      <c r="BJ22" s="237"/>
      <c r="BK22" s="237"/>
      <c r="BL22" s="246"/>
      <c r="BM22" s="240"/>
      <c r="BN22" s="229"/>
      <c r="BO22" s="237"/>
      <c r="BP22" s="237"/>
      <c r="BQ22" s="237"/>
      <c r="BR22" s="237"/>
      <c r="BS22" s="237"/>
      <c r="BT22" s="237"/>
      <c r="BU22" s="229"/>
      <c r="BV22" s="237"/>
      <c r="BW22" s="237"/>
      <c r="BX22" s="237"/>
      <c r="BY22" s="246"/>
      <c r="BZ22" s="237"/>
      <c r="CA22" s="237"/>
      <c r="CB22" s="229"/>
      <c r="CC22" s="229"/>
      <c r="CD22" s="229"/>
      <c r="CE22" s="229"/>
      <c r="CF22" s="207" t="s">
        <v>226</v>
      </c>
      <c r="CG22" s="229"/>
      <c r="CH22" s="235"/>
      <c r="CI22" s="235"/>
      <c r="CJ22" s="240"/>
      <c r="CK22" s="229"/>
      <c r="CL22" s="246" t="s">
        <v>22</v>
      </c>
      <c r="CM22" s="243"/>
      <c r="CN22" s="246"/>
    </row>
    <row r="23" spans="1:92" ht="33.75" customHeight="1" thickBot="1">
      <c r="C23" s="128"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10"/>
      <c r="CD23" s="10"/>
      <c r="CE23" s="10"/>
      <c r="CF23" s="10"/>
      <c r="CG23" s="10"/>
      <c r="CH23" s="10"/>
      <c r="CI23" s="35"/>
      <c r="CJ23" s="3"/>
      <c r="CK23" s="3"/>
      <c r="CL23" s="12"/>
      <c r="CM23" s="39"/>
      <c r="CN23" s="33"/>
    </row>
    <row r="24" spans="1:92" ht="15" customHeight="1" thickBot="1">
      <c r="A24" s="1">
        <v>1</v>
      </c>
      <c r="C24" s="7" t="s">
        <v>62</v>
      </c>
      <c r="D24" s="13">
        <v>1550</v>
      </c>
      <c r="E24" s="109"/>
      <c r="F24" s="110"/>
      <c r="G24" s="110"/>
      <c r="H24" s="110"/>
      <c r="I24" s="45">
        <f>E24+F24-G24+H24</f>
        <v>0</v>
      </c>
      <c r="J24" s="110"/>
      <c r="K24" s="110"/>
      <c r="L24" s="110"/>
      <c r="M24" s="110"/>
      <c r="N24" s="46">
        <f>J24+K24-L24+M24</f>
        <v>0</v>
      </c>
      <c r="O24" s="47">
        <f>I24</f>
        <v>0</v>
      </c>
      <c r="P24" s="110">
        <v>-147607</v>
      </c>
      <c r="Q24" s="110"/>
      <c r="R24" s="110"/>
      <c r="S24" s="45">
        <f>O24+P24-Q24+R24</f>
        <v>-147607</v>
      </c>
      <c r="T24" s="48">
        <f>N24</f>
        <v>0</v>
      </c>
      <c r="U24" s="110">
        <v>-1756</v>
      </c>
      <c r="V24" s="110"/>
      <c r="W24" s="110"/>
      <c r="X24" s="46">
        <f>T24+U24-V24+W24</f>
        <v>-1756</v>
      </c>
      <c r="Y24" s="47">
        <f>S24</f>
        <v>-147607</v>
      </c>
      <c r="Z24" s="110">
        <v>-209358</v>
      </c>
      <c r="AA24" s="110"/>
      <c r="AB24" s="110"/>
      <c r="AC24" s="45">
        <f>Y24+Z24-AA24+AB24</f>
        <v>-356965</v>
      </c>
      <c r="AD24" s="48">
        <f>X24</f>
        <v>-1756</v>
      </c>
      <c r="AE24" s="110">
        <v>-11810</v>
      </c>
      <c r="AF24" s="110"/>
      <c r="AG24" s="110"/>
      <c r="AH24" s="46">
        <f>AD24+AE24-AF24+AG24</f>
        <v>-13566</v>
      </c>
      <c r="AI24" s="47">
        <f>AC24</f>
        <v>-356965</v>
      </c>
      <c r="AJ24" s="110">
        <v>-43826</v>
      </c>
      <c r="AK24" s="110"/>
      <c r="AL24" s="110"/>
      <c r="AM24" s="45">
        <f>AI24+AJ24-AK24+AL24</f>
        <v>-400791</v>
      </c>
      <c r="AN24" s="48">
        <f>AH24</f>
        <v>-13566</v>
      </c>
      <c r="AO24" s="110">
        <v>-17679</v>
      </c>
      <c r="AP24" s="110"/>
      <c r="AQ24" s="110"/>
      <c r="AR24" s="46">
        <f>AN24+AO24-AP24+AQ24</f>
        <v>-31245</v>
      </c>
      <c r="AS24" s="47">
        <f>AM24</f>
        <v>-400791</v>
      </c>
      <c r="AT24" s="110">
        <v>-154855</v>
      </c>
      <c r="AU24" s="110"/>
      <c r="AV24" s="110"/>
      <c r="AW24" s="45">
        <f>AS24+AT24-AU24+AV24</f>
        <v>-555646</v>
      </c>
      <c r="AX24" s="48">
        <f>AR24</f>
        <v>-31245</v>
      </c>
      <c r="AY24" s="110">
        <v>-6021</v>
      </c>
      <c r="AZ24" s="110"/>
      <c r="BA24" s="110"/>
      <c r="BB24" s="46">
        <f>AX24+AY24-AZ24+BA24</f>
        <v>-37266</v>
      </c>
      <c r="BC24" s="47">
        <f>AW24</f>
        <v>-555646</v>
      </c>
      <c r="BD24" s="110">
        <v>60477</v>
      </c>
      <c r="BE24" s="110">
        <v>-410791</v>
      </c>
      <c r="BF24" s="110"/>
      <c r="BG24" s="45">
        <f>BC24+BD24-BE24+BF24</f>
        <v>-84378</v>
      </c>
      <c r="BH24" s="48">
        <f>BB24</f>
        <v>-37266</v>
      </c>
      <c r="BI24" s="110">
        <v>-1862</v>
      </c>
      <c r="BJ24" s="110">
        <v>-36632</v>
      </c>
      <c r="BK24" s="110"/>
      <c r="BL24" s="46">
        <f>BH24+BI24-BJ24+BK24</f>
        <v>-2496</v>
      </c>
      <c r="BM24" s="47">
        <f>BG24</f>
        <v>-84378</v>
      </c>
      <c r="BN24" s="110">
        <f>374539-144855+1</f>
        <v>229685</v>
      </c>
      <c r="BO24" s="110">
        <v>-144855</v>
      </c>
      <c r="BP24" s="110"/>
      <c r="BQ24" s="110"/>
      <c r="BR24" s="110"/>
      <c r="BS24" s="110"/>
      <c r="BT24" s="45">
        <f>BM24+BN24-BO24+SUM(BP24:BS24)</f>
        <v>290162</v>
      </c>
      <c r="BU24" s="48">
        <f>BL24</f>
        <v>-2496</v>
      </c>
      <c r="BV24" s="110">
        <f>4512-3589</f>
        <v>923</v>
      </c>
      <c r="BW24" s="110">
        <v>-3589</v>
      </c>
      <c r="BX24" s="110"/>
      <c r="BY24" s="46">
        <f>BU24+BV24-BW24+BX24</f>
        <v>2016</v>
      </c>
      <c r="BZ24" s="109">
        <v>60477</v>
      </c>
      <c r="CA24" s="110">
        <v>2276</v>
      </c>
      <c r="CB24" s="110"/>
      <c r="CC24" s="110"/>
      <c r="CD24" s="110"/>
      <c r="CE24" s="110"/>
      <c r="CF24" s="110"/>
      <c r="CG24" s="110"/>
      <c r="CH24" s="48">
        <f t="shared" ref="CH24:CH33" si="0">BT24-BZ24+CB24+CD24</f>
        <v>229685</v>
      </c>
      <c r="CI24" s="76">
        <f t="shared" ref="CI24:CI33" si="1">BY24-CA24+CC24+CE24</f>
        <v>-260</v>
      </c>
      <c r="CJ24" s="111">
        <f>ROUND((CH24*0.0147),0)</f>
        <v>3376</v>
      </c>
      <c r="CK24" s="110">
        <f>ROUND((CH24*0.0147*120/366),0)</f>
        <v>1107</v>
      </c>
      <c r="CL24" s="49">
        <f>SUM(CH24:CK24)</f>
        <v>233908</v>
      </c>
      <c r="CM24" s="112">
        <v>292178</v>
      </c>
      <c r="CN24" s="49">
        <f t="shared" ref="CN24:CN33" si="2">CM24-SUM(BT24,BY24)</f>
        <v>0</v>
      </c>
    </row>
    <row r="25" spans="1:92" ht="15" thickBot="1">
      <c r="A25" s="1">
        <v>2</v>
      </c>
      <c r="C25" s="15" t="s">
        <v>1</v>
      </c>
      <c r="D25" s="13">
        <v>1580</v>
      </c>
      <c r="E25" s="109">
        <v>904338</v>
      </c>
      <c r="F25" s="110">
        <v>537567</v>
      </c>
      <c r="G25" s="110"/>
      <c r="H25" s="110"/>
      <c r="I25" s="45">
        <f t="shared" ref="I25:I32" si="3">E25+F25-G25+H25</f>
        <v>1441905</v>
      </c>
      <c r="J25" s="110">
        <v>234965</v>
      </c>
      <c r="K25" s="110">
        <v>110214</v>
      </c>
      <c r="L25" s="110"/>
      <c r="M25" s="110"/>
      <c r="N25" s="46">
        <f t="shared" ref="N25:N32" si="4">J25+K25-L25+M25</f>
        <v>345179</v>
      </c>
      <c r="O25" s="47">
        <f t="shared" ref="O25:O32" si="5">I25</f>
        <v>1441905</v>
      </c>
      <c r="P25" s="110">
        <v>-1162674</v>
      </c>
      <c r="Q25" s="110">
        <v>1275598</v>
      </c>
      <c r="R25" s="110">
        <v>371260</v>
      </c>
      <c r="S25" s="45">
        <f t="shared" ref="S25:S32" si="6">O25+P25-Q25+R25</f>
        <v>-625107</v>
      </c>
      <c r="T25" s="48">
        <f t="shared" ref="T25:T32" si="7">N25</f>
        <v>345179</v>
      </c>
      <c r="U25" s="110">
        <v>53494</v>
      </c>
      <c r="V25" s="110">
        <v>371260</v>
      </c>
      <c r="W25" s="110"/>
      <c r="X25" s="46">
        <f t="shared" ref="X25:X32" si="8">T25+U25-V25+W25</f>
        <v>27413</v>
      </c>
      <c r="Y25" s="47">
        <f t="shared" ref="Y25:Y32" si="9">S25</f>
        <v>-625107</v>
      </c>
      <c r="Z25" s="110">
        <v>-976539</v>
      </c>
      <c r="AA25" s="110"/>
      <c r="AB25" s="110"/>
      <c r="AC25" s="45">
        <f t="shared" ref="AC25:AC32" si="10">Y25+Z25-AA25+AB25</f>
        <v>-1601646</v>
      </c>
      <c r="AD25" s="48">
        <f t="shared" ref="AD25:AD32" si="11">X25</f>
        <v>27413</v>
      </c>
      <c r="AE25" s="110">
        <v>-28891</v>
      </c>
      <c r="AF25" s="110"/>
      <c r="AG25" s="110"/>
      <c r="AH25" s="46">
        <f t="shared" ref="AH25:AH32" si="12">AD25+AE25-AF25+AG25</f>
        <v>-1478</v>
      </c>
      <c r="AI25" s="47">
        <f t="shared" ref="AI25:AI32" si="13">AC25</f>
        <v>-1601646</v>
      </c>
      <c r="AJ25" s="110">
        <v>-551190</v>
      </c>
      <c r="AK25" s="110"/>
      <c r="AL25" s="110"/>
      <c r="AM25" s="45">
        <f t="shared" ref="AM25:AM32" si="14">AI25+AJ25-AK25+AL25</f>
        <v>-2152836</v>
      </c>
      <c r="AN25" s="48">
        <f t="shared" ref="AN25:AN32" si="15">AH25</f>
        <v>-1478</v>
      </c>
      <c r="AO25" s="110">
        <v>-55854</v>
      </c>
      <c r="AP25" s="110"/>
      <c r="AQ25" s="110"/>
      <c r="AR25" s="46">
        <f t="shared" ref="AR25:AR32" si="16">AN25+AO25-AP25+AQ25</f>
        <v>-57332</v>
      </c>
      <c r="AS25" s="47">
        <f t="shared" ref="AS25:AS32" si="17">AM25</f>
        <v>-2152836</v>
      </c>
      <c r="AT25" s="110">
        <v>-242121</v>
      </c>
      <c r="AU25" s="110"/>
      <c r="AV25" s="110"/>
      <c r="AW25" s="45">
        <f t="shared" ref="AW25:AW32" si="18">AS25+AT25-AU25+AV25</f>
        <v>-2394957</v>
      </c>
      <c r="AX25" s="48">
        <f t="shared" ref="AX25:AX32" si="19">AR25</f>
        <v>-57332</v>
      </c>
      <c r="AY25" s="110">
        <v>-19712</v>
      </c>
      <c r="AZ25" s="110"/>
      <c r="BA25" s="110"/>
      <c r="BB25" s="46">
        <f t="shared" ref="BB25:BB32" si="20">AX25+AY25-AZ25+BA25</f>
        <v>-77044</v>
      </c>
      <c r="BC25" s="47">
        <f t="shared" ref="BC25:BC32" si="21">AW25</f>
        <v>-2394957</v>
      </c>
      <c r="BD25" s="110">
        <v>-1188552</v>
      </c>
      <c r="BE25" s="110">
        <v>-2152836</v>
      </c>
      <c r="BF25" s="110"/>
      <c r="BG25" s="45">
        <f t="shared" ref="BG25:BG33" si="22">BC25+BD25-BE25+SUM(BF25:BF25)</f>
        <v>-1430673</v>
      </c>
      <c r="BH25" s="48">
        <f t="shared" ref="BH25:BH32" si="23">BB25</f>
        <v>-77044</v>
      </c>
      <c r="BI25" s="110">
        <v>-7396</v>
      </c>
      <c r="BJ25" s="110">
        <v>-85564</v>
      </c>
      <c r="BK25" s="110"/>
      <c r="BL25" s="46">
        <f t="shared" ref="BL25:BL32" si="24">BH25+BI25-BJ25+BK25</f>
        <v>1124</v>
      </c>
      <c r="BM25" s="47">
        <f t="shared" ref="BM25:BM33" si="25">BG25</f>
        <v>-1430673</v>
      </c>
      <c r="BN25" s="110">
        <f>-879813-242121-1</f>
        <v>-1121935</v>
      </c>
      <c r="BO25" s="110">
        <v>-242121</v>
      </c>
      <c r="BP25" s="110"/>
      <c r="BQ25" s="110"/>
      <c r="BR25" s="110"/>
      <c r="BS25" s="110"/>
      <c r="BT25" s="45">
        <f t="shared" ref="BT25:BT32" si="26">BM25+BN25-BO25+SUM(BP25:BS25)</f>
        <v>-2310487</v>
      </c>
      <c r="BU25" s="48">
        <f t="shared" ref="BU25:BU33" si="27">BL25</f>
        <v>1124</v>
      </c>
      <c r="BV25" s="110">
        <f>-24595-1719</f>
        <v>-26314</v>
      </c>
      <c r="BW25" s="110">
        <v>-1719</v>
      </c>
      <c r="BX25" s="110"/>
      <c r="BY25" s="46">
        <f t="shared" ref="BY25:BY32" si="28">BU25+BV25-BW25+BX25</f>
        <v>-23471</v>
      </c>
      <c r="BZ25" s="109">
        <v>-1188552</v>
      </c>
      <c r="CA25" s="110">
        <v>-20405</v>
      </c>
      <c r="CB25" s="110"/>
      <c r="CC25" s="110"/>
      <c r="CD25" s="110"/>
      <c r="CE25" s="110"/>
      <c r="CF25" s="110"/>
      <c r="CG25" s="110"/>
      <c r="CH25" s="48">
        <f t="shared" si="0"/>
        <v>-1121935</v>
      </c>
      <c r="CI25" s="76">
        <f t="shared" si="1"/>
        <v>-3066</v>
      </c>
      <c r="CJ25" s="111">
        <f t="shared" ref="CJ25:CJ29" si="29">ROUND((CH25*0.0147),0)</f>
        <v>-16492</v>
      </c>
      <c r="CK25" s="110">
        <f t="shared" ref="CK25:CK29" si="30">ROUND((CH25*0.0147*120/366),0)</f>
        <v>-5407</v>
      </c>
      <c r="CL25" s="49">
        <f t="shared" ref="CL25:CL87" si="31">SUM(CH25:CK25)</f>
        <v>-1146900</v>
      </c>
      <c r="CM25" s="112">
        <v>-2333958</v>
      </c>
      <c r="CN25" s="49">
        <f t="shared" si="2"/>
        <v>0</v>
      </c>
    </row>
    <row r="26" spans="1:92" ht="15" thickBot="1">
      <c r="A26" s="1">
        <v>3</v>
      </c>
      <c r="C26" s="15" t="s">
        <v>2</v>
      </c>
      <c r="D26" s="13">
        <v>1584</v>
      </c>
      <c r="E26" s="109">
        <v>119591</v>
      </c>
      <c r="F26" s="110">
        <v>25737</v>
      </c>
      <c r="G26" s="110"/>
      <c r="H26" s="110"/>
      <c r="I26" s="45">
        <f t="shared" si="3"/>
        <v>145328</v>
      </c>
      <c r="J26" s="110">
        <v>67202</v>
      </c>
      <c r="K26" s="110">
        <v>30337</v>
      </c>
      <c r="L26" s="110"/>
      <c r="M26" s="110"/>
      <c r="N26" s="46">
        <f t="shared" si="4"/>
        <v>97539</v>
      </c>
      <c r="O26" s="47">
        <f t="shared" si="5"/>
        <v>145328</v>
      </c>
      <c r="P26" s="110">
        <v>-116679</v>
      </c>
      <c r="Q26" s="110">
        <v>145073</v>
      </c>
      <c r="R26" s="110">
        <v>25482</v>
      </c>
      <c r="S26" s="45">
        <f t="shared" si="6"/>
        <v>-90942</v>
      </c>
      <c r="T26" s="48">
        <f t="shared" si="7"/>
        <v>97539</v>
      </c>
      <c r="U26" s="110">
        <v>-83662</v>
      </c>
      <c r="V26" s="110">
        <v>25482</v>
      </c>
      <c r="W26" s="110"/>
      <c r="X26" s="46">
        <f t="shared" si="8"/>
        <v>-11605</v>
      </c>
      <c r="Y26" s="47">
        <f t="shared" si="9"/>
        <v>-90942</v>
      </c>
      <c r="Z26" s="110">
        <v>-81743</v>
      </c>
      <c r="AA26" s="110"/>
      <c r="AB26" s="110"/>
      <c r="AC26" s="45">
        <f t="shared" si="10"/>
        <v>-172685</v>
      </c>
      <c r="AD26" s="48">
        <f t="shared" si="11"/>
        <v>-11605</v>
      </c>
      <c r="AE26" s="110">
        <v>1870</v>
      </c>
      <c r="AF26" s="110"/>
      <c r="AG26" s="110"/>
      <c r="AH26" s="46">
        <f t="shared" si="12"/>
        <v>-9735</v>
      </c>
      <c r="AI26" s="47">
        <f t="shared" si="13"/>
        <v>-172685</v>
      </c>
      <c r="AJ26" s="110">
        <v>-641622</v>
      </c>
      <c r="AK26" s="110"/>
      <c r="AL26" s="110"/>
      <c r="AM26" s="45">
        <f t="shared" si="14"/>
        <v>-814307</v>
      </c>
      <c r="AN26" s="48">
        <f t="shared" si="15"/>
        <v>-9735</v>
      </c>
      <c r="AO26" s="110">
        <v>-11045</v>
      </c>
      <c r="AP26" s="110"/>
      <c r="AQ26" s="110"/>
      <c r="AR26" s="46">
        <f t="shared" si="16"/>
        <v>-20780</v>
      </c>
      <c r="AS26" s="47">
        <f t="shared" si="17"/>
        <v>-814307</v>
      </c>
      <c r="AT26" s="110">
        <v>-122599</v>
      </c>
      <c r="AU26" s="110"/>
      <c r="AV26" s="110"/>
      <c r="AW26" s="45">
        <f t="shared" si="18"/>
        <v>-936906</v>
      </c>
      <c r="AX26" s="48">
        <f t="shared" si="19"/>
        <v>-20780</v>
      </c>
      <c r="AY26" s="110">
        <v>-7530</v>
      </c>
      <c r="AZ26" s="110"/>
      <c r="BA26" s="110"/>
      <c r="BB26" s="46">
        <f t="shared" si="20"/>
        <v>-28310</v>
      </c>
      <c r="BC26" s="47">
        <f t="shared" si="21"/>
        <v>-936906</v>
      </c>
      <c r="BD26" s="110">
        <v>-336815</v>
      </c>
      <c r="BE26" s="110">
        <v>-814307</v>
      </c>
      <c r="BF26" s="110"/>
      <c r="BG26" s="45">
        <f t="shared" si="22"/>
        <v>-459414</v>
      </c>
      <c r="BH26" s="48">
        <f t="shared" si="23"/>
        <v>-28310</v>
      </c>
      <c r="BI26" s="110">
        <v>-2475</v>
      </c>
      <c r="BJ26" s="110">
        <v>-31459</v>
      </c>
      <c r="BK26" s="110"/>
      <c r="BL26" s="46">
        <f t="shared" si="24"/>
        <v>674</v>
      </c>
      <c r="BM26" s="47">
        <f t="shared" si="25"/>
        <v>-459414</v>
      </c>
      <c r="BN26" s="110">
        <f>-100116-122599</f>
        <v>-222715</v>
      </c>
      <c r="BO26" s="110">
        <v>-122599</v>
      </c>
      <c r="BP26" s="110"/>
      <c r="BQ26" s="110"/>
      <c r="BR26" s="110"/>
      <c r="BS26" s="110"/>
      <c r="BT26" s="45">
        <f t="shared" si="26"/>
        <v>-559530</v>
      </c>
      <c r="BU26" s="48">
        <f t="shared" si="27"/>
        <v>674</v>
      </c>
      <c r="BV26" s="110">
        <f>-7671-1038</f>
        <v>-8709</v>
      </c>
      <c r="BW26" s="110">
        <v>-1038</v>
      </c>
      <c r="BX26" s="110"/>
      <c r="BY26" s="46">
        <f t="shared" si="28"/>
        <v>-6997</v>
      </c>
      <c r="BZ26" s="109">
        <v>-336815</v>
      </c>
      <c r="CA26" s="110">
        <v>-4876</v>
      </c>
      <c r="CB26" s="110"/>
      <c r="CC26" s="110"/>
      <c r="CD26" s="110"/>
      <c r="CE26" s="110"/>
      <c r="CF26" s="110"/>
      <c r="CG26" s="110"/>
      <c r="CH26" s="48">
        <f t="shared" si="0"/>
        <v>-222715</v>
      </c>
      <c r="CI26" s="76">
        <f t="shared" si="1"/>
        <v>-2121</v>
      </c>
      <c r="CJ26" s="111">
        <f t="shared" si="29"/>
        <v>-3274</v>
      </c>
      <c r="CK26" s="110">
        <f t="shared" si="30"/>
        <v>-1073</v>
      </c>
      <c r="CL26" s="49">
        <f t="shared" si="31"/>
        <v>-229183</v>
      </c>
      <c r="CM26" s="112">
        <v>-566527</v>
      </c>
      <c r="CN26" s="49">
        <f t="shared" si="2"/>
        <v>0</v>
      </c>
    </row>
    <row r="27" spans="1:92" ht="15" thickBot="1">
      <c r="A27" s="1">
        <v>4</v>
      </c>
      <c r="C27" s="15" t="s">
        <v>3</v>
      </c>
      <c r="D27" s="13">
        <v>1586</v>
      </c>
      <c r="E27" s="109">
        <v>-2285273</v>
      </c>
      <c r="F27" s="110">
        <v>26049</v>
      </c>
      <c r="G27" s="110"/>
      <c r="H27" s="110"/>
      <c r="I27" s="45">
        <f t="shared" si="3"/>
        <v>-2259224</v>
      </c>
      <c r="J27" s="110">
        <v>-171117</v>
      </c>
      <c r="K27" s="110">
        <v>-128722</v>
      </c>
      <c r="L27" s="110"/>
      <c r="M27" s="110"/>
      <c r="N27" s="46">
        <f t="shared" si="4"/>
        <v>-299839</v>
      </c>
      <c r="O27" s="47">
        <f t="shared" si="5"/>
        <v>-2259224</v>
      </c>
      <c r="P27" s="110">
        <v>-862383</v>
      </c>
      <c r="Q27" s="110">
        <v>-826941</v>
      </c>
      <c r="R27" s="110">
        <v>1458332</v>
      </c>
      <c r="S27" s="45">
        <f t="shared" si="6"/>
        <v>-836334</v>
      </c>
      <c r="T27" s="48">
        <f t="shared" si="7"/>
        <v>-299839</v>
      </c>
      <c r="U27" s="110">
        <v>1703541</v>
      </c>
      <c r="V27" s="110">
        <v>1458332</v>
      </c>
      <c r="W27" s="110"/>
      <c r="X27" s="46">
        <f t="shared" si="8"/>
        <v>-54630</v>
      </c>
      <c r="Y27" s="47">
        <f t="shared" si="9"/>
        <v>-836334</v>
      </c>
      <c r="Z27" s="110">
        <v>519144</v>
      </c>
      <c r="AA27" s="110"/>
      <c r="AB27" s="110"/>
      <c r="AC27" s="45">
        <f t="shared" si="10"/>
        <v>-317190</v>
      </c>
      <c r="AD27" s="48">
        <f t="shared" si="11"/>
        <v>-54630</v>
      </c>
      <c r="AE27" s="110">
        <v>-23332</v>
      </c>
      <c r="AF27" s="110"/>
      <c r="AG27" s="110"/>
      <c r="AH27" s="46">
        <f t="shared" si="12"/>
        <v>-77962</v>
      </c>
      <c r="AI27" s="47">
        <f t="shared" si="13"/>
        <v>-317190</v>
      </c>
      <c r="AJ27" s="110">
        <v>156061</v>
      </c>
      <c r="AK27" s="110"/>
      <c r="AL27" s="110"/>
      <c r="AM27" s="45">
        <f t="shared" si="14"/>
        <v>-161129</v>
      </c>
      <c r="AN27" s="48">
        <f t="shared" si="15"/>
        <v>-77962</v>
      </c>
      <c r="AO27" s="110">
        <v>-6881</v>
      </c>
      <c r="AP27" s="110"/>
      <c r="AQ27" s="110"/>
      <c r="AR27" s="46">
        <f t="shared" si="16"/>
        <v>-84843</v>
      </c>
      <c r="AS27" s="47">
        <f t="shared" si="17"/>
        <v>-161129</v>
      </c>
      <c r="AT27" s="110">
        <v>589852</v>
      </c>
      <c r="AU27" s="110"/>
      <c r="AV27" s="110"/>
      <c r="AW27" s="45">
        <f t="shared" si="18"/>
        <v>428723</v>
      </c>
      <c r="AX27" s="48">
        <f t="shared" si="19"/>
        <v>-84843</v>
      </c>
      <c r="AY27" s="110">
        <v>1319</v>
      </c>
      <c r="AZ27" s="110"/>
      <c r="BA27" s="110"/>
      <c r="BB27" s="46">
        <f t="shared" si="20"/>
        <v>-83524</v>
      </c>
      <c r="BC27" s="47">
        <f t="shared" si="21"/>
        <v>428723</v>
      </c>
      <c r="BD27" s="110">
        <v>638133</v>
      </c>
      <c r="BE27" s="110">
        <v>-161129</v>
      </c>
      <c r="BF27" s="110"/>
      <c r="BG27" s="45">
        <f t="shared" si="22"/>
        <v>1227985</v>
      </c>
      <c r="BH27" s="48">
        <f t="shared" si="23"/>
        <v>-83524</v>
      </c>
      <c r="BI27" s="110">
        <v>7755</v>
      </c>
      <c r="BJ27" s="110">
        <v>-86956</v>
      </c>
      <c r="BK27" s="110"/>
      <c r="BL27" s="46">
        <f t="shared" si="24"/>
        <v>11187</v>
      </c>
      <c r="BM27" s="47">
        <f t="shared" si="25"/>
        <v>1227985</v>
      </c>
      <c r="BN27" s="110">
        <f>-296628+589852+1</f>
        <v>293225</v>
      </c>
      <c r="BO27" s="110">
        <v>589852</v>
      </c>
      <c r="BP27" s="110"/>
      <c r="BQ27" s="110"/>
      <c r="BR27" s="110"/>
      <c r="BS27" s="110"/>
      <c r="BT27" s="45">
        <f t="shared" si="26"/>
        <v>931358</v>
      </c>
      <c r="BU27" s="48">
        <f t="shared" si="27"/>
        <v>11187</v>
      </c>
      <c r="BV27" s="110">
        <f>5826+8830</f>
        <v>14656</v>
      </c>
      <c r="BW27" s="110">
        <v>8830</v>
      </c>
      <c r="BX27" s="110"/>
      <c r="BY27" s="46">
        <f t="shared" si="28"/>
        <v>17013</v>
      </c>
      <c r="BZ27" s="109">
        <v>638134</v>
      </c>
      <c r="CA27" s="110">
        <v>14839</v>
      </c>
      <c r="CB27" s="110"/>
      <c r="CC27" s="110"/>
      <c r="CD27" s="110"/>
      <c r="CE27" s="110"/>
      <c r="CF27" s="110"/>
      <c r="CG27" s="110"/>
      <c r="CH27" s="48">
        <f t="shared" si="0"/>
        <v>293224</v>
      </c>
      <c r="CI27" s="76">
        <f t="shared" si="1"/>
        <v>2174</v>
      </c>
      <c r="CJ27" s="111">
        <f t="shared" si="29"/>
        <v>4310</v>
      </c>
      <c r="CK27" s="110">
        <f t="shared" si="30"/>
        <v>1413</v>
      </c>
      <c r="CL27" s="49">
        <f t="shared" si="31"/>
        <v>301121</v>
      </c>
      <c r="CM27" s="112">
        <v>948371</v>
      </c>
      <c r="CN27" s="49">
        <f t="shared" si="2"/>
        <v>0</v>
      </c>
    </row>
    <row r="28" spans="1:92" ht="15" thickBot="1">
      <c r="A28" s="1">
        <v>5</v>
      </c>
      <c r="C28" s="15" t="s">
        <v>138</v>
      </c>
      <c r="D28" s="13">
        <v>1588</v>
      </c>
      <c r="E28" s="109">
        <v>0</v>
      </c>
      <c r="F28" s="110">
        <v>0</v>
      </c>
      <c r="G28" s="110"/>
      <c r="H28" s="110"/>
      <c r="I28" s="45">
        <f t="shared" si="3"/>
        <v>0</v>
      </c>
      <c r="J28" s="110">
        <v>553217</v>
      </c>
      <c r="K28" s="110">
        <v>304423</v>
      </c>
      <c r="L28" s="110"/>
      <c r="M28" s="110"/>
      <c r="N28" s="46">
        <f t="shared" si="4"/>
        <v>857640</v>
      </c>
      <c r="O28" s="47">
        <f t="shared" si="5"/>
        <v>0</v>
      </c>
      <c r="P28" s="110"/>
      <c r="Q28" s="110">
        <v>948949</v>
      </c>
      <c r="R28" s="110">
        <v>948949</v>
      </c>
      <c r="S28" s="45">
        <f t="shared" si="6"/>
        <v>0</v>
      </c>
      <c r="T28" s="48">
        <f t="shared" si="7"/>
        <v>857640</v>
      </c>
      <c r="U28" s="110">
        <v>259178</v>
      </c>
      <c r="V28" s="110">
        <v>948949</v>
      </c>
      <c r="W28" s="110"/>
      <c r="X28" s="46">
        <f t="shared" si="8"/>
        <v>167869</v>
      </c>
      <c r="Y28" s="47">
        <f t="shared" si="9"/>
        <v>0</v>
      </c>
      <c r="Z28" s="110"/>
      <c r="AA28" s="110"/>
      <c r="AB28" s="110"/>
      <c r="AC28" s="45">
        <f t="shared" si="10"/>
        <v>0</v>
      </c>
      <c r="AD28" s="48">
        <f t="shared" si="11"/>
        <v>167869</v>
      </c>
      <c r="AE28" s="110">
        <v>251637</v>
      </c>
      <c r="AF28" s="110"/>
      <c r="AG28" s="110"/>
      <c r="AH28" s="46">
        <f t="shared" si="12"/>
        <v>419506</v>
      </c>
      <c r="AI28" s="47">
        <f t="shared" si="13"/>
        <v>0</v>
      </c>
      <c r="AJ28" s="110">
        <v>2996732</v>
      </c>
      <c r="AK28" s="110"/>
      <c r="AL28" s="110"/>
      <c r="AM28" s="45">
        <f t="shared" si="14"/>
        <v>2996732</v>
      </c>
      <c r="AN28" s="48">
        <f t="shared" si="15"/>
        <v>419506</v>
      </c>
      <c r="AO28" s="110">
        <v>239918</v>
      </c>
      <c r="AP28" s="110"/>
      <c r="AQ28" s="110"/>
      <c r="AR28" s="46">
        <f t="shared" si="16"/>
        <v>659424</v>
      </c>
      <c r="AS28" s="47">
        <f t="shared" si="17"/>
        <v>2996732</v>
      </c>
      <c r="AT28" s="110">
        <v>-1154486</v>
      </c>
      <c r="AU28" s="110"/>
      <c r="AV28" s="110"/>
      <c r="AW28" s="45">
        <f t="shared" si="18"/>
        <v>1842246</v>
      </c>
      <c r="AX28" s="48">
        <f t="shared" si="19"/>
        <v>659424</v>
      </c>
      <c r="AY28" s="110">
        <v>73963</v>
      </c>
      <c r="AZ28" s="110"/>
      <c r="BA28" s="110"/>
      <c r="BB28" s="46">
        <f t="shared" si="20"/>
        <v>733387</v>
      </c>
      <c r="BC28" s="47">
        <f t="shared" si="21"/>
        <v>1842246</v>
      </c>
      <c r="BD28" s="110">
        <v>-284478</v>
      </c>
      <c r="BE28" s="110">
        <v>2996732</v>
      </c>
      <c r="BF28" s="110">
        <v>1406000</v>
      </c>
      <c r="BG28" s="45">
        <f t="shared" si="22"/>
        <v>-32964</v>
      </c>
      <c r="BH28" s="48">
        <f t="shared" si="23"/>
        <v>733387</v>
      </c>
      <c r="BI28" s="110">
        <v>34511</v>
      </c>
      <c r="BJ28" s="110">
        <v>698723</v>
      </c>
      <c r="BK28" s="110"/>
      <c r="BL28" s="46">
        <f t="shared" si="24"/>
        <v>69175</v>
      </c>
      <c r="BM28" s="47">
        <f t="shared" si="25"/>
        <v>-32964</v>
      </c>
      <c r="BN28" s="110">
        <f>1241651+251514</f>
        <v>1493165</v>
      </c>
      <c r="BO28" s="110">
        <v>251514</v>
      </c>
      <c r="BP28" s="110"/>
      <c r="BQ28" s="110"/>
      <c r="BR28" s="110"/>
      <c r="BS28" s="110"/>
      <c r="BT28" s="45">
        <f t="shared" si="26"/>
        <v>1208687</v>
      </c>
      <c r="BU28" s="48">
        <f t="shared" si="27"/>
        <v>69175</v>
      </c>
      <c r="BV28" s="110">
        <f>-42270+48050</f>
        <v>5780</v>
      </c>
      <c r="BW28" s="110">
        <v>48050</v>
      </c>
      <c r="BX28" s="110"/>
      <c r="BY28" s="46">
        <f t="shared" si="28"/>
        <v>26905</v>
      </c>
      <c r="BZ28" s="109">
        <v>-284478</v>
      </c>
      <c r="CA28" s="110">
        <v>15560</v>
      </c>
      <c r="CB28" s="110"/>
      <c r="CC28" s="110"/>
      <c r="CD28" s="110"/>
      <c r="CE28" s="110"/>
      <c r="CF28" s="110"/>
      <c r="CG28" s="110"/>
      <c r="CH28" s="48">
        <f t="shared" si="0"/>
        <v>1493165</v>
      </c>
      <c r="CI28" s="76">
        <f t="shared" si="1"/>
        <v>11345</v>
      </c>
      <c r="CJ28" s="111">
        <f t="shared" si="29"/>
        <v>21950</v>
      </c>
      <c r="CK28" s="110">
        <f t="shared" si="30"/>
        <v>7197</v>
      </c>
      <c r="CL28" s="208">
        <v>0</v>
      </c>
      <c r="CM28" s="112">
        <v>1235592</v>
      </c>
      <c r="CN28" s="49">
        <f t="shared" si="2"/>
        <v>0</v>
      </c>
    </row>
    <row r="29" spans="1:92" ht="15" thickBot="1">
      <c r="A29" s="1">
        <v>6</v>
      </c>
      <c r="C29" s="15" t="s">
        <v>144</v>
      </c>
      <c r="D29" s="13">
        <v>1588</v>
      </c>
      <c r="E29" s="109">
        <v>0</v>
      </c>
      <c r="F29" s="110">
        <v>-475593</v>
      </c>
      <c r="G29" s="110"/>
      <c r="H29" s="110"/>
      <c r="I29" s="45">
        <f t="shared" si="3"/>
        <v>-475593</v>
      </c>
      <c r="J29" s="110">
        <v>0</v>
      </c>
      <c r="K29" s="110">
        <v>-24415</v>
      </c>
      <c r="L29" s="110"/>
      <c r="M29" s="110"/>
      <c r="N29" s="46">
        <f t="shared" si="4"/>
        <v>-24415</v>
      </c>
      <c r="O29" s="47">
        <f t="shared" si="5"/>
        <v>-475593</v>
      </c>
      <c r="P29" s="110">
        <v>1141644</v>
      </c>
      <c r="Q29" s="110"/>
      <c r="R29" s="110"/>
      <c r="S29" s="45">
        <f t="shared" si="6"/>
        <v>666051</v>
      </c>
      <c r="T29" s="48">
        <f t="shared" si="7"/>
        <v>-24415</v>
      </c>
      <c r="U29" s="110">
        <v>6920</v>
      </c>
      <c r="V29" s="110"/>
      <c r="W29" s="110"/>
      <c r="X29" s="46">
        <f t="shared" si="8"/>
        <v>-17495</v>
      </c>
      <c r="Y29" s="47">
        <f t="shared" si="9"/>
        <v>666051</v>
      </c>
      <c r="Z29" s="110">
        <v>-37584</v>
      </c>
      <c r="AA29" s="110"/>
      <c r="AB29" s="110"/>
      <c r="AC29" s="45">
        <f t="shared" si="10"/>
        <v>628467</v>
      </c>
      <c r="AD29" s="48">
        <f t="shared" si="11"/>
        <v>-17495</v>
      </c>
      <c r="AE29" s="110">
        <v>21709</v>
      </c>
      <c r="AF29" s="110"/>
      <c r="AG29" s="110"/>
      <c r="AH29" s="46">
        <f t="shared" si="12"/>
        <v>4214</v>
      </c>
      <c r="AI29" s="47">
        <f t="shared" si="13"/>
        <v>628467</v>
      </c>
      <c r="AJ29" s="110">
        <v>363327</v>
      </c>
      <c r="AK29" s="110"/>
      <c r="AL29" s="110"/>
      <c r="AM29" s="45">
        <f t="shared" si="14"/>
        <v>991794</v>
      </c>
      <c r="AN29" s="48">
        <f t="shared" si="15"/>
        <v>4214</v>
      </c>
      <c r="AO29" s="110">
        <v>25163</v>
      </c>
      <c r="AP29" s="110"/>
      <c r="AQ29" s="110"/>
      <c r="AR29" s="46">
        <f t="shared" si="16"/>
        <v>29377</v>
      </c>
      <c r="AS29" s="47">
        <f t="shared" si="17"/>
        <v>991794</v>
      </c>
      <c r="AT29" s="110">
        <v>1810834</v>
      </c>
      <c r="AU29" s="110"/>
      <c r="AV29" s="110"/>
      <c r="AW29" s="45">
        <f t="shared" si="18"/>
        <v>2802628</v>
      </c>
      <c r="AX29" s="48">
        <f t="shared" si="19"/>
        <v>29377</v>
      </c>
      <c r="AY29" s="110">
        <v>16939</v>
      </c>
      <c r="AZ29" s="110"/>
      <c r="BA29" s="110"/>
      <c r="BB29" s="46">
        <f t="shared" si="20"/>
        <v>46316</v>
      </c>
      <c r="BC29" s="47">
        <f t="shared" si="21"/>
        <v>2802628</v>
      </c>
      <c r="BD29" s="110">
        <v>-630293</v>
      </c>
      <c r="BE29" s="110">
        <v>991794</v>
      </c>
      <c r="BF29" s="110">
        <v>-1406000</v>
      </c>
      <c r="BG29" s="45">
        <f t="shared" si="22"/>
        <v>-225459</v>
      </c>
      <c r="BH29" s="48">
        <f t="shared" si="23"/>
        <v>46316</v>
      </c>
      <c r="BI29" s="110">
        <v>7404</v>
      </c>
      <c r="BJ29" s="110">
        <v>42383</v>
      </c>
      <c r="BK29" s="110"/>
      <c r="BL29" s="46">
        <f t="shared" si="24"/>
        <v>11337</v>
      </c>
      <c r="BM29" s="47">
        <f t="shared" si="25"/>
        <v>-225459</v>
      </c>
      <c r="BN29" s="110">
        <f>605929+404834</f>
        <v>1010763</v>
      </c>
      <c r="BO29" s="110">
        <v>404834</v>
      </c>
      <c r="BP29" s="110"/>
      <c r="BQ29" s="110"/>
      <c r="BR29" s="110"/>
      <c r="BS29" s="110"/>
      <c r="BT29" s="45">
        <f t="shared" si="26"/>
        <v>380470</v>
      </c>
      <c r="BU29" s="48">
        <f t="shared" si="27"/>
        <v>11337</v>
      </c>
      <c r="BV29" s="110">
        <f>-7331+11624</f>
        <v>4293</v>
      </c>
      <c r="BW29" s="110">
        <v>11624</v>
      </c>
      <c r="BX29" s="110"/>
      <c r="BY29" s="46">
        <f t="shared" si="28"/>
        <v>4006</v>
      </c>
      <c r="BZ29" s="109">
        <v>-630293</v>
      </c>
      <c r="CA29" s="110">
        <v>-12615</v>
      </c>
      <c r="CB29" s="110"/>
      <c r="CC29" s="110"/>
      <c r="CD29" s="110"/>
      <c r="CE29" s="110"/>
      <c r="CF29" s="110"/>
      <c r="CG29" s="110"/>
      <c r="CH29" s="48">
        <f t="shared" si="0"/>
        <v>1010763</v>
      </c>
      <c r="CI29" s="76">
        <f t="shared" si="1"/>
        <v>16621</v>
      </c>
      <c r="CJ29" s="111">
        <f t="shared" si="29"/>
        <v>14858</v>
      </c>
      <c r="CK29" s="110">
        <f t="shared" si="30"/>
        <v>4872</v>
      </c>
      <c r="CL29" s="208">
        <v>0</v>
      </c>
      <c r="CM29" s="112">
        <v>384476</v>
      </c>
      <c r="CN29" s="49">
        <f t="shared" si="2"/>
        <v>0</v>
      </c>
    </row>
    <row r="30" spans="1:92" ht="15" thickBot="1">
      <c r="A30" s="1">
        <v>7</v>
      </c>
      <c r="C30" s="7" t="s">
        <v>19</v>
      </c>
      <c r="D30" s="13">
        <v>1590</v>
      </c>
      <c r="E30" s="109"/>
      <c r="F30" s="110">
        <v>-2748020</v>
      </c>
      <c r="G30" s="110"/>
      <c r="H30" s="110"/>
      <c r="I30" s="45">
        <f t="shared" si="3"/>
        <v>-2748020</v>
      </c>
      <c r="J30" s="110"/>
      <c r="K30" s="110">
        <v>-117947</v>
      </c>
      <c r="L30" s="110"/>
      <c r="M30" s="110"/>
      <c r="N30" s="46">
        <f t="shared" si="4"/>
        <v>-117947</v>
      </c>
      <c r="O30" s="47">
        <f t="shared" si="5"/>
        <v>-2748020</v>
      </c>
      <c r="P30" s="110">
        <v>-1492009</v>
      </c>
      <c r="Q30" s="110">
        <v>5330128</v>
      </c>
      <c r="R30" s="110">
        <f>6598287+4061969</f>
        <v>10660256</v>
      </c>
      <c r="S30" s="45">
        <f t="shared" si="6"/>
        <v>1090099</v>
      </c>
      <c r="T30" s="48">
        <f t="shared" si="7"/>
        <v>-117947</v>
      </c>
      <c r="U30" s="110">
        <v>-53238</v>
      </c>
      <c r="V30" s="110"/>
      <c r="W30" s="110"/>
      <c r="X30" s="46">
        <f t="shared" si="8"/>
        <v>-171185</v>
      </c>
      <c r="Y30" s="47">
        <f t="shared" si="9"/>
        <v>1090099</v>
      </c>
      <c r="Z30" s="110">
        <v>-650941</v>
      </c>
      <c r="AA30" s="110"/>
      <c r="AB30" s="110">
        <v>-1585089</v>
      </c>
      <c r="AC30" s="45">
        <f t="shared" si="10"/>
        <v>-1145931</v>
      </c>
      <c r="AD30" s="48">
        <f t="shared" si="11"/>
        <v>-171185</v>
      </c>
      <c r="AE30" s="110">
        <v>1586969</v>
      </c>
      <c r="AF30" s="110"/>
      <c r="AG30" s="110"/>
      <c r="AH30" s="46">
        <f t="shared" si="12"/>
        <v>1415784</v>
      </c>
      <c r="AI30" s="47">
        <f t="shared" si="13"/>
        <v>-1145931</v>
      </c>
      <c r="AJ30" s="110">
        <v>-318595</v>
      </c>
      <c r="AK30" s="110"/>
      <c r="AL30" s="110"/>
      <c r="AM30" s="45">
        <f t="shared" si="14"/>
        <v>-1464526</v>
      </c>
      <c r="AN30" s="48">
        <f t="shared" si="15"/>
        <v>1415784</v>
      </c>
      <c r="AO30" s="110">
        <v>15</v>
      </c>
      <c r="AP30" s="110"/>
      <c r="AQ30" s="110"/>
      <c r="AR30" s="46">
        <f t="shared" si="16"/>
        <v>1415799</v>
      </c>
      <c r="AS30" s="47">
        <f t="shared" si="17"/>
        <v>-1464526</v>
      </c>
      <c r="AT30" s="110">
        <v>-58</v>
      </c>
      <c r="AU30" s="110"/>
      <c r="AV30" s="110"/>
      <c r="AW30" s="45">
        <f t="shared" si="18"/>
        <v>-1464584</v>
      </c>
      <c r="AX30" s="48">
        <f t="shared" si="19"/>
        <v>1415799</v>
      </c>
      <c r="AY30" s="110"/>
      <c r="AZ30" s="110"/>
      <c r="BA30" s="110"/>
      <c r="BB30" s="46">
        <f t="shared" si="20"/>
        <v>1415799</v>
      </c>
      <c r="BC30" s="47">
        <f t="shared" si="21"/>
        <v>-1464584</v>
      </c>
      <c r="BD30" s="110"/>
      <c r="BE30" s="110"/>
      <c r="BF30" s="110">
        <v>1464584</v>
      </c>
      <c r="BG30" s="45">
        <f t="shared" si="22"/>
        <v>0</v>
      </c>
      <c r="BH30" s="48">
        <f t="shared" si="23"/>
        <v>1415799</v>
      </c>
      <c r="BI30" s="110">
        <v>58</v>
      </c>
      <c r="BJ30" s="110">
        <v>-48727</v>
      </c>
      <c r="BK30" s="110">
        <v>-1464584</v>
      </c>
      <c r="BL30" s="46">
        <f t="shared" si="24"/>
        <v>0</v>
      </c>
      <c r="BM30" s="47">
        <f t="shared" si="25"/>
        <v>0</v>
      </c>
      <c r="BN30" s="110"/>
      <c r="BO30" s="110"/>
      <c r="BP30" s="110"/>
      <c r="BQ30" s="110"/>
      <c r="BR30" s="110"/>
      <c r="BS30" s="110"/>
      <c r="BT30" s="45">
        <f t="shared" si="26"/>
        <v>0</v>
      </c>
      <c r="BU30" s="48">
        <f t="shared" si="27"/>
        <v>0</v>
      </c>
      <c r="BV30" s="110"/>
      <c r="BW30" s="110"/>
      <c r="BX30" s="110"/>
      <c r="BY30" s="46">
        <f t="shared" si="28"/>
        <v>0</v>
      </c>
      <c r="BZ30" s="109"/>
      <c r="CA30" s="110"/>
      <c r="CB30" s="110"/>
      <c r="CC30" s="110"/>
      <c r="CD30" s="110"/>
      <c r="CE30" s="110"/>
      <c r="CF30" s="110"/>
      <c r="CG30" s="110"/>
      <c r="CH30" s="48">
        <f t="shared" si="0"/>
        <v>0</v>
      </c>
      <c r="CI30" s="76">
        <f t="shared" si="1"/>
        <v>0</v>
      </c>
      <c r="CJ30" s="111"/>
      <c r="CK30" s="110"/>
      <c r="CL30" s="49">
        <f t="shared" si="31"/>
        <v>0</v>
      </c>
      <c r="CM30" s="112"/>
      <c r="CN30" s="49">
        <f t="shared" si="2"/>
        <v>0</v>
      </c>
    </row>
    <row r="31" spans="1:92" ht="17.25" thickBot="1">
      <c r="A31" s="1">
        <v>8</v>
      </c>
      <c r="C31" s="16" t="s">
        <v>126</v>
      </c>
      <c r="D31" s="13">
        <v>1595</v>
      </c>
      <c r="E31" s="109"/>
      <c r="F31" s="110"/>
      <c r="G31" s="110"/>
      <c r="H31" s="110"/>
      <c r="I31" s="45">
        <f t="shared" si="3"/>
        <v>0</v>
      </c>
      <c r="J31" s="110"/>
      <c r="K31" s="110"/>
      <c r="L31" s="110"/>
      <c r="M31" s="110"/>
      <c r="N31" s="46">
        <f t="shared" si="4"/>
        <v>0</v>
      </c>
      <c r="O31" s="47">
        <f>I31</f>
        <v>0</v>
      </c>
      <c r="P31" s="110"/>
      <c r="Q31" s="110"/>
      <c r="R31" s="110"/>
      <c r="S31" s="45">
        <f t="shared" si="6"/>
        <v>0</v>
      </c>
      <c r="T31" s="48">
        <f>N31</f>
        <v>0</v>
      </c>
      <c r="U31" s="110"/>
      <c r="V31" s="110"/>
      <c r="W31" s="110"/>
      <c r="X31" s="46">
        <f t="shared" si="8"/>
        <v>0</v>
      </c>
      <c r="Y31" s="47">
        <f>S31</f>
        <v>0</v>
      </c>
      <c r="Z31" s="110"/>
      <c r="AA31" s="110"/>
      <c r="AB31" s="110"/>
      <c r="AC31" s="45">
        <f t="shared" si="10"/>
        <v>0</v>
      </c>
      <c r="AD31" s="48">
        <f>X31</f>
        <v>0</v>
      </c>
      <c r="AE31" s="110"/>
      <c r="AF31" s="110"/>
      <c r="AG31" s="110"/>
      <c r="AH31" s="46">
        <f t="shared" si="12"/>
        <v>0</v>
      </c>
      <c r="AI31" s="47">
        <f>AC31</f>
        <v>0</v>
      </c>
      <c r="AJ31" s="110"/>
      <c r="AK31" s="110"/>
      <c r="AL31" s="110"/>
      <c r="AM31" s="45">
        <f t="shared" si="14"/>
        <v>0</v>
      </c>
      <c r="AN31" s="48">
        <f>AH31</f>
        <v>0</v>
      </c>
      <c r="AO31" s="110"/>
      <c r="AP31" s="110"/>
      <c r="AQ31" s="110"/>
      <c r="AR31" s="46">
        <f t="shared" si="16"/>
        <v>0</v>
      </c>
      <c r="AS31" s="47">
        <f>AM31</f>
        <v>0</v>
      </c>
      <c r="AT31" s="110"/>
      <c r="AU31" s="110"/>
      <c r="AV31" s="110"/>
      <c r="AW31" s="45">
        <f t="shared" si="18"/>
        <v>0</v>
      </c>
      <c r="AX31" s="48">
        <f>AR31</f>
        <v>0</v>
      </c>
      <c r="AY31" s="110"/>
      <c r="AZ31" s="110"/>
      <c r="BA31" s="110"/>
      <c r="BB31" s="46">
        <f t="shared" si="20"/>
        <v>0</v>
      </c>
      <c r="BC31" s="47">
        <f>AW31</f>
        <v>0</v>
      </c>
      <c r="BD31" s="110"/>
      <c r="BE31" s="110"/>
      <c r="BF31" s="110"/>
      <c r="BG31" s="45">
        <f t="shared" si="22"/>
        <v>0</v>
      </c>
      <c r="BH31" s="48">
        <f>BB31</f>
        <v>0</v>
      </c>
      <c r="BI31" s="110"/>
      <c r="BJ31" s="110"/>
      <c r="BK31" s="110"/>
      <c r="BL31" s="46">
        <f t="shared" si="24"/>
        <v>0</v>
      </c>
      <c r="BM31" s="47">
        <f t="shared" si="25"/>
        <v>0</v>
      </c>
      <c r="BN31" s="110"/>
      <c r="BO31" s="110"/>
      <c r="BP31" s="110"/>
      <c r="BQ31" s="110"/>
      <c r="BR31" s="110"/>
      <c r="BS31" s="110"/>
      <c r="BT31" s="45">
        <f t="shared" si="26"/>
        <v>0</v>
      </c>
      <c r="BU31" s="48">
        <f t="shared" si="27"/>
        <v>0</v>
      </c>
      <c r="BV31" s="110"/>
      <c r="BW31" s="110"/>
      <c r="BX31" s="110"/>
      <c r="BY31" s="46">
        <f t="shared" si="28"/>
        <v>0</v>
      </c>
      <c r="BZ31" s="109"/>
      <c r="CA31" s="110"/>
      <c r="CB31" s="110"/>
      <c r="CC31" s="110"/>
      <c r="CD31" s="110"/>
      <c r="CE31" s="110"/>
      <c r="CF31" s="110"/>
      <c r="CG31" s="110"/>
      <c r="CH31" s="48">
        <f t="shared" si="0"/>
        <v>0</v>
      </c>
      <c r="CI31" s="76">
        <f t="shared" si="1"/>
        <v>0</v>
      </c>
      <c r="CJ31" s="111"/>
      <c r="CK31" s="110"/>
      <c r="CL31" s="49">
        <f t="shared" si="31"/>
        <v>0</v>
      </c>
      <c r="CM31" s="112"/>
      <c r="CN31" s="49">
        <f t="shared" si="2"/>
        <v>0</v>
      </c>
    </row>
    <row r="32" spans="1:92" ht="17.25" thickBot="1">
      <c r="A32" s="1">
        <v>9</v>
      </c>
      <c r="C32" s="16" t="s">
        <v>127</v>
      </c>
      <c r="D32" s="13">
        <v>1595</v>
      </c>
      <c r="E32" s="109"/>
      <c r="F32" s="110"/>
      <c r="G32" s="110"/>
      <c r="H32" s="110"/>
      <c r="I32" s="45">
        <f t="shared" si="3"/>
        <v>0</v>
      </c>
      <c r="J32" s="110"/>
      <c r="K32" s="110"/>
      <c r="L32" s="110"/>
      <c r="M32" s="110"/>
      <c r="N32" s="46">
        <f t="shared" si="4"/>
        <v>0</v>
      </c>
      <c r="O32" s="47">
        <f t="shared" si="5"/>
        <v>0</v>
      </c>
      <c r="P32" s="110"/>
      <c r="Q32" s="110"/>
      <c r="R32" s="110"/>
      <c r="S32" s="45">
        <f t="shared" si="6"/>
        <v>0</v>
      </c>
      <c r="T32" s="48">
        <f t="shared" si="7"/>
        <v>0</v>
      </c>
      <c r="U32" s="110"/>
      <c r="V32" s="110"/>
      <c r="W32" s="110"/>
      <c r="X32" s="46">
        <f t="shared" si="8"/>
        <v>0</v>
      </c>
      <c r="Y32" s="47">
        <f t="shared" si="9"/>
        <v>0</v>
      </c>
      <c r="Z32" s="110"/>
      <c r="AA32" s="110"/>
      <c r="AB32" s="110"/>
      <c r="AC32" s="45">
        <f t="shared" si="10"/>
        <v>0</v>
      </c>
      <c r="AD32" s="48">
        <f t="shared" si="11"/>
        <v>0</v>
      </c>
      <c r="AE32" s="110"/>
      <c r="AF32" s="110"/>
      <c r="AG32" s="110"/>
      <c r="AH32" s="46">
        <f t="shared" si="12"/>
        <v>0</v>
      </c>
      <c r="AI32" s="47">
        <f t="shared" si="13"/>
        <v>0</v>
      </c>
      <c r="AJ32" s="110"/>
      <c r="AK32" s="110"/>
      <c r="AL32" s="110"/>
      <c r="AM32" s="45">
        <f t="shared" si="14"/>
        <v>0</v>
      </c>
      <c r="AN32" s="48">
        <f t="shared" si="15"/>
        <v>0</v>
      </c>
      <c r="AO32" s="110"/>
      <c r="AP32" s="110"/>
      <c r="AQ32" s="110"/>
      <c r="AR32" s="46">
        <f t="shared" si="16"/>
        <v>0</v>
      </c>
      <c r="AS32" s="47">
        <f t="shared" si="17"/>
        <v>0</v>
      </c>
      <c r="AT32" s="110"/>
      <c r="AU32" s="110"/>
      <c r="AV32" s="110"/>
      <c r="AW32" s="45">
        <f t="shared" si="18"/>
        <v>0</v>
      </c>
      <c r="AX32" s="48">
        <f t="shared" si="19"/>
        <v>0</v>
      </c>
      <c r="AY32" s="110"/>
      <c r="AZ32" s="110"/>
      <c r="BA32" s="110"/>
      <c r="BB32" s="46">
        <f t="shared" si="20"/>
        <v>0</v>
      </c>
      <c r="BC32" s="47">
        <f t="shared" si="21"/>
        <v>0</v>
      </c>
      <c r="BD32" s="110"/>
      <c r="BE32" s="110"/>
      <c r="BF32" s="110"/>
      <c r="BG32" s="45">
        <f t="shared" si="22"/>
        <v>0</v>
      </c>
      <c r="BH32" s="48">
        <f t="shared" si="23"/>
        <v>0</v>
      </c>
      <c r="BI32" s="110"/>
      <c r="BJ32" s="110"/>
      <c r="BK32" s="110"/>
      <c r="BL32" s="46">
        <f t="shared" si="24"/>
        <v>0</v>
      </c>
      <c r="BM32" s="47">
        <f t="shared" si="25"/>
        <v>0</v>
      </c>
      <c r="BN32" s="110"/>
      <c r="BO32" s="110"/>
      <c r="BP32" s="110"/>
      <c r="BQ32" s="110"/>
      <c r="BR32" s="110"/>
      <c r="BS32" s="110"/>
      <c r="BT32" s="45">
        <f t="shared" si="26"/>
        <v>0</v>
      </c>
      <c r="BU32" s="48">
        <f t="shared" si="27"/>
        <v>0</v>
      </c>
      <c r="BV32" s="110"/>
      <c r="BW32" s="110"/>
      <c r="BX32" s="110"/>
      <c r="BY32" s="46">
        <f t="shared" si="28"/>
        <v>0</v>
      </c>
      <c r="BZ32" s="109"/>
      <c r="CA32" s="110"/>
      <c r="CB32" s="110"/>
      <c r="CC32" s="110"/>
      <c r="CD32" s="110"/>
      <c r="CE32" s="110"/>
      <c r="CF32" s="110"/>
      <c r="CG32" s="110"/>
      <c r="CH32" s="48">
        <f t="shared" si="0"/>
        <v>0</v>
      </c>
      <c r="CI32" s="76">
        <f t="shared" si="1"/>
        <v>0</v>
      </c>
      <c r="CJ32" s="111"/>
      <c r="CK32" s="110"/>
      <c r="CL32" s="49">
        <f t="shared" si="31"/>
        <v>0</v>
      </c>
      <c r="CM32" s="112"/>
      <c r="CN32" s="49">
        <f t="shared" si="2"/>
        <v>0</v>
      </c>
    </row>
    <row r="33" spans="1:92" ht="17.25" thickBot="1">
      <c r="A33" s="1">
        <v>9</v>
      </c>
      <c r="C33" s="16" t="s">
        <v>128</v>
      </c>
      <c r="D33" s="13">
        <v>1595</v>
      </c>
      <c r="E33" s="109"/>
      <c r="F33" s="110"/>
      <c r="G33" s="110"/>
      <c r="H33" s="110"/>
      <c r="I33" s="45">
        <f>E33+F33-G33+H33</f>
        <v>0</v>
      </c>
      <c r="J33" s="110"/>
      <c r="K33" s="110"/>
      <c r="L33" s="110"/>
      <c r="M33" s="110"/>
      <c r="N33" s="46">
        <f>J33+K33-L33+M33</f>
        <v>0</v>
      </c>
      <c r="O33" s="47">
        <f>I33</f>
        <v>0</v>
      </c>
      <c r="P33" s="110"/>
      <c r="Q33" s="110"/>
      <c r="R33" s="110"/>
      <c r="S33" s="45">
        <f>O33+P33-Q33+R33</f>
        <v>0</v>
      </c>
      <c r="T33" s="48">
        <f>N33</f>
        <v>0</v>
      </c>
      <c r="U33" s="110"/>
      <c r="V33" s="110"/>
      <c r="W33" s="110"/>
      <c r="X33" s="46">
        <f>T33+U33-V33+W33</f>
        <v>0</v>
      </c>
      <c r="Y33" s="47">
        <f>S33</f>
        <v>0</v>
      </c>
      <c r="Z33" s="110"/>
      <c r="AA33" s="110"/>
      <c r="AB33" s="110"/>
      <c r="AC33" s="45">
        <f>Y33+Z33-AA33+AB33</f>
        <v>0</v>
      </c>
      <c r="AD33" s="48">
        <f>X33</f>
        <v>0</v>
      </c>
      <c r="AE33" s="110"/>
      <c r="AF33" s="110"/>
      <c r="AG33" s="110"/>
      <c r="AH33" s="46">
        <f>AD33+AE33-AF33+AG33</f>
        <v>0</v>
      </c>
      <c r="AI33" s="47">
        <f>AC33</f>
        <v>0</v>
      </c>
      <c r="AJ33" s="110"/>
      <c r="AK33" s="110"/>
      <c r="AL33" s="110"/>
      <c r="AM33" s="45">
        <f>AI33+AJ33-AK33+AL33</f>
        <v>0</v>
      </c>
      <c r="AN33" s="48">
        <f>AH33</f>
        <v>0</v>
      </c>
      <c r="AO33" s="110"/>
      <c r="AP33" s="110"/>
      <c r="AQ33" s="110"/>
      <c r="AR33" s="46">
        <f>AN33+AO33-AP33+AQ33</f>
        <v>0</v>
      </c>
      <c r="AS33" s="47">
        <f>AM33</f>
        <v>0</v>
      </c>
      <c r="AT33" s="110"/>
      <c r="AU33" s="110"/>
      <c r="AV33" s="110"/>
      <c r="AW33" s="45">
        <f>AS33+AT33-AU33+AV33</f>
        <v>0</v>
      </c>
      <c r="AX33" s="48">
        <f>AR33</f>
        <v>0</v>
      </c>
      <c r="AY33" s="110"/>
      <c r="AZ33" s="110"/>
      <c r="BA33" s="110"/>
      <c r="BB33" s="46">
        <f>AX33+AY33-AZ33+BA33</f>
        <v>0</v>
      </c>
      <c r="BC33" s="47">
        <f>AW33</f>
        <v>0</v>
      </c>
      <c r="BD33" s="110">
        <v>-693499</v>
      </c>
      <c r="BE33" s="110">
        <v>-567060</v>
      </c>
      <c r="BF33" s="110">
        <v>-53000</v>
      </c>
      <c r="BG33" s="45">
        <f t="shared" si="22"/>
        <v>-179439</v>
      </c>
      <c r="BH33" s="48">
        <f>BB33</f>
        <v>0</v>
      </c>
      <c r="BI33" s="110">
        <v>4021</v>
      </c>
      <c r="BJ33" s="110">
        <v>-471620</v>
      </c>
      <c r="BK33" s="110"/>
      <c r="BL33" s="46">
        <f>BH33+BI33-BJ33+BK33</f>
        <v>475641</v>
      </c>
      <c r="BM33" s="47">
        <f t="shared" si="25"/>
        <v>-179439</v>
      </c>
      <c r="BN33" s="110">
        <f>-8739-482682</f>
        <v>-491421</v>
      </c>
      <c r="BO33" s="110"/>
      <c r="BP33" s="110">
        <v>-26500</v>
      </c>
      <c r="BQ33" s="110"/>
      <c r="BR33" s="110"/>
      <c r="BS33" s="110"/>
      <c r="BT33" s="45">
        <f>BM33+BN33-BO33+SUM(BP33:BS33)</f>
        <v>-697360</v>
      </c>
      <c r="BU33" s="48">
        <f t="shared" si="27"/>
        <v>475641</v>
      </c>
      <c r="BV33" s="110">
        <f>761-1089-1</f>
        <v>-329</v>
      </c>
      <c r="BW33" s="110"/>
      <c r="BX33" s="110"/>
      <c r="BY33" s="46">
        <f>BU33+BV33-BW33+BX33</f>
        <v>475312</v>
      </c>
      <c r="BZ33" s="109"/>
      <c r="CA33" s="110"/>
      <c r="CB33" s="110"/>
      <c r="CC33" s="110"/>
      <c r="CD33" s="110"/>
      <c r="CE33" s="110"/>
      <c r="CF33" s="110"/>
      <c r="CG33" s="110"/>
      <c r="CH33" s="48">
        <f t="shared" si="0"/>
        <v>-697360</v>
      </c>
      <c r="CI33" s="76">
        <f t="shared" si="1"/>
        <v>475312</v>
      </c>
      <c r="CJ33" s="111"/>
      <c r="CK33" s="110"/>
      <c r="CL33" s="49">
        <f t="shared" si="31"/>
        <v>-222048</v>
      </c>
      <c r="CM33" s="112">
        <v>-222048</v>
      </c>
      <c r="CN33" s="275" t="s">
        <v>230</v>
      </c>
    </row>
    <row r="34" spans="1:92" ht="14.25">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5"/>
      <c r="CD34" s="45"/>
      <c r="CE34" s="45"/>
      <c r="CF34" s="45"/>
      <c r="CG34" s="45"/>
      <c r="CH34" s="45"/>
      <c r="CI34" s="46"/>
      <c r="CJ34" s="51"/>
      <c r="CK34" s="51"/>
      <c r="CL34" s="49"/>
      <c r="CM34" s="52"/>
      <c r="CN34" s="49"/>
    </row>
    <row r="35" spans="1:92" ht="15">
      <c r="C35" s="17" t="s">
        <v>146</v>
      </c>
      <c r="D35" s="17"/>
      <c r="E35" s="50">
        <f>SUM(E24:E33)</f>
        <v>-1261344</v>
      </c>
      <c r="F35" s="45">
        <f t="shared" ref="F35:BQ35" si="32">SUM(F24:F33)</f>
        <v>-2634260</v>
      </c>
      <c r="G35" s="45">
        <f t="shared" si="32"/>
        <v>0</v>
      </c>
      <c r="H35" s="45">
        <f t="shared" si="32"/>
        <v>0</v>
      </c>
      <c r="I35" s="45">
        <f t="shared" si="32"/>
        <v>-3895604</v>
      </c>
      <c r="J35" s="45">
        <f t="shared" si="32"/>
        <v>684267</v>
      </c>
      <c r="K35" s="45">
        <f t="shared" si="32"/>
        <v>173890</v>
      </c>
      <c r="L35" s="45">
        <f t="shared" si="32"/>
        <v>0</v>
      </c>
      <c r="M35" s="45">
        <f t="shared" si="32"/>
        <v>0</v>
      </c>
      <c r="N35" s="46">
        <f t="shared" si="32"/>
        <v>858157</v>
      </c>
      <c r="O35" s="50">
        <f t="shared" si="32"/>
        <v>-3895604</v>
      </c>
      <c r="P35" s="45">
        <f t="shared" si="32"/>
        <v>-2639708</v>
      </c>
      <c r="Q35" s="45">
        <f t="shared" si="32"/>
        <v>6872807</v>
      </c>
      <c r="R35" s="45">
        <f t="shared" si="32"/>
        <v>13464279</v>
      </c>
      <c r="S35" s="45">
        <f t="shared" si="32"/>
        <v>56160</v>
      </c>
      <c r="T35" s="45">
        <f t="shared" si="32"/>
        <v>858157</v>
      </c>
      <c r="U35" s="45">
        <f t="shared" si="32"/>
        <v>1884477</v>
      </c>
      <c r="V35" s="45">
        <f t="shared" si="32"/>
        <v>2804023</v>
      </c>
      <c r="W35" s="45">
        <f t="shared" si="32"/>
        <v>0</v>
      </c>
      <c r="X35" s="46">
        <f t="shared" si="32"/>
        <v>-61389</v>
      </c>
      <c r="Y35" s="50">
        <f t="shared" si="32"/>
        <v>56160</v>
      </c>
      <c r="Z35" s="45">
        <f t="shared" si="32"/>
        <v>-1437021</v>
      </c>
      <c r="AA35" s="45">
        <f t="shared" si="32"/>
        <v>0</v>
      </c>
      <c r="AB35" s="45">
        <f t="shared" si="32"/>
        <v>-1585089</v>
      </c>
      <c r="AC35" s="45">
        <f t="shared" si="32"/>
        <v>-2965950</v>
      </c>
      <c r="AD35" s="45">
        <f t="shared" si="32"/>
        <v>-61389</v>
      </c>
      <c r="AE35" s="45">
        <f t="shared" si="32"/>
        <v>1798152</v>
      </c>
      <c r="AF35" s="45">
        <f t="shared" si="32"/>
        <v>0</v>
      </c>
      <c r="AG35" s="45">
        <f t="shared" si="32"/>
        <v>0</v>
      </c>
      <c r="AH35" s="46">
        <f t="shared" si="32"/>
        <v>1736763</v>
      </c>
      <c r="AI35" s="50">
        <f t="shared" si="32"/>
        <v>-2965950</v>
      </c>
      <c r="AJ35" s="45">
        <f t="shared" si="32"/>
        <v>1960887</v>
      </c>
      <c r="AK35" s="45">
        <f t="shared" si="32"/>
        <v>0</v>
      </c>
      <c r="AL35" s="45">
        <f t="shared" si="32"/>
        <v>0</v>
      </c>
      <c r="AM35" s="45">
        <f t="shared" si="32"/>
        <v>-1005063</v>
      </c>
      <c r="AN35" s="45">
        <f t="shared" si="32"/>
        <v>1736763</v>
      </c>
      <c r="AO35" s="45">
        <f t="shared" si="32"/>
        <v>173637</v>
      </c>
      <c r="AP35" s="45">
        <f t="shared" si="32"/>
        <v>0</v>
      </c>
      <c r="AQ35" s="45">
        <f t="shared" si="32"/>
        <v>0</v>
      </c>
      <c r="AR35" s="46">
        <f t="shared" si="32"/>
        <v>1910400</v>
      </c>
      <c r="AS35" s="50">
        <f t="shared" si="32"/>
        <v>-1005063</v>
      </c>
      <c r="AT35" s="45">
        <f t="shared" si="32"/>
        <v>726567</v>
      </c>
      <c r="AU35" s="45">
        <f t="shared" si="32"/>
        <v>0</v>
      </c>
      <c r="AV35" s="45">
        <f t="shared" si="32"/>
        <v>0</v>
      </c>
      <c r="AW35" s="45">
        <f t="shared" si="32"/>
        <v>-278496</v>
      </c>
      <c r="AX35" s="45">
        <f t="shared" si="32"/>
        <v>1910400</v>
      </c>
      <c r="AY35" s="45">
        <f t="shared" si="32"/>
        <v>58958</v>
      </c>
      <c r="AZ35" s="45">
        <f t="shared" si="32"/>
        <v>0</v>
      </c>
      <c r="BA35" s="45">
        <f t="shared" si="32"/>
        <v>0</v>
      </c>
      <c r="BB35" s="46">
        <f t="shared" si="32"/>
        <v>1969358</v>
      </c>
      <c r="BC35" s="50">
        <f t="shared" si="32"/>
        <v>-278496</v>
      </c>
      <c r="BD35" s="45">
        <f t="shared" si="32"/>
        <v>-2435027</v>
      </c>
      <c r="BE35" s="45">
        <f t="shared" si="32"/>
        <v>-117597</v>
      </c>
      <c r="BF35" s="45">
        <f t="shared" si="32"/>
        <v>1411584</v>
      </c>
      <c r="BG35" s="45">
        <f t="shared" si="32"/>
        <v>-1184342</v>
      </c>
      <c r="BH35" s="45">
        <f t="shared" si="32"/>
        <v>1969358</v>
      </c>
      <c r="BI35" s="45">
        <f t="shared" si="32"/>
        <v>42016</v>
      </c>
      <c r="BJ35" s="45">
        <f t="shared" si="32"/>
        <v>-19852</v>
      </c>
      <c r="BK35" s="45">
        <f t="shared" si="32"/>
        <v>-1464584</v>
      </c>
      <c r="BL35" s="46">
        <f t="shared" si="32"/>
        <v>566642</v>
      </c>
      <c r="BM35" s="50">
        <f t="shared" si="32"/>
        <v>-1184342</v>
      </c>
      <c r="BN35" s="45">
        <f t="shared" si="32"/>
        <v>1190767</v>
      </c>
      <c r="BO35" s="45">
        <f t="shared" si="32"/>
        <v>736625</v>
      </c>
      <c r="BP35" s="45">
        <f t="shared" si="32"/>
        <v>-26500</v>
      </c>
      <c r="BQ35" s="45">
        <f t="shared" si="32"/>
        <v>0</v>
      </c>
      <c r="BR35" s="45">
        <f t="shared" ref="BR35:CN35" si="33">SUM(BR24:BR33)</f>
        <v>0</v>
      </c>
      <c r="BS35" s="45">
        <f t="shared" si="33"/>
        <v>0</v>
      </c>
      <c r="BT35" s="45">
        <f t="shared" si="33"/>
        <v>-756700</v>
      </c>
      <c r="BU35" s="45">
        <f t="shared" si="33"/>
        <v>566642</v>
      </c>
      <c r="BV35" s="45">
        <f t="shared" si="33"/>
        <v>-9700</v>
      </c>
      <c r="BW35" s="45">
        <f t="shared" si="33"/>
        <v>62158</v>
      </c>
      <c r="BX35" s="45">
        <f t="shared" si="33"/>
        <v>0</v>
      </c>
      <c r="BY35" s="46">
        <f t="shared" si="33"/>
        <v>494784</v>
      </c>
      <c r="BZ35" s="50">
        <f t="shared" si="33"/>
        <v>-1741527</v>
      </c>
      <c r="CA35" s="45">
        <f t="shared" si="33"/>
        <v>-5221</v>
      </c>
      <c r="CB35" s="45"/>
      <c r="CC35" s="45"/>
      <c r="CD35" s="45"/>
      <c r="CE35" s="45"/>
      <c r="CF35" s="45"/>
      <c r="CG35" s="45"/>
      <c r="CH35" s="45">
        <f t="shared" ref="CH35:CI35" si="34">SUM(CH24:CH33)</f>
        <v>984827</v>
      </c>
      <c r="CI35" s="46">
        <f t="shared" si="34"/>
        <v>500005</v>
      </c>
      <c r="CJ35" s="45">
        <f t="shared" si="33"/>
        <v>24728</v>
      </c>
      <c r="CK35" s="45">
        <f t="shared" si="33"/>
        <v>8109</v>
      </c>
      <c r="CL35" s="49">
        <f t="shared" si="33"/>
        <v>-1063102</v>
      </c>
      <c r="CM35" s="53">
        <f t="shared" si="33"/>
        <v>-261916</v>
      </c>
      <c r="CN35" s="49">
        <f t="shared" si="33"/>
        <v>0</v>
      </c>
    </row>
    <row r="36" spans="1:92" ht="15">
      <c r="C36" s="17" t="s">
        <v>145</v>
      </c>
      <c r="D36" s="17"/>
      <c r="E36" s="50">
        <f>E35-E37</f>
        <v>-1261344</v>
      </c>
      <c r="F36" s="45">
        <f>F35-F37</f>
        <v>-2158667</v>
      </c>
      <c r="G36" s="45">
        <f t="shared" ref="G36:P36" si="35">G35-G37</f>
        <v>0</v>
      </c>
      <c r="H36" s="45">
        <f t="shared" si="35"/>
        <v>0</v>
      </c>
      <c r="I36" s="45">
        <f t="shared" si="35"/>
        <v>-3420011</v>
      </c>
      <c r="J36" s="45">
        <f t="shared" si="35"/>
        <v>684267</v>
      </c>
      <c r="K36" s="45">
        <f t="shared" si="35"/>
        <v>198305</v>
      </c>
      <c r="L36" s="45">
        <f>L35-L37</f>
        <v>0</v>
      </c>
      <c r="M36" s="45">
        <f>M35-M37</f>
        <v>0</v>
      </c>
      <c r="N36" s="46">
        <f t="shared" si="35"/>
        <v>882572</v>
      </c>
      <c r="O36" s="50">
        <f t="shared" si="35"/>
        <v>-3420011</v>
      </c>
      <c r="P36" s="45">
        <f t="shared" si="35"/>
        <v>-3781352</v>
      </c>
      <c r="Q36" s="45">
        <f t="shared" ref="Q36:CK36" si="36">Q35-Q37</f>
        <v>6872807</v>
      </c>
      <c r="R36" s="45">
        <f t="shared" si="36"/>
        <v>13464279</v>
      </c>
      <c r="S36" s="45">
        <f t="shared" si="36"/>
        <v>-609891</v>
      </c>
      <c r="T36" s="45">
        <f t="shared" si="36"/>
        <v>882572</v>
      </c>
      <c r="U36" s="45">
        <f t="shared" si="36"/>
        <v>1877557</v>
      </c>
      <c r="V36" s="45">
        <f>V35-V37</f>
        <v>2804023</v>
      </c>
      <c r="W36" s="45">
        <f>W35-W37</f>
        <v>0</v>
      </c>
      <c r="X36" s="46">
        <f>X35-X37</f>
        <v>-43894</v>
      </c>
      <c r="Y36" s="50">
        <f t="shared" si="36"/>
        <v>-609891</v>
      </c>
      <c r="Z36" s="45">
        <f t="shared" si="36"/>
        <v>-1399437</v>
      </c>
      <c r="AA36" s="45">
        <f t="shared" si="36"/>
        <v>0</v>
      </c>
      <c r="AB36" s="45">
        <f t="shared" si="36"/>
        <v>-1585089</v>
      </c>
      <c r="AC36" s="45">
        <f t="shared" si="36"/>
        <v>-3594417</v>
      </c>
      <c r="AD36" s="45">
        <f t="shared" si="36"/>
        <v>-43894</v>
      </c>
      <c r="AE36" s="45">
        <f t="shared" si="36"/>
        <v>1776443</v>
      </c>
      <c r="AF36" s="45">
        <f>AF35-AF37</f>
        <v>0</v>
      </c>
      <c r="AG36" s="45">
        <f>AG35-AG37</f>
        <v>0</v>
      </c>
      <c r="AH36" s="46">
        <f>AH35-AH37</f>
        <v>1732549</v>
      </c>
      <c r="AI36" s="50">
        <f t="shared" si="36"/>
        <v>-3594417</v>
      </c>
      <c r="AJ36" s="45">
        <f t="shared" si="36"/>
        <v>1597560</v>
      </c>
      <c r="AK36" s="45">
        <f t="shared" si="36"/>
        <v>0</v>
      </c>
      <c r="AL36" s="45">
        <f t="shared" si="36"/>
        <v>0</v>
      </c>
      <c r="AM36" s="45">
        <f t="shared" si="36"/>
        <v>-1996857</v>
      </c>
      <c r="AN36" s="45">
        <f t="shared" si="36"/>
        <v>1732549</v>
      </c>
      <c r="AO36" s="45">
        <f t="shared" si="36"/>
        <v>148474</v>
      </c>
      <c r="AP36" s="45">
        <f>AP35-AP37</f>
        <v>0</v>
      </c>
      <c r="AQ36" s="45">
        <f>AQ35-AQ37</f>
        <v>0</v>
      </c>
      <c r="AR36" s="46">
        <f>AR35-AR37</f>
        <v>1881023</v>
      </c>
      <c r="AS36" s="50">
        <f t="shared" si="36"/>
        <v>-1996857</v>
      </c>
      <c r="AT36" s="45">
        <f t="shared" si="36"/>
        <v>-1084267</v>
      </c>
      <c r="AU36" s="45">
        <f t="shared" si="36"/>
        <v>0</v>
      </c>
      <c r="AV36" s="45">
        <f t="shared" si="36"/>
        <v>0</v>
      </c>
      <c r="AW36" s="45">
        <f t="shared" si="36"/>
        <v>-3081124</v>
      </c>
      <c r="AX36" s="45">
        <f t="shared" si="36"/>
        <v>1881023</v>
      </c>
      <c r="AY36" s="45">
        <f t="shared" si="36"/>
        <v>42019</v>
      </c>
      <c r="AZ36" s="45">
        <f>AZ35-AZ37</f>
        <v>0</v>
      </c>
      <c r="BA36" s="45">
        <f>BA35-BA37</f>
        <v>0</v>
      </c>
      <c r="BB36" s="46">
        <f>BB35-BB37</f>
        <v>1923042</v>
      </c>
      <c r="BC36" s="50">
        <f t="shared" si="36"/>
        <v>-3081124</v>
      </c>
      <c r="BD36" s="45">
        <f t="shared" si="36"/>
        <v>-1804734</v>
      </c>
      <c r="BE36" s="45">
        <f t="shared" si="36"/>
        <v>-1109391</v>
      </c>
      <c r="BF36" s="45">
        <f t="shared" si="36"/>
        <v>2817584</v>
      </c>
      <c r="BG36" s="45">
        <f t="shared" si="36"/>
        <v>-958883</v>
      </c>
      <c r="BH36" s="45">
        <f t="shared" si="36"/>
        <v>1923042</v>
      </c>
      <c r="BI36" s="45">
        <f t="shared" si="36"/>
        <v>34612</v>
      </c>
      <c r="BJ36" s="45">
        <f t="shared" ref="BJ36:CA36" si="37">BJ35-BJ37</f>
        <v>-62235</v>
      </c>
      <c r="BK36" s="45">
        <f t="shared" si="37"/>
        <v>-1464584</v>
      </c>
      <c r="BL36" s="46">
        <f t="shared" si="37"/>
        <v>555305</v>
      </c>
      <c r="BM36" s="50">
        <f t="shared" si="37"/>
        <v>-958883</v>
      </c>
      <c r="BN36" s="45">
        <f t="shared" si="37"/>
        <v>180004</v>
      </c>
      <c r="BO36" s="45">
        <f t="shared" si="37"/>
        <v>331791</v>
      </c>
      <c r="BP36" s="45">
        <f t="shared" si="37"/>
        <v>-26500</v>
      </c>
      <c r="BQ36" s="45">
        <f t="shared" si="37"/>
        <v>0</v>
      </c>
      <c r="BR36" s="45">
        <f t="shared" si="37"/>
        <v>0</v>
      </c>
      <c r="BS36" s="45">
        <f t="shared" si="37"/>
        <v>0</v>
      </c>
      <c r="BT36" s="45">
        <f t="shared" si="37"/>
        <v>-1137170</v>
      </c>
      <c r="BU36" s="45">
        <f t="shared" si="37"/>
        <v>555305</v>
      </c>
      <c r="BV36" s="45">
        <f t="shared" si="37"/>
        <v>-13993</v>
      </c>
      <c r="BW36" s="45">
        <f t="shared" si="37"/>
        <v>50534</v>
      </c>
      <c r="BX36" s="45">
        <f t="shared" si="37"/>
        <v>0</v>
      </c>
      <c r="BY36" s="46">
        <f t="shared" si="37"/>
        <v>490778</v>
      </c>
      <c r="BZ36" s="50">
        <f t="shared" si="37"/>
        <v>-1111234</v>
      </c>
      <c r="CA36" s="45">
        <f t="shared" si="37"/>
        <v>7394</v>
      </c>
      <c r="CB36" s="45"/>
      <c r="CC36" s="45"/>
      <c r="CD36" s="45"/>
      <c r="CE36" s="45"/>
      <c r="CF36" s="45"/>
      <c r="CG36" s="45"/>
      <c r="CH36" s="45">
        <f t="shared" ref="CH36:CI36" si="38">CH35-CH37</f>
        <v>-25936</v>
      </c>
      <c r="CI36" s="46">
        <f t="shared" si="38"/>
        <v>483384</v>
      </c>
      <c r="CJ36" s="45">
        <f t="shared" si="36"/>
        <v>9870</v>
      </c>
      <c r="CK36" s="45">
        <f t="shared" si="36"/>
        <v>3237</v>
      </c>
      <c r="CL36" s="49">
        <f t="shared" si="31"/>
        <v>470555</v>
      </c>
      <c r="CM36" s="53">
        <f>CM35-CM37</f>
        <v>-646392</v>
      </c>
      <c r="CN36" s="49">
        <f>CM36-SUM(BT36,BY36)</f>
        <v>0</v>
      </c>
    </row>
    <row r="37" spans="1:92" ht="15">
      <c r="C37" s="18" t="str">
        <f>C29</f>
        <v>RSVA - Power - Sub-account - Global Adjustment</v>
      </c>
      <c r="D37" s="19">
        <v>1588</v>
      </c>
      <c r="E37" s="50">
        <f>E29</f>
        <v>0</v>
      </c>
      <c r="F37" s="45">
        <f>F29</f>
        <v>-475593</v>
      </c>
      <c r="G37" s="45">
        <f t="shared" ref="G37:P37" si="39">G29</f>
        <v>0</v>
      </c>
      <c r="H37" s="45">
        <f t="shared" si="39"/>
        <v>0</v>
      </c>
      <c r="I37" s="45">
        <f t="shared" si="39"/>
        <v>-475593</v>
      </c>
      <c r="J37" s="45">
        <f t="shared" si="39"/>
        <v>0</v>
      </c>
      <c r="K37" s="45">
        <f t="shared" si="39"/>
        <v>-24415</v>
      </c>
      <c r="L37" s="45">
        <f>L29</f>
        <v>0</v>
      </c>
      <c r="M37" s="45">
        <f>M29</f>
        <v>0</v>
      </c>
      <c r="N37" s="46">
        <f t="shared" si="39"/>
        <v>-24415</v>
      </c>
      <c r="O37" s="50">
        <f t="shared" si="39"/>
        <v>-475593</v>
      </c>
      <c r="P37" s="45">
        <f t="shared" si="39"/>
        <v>1141644</v>
      </c>
      <c r="Q37" s="45">
        <f t="shared" ref="Q37:Z37" si="40">Q29</f>
        <v>0</v>
      </c>
      <c r="R37" s="45">
        <f t="shared" si="40"/>
        <v>0</v>
      </c>
      <c r="S37" s="45">
        <f t="shared" si="40"/>
        <v>666051</v>
      </c>
      <c r="T37" s="45">
        <f t="shared" si="40"/>
        <v>-24415</v>
      </c>
      <c r="U37" s="45">
        <f t="shared" si="40"/>
        <v>6920</v>
      </c>
      <c r="V37" s="45">
        <f t="shared" si="40"/>
        <v>0</v>
      </c>
      <c r="W37" s="45">
        <f t="shared" si="40"/>
        <v>0</v>
      </c>
      <c r="X37" s="46">
        <f t="shared" si="40"/>
        <v>-17495</v>
      </c>
      <c r="Y37" s="50">
        <f t="shared" si="40"/>
        <v>666051</v>
      </c>
      <c r="Z37" s="45">
        <f t="shared" si="40"/>
        <v>-37584</v>
      </c>
      <c r="AA37" s="45">
        <f t="shared" ref="AA37:BB37" si="41">AA29</f>
        <v>0</v>
      </c>
      <c r="AB37" s="45">
        <f t="shared" si="41"/>
        <v>0</v>
      </c>
      <c r="AC37" s="45">
        <f t="shared" si="41"/>
        <v>628467</v>
      </c>
      <c r="AD37" s="45">
        <f t="shared" si="41"/>
        <v>-17495</v>
      </c>
      <c r="AE37" s="45">
        <f t="shared" si="41"/>
        <v>21709</v>
      </c>
      <c r="AF37" s="45">
        <f t="shared" si="41"/>
        <v>0</v>
      </c>
      <c r="AG37" s="45">
        <f t="shared" si="41"/>
        <v>0</v>
      </c>
      <c r="AH37" s="46">
        <f t="shared" si="41"/>
        <v>4214</v>
      </c>
      <c r="AI37" s="50">
        <f t="shared" si="41"/>
        <v>628467</v>
      </c>
      <c r="AJ37" s="45">
        <f t="shared" si="41"/>
        <v>363327</v>
      </c>
      <c r="AK37" s="45">
        <f t="shared" si="41"/>
        <v>0</v>
      </c>
      <c r="AL37" s="45">
        <f t="shared" si="41"/>
        <v>0</v>
      </c>
      <c r="AM37" s="45">
        <f t="shared" si="41"/>
        <v>991794</v>
      </c>
      <c r="AN37" s="45">
        <f t="shared" si="41"/>
        <v>4214</v>
      </c>
      <c r="AO37" s="45">
        <f t="shared" si="41"/>
        <v>25163</v>
      </c>
      <c r="AP37" s="45">
        <f>AP29</f>
        <v>0</v>
      </c>
      <c r="AQ37" s="45">
        <f>AQ29</f>
        <v>0</v>
      </c>
      <c r="AR37" s="46">
        <f>AR29</f>
        <v>29377</v>
      </c>
      <c r="AS37" s="50">
        <f t="shared" si="41"/>
        <v>991794</v>
      </c>
      <c r="AT37" s="45">
        <f t="shared" si="41"/>
        <v>1810834</v>
      </c>
      <c r="AU37" s="45">
        <f t="shared" si="41"/>
        <v>0</v>
      </c>
      <c r="AV37" s="45">
        <f t="shared" si="41"/>
        <v>0</v>
      </c>
      <c r="AW37" s="45">
        <f t="shared" si="41"/>
        <v>2802628</v>
      </c>
      <c r="AX37" s="45">
        <f t="shared" si="41"/>
        <v>29377</v>
      </c>
      <c r="AY37" s="45">
        <f t="shared" si="41"/>
        <v>16939</v>
      </c>
      <c r="AZ37" s="45">
        <f t="shared" si="41"/>
        <v>0</v>
      </c>
      <c r="BA37" s="45">
        <f t="shared" si="41"/>
        <v>0</v>
      </c>
      <c r="BB37" s="46">
        <f t="shared" si="41"/>
        <v>46316</v>
      </c>
      <c r="BC37" s="50">
        <f t="shared" ref="BC37:BL37" si="42">BC29</f>
        <v>2802628</v>
      </c>
      <c r="BD37" s="45">
        <f t="shared" si="42"/>
        <v>-630293</v>
      </c>
      <c r="BE37" s="45">
        <f t="shared" si="42"/>
        <v>991794</v>
      </c>
      <c r="BF37" s="45">
        <f t="shared" si="42"/>
        <v>-1406000</v>
      </c>
      <c r="BG37" s="45">
        <f t="shared" si="42"/>
        <v>-225459</v>
      </c>
      <c r="BH37" s="45">
        <f t="shared" si="42"/>
        <v>46316</v>
      </c>
      <c r="BI37" s="45">
        <f t="shared" si="42"/>
        <v>7404</v>
      </c>
      <c r="BJ37" s="45">
        <f t="shared" si="42"/>
        <v>42383</v>
      </c>
      <c r="BK37" s="45">
        <f t="shared" si="42"/>
        <v>0</v>
      </c>
      <c r="BL37" s="46">
        <f t="shared" si="42"/>
        <v>11337</v>
      </c>
      <c r="BM37" s="50">
        <f t="shared" ref="BM37:BY37" si="43">BM29</f>
        <v>-225459</v>
      </c>
      <c r="BN37" s="45">
        <f t="shared" si="43"/>
        <v>1010763</v>
      </c>
      <c r="BO37" s="45">
        <f t="shared" si="43"/>
        <v>404834</v>
      </c>
      <c r="BP37" s="45">
        <f t="shared" si="43"/>
        <v>0</v>
      </c>
      <c r="BQ37" s="45">
        <f t="shared" si="43"/>
        <v>0</v>
      </c>
      <c r="BR37" s="45">
        <f t="shared" si="43"/>
        <v>0</v>
      </c>
      <c r="BS37" s="45">
        <f t="shared" si="43"/>
        <v>0</v>
      </c>
      <c r="BT37" s="45">
        <f t="shared" si="43"/>
        <v>380470</v>
      </c>
      <c r="BU37" s="45">
        <f t="shared" si="43"/>
        <v>11337</v>
      </c>
      <c r="BV37" s="45">
        <f t="shared" si="43"/>
        <v>4293</v>
      </c>
      <c r="BW37" s="45">
        <f t="shared" si="43"/>
        <v>11624</v>
      </c>
      <c r="BX37" s="45">
        <f t="shared" si="43"/>
        <v>0</v>
      </c>
      <c r="BY37" s="46">
        <f t="shared" si="43"/>
        <v>4006</v>
      </c>
      <c r="BZ37" s="50">
        <f t="shared" ref="BZ37:CK37" si="44">BZ29</f>
        <v>-630293</v>
      </c>
      <c r="CA37" s="45">
        <f t="shared" si="44"/>
        <v>-12615</v>
      </c>
      <c r="CB37" s="45"/>
      <c r="CC37" s="45"/>
      <c r="CD37" s="45"/>
      <c r="CE37" s="45"/>
      <c r="CF37" s="45"/>
      <c r="CG37" s="45"/>
      <c r="CH37" s="45">
        <f t="shared" ref="CH37:CI37" si="45">CH29</f>
        <v>1010763</v>
      </c>
      <c r="CI37" s="46">
        <f t="shared" si="45"/>
        <v>16621</v>
      </c>
      <c r="CJ37" s="45">
        <f t="shared" si="44"/>
        <v>14858</v>
      </c>
      <c r="CK37" s="45">
        <f t="shared" si="44"/>
        <v>4872</v>
      </c>
      <c r="CL37" s="49">
        <f t="shared" si="31"/>
        <v>1047114</v>
      </c>
      <c r="CM37" s="53">
        <f>CM29</f>
        <v>384476</v>
      </c>
      <c r="CN37" s="49">
        <f>CM37-SUM(BT37,BY37)</f>
        <v>0</v>
      </c>
    </row>
    <row r="38" spans="1:92" ht="1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5"/>
      <c r="CD38" s="45"/>
      <c r="CE38" s="45"/>
      <c r="CF38" s="45"/>
      <c r="CG38" s="45"/>
      <c r="CH38" s="45"/>
      <c r="CI38" s="46"/>
      <c r="CJ38" s="51"/>
      <c r="CK38" s="51"/>
      <c r="CL38" s="49"/>
      <c r="CM38" s="52"/>
      <c r="CN38" s="49"/>
    </row>
    <row r="39" spans="1:92" ht="35.25" customHeight="1" thickBot="1">
      <c r="C39" s="128"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5"/>
      <c r="CD39" s="45"/>
      <c r="CE39" s="45"/>
      <c r="CF39" s="45"/>
      <c r="CG39" s="45"/>
      <c r="CH39" s="45"/>
      <c r="CI39" s="46"/>
      <c r="CJ39" s="51"/>
      <c r="CK39" s="51"/>
      <c r="CL39" s="49"/>
      <c r="CM39" s="52"/>
      <c r="CN39" s="49"/>
    </row>
    <row r="40" spans="1:92" ht="15" thickBot="1">
      <c r="A40" s="1">
        <v>10</v>
      </c>
      <c r="C40" s="7" t="s">
        <v>14</v>
      </c>
      <c r="D40" s="13">
        <v>1508</v>
      </c>
      <c r="E40" s="109">
        <v>67548</v>
      </c>
      <c r="F40" s="110">
        <v>74235</v>
      </c>
      <c r="G40" s="110"/>
      <c r="H40" s="110"/>
      <c r="I40" s="45">
        <f t="shared" ref="I40" si="46">E40+F40-G40+H40</f>
        <v>141783</v>
      </c>
      <c r="J40" s="110">
        <v>622</v>
      </c>
      <c r="K40" s="110">
        <v>3899</v>
      </c>
      <c r="L40" s="110"/>
      <c r="M40" s="110"/>
      <c r="N40" s="46">
        <f t="shared" ref="N40" si="47">J40+K40-L40+M40</f>
        <v>4521</v>
      </c>
      <c r="O40" s="47">
        <f t="shared" ref="O40" si="48">I40</f>
        <v>141783</v>
      </c>
      <c r="P40" s="110">
        <v>40423</v>
      </c>
      <c r="Q40" s="110">
        <v>107971</v>
      </c>
      <c r="R40" s="110"/>
      <c r="S40" s="45">
        <f t="shared" ref="S40" si="49">O40+P40-Q40+R40</f>
        <v>74235</v>
      </c>
      <c r="T40" s="48">
        <f t="shared" ref="T40" si="50">N40</f>
        <v>4521</v>
      </c>
      <c r="U40" s="110">
        <v>-762</v>
      </c>
      <c r="V40" s="110"/>
      <c r="W40" s="110"/>
      <c r="X40" s="46">
        <f t="shared" ref="X40" si="51">T40+U40-V40+W40</f>
        <v>3759</v>
      </c>
      <c r="Y40" s="47">
        <f t="shared" ref="Y40" si="52">S40</f>
        <v>74235</v>
      </c>
      <c r="Z40" s="110"/>
      <c r="AA40" s="110"/>
      <c r="AB40" s="110"/>
      <c r="AC40" s="45">
        <f t="shared" ref="AC40" si="53">Y40+Z40-AA40+AB40</f>
        <v>74235</v>
      </c>
      <c r="AD40" s="48">
        <f t="shared" ref="AD40" si="54">X40</f>
        <v>3759</v>
      </c>
      <c r="AE40" s="110">
        <v>3511</v>
      </c>
      <c r="AF40" s="110"/>
      <c r="AG40" s="110"/>
      <c r="AH40" s="46">
        <f t="shared" ref="AH40" si="55">AD40+AE40-AF40+AG40</f>
        <v>7270</v>
      </c>
      <c r="AI40" s="47">
        <f t="shared" ref="AI40" si="56">AC40</f>
        <v>74235</v>
      </c>
      <c r="AJ40" s="110"/>
      <c r="AK40" s="110"/>
      <c r="AL40" s="110"/>
      <c r="AM40" s="45">
        <f t="shared" ref="AM40" si="57">AI40+AJ40-AK40+AL40</f>
        <v>74235</v>
      </c>
      <c r="AN40" s="48">
        <f t="shared" ref="AN40" si="58">AH40</f>
        <v>7270</v>
      </c>
      <c r="AO40" s="110">
        <v>2949</v>
      </c>
      <c r="AP40" s="110"/>
      <c r="AQ40" s="110"/>
      <c r="AR40" s="46">
        <f t="shared" ref="AR40" si="59">AN40+AO40-AP40+AQ40</f>
        <v>10219</v>
      </c>
      <c r="AS40" s="47">
        <f t="shared" ref="AS40:AS48" si="60">AM40</f>
        <v>74235</v>
      </c>
      <c r="AT40" s="110"/>
      <c r="AU40" s="110"/>
      <c r="AV40" s="110"/>
      <c r="AW40" s="45">
        <f t="shared" ref="AW40:AW60" si="61">AS40+AT40-AU40+AV40</f>
        <v>74235</v>
      </c>
      <c r="AX40" s="48">
        <f t="shared" ref="AX40:AX55" si="62">AR40</f>
        <v>10219</v>
      </c>
      <c r="AY40" s="110">
        <v>839</v>
      </c>
      <c r="AZ40" s="110"/>
      <c r="BA40" s="110"/>
      <c r="BB40" s="46">
        <f t="shared" ref="BB40:BB60" si="63">AX40+AY40-AZ40+BA40</f>
        <v>11058</v>
      </c>
      <c r="BC40" s="47">
        <f>AW40</f>
        <v>74235</v>
      </c>
      <c r="BD40" s="110"/>
      <c r="BE40" s="110">
        <v>74235</v>
      </c>
      <c r="BF40" s="110"/>
      <c r="BG40" s="45">
        <f t="shared" ref="BG40:BG60" si="64">BC40+BD40-BE40+SUM(BF40:BF40)</f>
        <v>0</v>
      </c>
      <c r="BH40" s="48">
        <f t="shared" ref="BH40:BH60" si="65">BB40</f>
        <v>11058</v>
      </c>
      <c r="BI40" s="110">
        <v>135</v>
      </c>
      <c r="BJ40" s="110">
        <v>11193</v>
      </c>
      <c r="BK40" s="110"/>
      <c r="BL40" s="46">
        <f t="shared" ref="BL40:BL60" si="66">BH40+BI40-BJ40+BK40</f>
        <v>0</v>
      </c>
      <c r="BM40" s="47">
        <f t="shared" ref="BM40:BM60" si="67">BG40</f>
        <v>0</v>
      </c>
      <c r="BN40" s="110"/>
      <c r="BO40" s="110"/>
      <c r="BP40" s="110"/>
      <c r="BQ40" s="110"/>
      <c r="BR40" s="110"/>
      <c r="BS40" s="110"/>
      <c r="BT40" s="45">
        <f t="shared" ref="BT40:BT60" si="68">BM40+BN40-BO40+SUM(BP40:BS40)</f>
        <v>0</v>
      </c>
      <c r="BU40" s="48">
        <f t="shared" ref="BU40:BU60" si="69">BL40</f>
        <v>0</v>
      </c>
      <c r="BV40" s="110"/>
      <c r="BW40" s="110"/>
      <c r="BX40" s="110"/>
      <c r="BY40" s="46">
        <f t="shared" ref="BY40:BY45" si="70">BU40+BV40-BW40+BX40</f>
        <v>0</v>
      </c>
      <c r="BZ40" s="109"/>
      <c r="CA40" s="110"/>
      <c r="CB40" s="110"/>
      <c r="CC40" s="110"/>
      <c r="CD40" s="110"/>
      <c r="CE40" s="110"/>
      <c r="CF40" s="110"/>
      <c r="CG40" s="110"/>
      <c r="CH40" s="48">
        <f t="shared" ref="CH40:CH60" si="71">BT40-BZ40+CB40+CD40</f>
        <v>0</v>
      </c>
      <c r="CI40" s="76">
        <f t="shared" ref="CI40:CI60" si="72">BY40-CA40+CC40+CE40</f>
        <v>0</v>
      </c>
      <c r="CJ40" s="111"/>
      <c r="CK40" s="110"/>
      <c r="CL40" s="49">
        <f t="shared" si="31"/>
        <v>0</v>
      </c>
      <c r="CM40" s="112"/>
      <c r="CN40" s="49">
        <f t="shared" ref="CN40:CN60" si="73">CM40-SUM(BT40,BY40)</f>
        <v>0</v>
      </c>
    </row>
    <row r="41" spans="1:92" ht="15" thickBot="1">
      <c r="A41" s="1">
        <v>11</v>
      </c>
      <c r="C41" s="7" t="s">
        <v>15</v>
      </c>
      <c r="D41" s="13">
        <v>1508</v>
      </c>
      <c r="E41" s="109"/>
      <c r="F41" s="110"/>
      <c r="G41" s="110"/>
      <c r="H41" s="110"/>
      <c r="I41" s="45">
        <f t="shared" ref="I40:I60" si="74">E41+F41-G41+H41</f>
        <v>0</v>
      </c>
      <c r="J41" s="110"/>
      <c r="K41" s="110"/>
      <c r="L41" s="110"/>
      <c r="M41" s="110"/>
      <c r="N41" s="46">
        <f t="shared" ref="N40:N60" si="75">J41+K41-L41+M41</f>
        <v>0</v>
      </c>
      <c r="O41" s="47">
        <f t="shared" ref="O40:O48" si="76">I41</f>
        <v>0</v>
      </c>
      <c r="P41" s="110"/>
      <c r="Q41" s="110"/>
      <c r="R41" s="110"/>
      <c r="S41" s="45">
        <f t="shared" ref="S40:S60" si="77">O41+P41-Q41+R41</f>
        <v>0</v>
      </c>
      <c r="T41" s="48">
        <f t="shared" ref="T40:T60" si="78">N41</f>
        <v>0</v>
      </c>
      <c r="U41" s="110"/>
      <c r="V41" s="110"/>
      <c r="W41" s="110"/>
      <c r="X41" s="46">
        <f t="shared" ref="X40:X60" si="79">T41+U41-V41+W41</f>
        <v>0</v>
      </c>
      <c r="Y41" s="47">
        <f t="shared" ref="Y40:Y48" si="80">S41</f>
        <v>0</v>
      </c>
      <c r="Z41" s="110"/>
      <c r="AA41" s="110"/>
      <c r="AB41" s="110"/>
      <c r="AC41" s="45">
        <f t="shared" ref="AC40:AC60" si="81">Y41+Z41-AA41+AB41</f>
        <v>0</v>
      </c>
      <c r="AD41" s="48">
        <f t="shared" ref="AD40:AD48" si="82">X41</f>
        <v>0</v>
      </c>
      <c r="AE41" s="110"/>
      <c r="AF41" s="110"/>
      <c r="AG41" s="110"/>
      <c r="AH41" s="46">
        <f t="shared" ref="AH40:AH60" si="83">AD41+AE41-AF41+AG41</f>
        <v>0</v>
      </c>
      <c r="AI41" s="47">
        <f t="shared" ref="AI40:AI48" si="84">AC41</f>
        <v>0</v>
      </c>
      <c r="AJ41" s="110"/>
      <c r="AK41" s="110"/>
      <c r="AL41" s="110"/>
      <c r="AM41" s="45">
        <f t="shared" ref="AM40:AM60" si="85">AI41+AJ41-AK41+AL41</f>
        <v>0</v>
      </c>
      <c r="AN41" s="48">
        <f t="shared" ref="AN40:AN48" si="86">AH41</f>
        <v>0</v>
      </c>
      <c r="AO41" s="110"/>
      <c r="AP41" s="110"/>
      <c r="AQ41" s="110"/>
      <c r="AR41" s="46">
        <f t="shared" ref="AR40:AR60" si="87">AN41+AO41-AP41+AQ41</f>
        <v>0</v>
      </c>
      <c r="AS41" s="47">
        <f t="shared" si="60"/>
        <v>0</v>
      </c>
      <c r="AT41" s="110"/>
      <c r="AU41" s="110"/>
      <c r="AV41" s="110"/>
      <c r="AW41" s="45">
        <f t="shared" si="61"/>
        <v>0</v>
      </c>
      <c r="AX41" s="48">
        <f t="shared" si="62"/>
        <v>0</v>
      </c>
      <c r="AY41" s="110"/>
      <c r="AZ41" s="110"/>
      <c r="BA41" s="110"/>
      <c r="BB41" s="46">
        <f t="shared" si="63"/>
        <v>0</v>
      </c>
      <c r="BC41" s="47">
        <f t="shared" ref="BC41:BC55" si="88">AW41</f>
        <v>0</v>
      </c>
      <c r="BD41" s="110"/>
      <c r="BE41" s="110"/>
      <c r="BF41" s="110"/>
      <c r="BG41" s="45">
        <f t="shared" si="64"/>
        <v>0</v>
      </c>
      <c r="BH41" s="48">
        <f t="shared" si="65"/>
        <v>0</v>
      </c>
      <c r="BI41" s="110"/>
      <c r="BJ41" s="110"/>
      <c r="BK41" s="110"/>
      <c r="BL41" s="46">
        <f t="shared" si="66"/>
        <v>0</v>
      </c>
      <c r="BM41" s="47">
        <f t="shared" si="67"/>
        <v>0</v>
      </c>
      <c r="BN41" s="110"/>
      <c r="BO41" s="110"/>
      <c r="BP41" s="110"/>
      <c r="BQ41" s="110"/>
      <c r="BR41" s="110"/>
      <c r="BS41" s="110"/>
      <c r="BT41" s="45">
        <f t="shared" si="68"/>
        <v>0</v>
      </c>
      <c r="BU41" s="48">
        <f t="shared" si="69"/>
        <v>0</v>
      </c>
      <c r="BV41" s="110"/>
      <c r="BW41" s="110"/>
      <c r="BX41" s="110"/>
      <c r="BY41" s="46">
        <f t="shared" si="70"/>
        <v>0</v>
      </c>
      <c r="BZ41" s="109"/>
      <c r="CA41" s="110"/>
      <c r="CB41" s="110"/>
      <c r="CC41" s="110"/>
      <c r="CD41" s="110"/>
      <c r="CE41" s="110"/>
      <c r="CF41" s="110"/>
      <c r="CG41" s="110"/>
      <c r="CH41" s="48">
        <f t="shared" si="71"/>
        <v>0</v>
      </c>
      <c r="CI41" s="76">
        <f t="shared" si="72"/>
        <v>0</v>
      </c>
      <c r="CJ41" s="111"/>
      <c r="CK41" s="110"/>
      <c r="CL41" s="49">
        <f t="shared" si="31"/>
        <v>0</v>
      </c>
      <c r="CM41" s="112"/>
      <c r="CN41" s="49">
        <f t="shared" si="73"/>
        <v>0</v>
      </c>
    </row>
    <row r="42" spans="1:92" ht="15" thickBot="1">
      <c r="A42" s="1">
        <v>12</v>
      </c>
      <c r="C42" s="7" t="s">
        <v>67</v>
      </c>
      <c r="D42" s="13">
        <v>1508</v>
      </c>
      <c r="E42" s="109"/>
      <c r="F42" s="110"/>
      <c r="G42" s="110"/>
      <c r="H42" s="110"/>
      <c r="I42" s="45">
        <f t="shared" si="74"/>
        <v>0</v>
      </c>
      <c r="J42" s="110"/>
      <c r="K42" s="110"/>
      <c r="L42" s="110"/>
      <c r="M42" s="110"/>
      <c r="N42" s="46">
        <f t="shared" si="75"/>
        <v>0</v>
      </c>
      <c r="O42" s="47">
        <f t="shared" si="76"/>
        <v>0</v>
      </c>
      <c r="P42" s="110"/>
      <c r="Q42" s="110"/>
      <c r="R42" s="110"/>
      <c r="S42" s="45">
        <f t="shared" si="77"/>
        <v>0</v>
      </c>
      <c r="T42" s="48">
        <f t="shared" si="78"/>
        <v>0</v>
      </c>
      <c r="U42" s="110"/>
      <c r="V42" s="110"/>
      <c r="W42" s="110"/>
      <c r="X42" s="46">
        <f t="shared" si="79"/>
        <v>0</v>
      </c>
      <c r="Y42" s="47">
        <f t="shared" si="80"/>
        <v>0</v>
      </c>
      <c r="Z42" s="110"/>
      <c r="AA42" s="110"/>
      <c r="AB42" s="110"/>
      <c r="AC42" s="45">
        <f t="shared" si="81"/>
        <v>0</v>
      </c>
      <c r="AD42" s="48">
        <f t="shared" si="82"/>
        <v>0</v>
      </c>
      <c r="AE42" s="110"/>
      <c r="AF42" s="110"/>
      <c r="AG42" s="110"/>
      <c r="AH42" s="46">
        <f t="shared" si="83"/>
        <v>0</v>
      </c>
      <c r="AI42" s="47">
        <f t="shared" si="84"/>
        <v>0</v>
      </c>
      <c r="AJ42" s="110"/>
      <c r="AK42" s="110"/>
      <c r="AL42" s="110"/>
      <c r="AM42" s="45">
        <f t="shared" si="85"/>
        <v>0</v>
      </c>
      <c r="AN42" s="48">
        <f t="shared" si="86"/>
        <v>0</v>
      </c>
      <c r="AO42" s="110"/>
      <c r="AP42" s="110"/>
      <c r="AQ42" s="110"/>
      <c r="AR42" s="46">
        <f t="shared" si="87"/>
        <v>0</v>
      </c>
      <c r="AS42" s="47">
        <f t="shared" si="60"/>
        <v>0</v>
      </c>
      <c r="AT42" s="110"/>
      <c r="AU42" s="110"/>
      <c r="AV42" s="110"/>
      <c r="AW42" s="45">
        <f t="shared" si="61"/>
        <v>0</v>
      </c>
      <c r="AX42" s="48">
        <f t="shared" si="62"/>
        <v>0</v>
      </c>
      <c r="AY42" s="110"/>
      <c r="AZ42" s="110"/>
      <c r="BA42" s="110"/>
      <c r="BB42" s="46">
        <f t="shared" si="63"/>
        <v>0</v>
      </c>
      <c r="BC42" s="47">
        <f t="shared" si="88"/>
        <v>0</v>
      </c>
      <c r="BD42" s="110"/>
      <c r="BE42" s="110"/>
      <c r="BF42" s="110"/>
      <c r="BG42" s="45">
        <f t="shared" si="64"/>
        <v>0</v>
      </c>
      <c r="BH42" s="48">
        <f t="shared" si="65"/>
        <v>0</v>
      </c>
      <c r="BI42" s="110"/>
      <c r="BJ42" s="110"/>
      <c r="BK42" s="110"/>
      <c r="BL42" s="46">
        <f t="shared" si="66"/>
        <v>0</v>
      </c>
      <c r="BM42" s="47">
        <f t="shared" si="67"/>
        <v>0</v>
      </c>
      <c r="BN42" s="110"/>
      <c r="BO42" s="110"/>
      <c r="BP42" s="110"/>
      <c r="BQ42" s="110"/>
      <c r="BR42" s="110"/>
      <c r="BS42" s="110"/>
      <c r="BT42" s="45">
        <f t="shared" si="68"/>
        <v>0</v>
      </c>
      <c r="BU42" s="48">
        <f t="shared" si="69"/>
        <v>0</v>
      </c>
      <c r="BV42" s="110"/>
      <c r="BW42" s="110"/>
      <c r="BX42" s="110"/>
      <c r="BY42" s="46">
        <f t="shared" si="70"/>
        <v>0</v>
      </c>
      <c r="BZ42" s="109"/>
      <c r="CA42" s="110"/>
      <c r="CB42" s="110"/>
      <c r="CC42" s="110"/>
      <c r="CD42" s="110"/>
      <c r="CE42" s="110"/>
      <c r="CF42" s="110"/>
      <c r="CG42" s="110"/>
      <c r="CH42" s="48">
        <f t="shared" si="71"/>
        <v>0</v>
      </c>
      <c r="CI42" s="76">
        <f t="shared" si="72"/>
        <v>0</v>
      </c>
      <c r="CJ42" s="111"/>
      <c r="CK42" s="110"/>
      <c r="CL42" s="49">
        <f t="shared" si="31"/>
        <v>0</v>
      </c>
      <c r="CM42" s="112"/>
      <c r="CN42" s="49">
        <f t="shared" si="73"/>
        <v>0</v>
      </c>
    </row>
    <row r="43" spans="1:92" ht="15" thickBot="1">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60"/>
        <v>0</v>
      </c>
      <c r="AT43" s="110">
        <v>7796</v>
      </c>
      <c r="AU43" s="110"/>
      <c r="AV43" s="110"/>
      <c r="AW43" s="45">
        <f>AS43+AT43-AU43+AV43</f>
        <v>7796</v>
      </c>
      <c r="AX43" s="48">
        <f>AR43</f>
        <v>0</v>
      </c>
      <c r="AY43" s="110">
        <v>5</v>
      </c>
      <c r="AZ43" s="110"/>
      <c r="BA43" s="110"/>
      <c r="BB43" s="46">
        <f>AX43+AY43-AZ43+BA43</f>
        <v>5</v>
      </c>
      <c r="BC43" s="47">
        <f>AW43</f>
        <v>7796</v>
      </c>
      <c r="BD43" s="110">
        <v>6679</v>
      </c>
      <c r="BE43" s="110"/>
      <c r="BF43" s="110"/>
      <c r="BG43" s="45">
        <f t="shared" si="64"/>
        <v>14475</v>
      </c>
      <c r="BH43" s="48">
        <f t="shared" si="65"/>
        <v>5</v>
      </c>
      <c r="BI43" s="110">
        <v>75</v>
      </c>
      <c r="BJ43" s="110"/>
      <c r="BK43" s="110"/>
      <c r="BL43" s="46">
        <f>BH43+BI43-BJ43+BK43</f>
        <v>80</v>
      </c>
      <c r="BM43" s="47">
        <f t="shared" si="67"/>
        <v>14475</v>
      </c>
      <c r="BN43" s="110"/>
      <c r="BO43" s="110"/>
      <c r="BP43" s="110"/>
      <c r="BQ43" s="110"/>
      <c r="BR43" s="110"/>
      <c r="BS43" s="110"/>
      <c r="BT43" s="45">
        <f t="shared" si="68"/>
        <v>14475</v>
      </c>
      <c r="BU43" s="48">
        <f t="shared" si="69"/>
        <v>80</v>
      </c>
      <c r="BV43" s="110">
        <v>242</v>
      </c>
      <c r="BW43" s="110"/>
      <c r="BX43" s="110"/>
      <c r="BY43" s="46">
        <f t="shared" si="70"/>
        <v>322</v>
      </c>
      <c r="BZ43" s="109"/>
      <c r="CA43" s="110"/>
      <c r="CB43" s="110"/>
      <c r="CC43" s="110"/>
      <c r="CD43" s="110"/>
      <c r="CE43" s="110"/>
      <c r="CF43" s="110"/>
      <c r="CG43" s="110"/>
      <c r="CH43" s="48">
        <f t="shared" si="71"/>
        <v>14475</v>
      </c>
      <c r="CI43" s="76">
        <f t="shared" si="72"/>
        <v>322</v>
      </c>
      <c r="CJ43" s="111">
        <f>ROUND((CH43*0.0147),0)</f>
        <v>213</v>
      </c>
      <c r="CK43" s="110">
        <f t="shared" ref="CK43" si="89">ROUND((CH43*0.0147*120/366),0)</f>
        <v>70</v>
      </c>
      <c r="CL43" s="49">
        <f t="shared" si="31"/>
        <v>15080</v>
      </c>
      <c r="CM43" s="112">
        <v>14797</v>
      </c>
      <c r="CN43" s="49">
        <f t="shared" si="73"/>
        <v>0</v>
      </c>
    </row>
    <row r="44" spans="1:92" ht="31.5" thickBot="1">
      <c r="A44" s="1">
        <v>14</v>
      </c>
      <c r="C44" s="79"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64"/>
        <v>0</v>
      </c>
      <c r="BH44" s="48">
        <f t="shared" si="65"/>
        <v>0</v>
      </c>
      <c r="BI44" s="55"/>
      <c r="BJ44" s="55"/>
      <c r="BK44" s="55"/>
      <c r="BL44" s="46">
        <f>BH44+BI44-BJ44+BK44</f>
        <v>0</v>
      </c>
      <c r="BM44" s="47">
        <f t="shared" si="67"/>
        <v>0</v>
      </c>
      <c r="BN44" s="110"/>
      <c r="BO44" s="110"/>
      <c r="BP44" s="110"/>
      <c r="BQ44" s="110"/>
      <c r="BR44" s="110"/>
      <c r="BS44" s="110"/>
      <c r="BT44" s="45">
        <f>BM44+BN44-BO44+SUM(BP44:BS44)</f>
        <v>0</v>
      </c>
      <c r="BU44" s="48">
        <f t="shared" si="69"/>
        <v>0</v>
      </c>
      <c r="BV44" s="110"/>
      <c r="BW44" s="110"/>
      <c r="BX44" s="110"/>
      <c r="BY44" s="46">
        <f t="shared" si="70"/>
        <v>0</v>
      </c>
      <c r="BZ44" s="109"/>
      <c r="CA44" s="110"/>
      <c r="CB44" s="110"/>
      <c r="CC44" s="110"/>
      <c r="CD44" s="110"/>
      <c r="CE44" s="110"/>
      <c r="CF44" s="110"/>
      <c r="CG44" s="110"/>
      <c r="CH44" s="48">
        <f t="shared" si="71"/>
        <v>0</v>
      </c>
      <c r="CI44" s="76">
        <f t="shared" si="72"/>
        <v>0</v>
      </c>
      <c r="CJ44" s="111"/>
      <c r="CK44" s="110"/>
      <c r="CL44" s="49">
        <f t="shared" si="31"/>
        <v>0</v>
      </c>
      <c r="CM44" s="112"/>
      <c r="CN44" s="49">
        <f t="shared" si="73"/>
        <v>0</v>
      </c>
    </row>
    <row r="45" spans="1:92" ht="29.25" thickBot="1">
      <c r="A45" s="1">
        <v>15</v>
      </c>
      <c r="C45" s="79"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64"/>
        <v>0</v>
      </c>
      <c r="BH45" s="48">
        <f t="shared" si="65"/>
        <v>0</v>
      </c>
      <c r="BI45" s="55"/>
      <c r="BJ45" s="55"/>
      <c r="BK45" s="55"/>
      <c r="BL45" s="46">
        <f>BH45+BI45-BJ45+BK45</f>
        <v>0</v>
      </c>
      <c r="BM45" s="47">
        <f t="shared" si="67"/>
        <v>0</v>
      </c>
      <c r="BN45" s="110"/>
      <c r="BO45" s="110"/>
      <c r="BP45" s="110"/>
      <c r="BQ45" s="110"/>
      <c r="BR45" s="110"/>
      <c r="BS45" s="110"/>
      <c r="BT45" s="45">
        <f>BM45+BN45-BO45+SUM(BP45:BS45)</f>
        <v>0</v>
      </c>
      <c r="BU45" s="48">
        <f t="shared" si="69"/>
        <v>0</v>
      </c>
      <c r="BV45" s="110"/>
      <c r="BW45" s="110"/>
      <c r="BX45" s="110"/>
      <c r="BY45" s="46">
        <f t="shared" si="70"/>
        <v>0</v>
      </c>
      <c r="BZ45" s="109"/>
      <c r="CA45" s="110"/>
      <c r="CB45" s="110"/>
      <c r="CC45" s="110"/>
      <c r="CD45" s="110"/>
      <c r="CE45" s="110"/>
      <c r="CF45" s="110"/>
      <c r="CG45" s="110"/>
      <c r="CH45" s="48">
        <f t="shared" si="71"/>
        <v>0</v>
      </c>
      <c r="CI45" s="76">
        <f t="shared" si="72"/>
        <v>0</v>
      </c>
      <c r="CJ45" s="111"/>
      <c r="CK45" s="110"/>
      <c r="CL45" s="49">
        <f t="shared" si="31"/>
        <v>0</v>
      </c>
      <c r="CM45" s="112"/>
      <c r="CN45" s="49">
        <f t="shared" si="73"/>
        <v>0</v>
      </c>
    </row>
    <row r="46" spans="1:92" ht="17.25" thickBot="1">
      <c r="A46" s="1">
        <v>16</v>
      </c>
      <c r="C46" s="7" t="s">
        <v>119</v>
      </c>
      <c r="D46" s="13">
        <v>1508</v>
      </c>
      <c r="E46" s="109"/>
      <c r="F46" s="110"/>
      <c r="G46" s="110"/>
      <c r="H46" s="110"/>
      <c r="I46" s="45">
        <f t="shared" si="74"/>
        <v>0</v>
      </c>
      <c r="J46" s="110"/>
      <c r="K46" s="110"/>
      <c r="L46" s="110"/>
      <c r="M46" s="110"/>
      <c r="N46" s="46">
        <f t="shared" si="75"/>
        <v>0</v>
      </c>
      <c r="O46" s="47">
        <f t="shared" si="76"/>
        <v>0</v>
      </c>
      <c r="P46" s="110"/>
      <c r="Q46" s="110"/>
      <c r="R46" s="110"/>
      <c r="S46" s="45">
        <f t="shared" si="77"/>
        <v>0</v>
      </c>
      <c r="T46" s="48">
        <f t="shared" si="78"/>
        <v>0</v>
      </c>
      <c r="U46" s="110"/>
      <c r="V46" s="110"/>
      <c r="W46" s="110"/>
      <c r="X46" s="46">
        <f t="shared" si="79"/>
        <v>0</v>
      </c>
      <c r="Y46" s="47">
        <f t="shared" si="80"/>
        <v>0</v>
      </c>
      <c r="Z46" s="110"/>
      <c r="AA46" s="110"/>
      <c r="AB46" s="110"/>
      <c r="AC46" s="45">
        <f t="shared" si="81"/>
        <v>0</v>
      </c>
      <c r="AD46" s="48">
        <f t="shared" si="82"/>
        <v>0</v>
      </c>
      <c r="AE46" s="110"/>
      <c r="AF46" s="110"/>
      <c r="AG46" s="110"/>
      <c r="AH46" s="46">
        <f t="shared" si="83"/>
        <v>0</v>
      </c>
      <c r="AI46" s="47">
        <f t="shared" si="84"/>
        <v>0</v>
      </c>
      <c r="AJ46" s="110"/>
      <c r="AK46" s="110"/>
      <c r="AL46" s="110"/>
      <c r="AM46" s="45">
        <f t="shared" si="85"/>
        <v>0</v>
      </c>
      <c r="AN46" s="48">
        <f t="shared" si="86"/>
        <v>0</v>
      </c>
      <c r="AO46" s="110"/>
      <c r="AP46" s="110"/>
      <c r="AQ46" s="110"/>
      <c r="AR46" s="46">
        <f t="shared" si="87"/>
        <v>0</v>
      </c>
      <c r="AS46" s="47">
        <f t="shared" si="60"/>
        <v>0</v>
      </c>
      <c r="AT46" s="110"/>
      <c r="AU46" s="110"/>
      <c r="AV46" s="110"/>
      <c r="AW46" s="45">
        <f t="shared" si="61"/>
        <v>0</v>
      </c>
      <c r="AX46" s="48">
        <f t="shared" si="62"/>
        <v>0</v>
      </c>
      <c r="AY46" s="110"/>
      <c r="AZ46" s="110"/>
      <c r="BA46" s="110"/>
      <c r="BB46" s="46">
        <f t="shared" si="63"/>
        <v>0</v>
      </c>
      <c r="BC46" s="47">
        <f t="shared" si="88"/>
        <v>0</v>
      </c>
      <c r="BD46" s="110"/>
      <c r="BE46" s="110"/>
      <c r="BF46" s="110"/>
      <c r="BG46" s="45">
        <f t="shared" si="64"/>
        <v>0</v>
      </c>
      <c r="BH46" s="48">
        <f t="shared" si="65"/>
        <v>0</v>
      </c>
      <c r="BI46" s="110"/>
      <c r="BJ46" s="110"/>
      <c r="BK46" s="110"/>
      <c r="BL46" s="46">
        <f t="shared" si="66"/>
        <v>0</v>
      </c>
      <c r="BM46" s="47">
        <f t="shared" si="67"/>
        <v>0</v>
      </c>
      <c r="BN46" s="110"/>
      <c r="BO46" s="110"/>
      <c r="BP46" s="110"/>
      <c r="BQ46" s="110"/>
      <c r="BR46" s="110"/>
      <c r="BS46" s="110"/>
      <c r="BT46" s="45">
        <f t="shared" si="68"/>
        <v>0</v>
      </c>
      <c r="BU46" s="48">
        <f t="shared" si="69"/>
        <v>0</v>
      </c>
      <c r="BV46" s="110"/>
      <c r="BW46" s="110"/>
      <c r="BX46" s="110"/>
      <c r="BY46" s="46">
        <f t="shared" ref="BY46:BY55" si="90">BU46+BV46-BW46+BX46</f>
        <v>0</v>
      </c>
      <c r="BZ46" s="109"/>
      <c r="CA46" s="110"/>
      <c r="CB46" s="110"/>
      <c r="CC46" s="110"/>
      <c r="CD46" s="110"/>
      <c r="CE46" s="110"/>
      <c r="CF46" s="110"/>
      <c r="CG46" s="110"/>
      <c r="CH46" s="48">
        <f t="shared" si="71"/>
        <v>0</v>
      </c>
      <c r="CI46" s="76">
        <f t="shared" si="72"/>
        <v>0</v>
      </c>
      <c r="CJ46" s="111"/>
      <c r="CK46" s="110"/>
      <c r="CL46" s="49">
        <f t="shared" si="31"/>
        <v>0</v>
      </c>
      <c r="CM46" s="112"/>
      <c r="CN46" s="49">
        <f t="shared" si="73"/>
        <v>0</v>
      </c>
    </row>
    <row r="47" spans="1:92" ht="15" thickBot="1">
      <c r="A47" s="1">
        <v>17</v>
      </c>
      <c r="C47" s="7" t="s">
        <v>4</v>
      </c>
      <c r="D47" s="13">
        <v>1518</v>
      </c>
      <c r="E47" s="109"/>
      <c r="F47" s="110"/>
      <c r="G47" s="110"/>
      <c r="H47" s="110"/>
      <c r="I47" s="45">
        <f t="shared" si="74"/>
        <v>0</v>
      </c>
      <c r="J47" s="110"/>
      <c r="K47" s="110"/>
      <c r="L47" s="110"/>
      <c r="M47" s="110"/>
      <c r="N47" s="46">
        <f t="shared" si="75"/>
        <v>0</v>
      </c>
      <c r="O47" s="47">
        <f t="shared" si="76"/>
        <v>0</v>
      </c>
      <c r="P47" s="110"/>
      <c r="Q47" s="110"/>
      <c r="R47" s="110"/>
      <c r="S47" s="45">
        <f t="shared" si="77"/>
        <v>0</v>
      </c>
      <c r="T47" s="48">
        <f t="shared" si="78"/>
        <v>0</v>
      </c>
      <c r="U47" s="110"/>
      <c r="V47" s="110"/>
      <c r="W47" s="110"/>
      <c r="X47" s="46">
        <f t="shared" si="79"/>
        <v>0</v>
      </c>
      <c r="Y47" s="47">
        <f t="shared" si="80"/>
        <v>0</v>
      </c>
      <c r="Z47" s="110"/>
      <c r="AA47" s="110"/>
      <c r="AB47" s="110"/>
      <c r="AC47" s="45">
        <f t="shared" si="81"/>
        <v>0</v>
      </c>
      <c r="AD47" s="48">
        <f t="shared" si="82"/>
        <v>0</v>
      </c>
      <c r="AE47" s="110"/>
      <c r="AF47" s="110"/>
      <c r="AG47" s="110"/>
      <c r="AH47" s="46">
        <f t="shared" si="83"/>
        <v>0</v>
      </c>
      <c r="AI47" s="47">
        <f t="shared" si="84"/>
        <v>0</v>
      </c>
      <c r="AJ47" s="110"/>
      <c r="AK47" s="110"/>
      <c r="AL47" s="110"/>
      <c r="AM47" s="45">
        <f t="shared" si="85"/>
        <v>0</v>
      </c>
      <c r="AN47" s="48">
        <f t="shared" si="86"/>
        <v>0</v>
      </c>
      <c r="AO47" s="110"/>
      <c r="AP47" s="110"/>
      <c r="AQ47" s="110"/>
      <c r="AR47" s="46">
        <f t="shared" si="87"/>
        <v>0</v>
      </c>
      <c r="AS47" s="47">
        <f t="shared" si="60"/>
        <v>0</v>
      </c>
      <c r="AT47" s="110"/>
      <c r="AU47" s="110"/>
      <c r="AV47" s="110"/>
      <c r="AW47" s="45">
        <f t="shared" si="61"/>
        <v>0</v>
      </c>
      <c r="AX47" s="48">
        <f t="shared" si="62"/>
        <v>0</v>
      </c>
      <c r="AY47" s="110"/>
      <c r="AZ47" s="110"/>
      <c r="BA47" s="110"/>
      <c r="BB47" s="46">
        <f t="shared" si="63"/>
        <v>0</v>
      </c>
      <c r="BC47" s="47">
        <f t="shared" si="88"/>
        <v>0</v>
      </c>
      <c r="BD47" s="110"/>
      <c r="BE47" s="110"/>
      <c r="BF47" s="110"/>
      <c r="BG47" s="45">
        <f t="shared" si="64"/>
        <v>0</v>
      </c>
      <c r="BH47" s="48">
        <f t="shared" si="65"/>
        <v>0</v>
      </c>
      <c r="BI47" s="110"/>
      <c r="BJ47" s="110"/>
      <c r="BK47" s="110"/>
      <c r="BL47" s="46">
        <f t="shared" si="66"/>
        <v>0</v>
      </c>
      <c r="BM47" s="47">
        <f t="shared" si="67"/>
        <v>0</v>
      </c>
      <c r="BN47" s="110"/>
      <c r="BO47" s="110"/>
      <c r="BP47" s="110"/>
      <c r="BQ47" s="110"/>
      <c r="BR47" s="110"/>
      <c r="BS47" s="110"/>
      <c r="BT47" s="45">
        <f t="shared" si="68"/>
        <v>0</v>
      </c>
      <c r="BU47" s="48">
        <f t="shared" si="69"/>
        <v>0</v>
      </c>
      <c r="BV47" s="110"/>
      <c r="BW47" s="110"/>
      <c r="BX47" s="110"/>
      <c r="BY47" s="46">
        <f t="shared" si="90"/>
        <v>0</v>
      </c>
      <c r="BZ47" s="109"/>
      <c r="CA47" s="110"/>
      <c r="CB47" s="110"/>
      <c r="CC47" s="110"/>
      <c r="CD47" s="110"/>
      <c r="CE47" s="110"/>
      <c r="CF47" s="110"/>
      <c r="CG47" s="110"/>
      <c r="CH47" s="48">
        <f t="shared" si="71"/>
        <v>0</v>
      </c>
      <c r="CI47" s="76">
        <f t="shared" si="72"/>
        <v>0</v>
      </c>
      <c r="CJ47" s="111"/>
      <c r="CK47" s="110"/>
      <c r="CL47" s="49">
        <f t="shared" si="31"/>
        <v>0</v>
      </c>
      <c r="CM47" s="112"/>
      <c r="CN47" s="49">
        <f t="shared" si="73"/>
        <v>0</v>
      </c>
    </row>
    <row r="48" spans="1:92" ht="15" thickBot="1">
      <c r="A48" s="1">
        <v>18</v>
      </c>
      <c r="C48" s="7" t="s">
        <v>17</v>
      </c>
      <c r="D48" s="13">
        <v>1525</v>
      </c>
      <c r="E48" s="113"/>
      <c r="F48" s="114"/>
      <c r="G48" s="114"/>
      <c r="H48" s="114"/>
      <c r="I48" s="45">
        <f t="shared" si="74"/>
        <v>0</v>
      </c>
      <c r="J48" s="114"/>
      <c r="K48" s="114"/>
      <c r="L48" s="114"/>
      <c r="M48" s="114"/>
      <c r="N48" s="46">
        <f t="shared" si="75"/>
        <v>0</v>
      </c>
      <c r="O48" s="47">
        <f t="shared" si="76"/>
        <v>0</v>
      </c>
      <c r="P48" s="114"/>
      <c r="Q48" s="114"/>
      <c r="R48" s="114"/>
      <c r="S48" s="45">
        <f t="shared" si="77"/>
        <v>0</v>
      </c>
      <c r="T48" s="48">
        <f t="shared" si="78"/>
        <v>0</v>
      </c>
      <c r="U48" s="114"/>
      <c r="V48" s="114"/>
      <c r="W48" s="114"/>
      <c r="X48" s="46">
        <f t="shared" si="79"/>
        <v>0</v>
      </c>
      <c r="Y48" s="47">
        <f t="shared" si="80"/>
        <v>0</v>
      </c>
      <c r="Z48" s="114"/>
      <c r="AA48" s="114"/>
      <c r="AB48" s="114"/>
      <c r="AC48" s="45">
        <f t="shared" si="81"/>
        <v>0</v>
      </c>
      <c r="AD48" s="48">
        <f t="shared" si="82"/>
        <v>0</v>
      </c>
      <c r="AE48" s="114"/>
      <c r="AF48" s="114"/>
      <c r="AG48" s="114"/>
      <c r="AH48" s="46">
        <f t="shared" si="83"/>
        <v>0</v>
      </c>
      <c r="AI48" s="47">
        <f t="shared" si="84"/>
        <v>0</v>
      </c>
      <c r="AJ48" s="114"/>
      <c r="AK48" s="114"/>
      <c r="AL48" s="114"/>
      <c r="AM48" s="45">
        <f t="shared" si="85"/>
        <v>0</v>
      </c>
      <c r="AN48" s="48">
        <f t="shared" si="86"/>
        <v>0</v>
      </c>
      <c r="AO48" s="114"/>
      <c r="AP48" s="114"/>
      <c r="AQ48" s="114"/>
      <c r="AR48" s="46">
        <f t="shared" si="87"/>
        <v>0</v>
      </c>
      <c r="AS48" s="47">
        <f t="shared" si="60"/>
        <v>0</v>
      </c>
      <c r="AT48" s="114"/>
      <c r="AU48" s="114"/>
      <c r="AV48" s="114"/>
      <c r="AW48" s="45">
        <f t="shared" si="61"/>
        <v>0</v>
      </c>
      <c r="AX48" s="48">
        <f t="shared" si="62"/>
        <v>0</v>
      </c>
      <c r="AY48" s="114"/>
      <c r="AZ48" s="114"/>
      <c r="BA48" s="114"/>
      <c r="BB48" s="46">
        <f t="shared" si="63"/>
        <v>0</v>
      </c>
      <c r="BC48" s="47">
        <f t="shared" si="88"/>
        <v>0</v>
      </c>
      <c r="BD48" s="110"/>
      <c r="BE48" s="110"/>
      <c r="BF48" s="110"/>
      <c r="BG48" s="45">
        <f t="shared" si="64"/>
        <v>0</v>
      </c>
      <c r="BH48" s="48">
        <f t="shared" si="65"/>
        <v>0</v>
      </c>
      <c r="BI48" s="110"/>
      <c r="BJ48" s="114"/>
      <c r="BK48" s="114"/>
      <c r="BL48" s="46">
        <f t="shared" si="66"/>
        <v>0</v>
      </c>
      <c r="BM48" s="47">
        <f t="shared" si="67"/>
        <v>0</v>
      </c>
      <c r="BN48" s="110"/>
      <c r="BO48" s="110"/>
      <c r="BP48" s="110"/>
      <c r="BQ48" s="110"/>
      <c r="BR48" s="110"/>
      <c r="BS48" s="110"/>
      <c r="BT48" s="45">
        <f t="shared" si="68"/>
        <v>0</v>
      </c>
      <c r="BU48" s="48">
        <f t="shared" si="69"/>
        <v>0</v>
      </c>
      <c r="BV48" s="110"/>
      <c r="BW48" s="114"/>
      <c r="BX48" s="114"/>
      <c r="BY48" s="46">
        <f t="shared" si="90"/>
        <v>0</v>
      </c>
      <c r="BZ48" s="109"/>
      <c r="CA48" s="110"/>
      <c r="CB48" s="110"/>
      <c r="CC48" s="110"/>
      <c r="CD48" s="110"/>
      <c r="CE48" s="110"/>
      <c r="CF48" s="110"/>
      <c r="CG48" s="110"/>
      <c r="CH48" s="48">
        <f t="shared" si="71"/>
        <v>0</v>
      </c>
      <c r="CI48" s="76">
        <f t="shared" si="72"/>
        <v>0</v>
      </c>
      <c r="CJ48" s="111"/>
      <c r="CK48" s="110"/>
      <c r="CL48" s="49">
        <f t="shared" si="31"/>
        <v>0</v>
      </c>
      <c r="CM48" s="112"/>
      <c r="CN48" s="49">
        <f t="shared" si="73"/>
        <v>0</v>
      </c>
    </row>
    <row r="49" spans="1:92" ht="15" thickBot="1">
      <c r="A49" s="1">
        <v>19</v>
      </c>
      <c r="C49" s="7" t="s">
        <v>64</v>
      </c>
      <c r="D49" s="13">
        <v>1531</v>
      </c>
      <c r="E49" s="54"/>
      <c r="F49" s="55"/>
      <c r="G49" s="55"/>
      <c r="H49" s="55"/>
      <c r="I49" s="45">
        <f t="shared" si="74"/>
        <v>0</v>
      </c>
      <c r="J49" s="55"/>
      <c r="K49" s="55"/>
      <c r="L49" s="55"/>
      <c r="M49" s="55"/>
      <c r="N49" s="46">
        <f t="shared" si="75"/>
        <v>0</v>
      </c>
      <c r="O49" s="47"/>
      <c r="P49" s="55"/>
      <c r="Q49" s="55"/>
      <c r="R49" s="55"/>
      <c r="S49" s="45">
        <f t="shared" si="77"/>
        <v>0</v>
      </c>
      <c r="T49" s="48">
        <f t="shared" si="78"/>
        <v>0</v>
      </c>
      <c r="U49" s="55"/>
      <c r="V49" s="55"/>
      <c r="W49" s="55"/>
      <c r="X49" s="46">
        <f t="shared" si="79"/>
        <v>0</v>
      </c>
      <c r="Y49" s="47"/>
      <c r="Z49" s="55"/>
      <c r="AA49" s="55"/>
      <c r="AB49" s="55"/>
      <c r="AC49" s="45">
        <f t="shared" si="81"/>
        <v>0</v>
      </c>
      <c r="AD49" s="55"/>
      <c r="AE49" s="55"/>
      <c r="AF49" s="55"/>
      <c r="AG49" s="55"/>
      <c r="AH49" s="46">
        <f t="shared" si="83"/>
        <v>0</v>
      </c>
      <c r="AI49" s="47"/>
      <c r="AJ49" s="55"/>
      <c r="AK49" s="55"/>
      <c r="AL49" s="55"/>
      <c r="AM49" s="45">
        <f t="shared" si="85"/>
        <v>0</v>
      </c>
      <c r="AN49" s="55"/>
      <c r="AO49" s="55"/>
      <c r="AP49" s="55"/>
      <c r="AQ49" s="55"/>
      <c r="AR49" s="46">
        <f t="shared" si="87"/>
        <v>0</v>
      </c>
      <c r="AS49" s="115"/>
      <c r="AT49" s="114"/>
      <c r="AU49" s="114"/>
      <c r="AV49" s="114"/>
      <c r="AW49" s="45">
        <f t="shared" si="61"/>
        <v>0</v>
      </c>
      <c r="AX49" s="48">
        <f t="shared" si="62"/>
        <v>0</v>
      </c>
      <c r="AY49" s="114"/>
      <c r="AZ49" s="114"/>
      <c r="BA49" s="114"/>
      <c r="BB49" s="46">
        <f t="shared" si="63"/>
        <v>0</v>
      </c>
      <c r="BC49" s="47">
        <f t="shared" si="88"/>
        <v>0</v>
      </c>
      <c r="BD49" s="110"/>
      <c r="BE49" s="110"/>
      <c r="BF49" s="110"/>
      <c r="BG49" s="45">
        <f t="shared" si="64"/>
        <v>0</v>
      </c>
      <c r="BH49" s="48">
        <f t="shared" si="65"/>
        <v>0</v>
      </c>
      <c r="BI49" s="110"/>
      <c r="BJ49" s="110"/>
      <c r="BK49" s="110"/>
      <c r="BL49" s="46">
        <f t="shared" si="66"/>
        <v>0</v>
      </c>
      <c r="BM49" s="47">
        <f t="shared" si="67"/>
        <v>0</v>
      </c>
      <c r="BN49" s="110"/>
      <c r="BO49" s="110"/>
      <c r="BP49" s="110"/>
      <c r="BQ49" s="110"/>
      <c r="BR49" s="110"/>
      <c r="BS49" s="110"/>
      <c r="BT49" s="45">
        <f t="shared" si="68"/>
        <v>0</v>
      </c>
      <c r="BU49" s="48">
        <f t="shared" si="69"/>
        <v>0</v>
      </c>
      <c r="BV49" s="110"/>
      <c r="BW49" s="110"/>
      <c r="BX49" s="114"/>
      <c r="BY49" s="46">
        <f t="shared" si="90"/>
        <v>0</v>
      </c>
      <c r="BZ49" s="110"/>
      <c r="CA49" s="110"/>
      <c r="CB49" s="110"/>
      <c r="CC49" s="110"/>
      <c r="CD49" s="110"/>
      <c r="CE49" s="110"/>
      <c r="CF49" s="110"/>
      <c r="CG49" s="110"/>
      <c r="CH49" s="48">
        <f t="shared" si="71"/>
        <v>0</v>
      </c>
      <c r="CI49" s="76">
        <f t="shared" si="72"/>
        <v>0</v>
      </c>
      <c r="CJ49" s="111"/>
      <c r="CK49" s="110"/>
      <c r="CL49" s="49">
        <f t="shared" si="31"/>
        <v>0</v>
      </c>
      <c r="CM49" s="112"/>
      <c r="CN49" s="49">
        <f t="shared" si="73"/>
        <v>0</v>
      </c>
    </row>
    <row r="50" spans="1:92" ht="15" thickBot="1">
      <c r="A50" s="1">
        <v>20</v>
      </c>
      <c r="C50" s="7" t="s">
        <v>65</v>
      </c>
      <c r="D50" s="13">
        <v>1532</v>
      </c>
      <c r="E50" s="54"/>
      <c r="F50" s="55"/>
      <c r="G50" s="55"/>
      <c r="H50" s="55"/>
      <c r="I50" s="45">
        <f t="shared" si="74"/>
        <v>0</v>
      </c>
      <c r="J50" s="55"/>
      <c r="K50" s="55"/>
      <c r="L50" s="55"/>
      <c r="M50" s="55"/>
      <c r="N50" s="46">
        <f t="shared" si="75"/>
        <v>0</v>
      </c>
      <c r="O50" s="47"/>
      <c r="P50" s="55"/>
      <c r="Q50" s="55"/>
      <c r="R50" s="55"/>
      <c r="S50" s="45">
        <f t="shared" si="77"/>
        <v>0</v>
      </c>
      <c r="T50" s="48">
        <f t="shared" si="78"/>
        <v>0</v>
      </c>
      <c r="U50" s="55"/>
      <c r="V50" s="55"/>
      <c r="W50" s="55"/>
      <c r="X50" s="46">
        <f t="shared" si="79"/>
        <v>0</v>
      </c>
      <c r="Y50" s="47"/>
      <c r="Z50" s="55"/>
      <c r="AA50" s="55"/>
      <c r="AB50" s="55"/>
      <c r="AC50" s="45">
        <f t="shared" si="81"/>
        <v>0</v>
      </c>
      <c r="AD50" s="55"/>
      <c r="AE50" s="55"/>
      <c r="AF50" s="55"/>
      <c r="AG50" s="55"/>
      <c r="AH50" s="46">
        <f t="shared" si="83"/>
        <v>0</v>
      </c>
      <c r="AI50" s="47"/>
      <c r="AJ50" s="55"/>
      <c r="AK50" s="55"/>
      <c r="AL50" s="55"/>
      <c r="AM50" s="45">
        <f t="shared" si="85"/>
        <v>0</v>
      </c>
      <c r="AN50" s="55"/>
      <c r="AO50" s="55"/>
      <c r="AP50" s="55"/>
      <c r="AQ50" s="55"/>
      <c r="AR50" s="46">
        <f t="shared" si="87"/>
        <v>0</v>
      </c>
      <c r="AS50" s="115"/>
      <c r="AT50" s="114"/>
      <c r="AU50" s="114"/>
      <c r="AV50" s="114"/>
      <c r="AW50" s="45">
        <f t="shared" si="61"/>
        <v>0</v>
      </c>
      <c r="AX50" s="48">
        <f t="shared" si="62"/>
        <v>0</v>
      </c>
      <c r="AY50" s="114"/>
      <c r="AZ50" s="114"/>
      <c r="BA50" s="114"/>
      <c r="BB50" s="46">
        <f t="shared" si="63"/>
        <v>0</v>
      </c>
      <c r="BC50" s="47">
        <f t="shared" si="88"/>
        <v>0</v>
      </c>
      <c r="BD50" s="110"/>
      <c r="BE50" s="110"/>
      <c r="BF50" s="110"/>
      <c r="BG50" s="45">
        <f t="shared" si="64"/>
        <v>0</v>
      </c>
      <c r="BH50" s="48">
        <f t="shared" si="65"/>
        <v>0</v>
      </c>
      <c r="BI50" s="110"/>
      <c r="BJ50" s="110"/>
      <c r="BK50" s="110"/>
      <c r="BL50" s="46">
        <f t="shared" si="66"/>
        <v>0</v>
      </c>
      <c r="BM50" s="47">
        <f t="shared" si="67"/>
        <v>0</v>
      </c>
      <c r="BN50" s="110"/>
      <c r="BO50" s="110"/>
      <c r="BP50" s="110"/>
      <c r="BQ50" s="110"/>
      <c r="BR50" s="110"/>
      <c r="BS50" s="110"/>
      <c r="BT50" s="45">
        <f t="shared" si="68"/>
        <v>0</v>
      </c>
      <c r="BU50" s="48">
        <f t="shared" si="69"/>
        <v>0</v>
      </c>
      <c r="BV50" s="110"/>
      <c r="BW50" s="110"/>
      <c r="BX50" s="114"/>
      <c r="BY50" s="46">
        <f t="shared" si="90"/>
        <v>0</v>
      </c>
      <c r="BZ50" s="110"/>
      <c r="CA50" s="110"/>
      <c r="CB50" s="110"/>
      <c r="CC50" s="110"/>
      <c r="CD50" s="110"/>
      <c r="CE50" s="110"/>
      <c r="CF50" s="110"/>
      <c r="CG50" s="110"/>
      <c r="CH50" s="48">
        <f t="shared" si="71"/>
        <v>0</v>
      </c>
      <c r="CI50" s="76">
        <f t="shared" si="72"/>
        <v>0</v>
      </c>
      <c r="CJ50" s="111"/>
      <c r="CK50" s="110"/>
      <c r="CL50" s="49">
        <f t="shared" si="31"/>
        <v>0</v>
      </c>
      <c r="CM50" s="112"/>
      <c r="CN50" s="49">
        <f t="shared" si="73"/>
        <v>0</v>
      </c>
    </row>
    <row r="51" spans="1:92" ht="15" thickBot="1">
      <c r="A51" s="1">
        <v>21</v>
      </c>
      <c r="C51" s="15" t="s">
        <v>41</v>
      </c>
      <c r="D51" s="13">
        <v>1533</v>
      </c>
      <c r="E51" s="54"/>
      <c r="F51" s="55"/>
      <c r="G51" s="55"/>
      <c r="H51" s="55"/>
      <c r="I51" s="45">
        <f t="shared" si="74"/>
        <v>0</v>
      </c>
      <c r="J51" s="55"/>
      <c r="K51" s="55"/>
      <c r="L51" s="55"/>
      <c r="M51" s="55"/>
      <c r="N51" s="46">
        <f t="shared" si="75"/>
        <v>0</v>
      </c>
      <c r="O51" s="47"/>
      <c r="P51" s="55"/>
      <c r="Q51" s="55"/>
      <c r="R51" s="55"/>
      <c r="S51" s="45">
        <f t="shared" si="77"/>
        <v>0</v>
      </c>
      <c r="T51" s="48">
        <f t="shared" si="78"/>
        <v>0</v>
      </c>
      <c r="U51" s="55"/>
      <c r="V51" s="55"/>
      <c r="W51" s="55"/>
      <c r="X51" s="46">
        <f t="shared" si="79"/>
        <v>0</v>
      </c>
      <c r="Y51" s="47"/>
      <c r="Z51" s="55"/>
      <c r="AA51" s="55"/>
      <c r="AB51" s="55"/>
      <c r="AC51" s="45">
        <f t="shared" si="81"/>
        <v>0</v>
      </c>
      <c r="AD51" s="55"/>
      <c r="AE51" s="55"/>
      <c r="AF51" s="55"/>
      <c r="AG51" s="55"/>
      <c r="AH51" s="46">
        <f t="shared" si="83"/>
        <v>0</v>
      </c>
      <c r="AI51" s="47"/>
      <c r="AJ51" s="55"/>
      <c r="AK51" s="55"/>
      <c r="AL51" s="55"/>
      <c r="AM51" s="45">
        <f t="shared" si="85"/>
        <v>0</v>
      </c>
      <c r="AN51" s="55"/>
      <c r="AO51" s="55"/>
      <c r="AP51" s="55"/>
      <c r="AQ51" s="55"/>
      <c r="AR51" s="46">
        <f t="shared" si="87"/>
        <v>0</v>
      </c>
      <c r="AS51" s="115"/>
      <c r="AT51" s="114"/>
      <c r="AU51" s="114"/>
      <c r="AV51" s="114"/>
      <c r="AW51" s="45">
        <f t="shared" si="61"/>
        <v>0</v>
      </c>
      <c r="AX51" s="48">
        <f t="shared" si="62"/>
        <v>0</v>
      </c>
      <c r="AY51" s="114"/>
      <c r="AZ51" s="114"/>
      <c r="BA51" s="114"/>
      <c r="BB51" s="46">
        <f t="shared" si="63"/>
        <v>0</v>
      </c>
      <c r="BC51" s="47">
        <f t="shared" si="88"/>
        <v>0</v>
      </c>
      <c r="BD51" s="110"/>
      <c r="BE51" s="110"/>
      <c r="BF51" s="110"/>
      <c r="BG51" s="45">
        <f t="shared" si="64"/>
        <v>0</v>
      </c>
      <c r="BH51" s="48">
        <f t="shared" si="65"/>
        <v>0</v>
      </c>
      <c r="BI51" s="110"/>
      <c r="BJ51" s="110"/>
      <c r="BK51" s="110"/>
      <c r="BL51" s="46">
        <f t="shared" si="66"/>
        <v>0</v>
      </c>
      <c r="BM51" s="47">
        <f t="shared" si="67"/>
        <v>0</v>
      </c>
      <c r="BN51" s="110"/>
      <c r="BO51" s="110"/>
      <c r="BP51" s="110"/>
      <c r="BQ51" s="110"/>
      <c r="BR51" s="110"/>
      <c r="BS51" s="110"/>
      <c r="BT51" s="45">
        <f t="shared" si="68"/>
        <v>0</v>
      </c>
      <c r="BU51" s="48">
        <f t="shared" si="69"/>
        <v>0</v>
      </c>
      <c r="BV51" s="110"/>
      <c r="BW51" s="110"/>
      <c r="BX51" s="114"/>
      <c r="BY51" s="46">
        <f t="shared" si="90"/>
        <v>0</v>
      </c>
      <c r="BZ51" s="110"/>
      <c r="CA51" s="110"/>
      <c r="CB51" s="110"/>
      <c r="CC51" s="110"/>
      <c r="CD51" s="110"/>
      <c r="CE51" s="110"/>
      <c r="CF51" s="110"/>
      <c r="CG51" s="110"/>
      <c r="CH51" s="48">
        <f t="shared" si="71"/>
        <v>0</v>
      </c>
      <c r="CI51" s="76">
        <f t="shared" si="72"/>
        <v>0</v>
      </c>
      <c r="CJ51" s="111"/>
      <c r="CK51" s="110"/>
      <c r="CL51" s="49">
        <f t="shared" si="31"/>
        <v>0</v>
      </c>
      <c r="CM51" s="112"/>
      <c r="CN51" s="49">
        <f t="shared" si="73"/>
        <v>0</v>
      </c>
    </row>
    <row r="52" spans="1:92" ht="15" hidden="1" thickBot="1">
      <c r="A52" s="1">
        <v>22</v>
      </c>
      <c r="C52" s="7" t="s">
        <v>32</v>
      </c>
      <c r="D52" s="13">
        <v>1534</v>
      </c>
      <c r="E52" s="54"/>
      <c r="F52" s="55"/>
      <c r="G52" s="55"/>
      <c r="H52" s="55"/>
      <c r="I52" s="45">
        <f t="shared" si="74"/>
        <v>0</v>
      </c>
      <c r="J52" s="55"/>
      <c r="K52" s="55"/>
      <c r="L52" s="55"/>
      <c r="M52" s="55"/>
      <c r="N52" s="46">
        <f t="shared" si="75"/>
        <v>0</v>
      </c>
      <c r="O52" s="47"/>
      <c r="P52" s="55"/>
      <c r="Q52" s="55"/>
      <c r="R52" s="55"/>
      <c r="S52" s="45">
        <f t="shared" si="77"/>
        <v>0</v>
      </c>
      <c r="T52" s="48">
        <f t="shared" si="78"/>
        <v>0</v>
      </c>
      <c r="U52" s="55"/>
      <c r="V52" s="55"/>
      <c r="W52" s="55"/>
      <c r="X52" s="46">
        <f t="shared" si="79"/>
        <v>0</v>
      </c>
      <c r="Y52" s="47"/>
      <c r="Z52" s="55"/>
      <c r="AA52" s="55"/>
      <c r="AB52" s="55"/>
      <c r="AC52" s="45">
        <f t="shared" si="81"/>
        <v>0</v>
      </c>
      <c r="AD52" s="55"/>
      <c r="AE52" s="55"/>
      <c r="AF52" s="55"/>
      <c r="AG52" s="55"/>
      <c r="AH52" s="46">
        <f t="shared" si="83"/>
        <v>0</v>
      </c>
      <c r="AI52" s="47"/>
      <c r="AJ52" s="55"/>
      <c r="AK52" s="55"/>
      <c r="AL52" s="55"/>
      <c r="AM52" s="45">
        <f t="shared" si="85"/>
        <v>0</v>
      </c>
      <c r="AN52" s="55"/>
      <c r="AO52" s="55"/>
      <c r="AP52" s="55"/>
      <c r="AQ52" s="55"/>
      <c r="AR52" s="46">
        <f t="shared" si="87"/>
        <v>0</v>
      </c>
      <c r="AS52" s="115"/>
      <c r="AT52" s="114"/>
      <c r="AU52" s="114"/>
      <c r="AV52" s="114"/>
      <c r="AW52" s="45">
        <f t="shared" si="61"/>
        <v>0</v>
      </c>
      <c r="AX52" s="48">
        <f t="shared" si="62"/>
        <v>0</v>
      </c>
      <c r="AY52" s="114"/>
      <c r="AZ52" s="114"/>
      <c r="BA52" s="114"/>
      <c r="BB52" s="46">
        <f t="shared" si="63"/>
        <v>0</v>
      </c>
      <c r="BC52" s="47">
        <f t="shared" si="88"/>
        <v>0</v>
      </c>
      <c r="BD52" s="110"/>
      <c r="BE52" s="110"/>
      <c r="BF52" s="110"/>
      <c r="BG52" s="45">
        <f t="shared" si="64"/>
        <v>0</v>
      </c>
      <c r="BH52" s="48">
        <f t="shared" si="65"/>
        <v>0</v>
      </c>
      <c r="BI52" s="110"/>
      <c r="BJ52" s="110"/>
      <c r="BK52" s="110"/>
      <c r="BL52" s="46">
        <f t="shared" si="66"/>
        <v>0</v>
      </c>
      <c r="BM52" s="47">
        <f t="shared" si="67"/>
        <v>0</v>
      </c>
      <c r="BN52" s="110"/>
      <c r="BO52" s="110"/>
      <c r="BP52" s="110"/>
      <c r="BQ52" s="110"/>
      <c r="BR52" s="110"/>
      <c r="BS52" s="110"/>
      <c r="BT52" s="45">
        <f t="shared" si="68"/>
        <v>0</v>
      </c>
      <c r="BU52" s="48">
        <f t="shared" si="69"/>
        <v>0</v>
      </c>
      <c r="BV52" s="110"/>
      <c r="BW52" s="110"/>
      <c r="BX52" s="114"/>
      <c r="BY52" s="46">
        <f t="shared" si="90"/>
        <v>0</v>
      </c>
      <c r="BZ52" s="110"/>
      <c r="CA52" s="110"/>
      <c r="CB52" s="110"/>
      <c r="CC52" s="110"/>
      <c r="CD52" s="110"/>
      <c r="CE52" s="110"/>
      <c r="CF52" s="110"/>
      <c r="CG52" s="110"/>
      <c r="CH52" s="48">
        <f t="shared" si="71"/>
        <v>0</v>
      </c>
      <c r="CI52" s="76">
        <f t="shared" si="72"/>
        <v>0</v>
      </c>
      <c r="CJ52" s="111"/>
      <c r="CK52" s="110"/>
      <c r="CL52" s="49">
        <f t="shared" si="31"/>
        <v>0</v>
      </c>
      <c r="CM52" s="112"/>
      <c r="CN52" s="49">
        <f t="shared" si="73"/>
        <v>0</v>
      </c>
    </row>
    <row r="53" spans="1:92" ht="15" hidden="1" thickBot="1">
      <c r="A53" s="1">
        <v>23</v>
      </c>
      <c r="C53" s="7" t="s">
        <v>33</v>
      </c>
      <c r="D53" s="13">
        <v>1535</v>
      </c>
      <c r="E53" s="54"/>
      <c r="F53" s="55"/>
      <c r="G53" s="55"/>
      <c r="H53" s="55"/>
      <c r="I53" s="45">
        <f t="shared" si="74"/>
        <v>0</v>
      </c>
      <c r="J53" s="55"/>
      <c r="K53" s="55"/>
      <c r="L53" s="55"/>
      <c r="M53" s="55"/>
      <c r="N53" s="46">
        <f t="shared" si="75"/>
        <v>0</v>
      </c>
      <c r="O53" s="47"/>
      <c r="P53" s="55"/>
      <c r="Q53" s="55"/>
      <c r="R53" s="55"/>
      <c r="S53" s="45">
        <f t="shared" si="77"/>
        <v>0</v>
      </c>
      <c r="T53" s="48">
        <f t="shared" si="78"/>
        <v>0</v>
      </c>
      <c r="U53" s="55"/>
      <c r="V53" s="55"/>
      <c r="W53" s="55"/>
      <c r="X53" s="46">
        <f t="shared" si="79"/>
        <v>0</v>
      </c>
      <c r="Y53" s="47"/>
      <c r="Z53" s="55"/>
      <c r="AA53" s="55"/>
      <c r="AB53" s="55"/>
      <c r="AC53" s="45">
        <f t="shared" si="81"/>
        <v>0</v>
      </c>
      <c r="AD53" s="55"/>
      <c r="AE53" s="55"/>
      <c r="AF53" s="55"/>
      <c r="AG53" s="55"/>
      <c r="AH53" s="46">
        <f t="shared" si="83"/>
        <v>0</v>
      </c>
      <c r="AI53" s="47"/>
      <c r="AJ53" s="55"/>
      <c r="AK53" s="55"/>
      <c r="AL53" s="55"/>
      <c r="AM53" s="45">
        <f t="shared" si="85"/>
        <v>0</v>
      </c>
      <c r="AN53" s="55"/>
      <c r="AO53" s="55"/>
      <c r="AP53" s="55"/>
      <c r="AQ53" s="55"/>
      <c r="AR53" s="46">
        <f t="shared" si="87"/>
        <v>0</v>
      </c>
      <c r="AS53" s="115"/>
      <c r="AT53" s="114"/>
      <c r="AU53" s="114"/>
      <c r="AV53" s="114"/>
      <c r="AW53" s="45">
        <f t="shared" si="61"/>
        <v>0</v>
      </c>
      <c r="AX53" s="48">
        <f t="shared" si="62"/>
        <v>0</v>
      </c>
      <c r="AY53" s="114"/>
      <c r="AZ53" s="114"/>
      <c r="BA53" s="114"/>
      <c r="BB53" s="46">
        <f t="shared" si="63"/>
        <v>0</v>
      </c>
      <c r="BC53" s="47">
        <f t="shared" si="88"/>
        <v>0</v>
      </c>
      <c r="BD53" s="110"/>
      <c r="BE53" s="110"/>
      <c r="BF53" s="110"/>
      <c r="BG53" s="45">
        <f t="shared" si="64"/>
        <v>0</v>
      </c>
      <c r="BH53" s="48">
        <f t="shared" si="65"/>
        <v>0</v>
      </c>
      <c r="BI53" s="110"/>
      <c r="BJ53" s="110"/>
      <c r="BK53" s="110"/>
      <c r="BL53" s="46">
        <f t="shared" si="66"/>
        <v>0</v>
      </c>
      <c r="BM53" s="47">
        <f t="shared" si="67"/>
        <v>0</v>
      </c>
      <c r="BN53" s="110"/>
      <c r="BO53" s="110"/>
      <c r="BP53" s="110"/>
      <c r="BQ53" s="110"/>
      <c r="BR53" s="110"/>
      <c r="BS53" s="110"/>
      <c r="BT53" s="45">
        <f t="shared" si="68"/>
        <v>0</v>
      </c>
      <c r="BU53" s="48">
        <f t="shared" si="69"/>
        <v>0</v>
      </c>
      <c r="BV53" s="110"/>
      <c r="BW53" s="110"/>
      <c r="BX53" s="114"/>
      <c r="BY53" s="46">
        <f t="shared" si="90"/>
        <v>0</v>
      </c>
      <c r="BZ53" s="110"/>
      <c r="CA53" s="110"/>
      <c r="CB53" s="110"/>
      <c r="CC53" s="110"/>
      <c r="CD53" s="110"/>
      <c r="CE53" s="110"/>
      <c r="CF53" s="110"/>
      <c r="CG53" s="110"/>
      <c r="CH53" s="48">
        <f t="shared" si="71"/>
        <v>0</v>
      </c>
      <c r="CI53" s="76">
        <f t="shared" si="72"/>
        <v>0</v>
      </c>
      <c r="CJ53" s="111"/>
      <c r="CK53" s="110"/>
      <c r="CL53" s="49">
        <f t="shared" si="31"/>
        <v>0</v>
      </c>
      <c r="CM53" s="112"/>
      <c r="CN53" s="49">
        <f t="shared" si="73"/>
        <v>0</v>
      </c>
    </row>
    <row r="54" spans="1:92" ht="15" hidden="1" thickBot="1">
      <c r="A54" s="1">
        <v>24</v>
      </c>
      <c r="C54" s="7" t="s">
        <v>39</v>
      </c>
      <c r="D54" s="13">
        <v>1536</v>
      </c>
      <c r="E54" s="54"/>
      <c r="F54" s="55"/>
      <c r="G54" s="55"/>
      <c r="H54" s="55"/>
      <c r="I54" s="45">
        <f t="shared" si="74"/>
        <v>0</v>
      </c>
      <c r="J54" s="55"/>
      <c r="K54" s="55"/>
      <c r="L54" s="55"/>
      <c r="M54" s="55"/>
      <c r="N54" s="46">
        <f t="shared" si="75"/>
        <v>0</v>
      </c>
      <c r="O54" s="47"/>
      <c r="P54" s="55"/>
      <c r="Q54" s="55"/>
      <c r="R54" s="55"/>
      <c r="S54" s="45">
        <f t="shared" si="77"/>
        <v>0</v>
      </c>
      <c r="T54" s="48">
        <f t="shared" si="78"/>
        <v>0</v>
      </c>
      <c r="U54" s="55"/>
      <c r="V54" s="55"/>
      <c r="W54" s="55"/>
      <c r="X54" s="46">
        <f t="shared" si="79"/>
        <v>0</v>
      </c>
      <c r="Y54" s="47"/>
      <c r="Z54" s="55"/>
      <c r="AA54" s="55"/>
      <c r="AB54" s="55"/>
      <c r="AC54" s="45">
        <f t="shared" si="81"/>
        <v>0</v>
      </c>
      <c r="AD54" s="55"/>
      <c r="AE54" s="55"/>
      <c r="AF54" s="55"/>
      <c r="AG54" s="55"/>
      <c r="AH54" s="46">
        <f t="shared" si="83"/>
        <v>0</v>
      </c>
      <c r="AI54" s="47"/>
      <c r="AJ54" s="55"/>
      <c r="AK54" s="55"/>
      <c r="AL54" s="55"/>
      <c r="AM54" s="45">
        <f t="shared" si="85"/>
        <v>0</v>
      </c>
      <c r="AN54" s="55"/>
      <c r="AO54" s="55"/>
      <c r="AP54" s="55"/>
      <c r="AQ54" s="55"/>
      <c r="AR54" s="46">
        <f t="shared" si="87"/>
        <v>0</v>
      </c>
      <c r="AS54" s="115"/>
      <c r="AT54" s="114"/>
      <c r="AU54" s="114"/>
      <c r="AV54" s="114"/>
      <c r="AW54" s="45">
        <f t="shared" si="61"/>
        <v>0</v>
      </c>
      <c r="AX54" s="48">
        <f t="shared" si="62"/>
        <v>0</v>
      </c>
      <c r="AY54" s="114"/>
      <c r="AZ54" s="114"/>
      <c r="BA54" s="114"/>
      <c r="BB54" s="46">
        <f t="shared" si="63"/>
        <v>0</v>
      </c>
      <c r="BC54" s="47">
        <f t="shared" si="88"/>
        <v>0</v>
      </c>
      <c r="BD54" s="110"/>
      <c r="BE54" s="110"/>
      <c r="BF54" s="110"/>
      <c r="BG54" s="45">
        <f t="shared" si="64"/>
        <v>0</v>
      </c>
      <c r="BH54" s="48">
        <f t="shared" si="65"/>
        <v>0</v>
      </c>
      <c r="BI54" s="110"/>
      <c r="BJ54" s="110"/>
      <c r="BK54" s="110"/>
      <c r="BL54" s="46">
        <f t="shared" si="66"/>
        <v>0</v>
      </c>
      <c r="BM54" s="47">
        <f t="shared" si="67"/>
        <v>0</v>
      </c>
      <c r="BN54" s="110"/>
      <c r="BO54" s="110"/>
      <c r="BP54" s="110"/>
      <c r="BQ54" s="110"/>
      <c r="BR54" s="110"/>
      <c r="BS54" s="110"/>
      <c r="BT54" s="45">
        <f t="shared" si="68"/>
        <v>0</v>
      </c>
      <c r="BU54" s="48">
        <f t="shared" si="69"/>
        <v>0</v>
      </c>
      <c r="BV54" s="110"/>
      <c r="BW54" s="110"/>
      <c r="BX54" s="114"/>
      <c r="BY54" s="46">
        <f t="shared" si="90"/>
        <v>0</v>
      </c>
      <c r="BZ54" s="110"/>
      <c r="CA54" s="110"/>
      <c r="CB54" s="110"/>
      <c r="CC54" s="110"/>
      <c r="CD54" s="110"/>
      <c r="CE54" s="110"/>
      <c r="CF54" s="110"/>
      <c r="CG54" s="110"/>
      <c r="CH54" s="48">
        <f t="shared" si="71"/>
        <v>0</v>
      </c>
      <c r="CI54" s="76">
        <f t="shared" si="72"/>
        <v>0</v>
      </c>
      <c r="CJ54" s="111"/>
      <c r="CK54" s="110"/>
      <c r="CL54" s="49">
        <f t="shared" si="31"/>
        <v>0</v>
      </c>
      <c r="CM54" s="112"/>
      <c r="CN54" s="49">
        <f t="shared" si="73"/>
        <v>0</v>
      </c>
    </row>
    <row r="55" spans="1:92" ht="15" thickBot="1">
      <c r="A55" s="1">
        <v>25</v>
      </c>
      <c r="C55" s="7" t="s">
        <v>5</v>
      </c>
      <c r="D55" s="13">
        <v>1548</v>
      </c>
      <c r="E55" s="116"/>
      <c r="F55" s="115"/>
      <c r="G55" s="115"/>
      <c r="H55" s="115"/>
      <c r="I55" s="45">
        <f t="shared" si="74"/>
        <v>0</v>
      </c>
      <c r="J55" s="115"/>
      <c r="K55" s="115"/>
      <c r="L55" s="115"/>
      <c r="M55" s="115"/>
      <c r="N55" s="46">
        <f t="shared" si="75"/>
        <v>0</v>
      </c>
      <c r="O55" s="47">
        <f t="shared" ref="O55:O60" si="91">I55</f>
        <v>0</v>
      </c>
      <c r="P55" s="115"/>
      <c r="Q55" s="115"/>
      <c r="R55" s="115"/>
      <c r="S55" s="45">
        <f t="shared" si="77"/>
        <v>0</v>
      </c>
      <c r="T55" s="48">
        <f t="shared" si="78"/>
        <v>0</v>
      </c>
      <c r="U55" s="115"/>
      <c r="V55" s="115"/>
      <c r="W55" s="115"/>
      <c r="X55" s="46">
        <f t="shared" si="79"/>
        <v>0</v>
      </c>
      <c r="Y55" s="47">
        <f>S55</f>
        <v>0</v>
      </c>
      <c r="Z55" s="115"/>
      <c r="AA55" s="115"/>
      <c r="AB55" s="115"/>
      <c r="AC55" s="45">
        <f t="shared" si="81"/>
        <v>0</v>
      </c>
      <c r="AD55" s="48">
        <f>X55</f>
        <v>0</v>
      </c>
      <c r="AE55" s="115"/>
      <c r="AF55" s="115"/>
      <c r="AG55" s="115"/>
      <c r="AH55" s="46">
        <f t="shared" si="83"/>
        <v>0</v>
      </c>
      <c r="AI55" s="47">
        <f>AC55</f>
        <v>0</v>
      </c>
      <c r="AJ55" s="115"/>
      <c r="AK55" s="115"/>
      <c r="AL55" s="115"/>
      <c r="AM55" s="45">
        <f t="shared" si="85"/>
        <v>0</v>
      </c>
      <c r="AN55" s="48">
        <f>AH55</f>
        <v>0</v>
      </c>
      <c r="AO55" s="115"/>
      <c r="AP55" s="115"/>
      <c r="AQ55" s="115"/>
      <c r="AR55" s="46">
        <f t="shared" si="87"/>
        <v>0</v>
      </c>
      <c r="AS55" s="47">
        <f>AM55</f>
        <v>0</v>
      </c>
      <c r="AT55" s="114"/>
      <c r="AU55" s="114"/>
      <c r="AV55" s="114"/>
      <c r="AW55" s="45">
        <f t="shared" si="61"/>
        <v>0</v>
      </c>
      <c r="AX55" s="48">
        <f t="shared" si="62"/>
        <v>0</v>
      </c>
      <c r="AY55" s="110"/>
      <c r="AZ55" s="110"/>
      <c r="BA55" s="110"/>
      <c r="BB55" s="46">
        <f t="shared" si="63"/>
        <v>0</v>
      </c>
      <c r="BC55" s="47">
        <f t="shared" si="88"/>
        <v>0</v>
      </c>
      <c r="BD55" s="110"/>
      <c r="BE55" s="110"/>
      <c r="BF55" s="110"/>
      <c r="BG55" s="45">
        <f t="shared" si="64"/>
        <v>0</v>
      </c>
      <c r="BH55" s="48">
        <f t="shared" si="65"/>
        <v>0</v>
      </c>
      <c r="BI55" s="110"/>
      <c r="BJ55" s="115"/>
      <c r="BK55" s="115"/>
      <c r="BL55" s="46">
        <f t="shared" si="66"/>
        <v>0</v>
      </c>
      <c r="BM55" s="47">
        <f t="shared" si="67"/>
        <v>0</v>
      </c>
      <c r="BN55" s="110"/>
      <c r="BO55" s="110"/>
      <c r="BP55" s="110"/>
      <c r="BQ55" s="110"/>
      <c r="BR55" s="110"/>
      <c r="BS55" s="110"/>
      <c r="BT55" s="45">
        <f t="shared" si="68"/>
        <v>0</v>
      </c>
      <c r="BU55" s="48">
        <f t="shared" si="69"/>
        <v>0</v>
      </c>
      <c r="BV55" s="110"/>
      <c r="BW55" s="115"/>
      <c r="BX55" s="114"/>
      <c r="BY55" s="46">
        <f t="shared" si="90"/>
        <v>0</v>
      </c>
      <c r="BZ55" s="109"/>
      <c r="CA55" s="110"/>
      <c r="CB55" s="110"/>
      <c r="CC55" s="110"/>
      <c r="CD55" s="110"/>
      <c r="CE55" s="110"/>
      <c r="CF55" s="110"/>
      <c r="CG55" s="110"/>
      <c r="CH55" s="48">
        <f t="shared" si="71"/>
        <v>0</v>
      </c>
      <c r="CI55" s="76">
        <f t="shared" si="72"/>
        <v>0</v>
      </c>
      <c r="CJ55" s="111"/>
      <c r="CK55" s="110"/>
      <c r="CL55" s="49">
        <f t="shared" si="31"/>
        <v>0</v>
      </c>
      <c r="CM55" s="112"/>
      <c r="CN55" s="49">
        <f t="shared" si="73"/>
        <v>0</v>
      </c>
    </row>
    <row r="56" spans="1:92" ht="15" thickBot="1">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63"/>
        <v>0</v>
      </c>
      <c r="BC56" s="109"/>
      <c r="BD56" s="110"/>
      <c r="BE56" s="110"/>
      <c r="BF56" s="110"/>
      <c r="BG56" s="45">
        <f t="shared" si="64"/>
        <v>0</v>
      </c>
      <c r="BH56" s="48">
        <f t="shared" si="65"/>
        <v>0</v>
      </c>
      <c r="BI56" s="110"/>
      <c r="BJ56" s="110"/>
      <c r="BK56" s="110"/>
      <c r="BL56" s="46">
        <f>BH56+BI56-BJ56+BK56</f>
        <v>0</v>
      </c>
      <c r="BM56" s="47">
        <f t="shared" si="67"/>
        <v>0</v>
      </c>
      <c r="BN56" s="110"/>
      <c r="BO56" s="110"/>
      <c r="BP56" s="110"/>
      <c r="BQ56" s="110"/>
      <c r="BR56" s="110"/>
      <c r="BS56" s="110"/>
      <c r="BT56" s="45">
        <f>BM56+BN56-BO56+SUM(BP56:BS56)</f>
        <v>0</v>
      </c>
      <c r="BU56" s="48">
        <f t="shared" si="69"/>
        <v>0</v>
      </c>
      <c r="BV56" s="110"/>
      <c r="BW56" s="110"/>
      <c r="BX56" s="110"/>
      <c r="BY56" s="46">
        <f>BU56+BV56-BW56+BX56</f>
        <v>0</v>
      </c>
      <c r="BZ56" s="109"/>
      <c r="CA56" s="110"/>
      <c r="CB56" s="110"/>
      <c r="CC56" s="110"/>
      <c r="CD56" s="110"/>
      <c r="CE56" s="110"/>
      <c r="CF56" s="110"/>
      <c r="CG56" s="110"/>
      <c r="CH56" s="48">
        <f t="shared" si="71"/>
        <v>0</v>
      </c>
      <c r="CI56" s="76">
        <f t="shared" si="72"/>
        <v>0</v>
      </c>
      <c r="CJ56" s="111"/>
      <c r="CK56" s="110"/>
      <c r="CL56" s="49">
        <f t="shared" si="31"/>
        <v>0</v>
      </c>
      <c r="CM56" s="112"/>
      <c r="CN56" s="49">
        <f t="shared" si="73"/>
        <v>0</v>
      </c>
    </row>
    <row r="57" spans="1:92" ht="15" thickBot="1">
      <c r="A57" s="1">
        <v>27</v>
      </c>
      <c r="C57" s="7" t="s">
        <v>18</v>
      </c>
      <c r="D57" s="13">
        <v>1572</v>
      </c>
      <c r="E57" s="109"/>
      <c r="F57" s="110"/>
      <c r="G57" s="110"/>
      <c r="H57" s="110"/>
      <c r="I57" s="45">
        <f t="shared" si="74"/>
        <v>0</v>
      </c>
      <c r="J57" s="110"/>
      <c r="K57" s="110"/>
      <c r="L57" s="110"/>
      <c r="M57" s="110"/>
      <c r="N57" s="46">
        <f t="shared" si="75"/>
        <v>0</v>
      </c>
      <c r="O57" s="47">
        <f t="shared" si="91"/>
        <v>0</v>
      </c>
      <c r="P57" s="110"/>
      <c r="Q57" s="110"/>
      <c r="R57" s="110"/>
      <c r="S57" s="45">
        <f t="shared" si="77"/>
        <v>0</v>
      </c>
      <c r="T57" s="48">
        <f t="shared" si="78"/>
        <v>0</v>
      </c>
      <c r="U57" s="110"/>
      <c r="V57" s="110"/>
      <c r="W57" s="110"/>
      <c r="X57" s="46">
        <f t="shared" si="79"/>
        <v>0</v>
      </c>
      <c r="Y57" s="47">
        <f>S57</f>
        <v>0</v>
      </c>
      <c r="Z57" s="110"/>
      <c r="AA57" s="110"/>
      <c r="AB57" s="110"/>
      <c r="AC57" s="45">
        <f t="shared" si="81"/>
        <v>0</v>
      </c>
      <c r="AD57" s="48">
        <f>X57</f>
        <v>0</v>
      </c>
      <c r="AE57" s="110"/>
      <c r="AF57" s="110"/>
      <c r="AG57" s="110"/>
      <c r="AH57" s="46">
        <f t="shared" si="83"/>
        <v>0</v>
      </c>
      <c r="AI57" s="47">
        <f>AC57</f>
        <v>0</v>
      </c>
      <c r="AJ57" s="110"/>
      <c r="AK57" s="110"/>
      <c r="AL57" s="110"/>
      <c r="AM57" s="45">
        <f t="shared" si="85"/>
        <v>0</v>
      </c>
      <c r="AN57" s="48">
        <f>AH57</f>
        <v>0</v>
      </c>
      <c r="AO57" s="110"/>
      <c r="AP57" s="110"/>
      <c r="AQ57" s="110"/>
      <c r="AR57" s="46">
        <f t="shared" si="87"/>
        <v>0</v>
      </c>
      <c r="AS57" s="47">
        <f>AM57</f>
        <v>0</v>
      </c>
      <c r="AT57" s="110"/>
      <c r="AU57" s="110"/>
      <c r="AV57" s="110"/>
      <c r="AW57" s="45">
        <f t="shared" si="61"/>
        <v>0</v>
      </c>
      <c r="AX57" s="48">
        <f>AR57</f>
        <v>0</v>
      </c>
      <c r="AY57" s="110"/>
      <c r="AZ57" s="110"/>
      <c r="BA57" s="110"/>
      <c r="BB57" s="46">
        <f t="shared" si="63"/>
        <v>0</v>
      </c>
      <c r="BC57" s="47">
        <f>AW57</f>
        <v>0</v>
      </c>
      <c r="BD57" s="110"/>
      <c r="BE57" s="110"/>
      <c r="BF57" s="110"/>
      <c r="BG57" s="45">
        <f t="shared" si="64"/>
        <v>0</v>
      </c>
      <c r="BH57" s="48">
        <f t="shared" si="65"/>
        <v>0</v>
      </c>
      <c r="BI57" s="110"/>
      <c r="BJ57" s="110"/>
      <c r="BK57" s="110"/>
      <c r="BL57" s="46">
        <f t="shared" si="66"/>
        <v>0</v>
      </c>
      <c r="BM57" s="47">
        <f t="shared" si="67"/>
        <v>0</v>
      </c>
      <c r="BN57" s="110"/>
      <c r="BO57" s="110"/>
      <c r="BP57" s="110"/>
      <c r="BQ57" s="110"/>
      <c r="BR57" s="110"/>
      <c r="BS57" s="110"/>
      <c r="BT57" s="45">
        <f t="shared" si="68"/>
        <v>0</v>
      </c>
      <c r="BU57" s="48">
        <f t="shared" si="69"/>
        <v>0</v>
      </c>
      <c r="BV57" s="110"/>
      <c r="BW57" s="110"/>
      <c r="BX57" s="110"/>
      <c r="BY57" s="46">
        <f>BU57+BV57-BW57+BX57</f>
        <v>0</v>
      </c>
      <c r="BZ57" s="109"/>
      <c r="CA57" s="110"/>
      <c r="CB57" s="110"/>
      <c r="CC57" s="110"/>
      <c r="CD57" s="110"/>
      <c r="CE57" s="110"/>
      <c r="CF57" s="110"/>
      <c r="CG57" s="110"/>
      <c r="CH57" s="48">
        <f t="shared" si="71"/>
        <v>0</v>
      </c>
      <c r="CI57" s="76">
        <f t="shared" si="72"/>
        <v>0</v>
      </c>
      <c r="CJ57" s="111"/>
      <c r="CK57" s="110"/>
      <c r="CL57" s="49">
        <f t="shared" si="31"/>
        <v>0</v>
      </c>
      <c r="CM57" s="112"/>
      <c r="CN57" s="49">
        <f t="shared" si="73"/>
        <v>0</v>
      </c>
    </row>
    <row r="58" spans="1:92" ht="15" thickBot="1">
      <c r="A58" s="1">
        <v>28</v>
      </c>
      <c r="C58" s="7" t="s">
        <v>6</v>
      </c>
      <c r="D58" s="13">
        <v>1574</v>
      </c>
      <c r="E58" s="109"/>
      <c r="F58" s="110"/>
      <c r="G58" s="110"/>
      <c r="H58" s="110"/>
      <c r="I58" s="45">
        <f t="shared" si="74"/>
        <v>0</v>
      </c>
      <c r="J58" s="110"/>
      <c r="K58" s="110"/>
      <c r="L58" s="110"/>
      <c r="M58" s="110"/>
      <c r="N58" s="46">
        <f t="shared" si="75"/>
        <v>0</v>
      </c>
      <c r="O58" s="47">
        <f t="shared" si="91"/>
        <v>0</v>
      </c>
      <c r="P58" s="110"/>
      <c r="Q58" s="110"/>
      <c r="R58" s="110"/>
      <c r="S58" s="45">
        <f t="shared" si="77"/>
        <v>0</v>
      </c>
      <c r="T58" s="48">
        <f t="shared" si="78"/>
        <v>0</v>
      </c>
      <c r="U58" s="110"/>
      <c r="V58" s="110"/>
      <c r="W58" s="110"/>
      <c r="X58" s="46">
        <f t="shared" si="79"/>
        <v>0</v>
      </c>
      <c r="Y58" s="47">
        <f>S58</f>
        <v>0</v>
      </c>
      <c r="Z58" s="110"/>
      <c r="AA58" s="110"/>
      <c r="AB58" s="110"/>
      <c r="AC58" s="45">
        <f t="shared" si="81"/>
        <v>0</v>
      </c>
      <c r="AD58" s="48">
        <f>X58</f>
        <v>0</v>
      </c>
      <c r="AE58" s="110"/>
      <c r="AF58" s="110"/>
      <c r="AG58" s="110"/>
      <c r="AH58" s="46">
        <f t="shared" si="83"/>
        <v>0</v>
      </c>
      <c r="AI58" s="47">
        <f>AC58</f>
        <v>0</v>
      </c>
      <c r="AJ58" s="110"/>
      <c r="AK58" s="110"/>
      <c r="AL58" s="110"/>
      <c r="AM58" s="45">
        <f t="shared" si="85"/>
        <v>0</v>
      </c>
      <c r="AN58" s="48">
        <f>AH58</f>
        <v>0</v>
      </c>
      <c r="AO58" s="110"/>
      <c r="AP58" s="110"/>
      <c r="AQ58" s="110"/>
      <c r="AR58" s="46">
        <f t="shared" si="87"/>
        <v>0</v>
      </c>
      <c r="AS58" s="47">
        <f>AM58</f>
        <v>0</v>
      </c>
      <c r="AT58" s="110"/>
      <c r="AU58" s="110"/>
      <c r="AV58" s="110"/>
      <c r="AW58" s="45">
        <f t="shared" si="61"/>
        <v>0</v>
      </c>
      <c r="AX58" s="48">
        <f>AR58</f>
        <v>0</v>
      </c>
      <c r="AY58" s="110"/>
      <c r="AZ58" s="110"/>
      <c r="BA58" s="110"/>
      <c r="BB58" s="46">
        <f t="shared" si="63"/>
        <v>0</v>
      </c>
      <c r="BC58" s="47">
        <f>AW58</f>
        <v>0</v>
      </c>
      <c r="BD58" s="110"/>
      <c r="BE58" s="110"/>
      <c r="BF58" s="110"/>
      <c r="BG58" s="45">
        <f t="shared" si="64"/>
        <v>0</v>
      </c>
      <c r="BH58" s="48">
        <f t="shared" si="65"/>
        <v>0</v>
      </c>
      <c r="BI58" s="110"/>
      <c r="BJ58" s="110"/>
      <c r="BK58" s="110"/>
      <c r="BL58" s="46">
        <f t="shared" si="66"/>
        <v>0</v>
      </c>
      <c r="BM58" s="47">
        <f t="shared" si="67"/>
        <v>0</v>
      </c>
      <c r="BN58" s="110"/>
      <c r="BO58" s="110"/>
      <c r="BP58" s="110"/>
      <c r="BQ58" s="110"/>
      <c r="BR58" s="110"/>
      <c r="BS58" s="110"/>
      <c r="BT58" s="45">
        <f t="shared" si="68"/>
        <v>0</v>
      </c>
      <c r="BU58" s="48">
        <f t="shared" si="69"/>
        <v>0</v>
      </c>
      <c r="BV58" s="110"/>
      <c r="BW58" s="110"/>
      <c r="BX58" s="110"/>
      <c r="BY58" s="46">
        <f>BU58+BV58-BW58+BX58</f>
        <v>0</v>
      </c>
      <c r="BZ58" s="109"/>
      <c r="CA58" s="110"/>
      <c r="CB58" s="110"/>
      <c r="CC58" s="110"/>
      <c r="CD58" s="110"/>
      <c r="CE58" s="110"/>
      <c r="CF58" s="110"/>
      <c r="CG58" s="110"/>
      <c r="CH58" s="48">
        <f t="shared" si="71"/>
        <v>0</v>
      </c>
      <c r="CI58" s="76">
        <f t="shared" si="72"/>
        <v>0</v>
      </c>
      <c r="CJ58" s="111"/>
      <c r="CK58" s="110"/>
      <c r="CL58" s="49">
        <f t="shared" si="31"/>
        <v>0</v>
      </c>
      <c r="CM58" s="112"/>
      <c r="CN58" s="49">
        <f t="shared" si="73"/>
        <v>0</v>
      </c>
    </row>
    <row r="59" spans="1:92" ht="15" thickBot="1">
      <c r="A59" s="1">
        <v>29</v>
      </c>
      <c r="C59" s="15" t="s">
        <v>63</v>
      </c>
      <c r="D59" s="13">
        <v>1582</v>
      </c>
      <c r="E59" s="109">
        <v>319793</v>
      </c>
      <c r="F59" s="117">
        <v>43361</v>
      </c>
      <c r="G59" s="110"/>
      <c r="H59" s="110"/>
      <c r="I59" s="45">
        <f t="shared" si="74"/>
        <v>363154</v>
      </c>
      <c r="J59" s="110">
        <v>30826</v>
      </c>
      <c r="K59" s="110">
        <v>24253</v>
      </c>
      <c r="L59" s="110"/>
      <c r="M59" s="110"/>
      <c r="N59" s="46">
        <f t="shared" si="75"/>
        <v>55079</v>
      </c>
      <c r="O59" s="47">
        <f t="shared" si="91"/>
        <v>363154</v>
      </c>
      <c r="P59" s="110"/>
      <c r="Q59" s="110">
        <v>381534</v>
      </c>
      <c r="R59" s="110">
        <v>61742</v>
      </c>
      <c r="S59" s="45">
        <f t="shared" si="77"/>
        <v>43362</v>
      </c>
      <c r="T59" s="48">
        <f t="shared" si="78"/>
        <v>55079</v>
      </c>
      <c r="U59" s="110">
        <v>10979</v>
      </c>
      <c r="V59" s="110">
        <v>61742</v>
      </c>
      <c r="W59" s="110"/>
      <c r="X59" s="46">
        <f t="shared" si="79"/>
        <v>4316</v>
      </c>
      <c r="Y59" s="47">
        <f>S59</f>
        <v>43362</v>
      </c>
      <c r="Z59" s="110"/>
      <c r="AA59" s="110"/>
      <c r="AB59" s="110"/>
      <c r="AC59" s="45">
        <f t="shared" si="81"/>
        <v>43362</v>
      </c>
      <c r="AD59" s="48">
        <f>X59</f>
        <v>4316</v>
      </c>
      <c r="AE59" s="110">
        <v>2051</v>
      </c>
      <c r="AF59" s="110"/>
      <c r="AG59" s="110"/>
      <c r="AH59" s="46">
        <f t="shared" si="83"/>
        <v>6367</v>
      </c>
      <c r="AI59" s="47">
        <f>AC59</f>
        <v>43362</v>
      </c>
      <c r="AJ59" s="110"/>
      <c r="AK59" s="110"/>
      <c r="AL59" s="110"/>
      <c r="AM59" s="45">
        <f t="shared" si="85"/>
        <v>43362</v>
      </c>
      <c r="AN59" s="48">
        <f>AH59</f>
        <v>6367</v>
      </c>
      <c r="AO59" s="110">
        <v>1723</v>
      </c>
      <c r="AP59" s="110"/>
      <c r="AQ59" s="110"/>
      <c r="AR59" s="46">
        <f t="shared" si="87"/>
        <v>8090</v>
      </c>
      <c r="AS59" s="47">
        <f>AM59</f>
        <v>43362</v>
      </c>
      <c r="AT59" s="110"/>
      <c r="AU59" s="110"/>
      <c r="AV59" s="110"/>
      <c r="AW59" s="45">
        <f t="shared" si="61"/>
        <v>43362</v>
      </c>
      <c r="AX59" s="48">
        <f>AR59</f>
        <v>8090</v>
      </c>
      <c r="AY59" s="110">
        <v>490</v>
      </c>
      <c r="AZ59" s="110"/>
      <c r="BA59" s="110"/>
      <c r="BB59" s="46">
        <f t="shared" si="63"/>
        <v>8580</v>
      </c>
      <c r="BC59" s="47">
        <f>AW59</f>
        <v>43362</v>
      </c>
      <c r="BD59" s="110"/>
      <c r="BE59" s="110">
        <v>43362</v>
      </c>
      <c r="BF59" s="110"/>
      <c r="BG59" s="45">
        <f t="shared" si="64"/>
        <v>0</v>
      </c>
      <c r="BH59" s="48">
        <f t="shared" si="65"/>
        <v>8580</v>
      </c>
      <c r="BI59" s="110">
        <v>79</v>
      </c>
      <c r="BJ59" s="110">
        <v>8659</v>
      </c>
      <c r="BK59" s="110"/>
      <c r="BL59" s="46">
        <f t="shared" si="66"/>
        <v>0</v>
      </c>
      <c r="BM59" s="47">
        <f t="shared" si="67"/>
        <v>0</v>
      </c>
      <c r="BN59" s="110"/>
      <c r="BO59" s="110"/>
      <c r="BP59" s="110"/>
      <c r="BQ59" s="110"/>
      <c r="BR59" s="110"/>
      <c r="BS59" s="110"/>
      <c r="BT59" s="45">
        <f t="shared" si="68"/>
        <v>0</v>
      </c>
      <c r="BU59" s="48">
        <f t="shared" si="69"/>
        <v>0</v>
      </c>
      <c r="BV59" s="110"/>
      <c r="BW59" s="110"/>
      <c r="BX59" s="110"/>
      <c r="BY59" s="46">
        <f>BU59+BV59-BW59+BX59</f>
        <v>0</v>
      </c>
      <c r="BZ59" s="109"/>
      <c r="CA59" s="110"/>
      <c r="CB59" s="110"/>
      <c r="CC59" s="110"/>
      <c r="CD59" s="110"/>
      <c r="CE59" s="110"/>
      <c r="CF59" s="110"/>
      <c r="CG59" s="110"/>
      <c r="CH59" s="48">
        <f t="shared" si="71"/>
        <v>0</v>
      </c>
      <c r="CI59" s="76">
        <f t="shared" si="72"/>
        <v>0</v>
      </c>
      <c r="CJ59" s="111"/>
      <c r="CK59" s="110"/>
      <c r="CL59" s="49">
        <f t="shared" si="31"/>
        <v>0</v>
      </c>
      <c r="CM59" s="112"/>
      <c r="CN59" s="49">
        <f t="shared" si="73"/>
        <v>0</v>
      </c>
    </row>
    <row r="60" spans="1:92" ht="15" thickBot="1">
      <c r="A60" s="1">
        <v>30</v>
      </c>
      <c r="C60" s="9" t="s">
        <v>7</v>
      </c>
      <c r="D60" s="20">
        <v>2425</v>
      </c>
      <c r="E60" s="109"/>
      <c r="F60" s="110"/>
      <c r="G60" s="110"/>
      <c r="H60" s="110"/>
      <c r="I60" s="45">
        <f t="shared" si="74"/>
        <v>0</v>
      </c>
      <c r="J60" s="110"/>
      <c r="K60" s="110"/>
      <c r="L60" s="110"/>
      <c r="M60" s="110"/>
      <c r="N60" s="46">
        <f t="shared" si="75"/>
        <v>0</v>
      </c>
      <c r="O60" s="47">
        <f t="shared" si="91"/>
        <v>0</v>
      </c>
      <c r="P60" s="110"/>
      <c r="Q60" s="110"/>
      <c r="R60" s="110"/>
      <c r="S60" s="45">
        <f t="shared" si="77"/>
        <v>0</v>
      </c>
      <c r="T60" s="48">
        <f t="shared" si="78"/>
        <v>0</v>
      </c>
      <c r="U60" s="110"/>
      <c r="V60" s="110"/>
      <c r="W60" s="110"/>
      <c r="X60" s="46">
        <f t="shared" si="79"/>
        <v>0</v>
      </c>
      <c r="Y60" s="47">
        <f>S60</f>
        <v>0</v>
      </c>
      <c r="Z60" s="110"/>
      <c r="AA60" s="110"/>
      <c r="AB60" s="110"/>
      <c r="AC60" s="45">
        <f t="shared" si="81"/>
        <v>0</v>
      </c>
      <c r="AD60" s="48">
        <f>X60</f>
        <v>0</v>
      </c>
      <c r="AE60" s="110"/>
      <c r="AF60" s="110"/>
      <c r="AG60" s="110"/>
      <c r="AH60" s="46">
        <f t="shared" si="83"/>
        <v>0</v>
      </c>
      <c r="AI60" s="47">
        <f>AC60</f>
        <v>0</v>
      </c>
      <c r="AJ60" s="110"/>
      <c r="AK60" s="110"/>
      <c r="AL60" s="110"/>
      <c r="AM60" s="45">
        <f t="shared" si="85"/>
        <v>0</v>
      </c>
      <c r="AN60" s="48">
        <f>AH60</f>
        <v>0</v>
      </c>
      <c r="AO60" s="110"/>
      <c r="AP60" s="110"/>
      <c r="AQ60" s="110"/>
      <c r="AR60" s="46">
        <f t="shared" si="87"/>
        <v>0</v>
      </c>
      <c r="AS60" s="47">
        <f>AM60</f>
        <v>0</v>
      </c>
      <c r="AT60" s="110"/>
      <c r="AU60" s="110"/>
      <c r="AV60" s="110"/>
      <c r="AW60" s="45">
        <f t="shared" si="61"/>
        <v>0</v>
      </c>
      <c r="AX60" s="48">
        <f>AR60</f>
        <v>0</v>
      </c>
      <c r="AY60" s="110"/>
      <c r="AZ60" s="110"/>
      <c r="BA60" s="110"/>
      <c r="BB60" s="46">
        <f t="shared" si="63"/>
        <v>0</v>
      </c>
      <c r="BC60" s="47">
        <f>AW60</f>
        <v>0</v>
      </c>
      <c r="BD60" s="110"/>
      <c r="BE60" s="110"/>
      <c r="BF60" s="110"/>
      <c r="BG60" s="45">
        <f t="shared" si="64"/>
        <v>0</v>
      </c>
      <c r="BH60" s="48">
        <f t="shared" si="65"/>
        <v>0</v>
      </c>
      <c r="BI60" s="110"/>
      <c r="BJ60" s="110"/>
      <c r="BK60" s="110"/>
      <c r="BL60" s="46">
        <f t="shared" si="66"/>
        <v>0</v>
      </c>
      <c r="BM60" s="47">
        <f t="shared" si="67"/>
        <v>0</v>
      </c>
      <c r="BN60" s="110"/>
      <c r="BO60" s="110"/>
      <c r="BP60" s="110"/>
      <c r="BQ60" s="110"/>
      <c r="BR60" s="110"/>
      <c r="BS60" s="110"/>
      <c r="BT60" s="45">
        <f t="shared" si="68"/>
        <v>0</v>
      </c>
      <c r="BU60" s="48">
        <f t="shared" si="69"/>
        <v>0</v>
      </c>
      <c r="BV60" s="110"/>
      <c r="BW60" s="110"/>
      <c r="BX60" s="110"/>
      <c r="BY60" s="46">
        <f>BU60+BV60-BW60+BX60</f>
        <v>0</v>
      </c>
      <c r="BZ60" s="109"/>
      <c r="CA60" s="110"/>
      <c r="CB60" s="110"/>
      <c r="CC60" s="110"/>
      <c r="CD60" s="110"/>
      <c r="CE60" s="110"/>
      <c r="CF60" s="110"/>
      <c r="CG60" s="110"/>
      <c r="CH60" s="48">
        <f t="shared" si="71"/>
        <v>0</v>
      </c>
      <c r="CI60" s="76">
        <f t="shared" si="72"/>
        <v>0</v>
      </c>
      <c r="CJ60" s="111"/>
      <c r="CK60" s="110"/>
      <c r="CL60" s="49">
        <f t="shared" si="31"/>
        <v>0</v>
      </c>
      <c r="CM60" s="112"/>
      <c r="CN60" s="49">
        <f t="shared" si="73"/>
        <v>0</v>
      </c>
    </row>
    <row r="61" spans="1:92" ht="14.25">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5"/>
      <c r="CD61" s="45"/>
      <c r="CE61" s="45"/>
      <c r="CF61" s="45"/>
      <c r="CG61" s="45"/>
      <c r="CH61" s="45"/>
      <c r="CI61" s="46"/>
      <c r="CJ61" s="51"/>
      <c r="CK61" s="51"/>
      <c r="CL61" s="49"/>
      <c r="CM61" s="52"/>
      <c r="CN61" s="49"/>
    </row>
    <row r="62" spans="1:92" ht="15">
      <c r="C62" s="21" t="s">
        <v>34</v>
      </c>
      <c r="D62" s="9"/>
      <c r="E62" s="50">
        <f t="shared" ref="E62:K62" si="92">SUM(E40:E60)</f>
        <v>387341</v>
      </c>
      <c r="F62" s="45">
        <f t="shared" si="92"/>
        <v>117596</v>
      </c>
      <c r="G62" s="45">
        <f t="shared" si="92"/>
        <v>0</v>
      </c>
      <c r="H62" s="45">
        <f t="shared" si="92"/>
        <v>0</v>
      </c>
      <c r="I62" s="45">
        <f t="shared" si="92"/>
        <v>504937</v>
      </c>
      <c r="J62" s="45">
        <f t="shared" si="92"/>
        <v>31448</v>
      </c>
      <c r="K62" s="45">
        <f t="shared" si="92"/>
        <v>28152</v>
      </c>
      <c r="L62" s="45">
        <f>SUM(L40:L60)</f>
        <v>0</v>
      </c>
      <c r="M62" s="45">
        <f>SUM(M40:M60)</f>
        <v>0</v>
      </c>
      <c r="N62" s="45">
        <f>SUM(N40:N60)</f>
        <v>59600</v>
      </c>
      <c r="O62" s="50">
        <f t="shared" ref="O62:X62" si="93">SUM(O40:O60)</f>
        <v>504937</v>
      </c>
      <c r="P62" s="45">
        <f t="shared" si="93"/>
        <v>40423</v>
      </c>
      <c r="Q62" s="45">
        <f t="shared" si="93"/>
        <v>489505</v>
      </c>
      <c r="R62" s="45">
        <f t="shared" si="93"/>
        <v>61742</v>
      </c>
      <c r="S62" s="45">
        <f t="shared" si="93"/>
        <v>117597</v>
      </c>
      <c r="T62" s="45">
        <f t="shared" si="93"/>
        <v>59600</v>
      </c>
      <c r="U62" s="45">
        <f t="shared" si="93"/>
        <v>10217</v>
      </c>
      <c r="V62" s="45">
        <f t="shared" si="93"/>
        <v>61742</v>
      </c>
      <c r="W62" s="45">
        <f t="shared" si="93"/>
        <v>0</v>
      </c>
      <c r="X62" s="46">
        <f t="shared" si="93"/>
        <v>8075</v>
      </c>
      <c r="Y62" s="50">
        <f t="shared" ref="Y62:BB62" si="94">SUM(Y40:Y60)</f>
        <v>117597</v>
      </c>
      <c r="Z62" s="45">
        <f t="shared" si="94"/>
        <v>0</v>
      </c>
      <c r="AA62" s="45">
        <f t="shared" si="94"/>
        <v>0</v>
      </c>
      <c r="AB62" s="45">
        <f t="shared" si="94"/>
        <v>0</v>
      </c>
      <c r="AC62" s="45">
        <f t="shared" si="94"/>
        <v>117597</v>
      </c>
      <c r="AD62" s="45">
        <f t="shared" si="94"/>
        <v>8075</v>
      </c>
      <c r="AE62" s="45">
        <f t="shared" si="94"/>
        <v>5562</v>
      </c>
      <c r="AF62" s="45">
        <f t="shared" si="94"/>
        <v>0</v>
      </c>
      <c r="AG62" s="45">
        <f t="shared" si="94"/>
        <v>0</v>
      </c>
      <c r="AH62" s="46">
        <f t="shared" si="94"/>
        <v>13637</v>
      </c>
      <c r="AI62" s="50">
        <f t="shared" si="94"/>
        <v>117597</v>
      </c>
      <c r="AJ62" s="45">
        <f t="shared" si="94"/>
        <v>0</v>
      </c>
      <c r="AK62" s="45">
        <f t="shared" si="94"/>
        <v>0</v>
      </c>
      <c r="AL62" s="45">
        <f t="shared" si="94"/>
        <v>0</v>
      </c>
      <c r="AM62" s="45">
        <f t="shared" si="94"/>
        <v>117597</v>
      </c>
      <c r="AN62" s="45">
        <f t="shared" si="94"/>
        <v>13637</v>
      </c>
      <c r="AO62" s="45">
        <f t="shared" si="94"/>
        <v>4672</v>
      </c>
      <c r="AP62" s="45">
        <f>SUM(AP40:AP60)</f>
        <v>0</v>
      </c>
      <c r="AQ62" s="45">
        <f>SUM(AQ40:AQ60)</f>
        <v>0</v>
      </c>
      <c r="AR62" s="46">
        <f t="shared" si="94"/>
        <v>18309</v>
      </c>
      <c r="AS62" s="50">
        <f t="shared" si="94"/>
        <v>117597</v>
      </c>
      <c r="AT62" s="45">
        <f t="shared" si="94"/>
        <v>7796</v>
      </c>
      <c r="AU62" s="45">
        <f t="shared" si="94"/>
        <v>0</v>
      </c>
      <c r="AV62" s="45">
        <f t="shared" si="94"/>
        <v>0</v>
      </c>
      <c r="AW62" s="45">
        <f t="shared" si="94"/>
        <v>125393</v>
      </c>
      <c r="AX62" s="45">
        <f t="shared" si="94"/>
        <v>18309</v>
      </c>
      <c r="AY62" s="45">
        <f t="shared" si="94"/>
        <v>1334</v>
      </c>
      <c r="AZ62" s="45">
        <f t="shared" si="94"/>
        <v>0</v>
      </c>
      <c r="BA62" s="45">
        <f t="shared" si="94"/>
        <v>0</v>
      </c>
      <c r="BB62" s="46">
        <f t="shared" si="94"/>
        <v>19643</v>
      </c>
      <c r="BC62" s="50">
        <f t="shared" ref="BC62:BL62" si="95">SUM(BC40:BC60)</f>
        <v>125393</v>
      </c>
      <c r="BD62" s="45">
        <f t="shared" si="95"/>
        <v>6679</v>
      </c>
      <c r="BE62" s="45">
        <f t="shared" si="95"/>
        <v>117597</v>
      </c>
      <c r="BF62" s="45">
        <f t="shared" si="95"/>
        <v>0</v>
      </c>
      <c r="BG62" s="45">
        <f t="shared" si="95"/>
        <v>14475</v>
      </c>
      <c r="BH62" s="45">
        <f t="shared" si="95"/>
        <v>19643</v>
      </c>
      <c r="BI62" s="45">
        <f t="shared" si="95"/>
        <v>289</v>
      </c>
      <c r="BJ62" s="45">
        <f t="shared" si="95"/>
        <v>19852</v>
      </c>
      <c r="BK62" s="45">
        <f t="shared" si="95"/>
        <v>0</v>
      </c>
      <c r="BL62" s="46">
        <f t="shared" si="95"/>
        <v>80</v>
      </c>
      <c r="BM62" s="50">
        <f t="shared" ref="BM62:BY62" si="96">SUM(BM40:BM60)</f>
        <v>14475</v>
      </c>
      <c r="BN62" s="45">
        <f t="shared" si="96"/>
        <v>0</v>
      </c>
      <c r="BO62" s="45">
        <f t="shared" si="96"/>
        <v>0</v>
      </c>
      <c r="BP62" s="45">
        <f t="shared" si="96"/>
        <v>0</v>
      </c>
      <c r="BQ62" s="45">
        <f t="shared" si="96"/>
        <v>0</v>
      </c>
      <c r="BR62" s="45">
        <f t="shared" si="96"/>
        <v>0</v>
      </c>
      <c r="BS62" s="45">
        <f t="shared" si="96"/>
        <v>0</v>
      </c>
      <c r="BT62" s="45">
        <f t="shared" si="96"/>
        <v>14475</v>
      </c>
      <c r="BU62" s="45">
        <f t="shared" si="96"/>
        <v>80</v>
      </c>
      <c r="BV62" s="45">
        <f t="shared" si="96"/>
        <v>242</v>
      </c>
      <c r="BW62" s="45">
        <f t="shared" si="96"/>
        <v>0</v>
      </c>
      <c r="BX62" s="45">
        <f t="shared" si="96"/>
        <v>0</v>
      </c>
      <c r="BY62" s="46">
        <f t="shared" si="96"/>
        <v>322</v>
      </c>
      <c r="BZ62" s="50">
        <f t="shared" ref="BZ62:CM62" si="97">SUM(BZ40:BZ60)</f>
        <v>0</v>
      </c>
      <c r="CA62" s="45">
        <f t="shared" si="97"/>
        <v>0</v>
      </c>
      <c r="CB62" s="45"/>
      <c r="CC62" s="45"/>
      <c r="CD62" s="45"/>
      <c r="CE62" s="45"/>
      <c r="CF62" s="45"/>
      <c r="CG62" s="45"/>
      <c r="CH62" s="45">
        <f t="shared" ref="CH62:CI62" si="98">SUM(CH40:CH60)</f>
        <v>14475</v>
      </c>
      <c r="CI62" s="46">
        <f t="shared" si="98"/>
        <v>322</v>
      </c>
      <c r="CJ62" s="45">
        <f t="shared" si="97"/>
        <v>213</v>
      </c>
      <c r="CK62" s="45">
        <f t="shared" si="97"/>
        <v>70</v>
      </c>
      <c r="CL62" s="49">
        <f t="shared" si="31"/>
        <v>15080</v>
      </c>
      <c r="CM62" s="53">
        <f t="shared" si="97"/>
        <v>14797</v>
      </c>
      <c r="CN62" s="49">
        <f>CM62-SUM(BT62,BY62)</f>
        <v>0</v>
      </c>
    </row>
    <row r="63" spans="1:92" ht="15" thickBot="1">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5"/>
      <c r="CD63" s="45"/>
      <c r="CE63" s="45"/>
      <c r="CF63" s="45"/>
      <c r="CG63" s="45"/>
      <c r="CH63" s="45"/>
      <c r="CI63" s="46"/>
      <c r="CJ63" s="51"/>
      <c r="CK63" s="51"/>
      <c r="CL63" s="49"/>
      <c r="CM63" s="52"/>
      <c r="CN63" s="49"/>
    </row>
    <row r="64" spans="1:92" ht="15" thickBot="1">
      <c r="A64" s="1">
        <v>31</v>
      </c>
      <c r="C64" s="9" t="s">
        <v>16</v>
      </c>
      <c r="D64" s="13">
        <v>1562</v>
      </c>
      <c r="E64" s="109">
        <v>-639228</v>
      </c>
      <c r="F64" s="117">
        <v>-50906</v>
      </c>
      <c r="G64" s="110"/>
      <c r="H64" s="110"/>
      <c r="I64" s="45">
        <f>E64+F64-G64+H64</f>
        <v>-690134</v>
      </c>
      <c r="J64" s="110">
        <v>-46932</v>
      </c>
      <c r="K64" s="110">
        <v>-50913</v>
      </c>
      <c r="L64" s="110"/>
      <c r="M64" s="110"/>
      <c r="N64" s="46">
        <f>J64+K64-L64+M64</f>
        <v>-97845</v>
      </c>
      <c r="O64" s="47">
        <f>I64</f>
        <v>-690134</v>
      </c>
      <c r="P64" s="110">
        <v>-243858</v>
      </c>
      <c r="Q64" s="110"/>
      <c r="R64" s="110"/>
      <c r="S64" s="45">
        <f>O64+P64-Q64+R64</f>
        <v>-933992</v>
      </c>
      <c r="T64" s="48">
        <f>N64</f>
        <v>-97845</v>
      </c>
      <c r="U64" s="110">
        <v>-48694</v>
      </c>
      <c r="V64" s="110"/>
      <c r="W64" s="110"/>
      <c r="X64" s="46">
        <f>T64+U64-V64+W64</f>
        <v>-146539</v>
      </c>
      <c r="Y64" s="47">
        <f>S64</f>
        <v>-933992</v>
      </c>
      <c r="Z64" s="110">
        <v>83997</v>
      </c>
      <c r="AA64" s="110"/>
      <c r="AB64" s="110"/>
      <c r="AC64" s="45">
        <f>Y64+Z64-AA64+AB64</f>
        <v>-849995</v>
      </c>
      <c r="AD64" s="48">
        <f>X64</f>
        <v>-146539</v>
      </c>
      <c r="AE64" s="110">
        <v>-40309</v>
      </c>
      <c r="AF64" s="110"/>
      <c r="AG64" s="110"/>
      <c r="AH64" s="46">
        <f>AD64+AE64-AF64+AG64</f>
        <v>-186848</v>
      </c>
      <c r="AI64" s="47">
        <f>AC64</f>
        <v>-849995</v>
      </c>
      <c r="AJ64" s="110"/>
      <c r="AK64" s="110"/>
      <c r="AL64" s="110"/>
      <c r="AM64" s="45">
        <f>AI64+AJ64-AK64+AL64</f>
        <v>-849995</v>
      </c>
      <c r="AN64" s="48">
        <f>AH64</f>
        <v>-186848</v>
      </c>
      <c r="AO64" s="110"/>
      <c r="AP64" s="110"/>
      <c r="AQ64" s="110"/>
      <c r="AR64" s="46">
        <f>AN64+AO64-AP64+AQ64</f>
        <v>-186848</v>
      </c>
      <c r="AS64" s="47">
        <f>AM64</f>
        <v>-849995</v>
      </c>
      <c r="AT64" s="110"/>
      <c r="AU64" s="110"/>
      <c r="AV64" s="110"/>
      <c r="AW64" s="45">
        <f>AS64+AT64-AU64+AV64</f>
        <v>-849995</v>
      </c>
      <c r="AX64" s="48">
        <f>AR64</f>
        <v>-186848</v>
      </c>
      <c r="AY64" s="110"/>
      <c r="AZ64" s="110"/>
      <c r="BA64" s="110"/>
      <c r="BB64" s="46">
        <f>AX64+AY64-AZ64+BA64</f>
        <v>-186848</v>
      </c>
      <c r="BC64" s="47">
        <f>AW64</f>
        <v>-849995</v>
      </c>
      <c r="BD64" s="110"/>
      <c r="BE64" s="110"/>
      <c r="BF64" s="110"/>
      <c r="BG64" s="45">
        <f>BC64+BD64-BE64+SUM(BF64:BF64)</f>
        <v>-849995</v>
      </c>
      <c r="BH64" s="48">
        <f>BB64</f>
        <v>-186848</v>
      </c>
      <c r="BI64" s="110"/>
      <c r="BJ64" s="110"/>
      <c r="BK64" s="110"/>
      <c r="BL64" s="46">
        <f>BH64+BI64-BJ64+BK64</f>
        <v>-186848</v>
      </c>
      <c r="BM64" s="47">
        <f t="shared" ref="BM64:BM66" si="99">BG64</f>
        <v>-849995</v>
      </c>
      <c r="BN64" s="110"/>
      <c r="BO64" s="110"/>
      <c r="BP64" s="110"/>
      <c r="BQ64" s="110"/>
      <c r="BR64" s="110"/>
      <c r="BS64" s="110"/>
      <c r="BT64" s="45">
        <f>BM64+BN64-BO64+SUM(BP64:BS64)</f>
        <v>-849995</v>
      </c>
      <c r="BU64" s="48">
        <f t="shared" ref="BU64:BU66" si="100">BL64</f>
        <v>-186848</v>
      </c>
      <c r="BV64" s="110"/>
      <c r="BW64" s="110"/>
      <c r="BX64" s="110"/>
      <c r="BY64" s="46">
        <f>BU64+BV64-BW64+BX64</f>
        <v>-186848</v>
      </c>
      <c r="BZ64" s="109">
        <v>-103035</v>
      </c>
      <c r="CA64" s="110">
        <v>104528</v>
      </c>
      <c r="CB64" s="110">
        <f>849995-103035</f>
        <v>746960</v>
      </c>
      <c r="CC64" s="110">
        <f>186848+104528</f>
        <v>291376</v>
      </c>
      <c r="CD64" s="110"/>
      <c r="CE64" s="110"/>
      <c r="CF64" s="110"/>
      <c r="CG64" s="110"/>
      <c r="CH64" s="48">
        <f>BT64-BZ64+CB64+CD64</f>
        <v>0</v>
      </c>
      <c r="CI64" s="76">
        <f>BY64-CA64+CC64+CE64</f>
        <v>0</v>
      </c>
      <c r="CJ64" s="111">
        <v>0</v>
      </c>
      <c r="CK64" s="110"/>
      <c r="CL64" s="49">
        <f t="shared" si="31"/>
        <v>0</v>
      </c>
      <c r="CM64" s="112">
        <v>-1036843</v>
      </c>
      <c r="CN64" s="49">
        <f>CM64-SUM(BT64,BY64)</f>
        <v>0</v>
      </c>
    </row>
    <row r="65" spans="1:92" ht="29.25" thickBot="1">
      <c r="A65" s="1">
        <v>32</v>
      </c>
      <c r="C65" s="69" t="s">
        <v>71</v>
      </c>
      <c r="D65" s="70">
        <v>1592</v>
      </c>
      <c r="E65" s="109"/>
      <c r="F65" s="110"/>
      <c r="G65" s="110"/>
      <c r="H65" s="110"/>
      <c r="I65" s="45">
        <f>E65+F65-G65+H65</f>
        <v>0</v>
      </c>
      <c r="J65" s="110"/>
      <c r="K65" s="110"/>
      <c r="L65" s="110"/>
      <c r="M65" s="110"/>
      <c r="N65" s="46">
        <f>J65+K65-L65+M65</f>
        <v>0</v>
      </c>
      <c r="O65" s="47">
        <f>I65</f>
        <v>0</v>
      </c>
      <c r="P65" s="110"/>
      <c r="Q65" s="110"/>
      <c r="R65" s="110"/>
      <c r="S65" s="45">
        <f>O65+P65-Q65+R65</f>
        <v>0</v>
      </c>
      <c r="T65" s="48">
        <f>N65</f>
        <v>0</v>
      </c>
      <c r="U65" s="110"/>
      <c r="V65" s="110"/>
      <c r="W65" s="110"/>
      <c r="X65" s="46">
        <f>T65+U65-V65+W65</f>
        <v>0</v>
      </c>
      <c r="Y65" s="47">
        <f>S65</f>
        <v>0</v>
      </c>
      <c r="Z65" s="110"/>
      <c r="AA65" s="110"/>
      <c r="AB65" s="110"/>
      <c r="AC65" s="45">
        <f>Y65+Z65-AA65+AB65</f>
        <v>0</v>
      </c>
      <c r="AD65" s="48">
        <f>X65</f>
        <v>0</v>
      </c>
      <c r="AE65" s="110"/>
      <c r="AF65" s="110"/>
      <c r="AG65" s="110"/>
      <c r="AH65" s="46">
        <f>AD65+AE65-AF65+AG65</f>
        <v>0</v>
      </c>
      <c r="AI65" s="47">
        <f>AC65</f>
        <v>0</v>
      </c>
      <c r="AJ65" s="110"/>
      <c r="AK65" s="110"/>
      <c r="AL65" s="110"/>
      <c r="AM65" s="45">
        <f>AI65+AJ65-AK65+AL65</f>
        <v>0</v>
      </c>
      <c r="AN65" s="48">
        <f>AH65</f>
        <v>0</v>
      </c>
      <c r="AO65" s="110"/>
      <c r="AP65" s="110"/>
      <c r="AQ65" s="110"/>
      <c r="AR65" s="46">
        <f>AN65+AO65-AP65+AQ65</f>
        <v>0</v>
      </c>
      <c r="AS65" s="47">
        <f>AM65</f>
        <v>0</v>
      </c>
      <c r="AT65" s="110"/>
      <c r="AU65" s="110"/>
      <c r="AV65" s="110"/>
      <c r="AW65" s="45">
        <f>AS65+AT65-AU65+AV65</f>
        <v>0</v>
      </c>
      <c r="AX65" s="48">
        <f>AR65</f>
        <v>0</v>
      </c>
      <c r="AY65" s="110"/>
      <c r="AZ65" s="110"/>
      <c r="BA65" s="110"/>
      <c r="BB65" s="46">
        <f>AX65+AY65-AZ65+BA65</f>
        <v>0</v>
      </c>
      <c r="BC65" s="47">
        <f>AW65</f>
        <v>0</v>
      </c>
      <c r="BD65" s="110"/>
      <c r="BE65" s="110"/>
      <c r="BF65" s="110"/>
      <c r="BG65" s="45">
        <f>BC65+BD65-BE65+SUM(BF65:BF65)</f>
        <v>0</v>
      </c>
      <c r="BH65" s="48">
        <f>BB65</f>
        <v>0</v>
      </c>
      <c r="BI65" s="110"/>
      <c r="BJ65" s="110"/>
      <c r="BK65" s="110"/>
      <c r="BL65" s="46">
        <f>BH65+BI65-BJ65+BK65</f>
        <v>0</v>
      </c>
      <c r="BM65" s="47">
        <f t="shared" si="99"/>
        <v>0</v>
      </c>
      <c r="BN65" s="110"/>
      <c r="BO65" s="110"/>
      <c r="BP65" s="110"/>
      <c r="BQ65" s="110"/>
      <c r="BR65" s="110"/>
      <c r="BS65" s="110"/>
      <c r="BT65" s="45">
        <f>BM65+BN65-BO65+SUM(BP65:BS65)</f>
        <v>0</v>
      </c>
      <c r="BU65" s="48">
        <f t="shared" si="100"/>
        <v>0</v>
      </c>
      <c r="BV65" s="110"/>
      <c r="BW65" s="110"/>
      <c r="BX65" s="110"/>
      <c r="BY65" s="46">
        <f>BU65+BV65-BW65+BX65</f>
        <v>0</v>
      </c>
      <c r="BZ65" s="109"/>
      <c r="CA65" s="110"/>
      <c r="CB65" s="110"/>
      <c r="CC65" s="110"/>
      <c r="CD65" s="110"/>
      <c r="CE65" s="110"/>
      <c r="CF65" s="110"/>
      <c r="CG65" s="110"/>
      <c r="CH65" s="48">
        <f>BT65-BZ65+CB65+CD65</f>
        <v>0</v>
      </c>
      <c r="CI65" s="76">
        <f>BY65-CA65+CC65+CE65</f>
        <v>0</v>
      </c>
      <c r="CJ65" s="111"/>
      <c r="CK65" s="110"/>
      <c r="CL65" s="49">
        <f t="shared" si="31"/>
        <v>0</v>
      </c>
      <c r="CM65" s="112"/>
      <c r="CN65" s="49">
        <f>CM65-SUM(BT65,BY65)</f>
        <v>0</v>
      </c>
    </row>
    <row r="66" spans="1:92" ht="29.25" thickBot="1">
      <c r="A66" s="1">
        <v>33</v>
      </c>
      <c r="C66" s="69" t="s">
        <v>70</v>
      </c>
      <c r="D66" s="70">
        <v>1592</v>
      </c>
      <c r="E66" s="109"/>
      <c r="F66" s="110"/>
      <c r="G66" s="110"/>
      <c r="H66" s="110"/>
      <c r="I66" s="45">
        <f>E66+F66-G66+H66</f>
        <v>0</v>
      </c>
      <c r="J66" s="110"/>
      <c r="K66" s="110"/>
      <c r="L66" s="110"/>
      <c r="M66" s="110"/>
      <c r="N66" s="46">
        <f>J66+K66-L66+M66</f>
        <v>0</v>
      </c>
      <c r="O66" s="47">
        <f>I66</f>
        <v>0</v>
      </c>
      <c r="P66" s="110"/>
      <c r="Q66" s="110"/>
      <c r="R66" s="110"/>
      <c r="S66" s="45">
        <f>O66+P66-Q66+R66</f>
        <v>0</v>
      </c>
      <c r="T66" s="48">
        <f>N66</f>
        <v>0</v>
      </c>
      <c r="U66" s="110"/>
      <c r="V66" s="110"/>
      <c r="W66" s="110"/>
      <c r="X66" s="46">
        <f>T66+U66-V66+W66</f>
        <v>0</v>
      </c>
      <c r="Y66" s="47">
        <f>S66</f>
        <v>0</v>
      </c>
      <c r="Z66" s="110"/>
      <c r="AA66" s="110"/>
      <c r="AB66" s="110"/>
      <c r="AC66" s="45">
        <f>Y66+Z66-AA66+AB66</f>
        <v>0</v>
      </c>
      <c r="AD66" s="48">
        <f>X66</f>
        <v>0</v>
      </c>
      <c r="AE66" s="110"/>
      <c r="AF66" s="110"/>
      <c r="AG66" s="110"/>
      <c r="AH66" s="46">
        <f>AD66+AE66-AF66+AG66</f>
        <v>0</v>
      </c>
      <c r="AI66" s="47">
        <f>AC66</f>
        <v>0</v>
      </c>
      <c r="AJ66" s="110"/>
      <c r="AK66" s="110"/>
      <c r="AL66" s="110"/>
      <c r="AM66" s="45">
        <f>AI66+AJ66-AK66+AL66</f>
        <v>0</v>
      </c>
      <c r="AN66" s="48">
        <f>AH66</f>
        <v>0</v>
      </c>
      <c r="AO66" s="110"/>
      <c r="AP66" s="110"/>
      <c r="AQ66" s="110"/>
      <c r="AR66" s="46">
        <f>AN66+AO66-AP66+AQ66</f>
        <v>0</v>
      </c>
      <c r="AS66" s="47">
        <f>AM66</f>
        <v>0</v>
      </c>
      <c r="AT66" s="110"/>
      <c r="AU66" s="110"/>
      <c r="AV66" s="110"/>
      <c r="AW66" s="45">
        <f>AS66+AT66-AU66+AV66</f>
        <v>0</v>
      </c>
      <c r="AX66" s="48">
        <f>AR66</f>
        <v>0</v>
      </c>
      <c r="AY66" s="110"/>
      <c r="AZ66" s="110"/>
      <c r="BA66" s="110"/>
      <c r="BB66" s="46">
        <f>AX66+AY66-AZ66+BA66</f>
        <v>0</v>
      </c>
      <c r="BC66" s="47">
        <f>AW66</f>
        <v>0</v>
      </c>
      <c r="BD66" s="110">
        <v>-6912</v>
      </c>
      <c r="BE66" s="110"/>
      <c r="BF66" s="110"/>
      <c r="BG66" s="45">
        <f>BC66+BD66-BE66+SUM(BF66:BF66)</f>
        <v>-6912</v>
      </c>
      <c r="BH66" s="48">
        <f>BB66</f>
        <v>0</v>
      </c>
      <c r="BI66" s="110"/>
      <c r="BJ66" s="110"/>
      <c r="BK66" s="110"/>
      <c r="BL66" s="46">
        <f>BH66+BI66-BJ66+BK66</f>
        <v>0</v>
      </c>
      <c r="BM66" s="47">
        <f t="shared" si="99"/>
        <v>-6912</v>
      </c>
      <c r="BN66" s="110">
        <v>-16044</v>
      </c>
      <c r="BO66" s="110"/>
      <c r="BP66" s="110"/>
      <c r="BQ66" s="110"/>
      <c r="BR66" s="110"/>
      <c r="BS66" s="110"/>
      <c r="BT66" s="45">
        <f>BM66+BN66-BO66+SUM(BP66:BS66)</f>
        <v>-22956</v>
      </c>
      <c r="BU66" s="48">
        <f t="shared" si="100"/>
        <v>0</v>
      </c>
      <c r="BV66" s="110"/>
      <c r="BW66" s="110"/>
      <c r="BX66" s="110"/>
      <c r="BY66" s="46">
        <f>BU66+BV66-BW66+BX66</f>
        <v>0</v>
      </c>
      <c r="BZ66" s="109"/>
      <c r="CA66" s="110"/>
      <c r="CB66" s="110"/>
      <c r="CC66" s="110"/>
      <c r="CD66" s="110"/>
      <c r="CE66" s="110"/>
      <c r="CF66" s="110">
        <v>-27296</v>
      </c>
      <c r="CG66" s="110">
        <f>-(BT66+CF66)*0.5</f>
        <v>25126</v>
      </c>
      <c r="CH66" s="48">
        <f>BT66-BZ66+CB66+CD66+CF66+CG66</f>
        <v>-25126</v>
      </c>
      <c r="CI66" s="76">
        <f>BY66-CA66+CC66+CE66</f>
        <v>0</v>
      </c>
      <c r="CJ66" s="111">
        <f>ROUND((CH66*0.0147),0)</f>
        <v>-369</v>
      </c>
      <c r="CK66" s="110">
        <f>ROUND((CH66*0.0147*120/365),0)</f>
        <v>-121</v>
      </c>
      <c r="CL66" s="49">
        <f t="shared" si="31"/>
        <v>-25616</v>
      </c>
      <c r="CM66" s="112">
        <v>-22956</v>
      </c>
      <c r="CN66" s="49">
        <f>CM66-SUM(BT66,BY66)</f>
        <v>0</v>
      </c>
    </row>
    <row r="67" spans="1:92" ht="14.25">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5"/>
      <c r="CD67" s="45"/>
      <c r="CE67" s="45"/>
      <c r="CF67" s="45"/>
      <c r="CG67" s="45"/>
      <c r="CH67" s="45"/>
      <c r="CI67" s="46"/>
      <c r="CJ67" s="51"/>
      <c r="CK67" s="51"/>
      <c r="CL67" s="49"/>
      <c r="CM67" s="52"/>
      <c r="CN67" s="49">
        <f>CM67-SUM(BT67,BY67)</f>
        <v>0</v>
      </c>
    </row>
    <row r="68" spans="1:92" ht="15">
      <c r="C68" s="21" t="s">
        <v>59</v>
      </c>
      <c r="D68" s="9"/>
      <c r="E68" s="50">
        <f>+E62+E35+E64+E65+E66</f>
        <v>-1513231</v>
      </c>
      <c r="F68" s="45">
        <f t="shared" ref="F68:BQ68" si="101">+F62+F35+F64+F65+F66</f>
        <v>-2567570</v>
      </c>
      <c r="G68" s="45">
        <f t="shared" si="101"/>
        <v>0</v>
      </c>
      <c r="H68" s="45">
        <f t="shared" si="101"/>
        <v>0</v>
      </c>
      <c r="I68" s="45">
        <f t="shared" si="101"/>
        <v>-4080801</v>
      </c>
      <c r="J68" s="45">
        <f t="shared" si="101"/>
        <v>668783</v>
      </c>
      <c r="K68" s="45">
        <f t="shared" si="101"/>
        <v>151129</v>
      </c>
      <c r="L68" s="45">
        <f t="shared" si="101"/>
        <v>0</v>
      </c>
      <c r="M68" s="45">
        <f t="shared" si="101"/>
        <v>0</v>
      </c>
      <c r="N68" s="46">
        <f t="shared" si="101"/>
        <v>819912</v>
      </c>
      <c r="O68" s="50">
        <f t="shared" si="101"/>
        <v>-4080801</v>
      </c>
      <c r="P68" s="45">
        <f t="shared" si="101"/>
        <v>-2843143</v>
      </c>
      <c r="Q68" s="45">
        <f t="shared" si="101"/>
        <v>7362312</v>
      </c>
      <c r="R68" s="45">
        <f t="shared" si="101"/>
        <v>13526021</v>
      </c>
      <c r="S68" s="45">
        <f t="shared" si="101"/>
        <v>-760235</v>
      </c>
      <c r="T68" s="45">
        <f t="shared" si="101"/>
        <v>819912</v>
      </c>
      <c r="U68" s="45">
        <f t="shared" si="101"/>
        <v>1846000</v>
      </c>
      <c r="V68" s="45">
        <f t="shared" si="101"/>
        <v>2865765</v>
      </c>
      <c r="W68" s="45">
        <f t="shared" si="101"/>
        <v>0</v>
      </c>
      <c r="X68" s="46">
        <f t="shared" si="101"/>
        <v>-199853</v>
      </c>
      <c r="Y68" s="50">
        <f t="shared" si="101"/>
        <v>-760235</v>
      </c>
      <c r="Z68" s="45">
        <f t="shared" si="101"/>
        <v>-1353024</v>
      </c>
      <c r="AA68" s="45">
        <f t="shared" si="101"/>
        <v>0</v>
      </c>
      <c r="AB68" s="45">
        <f t="shared" si="101"/>
        <v>-1585089</v>
      </c>
      <c r="AC68" s="45">
        <f t="shared" si="101"/>
        <v>-3698348</v>
      </c>
      <c r="AD68" s="45">
        <f t="shared" si="101"/>
        <v>-199853</v>
      </c>
      <c r="AE68" s="45">
        <f t="shared" si="101"/>
        <v>1763405</v>
      </c>
      <c r="AF68" s="45">
        <f t="shared" si="101"/>
        <v>0</v>
      </c>
      <c r="AG68" s="45">
        <f t="shared" si="101"/>
        <v>0</v>
      </c>
      <c r="AH68" s="46">
        <f t="shared" si="101"/>
        <v>1563552</v>
      </c>
      <c r="AI68" s="50">
        <f t="shared" si="101"/>
        <v>-3698348</v>
      </c>
      <c r="AJ68" s="45">
        <f t="shared" si="101"/>
        <v>1960887</v>
      </c>
      <c r="AK68" s="45">
        <f t="shared" si="101"/>
        <v>0</v>
      </c>
      <c r="AL68" s="45">
        <f t="shared" si="101"/>
        <v>0</v>
      </c>
      <c r="AM68" s="45">
        <f t="shared" si="101"/>
        <v>-1737461</v>
      </c>
      <c r="AN68" s="45">
        <f t="shared" si="101"/>
        <v>1563552</v>
      </c>
      <c r="AO68" s="45">
        <f t="shared" si="101"/>
        <v>178309</v>
      </c>
      <c r="AP68" s="45">
        <f t="shared" si="101"/>
        <v>0</v>
      </c>
      <c r="AQ68" s="45">
        <f t="shared" si="101"/>
        <v>0</v>
      </c>
      <c r="AR68" s="46">
        <f t="shared" si="101"/>
        <v>1741861</v>
      </c>
      <c r="AS68" s="50">
        <f t="shared" si="101"/>
        <v>-1737461</v>
      </c>
      <c r="AT68" s="45">
        <f t="shared" si="101"/>
        <v>734363</v>
      </c>
      <c r="AU68" s="45">
        <f t="shared" si="101"/>
        <v>0</v>
      </c>
      <c r="AV68" s="45">
        <f t="shared" si="101"/>
        <v>0</v>
      </c>
      <c r="AW68" s="45">
        <f t="shared" si="101"/>
        <v>-1003098</v>
      </c>
      <c r="AX68" s="45">
        <f t="shared" si="101"/>
        <v>1741861</v>
      </c>
      <c r="AY68" s="45">
        <f t="shared" si="101"/>
        <v>60292</v>
      </c>
      <c r="AZ68" s="45">
        <f t="shared" si="101"/>
        <v>0</v>
      </c>
      <c r="BA68" s="45">
        <f t="shared" si="101"/>
        <v>0</v>
      </c>
      <c r="BB68" s="46">
        <f t="shared" si="101"/>
        <v>1802153</v>
      </c>
      <c r="BC68" s="50">
        <f t="shared" si="101"/>
        <v>-1003098</v>
      </c>
      <c r="BD68" s="45">
        <f t="shared" si="101"/>
        <v>-2435260</v>
      </c>
      <c r="BE68" s="45">
        <f t="shared" si="101"/>
        <v>0</v>
      </c>
      <c r="BF68" s="45">
        <f t="shared" si="101"/>
        <v>1411584</v>
      </c>
      <c r="BG68" s="45">
        <f t="shared" si="101"/>
        <v>-2026774</v>
      </c>
      <c r="BH68" s="45">
        <f t="shared" si="101"/>
        <v>1802153</v>
      </c>
      <c r="BI68" s="45">
        <f t="shared" si="101"/>
        <v>42305</v>
      </c>
      <c r="BJ68" s="45">
        <f t="shared" si="101"/>
        <v>0</v>
      </c>
      <c r="BK68" s="45">
        <f t="shared" si="101"/>
        <v>-1464584</v>
      </c>
      <c r="BL68" s="46">
        <f t="shared" si="101"/>
        <v>379874</v>
      </c>
      <c r="BM68" s="50">
        <f t="shared" si="101"/>
        <v>-2026774</v>
      </c>
      <c r="BN68" s="45">
        <f t="shared" si="101"/>
        <v>1174723</v>
      </c>
      <c r="BO68" s="45">
        <f t="shared" si="101"/>
        <v>736625</v>
      </c>
      <c r="BP68" s="45">
        <f t="shared" si="101"/>
        <v>-26500</v>
      </c>
      <c r="BQ68" s="45">
        <f t="shared" si="101"/>
        <v>0</v>
      </c>
      <c r="BR68" s="45">
        <f t="shared" ref="BR68:CN68" si="102">+BR62+BR35+BR64+BR65+BR66</f>
        <v>0</v>
      </c>
      <c r="BS68" s="45">
        <f t="shared" si="102"/>
        <v>0</v>
      </c>
      <c r="BT68" s="45">
        <f t="shared" si="102"/>
        <v>-1615176</v>
      </c>
      <c r="BU68" s="45">
        <f t="shared" si="102"/>
        <v>379874</v>
      </c>
      <c r="BV68" s="45">
        <f t="shared" si="102"/>
        <v>-9458</v>
      </c>
      <c r="BW68" s="45">
        <f t="shared" si="102"/>
        <v>62158</v>
      </c>
      <c r="BX68" s="45">
        <f t="shared" si="102"/>
        <v>0</v>
      </c>
      <c r="BY68" s="46">
        <f t="shared" si="102"/>
        <v>308258</v>
      </c>
      <c r="BZ68" s="50">
        <f t="shared" si="102"/>
        <v>-1844562</v>
      </c>
      <c r="CA68" s="45">
        <f t="shared" si="102"/>
        <v>99307</v>
      </c>
      <c r="CB68" s="45"/>
      <c r="CC68" s="45"/>
      <c r="CD68" s="45"/>
      <c r="CE68" s="45"/>
      <c r="CF68" s="45"/>
      <c r="CG68" s="45"/>
      <c r="CH68" s="45">
        <f t="shared" ref="CH68:CI68" si="103">+CH62+CH35+CH64+CH65+CH66</f>
        <v>974176</v>
      </c>
      <c r="CI68" s="46">
        <f t="shared" si="103"/>
        <v>500327</v>
      </c>
      <c r="CJ68" s="45">
        <f t="shared" si="102"/>
        <v>24572</v>
      </c>
      <c r="CK68" s="45">
        <f t="shared" si="102"/>
        <v>8058</v>
      </c>
      <c r="CL68" s="49">
        <f t="shared" si="102"/>
        <v>-1073638</v>
      </c>
      <c r="CM68" s="52">
        <f t="shared" si="102"/>
        <v>-1306918</v>
      </c>
      <c r="CN68" s="49">
        <f t="shared" si="102"/>
        <v>0</v>
      </c>
    </row>
    <row r="69" spans="1:92" ht="14.25">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5"/>
      <c r="CD69" s="45"/>
      <c r="CE69" s="45"/>
      <c r="CF69" s="45"/>
      <c r="CG69" s="45"/>
      <c r="CH69" s="45"/>
      <c r="CI69" s="46"/>
      <c r="CJ69" s="51"/>
      <c r="CK69" s="51"/>
      <c r="CL69" s="49"/>
      <c r="CM69" s="52"/>
      <c r="CN69" s="49"/>
    </row>
    <row r="70" spans="1:92" ht="15" thickBot="1">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5"/>
      <c r="CD70" s="45"/>
      <c r="CE70" s="45"/>
      <c r="CF70" s="45"/>
      <c r="CG70" s="45"/>
      <c r="CH70" s="45"/>
      <c r="CI70" s="46"/>
      <c r="CJ70" s="51"/>
      <c r="CK70" s="51"/>
      <c r="CL70" s="49"/>
      <c r="CM70" s="52"/>
      <c r="CN70" s="49"/>
    </row>
    <row r="71" spans="1:92" ht="18" thickBot="1">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18"/>
      <c r="BD71" s="119">
        <v>130179</v>
      </c>
      <c r="BE71" s="119"/>
      <c r="BF71" s="119"/>
      <c r="BG71" s="45">
        <f>BC71+BD71-BE71+SUM(BF71:BF71)</f>
        <v>130179</v>
      </c>
      <c r="BH71" s="119"/>
      <c r="BI71" s="119">
        <v>1437</v>
      </c>
      <c r="BJ71" s="119"/>
      <c r="BK71" s="119"/>
      <c r="BL71" s="46">
        <f>BH71+BI71-BJ71+BK71</f>
        <v>1437</v>
      </c>
      <c r="BM71" s="47">
        <f t="shared" ref="BM71" si="104">BG71</f>
        <v>130179</v>
      </c>
      <c r="BN71" s="119">
        <v>-235800</v>
      </c>
      <c r="BO71" s="119"/>
      <c r="BP71" s="119"/>
      <c r="BQ71" s="119"/>
      <c r="BR71" s="119"/>
      <c r="BS71" s="119"/>
      <c r="BT71" s="45">
        <f>BM71+BN71-BO71+SUM(BP71:BS71)</f>
        <v>-105621</v>
      </c>
      <c r="BU71" s="48">
        <f>BL71</f>
        <v>1437</v>
      </c>
      <c r="BV71" s="119">
        <v>-296</v>
      </c>
      <c r="BW71" s="119"/>
      <c r="BX71" s="110"/>
      <c r="BY71" s="46">
        <f>BU71+BV71-BW71+BX71</f>
        <v>1141</v>
      </c>
      <c r="BZ71" s="119">
        <v>-105614</v>
      </c>
      <c r="CA71" s="119">
        <v>628</v>
      </c>
      <c r="CB71" s="119"/>
      <c r="CC71" s="119"/>
      <c r="CD71" s="119"/>
      <c r="CE71" s="119"/>
      <c r="CF71" s="119"/>
      <c r="CG71" s="119"/>
      <c r="CH71" s="48">
        <f>BT71-BZ71+CB71+CD71</f>
        <v>-7</v>
      </c>
      <c r="CI71" s="76">
        <f>BY71-CA71+CC71+CE71</f>
        <v>513</v>
      </c>
      <c r="CJ71" s="120">
        <f>ROUND((BT71*0.0147*121/366),0)+7</f>
        <v>-506</v>
      </c>
      <c r="CK71" s="119"/>
      <c r="CL71" s="49">
        <f t="shared" si="31"/>
        <v>0</v>
      </c>
      <c r="CM71" s="121">
        <v>-104480</v>
      </c>
      <c r="CN71" s="49">
        <f>CM71-SUM(BT71,BY71)</f>
        <v>0</v>
      </c>
    </row>
    <row r="72" spans="1:92" ht="15" thickBot="1">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5"/>
      <c r="CD72" s="45"/>
      <c r="CE72" s="45"/>
      <c r="CF72" s="45"/>
      <c r="CG72" s="45"/>
      <c r="CH72" s="45"/>
      <c r="CI72" s="46"/>
      <c r="CJ72" s="51"/>
      <c r="CK72" s="51"/>
      <c r="CL72" s="49"/>
      <c r="CM72" s="52"/>
      <c r="CN72" s="49">
        <f>CM72-SUM(BT72,BY72)</f>
        <v>0</v>
      </c>
    </row>
    <row r="73" spans="1:92" ht="15.75" thickBot="1">
      <c r="C73" s="132" t="s">
        <v>169</v>
      </c>
      <c r="D73" s="131">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18"/>
      <c r="BD73" s="119"/>
      <c r="BE73" s="119"/>
      <c r="BF73" s="119"/>
      <c r="BG73" s="45">
        <f>BC73+BD73-BE73+SUM(BF73:BF73)</f>
        <v>0</v>
      </c>
      <c r="BH73" s="119"/>
      <c r="BI73" s="119"/>
      <c r="BJ73" s="119"/>
      <c r="BK73" s="119"/>
      <c r="BL73" s="46">
        <f>BH73+BI73-BJ73+BK73</f>
        <v>0</v>
      </c>
      <c r="BM73" s="47">
        <f t="shared" ref="BM73" si="105">BG73</f>
        <v>0</v>
      </c>
      <c r="BN73" s="119"/>
      <c r="BO73" s="119"/>
      <c r="BP73" s="119"/>
      <c r="BQ73" s="119"/>
      <c r="BR73" s="119"/>
      <c r="BS73" s="119"/>
      <c r="BT73" s="45">
        <f>BM73+BN73-BO73+SUM(BP73:BS73)</f>
        <v>0</v>
      </c>
      <c r="BU73" s="48">
        <f>BL73</f>
        <v>0</v>
      </c>
      <c r="BV73" s="119"/>
      <c r="BW73" s="119"/>
      <c r="BX73" s="110"/>
      <c r="BY73" s="46">
        <f>BU73+BV73-BW73+BX73</f>
        <v>0</v>
      </c>
      <c r="BZ73" s="119"/>
      <c r="CA73" s="119"/>
      <c r="CB73" s="119"/>
      <c r="CC73" s="119"/>
      <c r="CD73" s="119"/>
      <c r="CE73" s="119"/>
      <c r="CF73" s="119"/>
      <c r="CG73" s="119"/>
      <c r="CH73" s="48">
        <f>BT73-BZ73+CB73+CD73</f>
        <v>0</v>
      </c>
      <c r="CI73" s="76">
        <f>BY73-CA73+CC73+CE73</f>
        <v>0</v>
      </c>
      <c r="CJ73" s="120"/>
      <c r="CK73" s="119"/>
      <c r="CL73" s="49">
        <f t="shared" ref="CL73" si="106">SUM(CH73:CK73)</f>
        <v>0</v>
      </c>
      <c r="CM73" s="121"/>
      <c r="CN73" s="49">
        <f>CM73-SUM(BT73,BY73)</f>
        <v>0</v>
      </c>
    </row>
    <row r="74" spans="1:92" ht="15">
      <c r="C74" s="132"/>
      <c r="D74" s="133"/>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5"/>
      <c r="CD74" s="45"/>
      <c r="CE74" s="45"/>
      <c r="CF74" s="45"/>
      <c r="CG74" s="45"/>
      <c r="CH74" s="45"/>
      <c r="CI74" s="46"/>
      <c r="CJ74" s="51"/>
      <c r="CK74" s="51"/>
      <c r="CL74" s="49"/>
      <c r="CM74" s="52"/>
      <c r="CN74" s="49"/>
    </row>
    <row r="75" spans="1:92" ht="15" hidden="1">
      <c r="C75" s="132"/>
      <c r="D75" s="133"/>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5"/>
      <c r="CD75" s="45"/>
      <c r="CE75" s="45"/>
      <c r="CF75" s="45"/>
      <c r="CG75" s="45"/>
      <c r="CH75" s="45"/>
      <c r="CI75" s="46"/>
      <c r="CJ75" s="51"/>
      <c r="CK75" s="51"/>
      <c r="CL75" s="49"/>
      <c r="CM75" s="52"/>
      <c r="CN75" s="49"/>
    </row>
    <row r="76" spans="1:92" ht="15">
      <c r="C76" s="25" t="s">
        <v>170</v>
      </c>
      <c r="D76" s="22"/>
      <c r="E76" s="50">
        <f>E71+E68+E73</f>
        <v>-1513231</v>
      </c>
      <c r="F76" s="45">
        <f t="shared" ref="F76:BQ76" si="107">F71+F68+F73</f>
        <v>-2567570</v>
      </c>
      <c r="G76" s="45">
        <f t="shared" si="107"/>
        <v>0</v>
      </c>
      <c r="H76" s="45">
        <f t="shared" si="107"/>
        <v>0</v>
      </c>
      <c r="I76" s="45">
        <f t="shared" si="107"/>
        <v>-4080801</v>
      </c>
      <c r="J76" s="45">
        <f t="shared" si="107"/>
        <v>668783</v>
      </c>
      <c r="K76" s="45">
        <f t="shared" si="107"/>
        <v>151129</v>
      </c>
      <c r="L76" s="45">
        <f t="shared" si="107"/>
        <v>0</v>
      </c>
      <c r="M76" s="45">
        <f t="shared" si="107"/>
        <v>0</v>
      </c>
      <c r="N76" s="45">
        <f t="shared" si="107"/>
        <v>819912</v>
      </c>
      <c r="O76" s="50">
        <f t="shared" si="107"/>
        <v>-4080801</v>
      </c>
      <c r="P76" s="45">
        <f t="shared" si="107"/>
        <v>-2843143</v>
      </c>
      <c r="Q76" s="45">
        <f t="shared" si="107"/>
        <v>7362312</v>
      </c>
      <c r="R76" s="45">
        <f t="shared" si="107"/>
        <v>13526021</v>
      </c>
      <c r="S76" s="45">
        <f t="shared" si="107"/>
        <v>-760235</v>
      </c>
      <c r="T76" s="45">
        <f t="shared" si="107"/>
        <v>819912</v>
      </c>
      <c r="U76" s="45">
        <f t="shared" si="107"/>
        <v>1846000</v>
      </c>
      <c r="V76" s="45">
        <f t="shared" si="107"/>
        <v>2865765</v>
      </c>
      <c r="W76" s="45">
        <f t="shared" si="107"/>
        <v>0</v>
      </c>
      <c r="X76" s="45">
        <f t="shared" si="107"/>
        <v>-199853</v>
      </c>
      <c r="Y76" s="50">
        <f t="shared" si="107"/>
        <v>-760235</v>
      </c>
      <c r="Z76" s="45">
        <f t="shared" si="107"/>
        <v>-1353024</v>
      </c>
      <c r="AA76" s="45">
        <f t="shared" si="107"/>
        <v>0</v>
      </c>
      <c r="AB76" s="45">
        <f t="shared" si="107"/>
        <v>-1585089</v>
      </c>
      <c r="AC76" s="45">
        <f t="shared" si="107"/>
        <v>-3698348</v>
      </c>
      <c r="AD76" s="45">
        <f t="shared" si="107"/>
        <v>-199853</v>
      </c>
      <c r="AE76" s="45">
        <f t="shared" si="107"/>
        <v>1763405</v>
      </c>
      <c r="AF76" s="45">
        <f t="shared" si="107"/>
        <v>0</v>
      </c>
      <c r="AG76" s="45">
        <f t="shared" si="107"/>
        <v>0</v>
      </c>
      <c r="AH76" s="45">
        <f t="shared" si="107"/>
        <v>1563552</v>
      </c>
      <c r="AI76" s="50">
        <f t="shared" si="107"/>
        <v>-3698348</v>
      </c>
      <c r="AJ76" s="45">
        <f t="shared" si="107"/>
        <v>1960887</v>
      </c>
      <c r="AK76" s="45">
        <f t="shared" si="107"/>
        <v>0</v>
      </c>
      <c r="AL76" s="45">
        <f t="shared" si="107"/>
        <v>0</v>
      </c>
      <c r="AM76" s="45">
        <f t="shared" si="107"/>
        <v>-1737461</v>
      </c>
      <c r="AN76" s="45">
        <f t="shared" si="107"/>
        <v>1563552</v>
      </c>
      <c r="AO76" s="45">
        <f t="shared" si="107"/>
        <v>178309</v>
      </c>
      <c r="AP76" s="45">
        <f t="shared" si="107"/>
        <v>0</v>
      </c>
      <c r="AQ76" s="45">
        <f t="shared" si="107"/>
        <v>0</v>
      </c>
      <c r="AR76" s="45">
        <f t="shared" si="107"/>
        <v>1741861</v>
      </c>
      <c r="AS76" s="50">
        <f t="shared" si="107"/>
        <v>-1737461</v>
      </c>
      <c r="AT76" s="45">
        <f t="shared" si="107"/>
        <v>734363</v>
      </c>
      <c r="AU76" s="45">
        <f t="shared" si="107"/>
        <v>0</v>
      </c>
      <c r="AV76" s="45">
        <f t="shared" si="107"/>
        <v>0</v>
      </c>
      <c r="AW76" s="45">
        <f t="shared" si="107"/>
        <v>-1003098</v>
      </c>
      <c r="AX76" s="45">
        <f t="shared" si="107"/>
        <v>1741861</v>
      </c>
      <c r="AY76" s="45">
        <f t="shared" si="107"/>
        <v>60292</v>
      </c>
      <c r="AZ76" s="45">
        <f t="shared" si="107"/>
        <v>0</v>
      </c>
      <c r="BA76" s="45">
        <f t="shared" si="107"/>
        <v>0</v>
      </c>
      <c r="BB76" s="45">
        <f t="shared" si="107"/>
        <v>1802153</v>
      </c>
      <c r="BC76" s="50">
        <f t="shared" si="107"/>
        <v>-1003098</v>
      </c>
      <c r="BD76" s="45">
        <f t="shared" si="107"/>
        <v>-2305081</v>
      </c>
      <c r="BE76" s="45">
        <f t="shared" si="107"/>
        <v>0</v>
      </c>
      <c r="BF76" s="45">
        <f t="shared" si="107"/>
        <v>1411584</v>
      </c>
      <c r="BG76" s="45">
        <f t="shared" si="107"/>
        <v>-1896595</v>
      </c>
      <c r="BH76" s="45">
        <f t="shared" si="107"/>
        <v>1802153</v>
      </c>
      <c r="BI76" s="45">
        <f t="shared" si="107"/>
        <v>43742</v>
      </c>
      <c r="BJ76" s="45">
        <f t="shared" si="107"/>
        <v>0</v>
      </c>
      <c r="BK76" s="45">
        <f t="shared" si="107"/>
        <v>-1464584</v>
      </c>
      <c r="BL76" s="45">
        <f t="shared" si="107"/>
        <v>381311</v>
      </c>
      <c r="BM76" s="50">
        <f t="shared" si="107"/>
        <v>-1896595</v>
      </c>
      <c r="BN76" s="45">
        <f t="shared" si="107"/>
        <v>938923</v>
      </c>
      <c r="BO76" s="45">
        <f t="shared" si="107"/>
        <v>736625</v>
      </c>
      <c r="BP76" s="45">
        <f t="shared" si="107"/>
        <v>-26500</v>
      </c>
      <c r="BQ76" s="45">
        <f t="shared" si="107"/>
        <v>0</v>
      </c>
      <c r="BR76" s="45">
        <f t="shared" ref="BR76:CN76" si="108">BR71+BR68+BR73</f>
        <v>0</v>
      </c>
      <c r="BS76" s="45">
        <f t="shared" si="108"/>
        <v>0</v>
      </c>
      <c r="BT76" s="45">
        <f t="shared" si="108"/>
        <v>-1720797</v>
      </c>
      <c r="BU76" s="45">
        <f t="shared" si="108"/>
        <v>381311</v>
      </c>
      <c r="BV76" s="45">
        <f t="shared" si="108"/>
        <v>-9754</v>
      </c>
      <c r="BW76" s="45">
        <f t="shared" si="108"/>
        <v>62158</v>
      </c>
      <c r="BX76" s="45">
        <f t="shared" si="108"/>
        <v>0</v>
      </c>
      <c r="BY76" s="45">
        <f t="shared" si="108"/>
        <v>309399</v>
      </c>
      <c r="BZ76" s="50">
        <f t="shared" si="108"/>
        <v>-1950176</v>
      </c>
      <c r="CA76" s="45">
        <f t="shared" si="108"/>
        <v>99935</v>
      </c>
      <c r="CB76" s="45"/>
      <c r="CC76" s="45"/>
      <c r="CD76" s="45"/>
      <c r="CE76" s="45"/>
      <c r="CF76" s="45"/>
      <c r="CG76" s="45"/>
      <c r="CH76" s="45">
        <f t="shared" ref="CH76:CI76" si="109">CH71+CH68+CH73</f>
        <v>974169</v>
      </c>
      <c r="CI76" s="45">
        <f t="shared" si="109"/>
        <v>500840</v>
      </c>
      <c r="CJ76" s="50">
        <f t="shared" si="108"/>
        <v>24066</v>
      </c>
      <c r="CK76" s="45">
        <f t="shared" si="108"/>
        <v>8058</v>
      </c>
      <c r="CL76" s="45">
        <f t="shared" si="108"/>
        <v>-1073638</v>
      </c>
      <c r="CM76" s="50">
        <f t="shared" si="108"/>
        <v>-1411398</v>
      </c>
      <c r="CN76" s="53">
        <f t="shared" si="108"/>
        <v>0</v>
      </c>
    </row>
    <row r="77" spans="1:92" ht="15" thickBot="1">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5"/>
      <c r="CD77" s="45"/>
      <c r="CE77" s="45"/>
      <c r="CF77" s="45"/>
      <c r="CG77" s="45"/>
      <c r="CH77" s="45"/>
      <c r="CI77" s="46"/>
      <c r="CJ77" s="51"/>
      <c r="CK77" s="51"/>
      <c r="CL77" s="49"/>
      <c r="CM77" s="52"/>
      <c r="CN77" s="49"/>
    </row>
    <row r="78" spans="1:92" ht="17.25" thickBot="1">
      <c r="A78" s="1">
        <v>35</v>
      </c>
      <c r="C78" s="7" t="s">
        <v>129</v>
      </c>
      <c r="D78" s="13">
        <v>1555</v>
      </c>
      <c r="E78" s="116"/>
      <c r="F78" s="115"/>
      <c r="G78" s="115"/>
      <c r="H78" s="115"/>
      <c r="I78" s="45">
        <f>E78+F78-G78+H78</f>
        <v>0</v>
      </c>
      <c r="J78" s="115"/>
      <c r="K78" s="115"/>
      <c r="L78" s="115"/>
      <c r="M78" s="115"/>
      <c r="N78" s="46">
        <f>J78+K78-L78+M78</f>
        <v>0</v>
      </c>
      <c r="O78" s="47">
        <f>I78</f>
        <v>0</v>
      </c>
      <c r="P78" s="115">
        <v>256537</v>
      </c>
      <c r="Q78" s="115"/>
      <c r="R78" s="115"/>
      <c r="S78" s="45">
        <f>O78+P78-Q78+R78</f>
        <v>256537</v>
      </c>
      <c r="T78" s="48">
        <f>N78</f>
        <v>0</v>
      </c>
      <c r="U78" s="115">
        <v>2390</v>
      </c>
      <c r="V78" s="115"/>
      <c r="W78" s="115"/>
      <c r="X78" s="46">
        <f>T78+U78-V78+W78</f>
        <v>2390</v>
      </c>
      <c r="Y78" s="47">
        <f>S78</f>
        <v>256537</v>
      </c>
      <c r="Z78" s="115">
        <v>411821</v>
      </c>
      <c r="AA78" s="115"/>
      <c r="AB78" s="115"/>
      <c r="AC78" s="45">
        <f>Y78+Z78-AA78+AB78</f>
        <v>668358</v>
      </c>
      <c r="AD78" s="48">
        <f>X78</f>
        <v>2390</v>
      </c>
      <c r="AE78" s="115">
        <v>18562</v>
      </c>
      <c r="AF78" s="115"/>
      <c r="AG78" s="115"/>
      <c r="AH78" s="46">
        <f>AD78+AE78-AF78+AG78</f>
        <v>20952</v>
      </c>
      <c r="AI78" s="47">
        <f>AC78</f>
        <v>668358</v>
      </c>
      <c r="AJ78" s="115">
        <v>658331</v>
      </c>
      <c r="AK78" s="115"/>
      <c r="AL78" s="115"/>
      <c r="AM78" s="45">
        <f>AI78+AJ78-AK78+AL78</f>
        <v>1326689</v>
      </c>
      <c r="AN78" s="48">
        <f>AH78</f>
        <v>20952</v>
      </c>
      <c r="AO78" s="115">
        <v>30305</v>
      </c>
      <c r="AP78" s="115"/>
      <c r="AQ78" s="115"/>
      <c r="AR78" s="46">
        <f>AN78+AO78-AP78+AQ78</f>
        <v>51257</v>
      </c>
      <c r="AS78" s="47">
        <f>AM78</f>
        <v>1326689</v>
      </c>
      <c r="AT78" s="114">
        <v>3862099</v>
      </c>
      <c r="AU78" s="114"/>
      <c r="AV78" s="114"/>
      <c r="AW78" s="45">
        <f>AS78+AT78-AU78+AV78</f>
        <v>5188788</v>
      </c>
      <c r="AX78" s="48">
        <f>AR78</f>
        <v>51257</v>
      </c>
      <c r="AY78" s="110">
        <v>31690</v>
      </c>
      <c r="AZ78" s="110"/>
      <c r="BA78" s="110"/>
      <c r="BB78" s="46">
        <f>AX78+AY78-AZ78+BA78</f>
        <v>82947</v>
      </c>
      <c r="BC78" s="47">
        <f>AW78</f>
        <v>5188788</v>
      </c>
      <c r="BD78" s="110">
        <v>108968</v>
      </c>
      <c r="BE78" s="110"/>
      <c r="BF78" s="110"/>
      <c r="BG78" s="45">
        <f>BC78+BD78-BE78+SUM(BF78:BF78)</f>
        <v>5297756</v>
      </c>
      <c r="BH78" s="48">
        <f>BB78</f>
        <v>82947</v>
      </c>
      <c r="BI78" s="110">
        <v>43585</v>
      </c>
      <c r="BJ78" s="115"/>
      <c r="BK78" s="115"/>
      <c r="BL78" s="46">
        <f>BH78+BI78-BJ78+BK78</f>
        <v>126532</v>
      </c>
      <c r="BM78" s="47">
        <f t="shared" ref="BM78:BM81" si="110">BG78</f>
        <v>5297756</v>
      </c>
      <c r="BN78" s="110">
        <f>133012-413288</f>
        <v>-280276</v>
      </c>
      <c r="BO78" s="110"/>
      <c r="BP78" s="110"/>
      <c r="BQ78" s="110"/>
      <c r="BR78" s="110"/>
      <c r="BS78" s="110"/>
      <c r="BT78" s="45">
        <f>BM78+BN78-BO78+SUM(BP78:BS78)</f>
        <v>5017480</v>
      </c>
      <c r="BU78" s="48">
        <f t="shared" ref="BU78:BU81" si="111">BL78</f>
        <v>126532</v>
      </c>
      <c r="BV78" s="110">
        <v>70015</v>
      </c>
      <c r="BW78" s="115"/>
      <c r="BX78" s="115"/>
      <c r="BY78" s="46">
        <f>BU78+BV78-BW78+BX78</f>
        <v>196547</v>
      </c>
      <c r="BZ78" s="109">
        <f>BT78</f>
        <v>5017480</v>
      </c>
      <c r="CA78" s="110">
        <f>BY78</f>
        <v>196547</v>
      </c>
      <c r="CB78" s="110"/>
      <c r="CC78" s="110"/>
      <c r="CD78" s="110"/>
      <c r="CE78" s="110"/>
      <c r="CF78" s="110"/>
      <c r="CG78" s="110"/>
      <c r="CH78" s="48">
        <f>BT78-BZ78+CB78+CD78</f>
        <v>0</v>
      </c>
      <c r="CI78" s="76">
        <f>BY78-CA78+CC78+CE78</f>
        <v>0</v>
      </c>
      <c r="CJ78" s="111"/>
      <c r="CK78" s="110"/>
      <c r="CL78" s="49">
        <f t="shared" si="31"/>
        <v>0</v>
      </c>
      <c r="CM78" s="112">
        <v>5214027</v>
      </c>
      <c r="CN78" s="49">
        <f>CM78-SUM(BT78,BY78)</f>
        <v>0</v>
      </c>
    </row>
    <row r="79" spans="1:92" ht="17.25" thickBot="1">
      <c r="A79" s="1">
        <v>36</v>
      </c>
      <c r="C79" s="7" t="s">
        <v>130</v>
      </c>
      <c r="D79" s="13">
        <v>1555</v>
      </c>
      <c r="E79" s="116"/>
      <c r="F79" s="115"/>
      <c r="G79" s="115"/>
      <c r="H79" s="115"/>
      <c r="I79" s="45">
        <f>E79+F79-G79+H79</f>
        <v>0</v>
      </c>
      <c r="J79" s="115"/>
      <c r="K79" s="115"/>
      <c r="L79" s="115"/>
      <c r="M79" s="115"/>
      <c r="N79" s="46">
        <f>J79+K79-L79+M79</f>
        <v>0</v>
      </c>
      <c r="O79" s="47">
        <f>I79</f>
        <v>0</v>
      </c>
      <c r="P79" s="115">
        <v>-60386</v>
      </c>
      <c r="Q79" s="115"/>
      <c r="R79" s="115"/>
      <c r="S79" s="45">
        <f>O79+P79-Q79+R79</f>
        <v>-60386</v>
      </c>
      <c r="T79" s="48">
        <f>N79</f>
        <v>0</v>
      </c>
      <c r="U79" s="115">
        <v>-635</v>
      </c>
      <c r="V79" s="115"/>
      <c r="W79" s="115"/>
      <c r="X79" s="46">
        <f>T79+U79-V79+W79</f>
        <v>-635</v>
      </c>
      <c r="Y79" s="47">
        <f>S79</f>
        <v>-60386</v>
      </c>
      <c r="Z79" s="115">
        <v>-104801</v>
      </c>
      <c r="AA79" s="115"/>
      <c r="AB79" s="115"/>
      <c r="AC79" s="45">
        <f>Y79+Z79-AA79+AB79</f>
        <v>-165187</v>
      </c>
      <c r="AD79" s="48">
        <f>X79</f>
        <v>-635</v>
      </c>
      <c r="AE79" s="115">
        <v>-5221</v>
      </c>
      <c r="AF79" s="115"/>
      <c r="AG79" s="115"/>
      <c r="AH79" s="46">
        <f>AD79+AE79-AF79+AG79</f>
        <v>-5856</v>
      </c>
      <c r="AI79" s="47">
        <f>AC79</f>
        <v>-165187</v>
      </c>
      <c r="AJ79" s="115">
        <v>-106175</v>
      </c>
      <c r="AK79" s="115"/>
      <c r="AL79" s="115"/>
      <c r="AM79" s="45">
        <f>AI79+AJ79-AK79+AL79</f>
        <v>-271362</v>
      </c>
      <c r="AN79" s="48">
        <f>AH79</f>
        <v>-5856</v>
      </c>
      <c r="AO79" s="115">
        <v>-8315</v>
      </c>
      <c r="AP79" s="115"/>
      <c r="AQ79" s="115"/>
      <c r="AR79" s="46">
        <f>AN79+AO79-AP79+AQ79</f>
        <v>-14171</v>
      </c>
      <c r="AS79" s="47">
        <f>AM79</f>
        <v>-271362</v>
      </c>
      <c r="AT79" s="114">
        <v>-231592</v>
      </c>
      <c r="AU79" s="114"/>
      <c r="AV79" s="114"/>
      <c r="AW79" s="45">
        <f>AS79+AT79-AU79+AV79</f>
        <v>-502954</v>
      </c>
      <c r="AX79" s="48">
        <f>AR79</f>
        <v>-14171</v>
      </c>
      <c r="AY79" s="110">
        <v>-3537</v>
      </c>
      <c r="AZ79" s="110"/>
      <c r="BA79" s="110"/>
      <c r="BB79" s="46">
        <f>AX79+AY79-AZ79+BA79</f>
        <v>-17708</v>
      </c>
      <c r="BC79" s="47">
        <f>AW79</f>
        <v>-502954</v>
      </c>
      <c r="BD79" s="110">
        <v>-411751</v>
      </c>
      <c r="BE79" s="110"/>
      <c r="BF79" s="110"/>
      <c r="BG79" s="45">
        <f>BC79+BD79-BE79+SUM(BF79:BF79)</f>
        <v>-914705</v>
      </c>
      <c r="BH79" s="48">
        <f>BB79</f>
        <v>-17708</v>
      </c>
      <c r="BI79" s="110">
        <v>-5824</v>
      </c>
      <c r="BJ79" s="115"/>
      <c r="BK79" s="115"/>
      <c r="BL79" s="46">
        <f>BH79+BI79-BJ79+BK79</f>
        <v>-23532</v>
      </c>
      <c r="BM79" s="47">
        <f t="shared" si="110"/>
        <v>-914705</v>
      </c>
      <c r="BN79" s="110">
        <v>-419617</v>
      </c>
      <c r="BO79" s="110"/>
      <c r="BP79" s="110"/>
      <c r="BQ79" s="110"/>
      <c r="BR79" s="110"/>
      <c r="BS79" s="110"/>
      <c r="BT79" s="45">
        <f>BM79+BN79-BO79+SUM(BP79:BS79)</f>
        <v>-1334322</v>
      </c>
      <c r="BU79" s="48">
        <f t="shared" si="111"/>
        <v>-23532</v>
      </c>
      <c r="BV79" s="110">
        <v>-14682</v>
      </c>
      <c r="BW79" s="115"/>
      <c r="BX79" s="115"/>
      <c r="BY79" s="46">
        <f>BU79+BV79-BW79+BX79</f>
        <v>-38214</v>
      </c>
      <c r="BZ79" s="109">
        <f>BT79</f>
        <v>-1334322</v>
      </c>
      <c r="CA79" s="110">
        <f>BY79</f>
        <v>-38214</v>
      </c>
      <c r="CB79" s="110"/>
      <c r="CC79" s="110"/>
      <c r="CD79" s="110"/>
      <c r="CE79" s="110"/>
      <c r="CF79" s="110"/>
      <c r="CG79" s="110"/>
      <c r="CH79" s="48">
        <f>BT79-BZ79+CB79+CD79</f>
        <v>0</v>
      </c>
      <c r="CI79" s="76">
        <f>BY79-CA79+CC79+CE79</f>
        <v>0</v>
      </c>
      <c r="CJ79" s="111"/>
      <c r="CK79" s="110"/>
      <c r="CL79" s="49">
        <f t="shared" si="31"/>
        <v>0</v>
      </c>
      <c r="CM79" s="112">
        <v>-1372536</v>
      </c>
      <c r="CN79" s="49">
        <f>CM79-SUM(BT79,BY79)</f>
        <v>0</v>
      </c>
    </row>
    <row r="80" spans="1:92" ht="17.25" thickBot="1">
      <c r="A80" s="1">
        <v>37</v>
      </c>
      <c r="C80" s="7" t="s">
        <v>131</v>
      </c>
      <c r="D80" s="13">
        <v>1555</v>
      </c>
      <c r="E80" s="109"/>
      <c r="F80" s="110"/>
      <c r="G80" s="110"/>
      <c r="H80" s="110"/>
      <c r="I80" s="45">
        <f>E80+F80-G80+H80</f>
        <v>0</v>
      </c>
      <c r="J80" s="110"/>
      <c r="K80" s="110"/>
      <c r="L80" s="110"/>
      <c r="M80" s="110"/>
      <c r="N80" s="46">
        <f>J80+K80-L80+M80</f>
        <v>0</v>
      </c>
      <c r="O80" s="47">
        <f>I80</f>
        <v>0</v>
      </c>
      <c r="P80" s="110"/>
      <c r="Q80" s="110"/>
      <c r="R80" s="110"/>
      <c r="S80" s="45">
        <f>O80+P80-Q80+R80</f>
        <v>0</v>
      </c>
      <c r="T80" s="48">
        <f>N80</f>
        <v>0</v>
      </c>
      <c r="U80" s="110"/>
      <c r="V80" s="110"/>
      <c r="W80" s="110"/>
      <c r="X80" s="46">
        <f>T80+U80-V80+W80</f>
        <v>0</v>
      </c>
      <c r="Y80" s="47">
        <f>S80</f>
        <v>0</v>
      </c>
      <c r="Z80" s="110"/>
      <c r="AA80" s="110"/>
      <c r="AB80" s="110"/>
      <c r="AC80" s="45">
        <f>Y80+Z80-AA80+AB80</f>
        <v>0</v>
      </c>
      <c r="AD80" s="48">
        <f>X80</f>
        <v>0</v>
      </c>
      <c r="AE80" s="110"/>
      <c r="AF80" s="110"/>
      <c r="AG80" s="110"/>
      <c r="AH80" s="46">
        <f>AD80+AE80-AF80+AG80</f>
        <v>0</v>
      </c>
      <c r="AI80" s="47">
        <f>AC80</f>
        <v>0</v>
      </c>
      <c r="AJ80" s="110"/>
      <c r="AK80" s="110"/>
      <c r="AL80" s="110"/>
      <c r="AM80" s="45">
        <f>AI80+AJ80-AK80+AL80</f>
        <v>0</v>
      </c>
      <c r="AN80" s="48">
        <f>AH80</f>
        <v>0</v>
      </c>
      <c r="AO80" s="110"/>
      <c r="AP80" s="110"/>
      <c r="AQ80" s="110"/>
      <c r="AR80" s="46">
        <f>AN80+AO80-AP80+AQ80</f>
        <v>0</v>
      </c>
      <c r="AS80" s="47">
        <f>AM80</f>
        <v>0</v>
      </c>
      <c r="AT80" s="114">
        <v>937003</v>
      </c>
      <c r="AU80" s="114"/>
      <c r="AV80" s="114"/>
      <c r="AW80" s="45">
        <f>AS80+AT80-AU80+AV80</f>
        <v>937003</v>
      </c>
      <c r="AX80" s="48">
        <f>AR80</f>
        <v>0</v>
      </c>
      <c r="AY80" s="110"/>
      <c r="AZ80" s="110"/>
      <c r="BA80" s="110"/>
      <c r="BB80" s="46">
        <f>AX80+AY80-AZ80+BA80</f>
        <v>0</v>
      </c>
      <c r="BC80" s="47">
        <f>AW80</f>
        <v>937003</v>
      </c>
      <c r="BD80" s="110">
        <v>1063540</v>
      </c>
      <c r="BE80" s="110"/>
      <c r="BF80" s="110"/>
      <c r="BG80" s="45">
        <f>BC80+BD80-BE80+SUM(BF80:BF80)</f>
        <v>2000543</v>
      </c>
      <c r="BH80" s="48">
        <f>BB80</f>
        <v>0</v>
      </c>
      <c r="BI80" s="110"/>
      <c r="BJ80" s="110"/>
      <c r="BK80" s="110"/>
      <c r="BL80" s="46">
        <f>BH80+BI80-BJ80+BK80</f>
        <v>0</v>
      </c>
      <c r="BM80" s="47">
        <f t="shared" si="110"/>
        <v>2000543</v>
      </c>
      <c r="BN80" s="110"/>
      <c r="BO80" s="110"/>
      <c r="BP80" s="110"/>
      <c r="BQ80" s="110"/>
      <c r="BR80" s="110"/>
      <c r="BS80" s="110"/>
      <c r="BT80" s="45">
        <f>BM80+BN80-BO80+SUM(BP80:BS80)</f>
        <v>2000543</v>
      </c>
      <c r="BU80" s="48">
        <f t="shared" si="111"/>
        <v>0</v>
      </c>
      <c r="BV80" s="110"/>
      <c r="BW80" s="110"/>
      <c r="BX80" s="110"/>
      <c r="BY80" s="46">
        <f>BU80+BV80-BW80+BX80</f>
        <v>0</v>
      </c>
      <c r="BZ80" s="109"/>
      <c r="CA80" s="110"/>
      <c r="CB80" s="110"/>
      <c r="CC80" s="110"/>
      <c r="CD80" s="110"/>
      <c r="CE80" s="110"/>
      <c r="CF80" s="110"/>
      <c r="CG80" s="110"/>
      <c r="CH80" s="48">
        <f>BT80-BZ80+CB80+CD80</f>
        <v>2000543</v>
      </c>
      <c r="CI80" s="76">
        <f>BY80-CA80+CC80+CE80</f>
        <v>0</v>
      </c>
      <c r="CJ80" s="111"/>
      <c r="CK80" s="110"/>
      <c r="CL80" s="49">
        <f t="shared" si="31"/>
        <v>2000543</v>
      </c>
      <c r="CM80" s="112">
        <v>2000543</v>
      </c>
      <c r="CN80" s="49">
        <f>CM80-SUM(BT80,BY80)</f>
        <v>0</v>
      </c>
    </row>
    <row r="81" spans="1:92" ht="17.25" thickBot="1">
      <c r="A81" s="1">
        <v>38</v>
      </c>
      <c r="C81" s="7" t="s">
        <v>132</v>
      </c>
      <c r="D81" s="13">
        <v>1556</v>
      </c>
      <c r="E81" s="109"/>
      <c r="F81" s="110"/>
      <c r="G81" s="110"/>
      <c r="H81" s="110"/>
      <c r="I81" s="45">
        <f>E81+F81-G81+H81</f>
        <v>0</v>
      </c>
      <c r="J81" s="110"/>
      <c r="K81" s="110"/>
      <c r="L81" s="110"/>
      <c r="M81" s="110"/>
      <c r="N81" s="46">
        <f>J81+K81-L81+M81</f>
        <v>0</v>
      </c>
      <c r="O81" s="47">
        <f>I81</f>
        <v>0</v>
      </c>
      <c r="P81" s="110"/>
      <c r="Q81" s="110"/>
      <c r="R81" s="110"/>
      <c r="S81" s="45">
        <f>O81+P81-Q81+R81</f>
        <v>0</v>
      </c>
      <c r="T81" s="48">
        <f>N81</f>
        <v>0</v>
      </c>
      <c r="U81" s="110"/>
      <c r="V81" s="110"/>
      <c r="W81" s="110"/>
      <c r="X81" s="46">
        <f>T81+U81-V81+W81</f>
        <v>0</v>
      </c>
      <c r="Y81" s="47">
        <f>S81</f>
        <v>0</v>
      </c>
      <c r="Z81" s="110"/>
      <c r="AA81" s="110"/>
      <c r="AB81" s="110"/>
      <c r="AC81" s="45">
        <f>Y81+Z81-AA81+AB81</f>
        <v>0</v>
      </c>
      <c r="AD81" s="48">
        <f>X81</f>
        <v>0</v>
      </c>
      <c r="AE81" s="110"/>
      <c r="AF81" s="110"/>
      <c r="AG81" s="110"/>
      <c r="AH81" s="46">
        <f>AD81+AE81-AF81+AG81</f>
        <v>0</v>
      </c>
      <c r="AI81" s="47">
        <f>AC81</f>
        <v>0</v>
      </c>
      <c r="AJ81" s="110"/>
      <c r="AK81" s="110"/>
      <c r="AL81" s="110"/>
      <c r="AM81" s="45">
        <f>AI81+AJ81-AK81+AL81</f>
        <v>0</v>
      </c>
      <c r="AN81" s="48">
        <f>AH81</f>
        <v>0</v>
      </c>
      <c r="AO81" s="110"/>
      <c r="AP81" s="110"/>
      <c r="AQ81" s="110"/>
      <c r="AR81" s="46">
        <f>AN81+AO81-AP81+AQ81</f>
        <v>0</v>
      </c>
      <c r="AS81" s="47">
        <f>AM81</f>
        <v>0</v>
      </c>
      <c r="AT81" s="110">
        <v>354744</v>
      </c>
      <c r="AU81" s="110"/>
      <c r="AV81" s="110"/>
      <c r="AW81" s="45">
        <f>AS81+AT81-AU81+AV81</f>
        <v>354744</v>
      </c>
      <c r="AX81" s="48">
        <f>AR81</f>
        <v>0</v>
      </c>
      <c r="AY81" s="110">
        <v>52</v>
      </c>
      <c r="AZ81" s="110"/>
      <c r="BA81" s="110"/>
      <c r="BB81" s="46">
        <f>AX81+AY81-AZ81+BA81</f>
        <v>52</v>
      </c>
      <c r="BC81" s="47">
        <f>AW81</f>
        <v>354744</v>
      </c>
      <c r="BD81" s="110">
        <v>586149</v>
      </c>
      <c r="BE81" s="110"/>
      <c r="BF81" s="110"/>
      <c r="BG81" s="45">
        <f>BC81+BD81-BE81+SUM(BF81:BF81)</f>
        <v>940893</v>
      </c>
      <c r="BH81" s="48">
        <f>BB81</f>
        <v>52</v>
      </c>
      <c r="BI81" s="110">
        <v>4447</v>
      </c>
      <c r="BJ81" s="110"/>
      <c r="BK81" s="110"/>
      <c r="BL81" s="46">
        <f>BH81+BI81-BJ81+BK81</f>
        <v>4499</v>
      </c>
      <c r="BM81" s="47">
        <f t="shared" si="110"/>
        <v>940893</v>
      </c>
      <c r="BN81" s="110">
        <f>413288</f>
        <v>413288</v>
      </c>
      <c r="BO81" s="110"/>
      <c r="BP81" s="110"/>
      <c r="BQ81" s="110"/>
      <c r="BR81" s="110"/>
      <c r="BS81" s="110"/>
      <c r="BT81" s="45">
        <f>BM81+BN81-BO81+SUM(BP81:BS81)</f>
        <v>1354181</v>
      </c>
      <c r="BU81" s="48">
        <f t="shared" si="111"/>
        <v>4499</v>
      </c>
      <c r="BV81" s="110">
        <v>14931</v>
      </c>
      <c r="BW81" s="110"/>
      <c r="BX81" s="110"/>
      <c r="BY81" s="46">
        <f>BU81+BV81-BW81+BX81</f>
        <v>19430</v>
      </c>
      <c r="BZ81" s="109">
        <f>BT81</f>
        <v>1354181</v>
      </c>
      <c r="CA81" s="110">
        <f>BY81</f>
        <v>19430</v>
      </c>
      <c r="CB81" s="110"/>
      <c r="CC81" s="110"/>
      <c r="CD81" s="110"/>
      <c r="CE81" s="110"/>
      <c r="CF81" s="110"/>
      <c r="CG81" s="110"/>
      <c r="CH81" s="48">
        <f>BT81-BZ81+CB81+CD81</f>
        <v>0</v>
      </c>
      <c r="CI81" s="76">
        <f>BY81-CA81+CC81+CE81</f>
        <v>0</v>
      </c>
      <c r="CJ81" s="111"/>
      <c r="CK81" s="110"/>
      <c r="CL81" s="49">
        <f t="shared" si="31"/>
        <v>0</v>
      </c>
      <c r="CM81" s="112">
        <v>1373611</v>
      </c>
      <c r="CN81" s="49">
        <f>CM81-SUM(BT81,BY81)</f>
        <v>0</v>
      </c>
    </row>
    <row r="82" spans="1:92" ht="14.25">
      <c r="C82" s="7"/>
      <c r="D82" s="13"/>
      <c r="E82" s="50"/>
      <c r="F82" s="45"/>
      <c r="G82" s="45"/>
      <c r="H82" s="45"/>
      <c r="I82" s="45"/>
      <c r="J82" s="45"/>
      <c r="K82" s="45"/>
      <c r="L82" s="45"/>
      <c r="M82" s="45"/>
      <c r="N82" s="45"/>
      <c r="O82" s="88"/>
      <c r="P82" s="45"/>
      <c r="Q82" s="45"/>
      <c r="R82" s="45"/>
      <c r="S82" s="45"/>
      <c r="T82" s="45"/>
      <c r="U82" s="45"/>
      <c r="V82" s="45"/>
      <c r="W82" s="45"/>
      <c r="X82" s="45"/>
      <c r="Y82" s="88"/>
      <c r="Z82" s="45"/>
      <c r="AA82" s="45"/>
      <c r="AB82" s="45"/>
      <c r="AC82" s="45"/>
      <c r="AD82" s="45"/>
      <c r="AE82" s="45"/>
      <c r="AF82" s="45"/>
      <c r="AG82" s="45"/>
      <c r="AH82" s="45"/>
      <c r="AI82" s="88"/>
      <c r="AJ82" s="45"/>
      <c r="AK82" s="45"/>
      <c r="AL82" s="45"/>
      <c r="AM82" s="45"/>
      <c r="AN82" s="45"/>
      <c r="AO82" s="45"/>
      <c r="AP82" s="45"/>
      <c r="AQ82" s="45"/>
      <c r="AR82" s="45"/>
      <c r="AS82" s="87"/>
      <c r="AT82" s="45"/>
      <c r="AU82" s="45"/>
      <c r="AV82" s="45"/>
      <c r="AW82" s="45"/>
      <c r="AX82" s="45"/>
      <c r="AY82" s="45"/>
      <c r="AZ82" s="45"/>
      <c r="BA82" s="45"/>
      <c r="BB82" s="45"/>
      <c r="BC82" s="88"/>
      <c r="BD82" s="45"/>
      <c r="BE82" s="45"/>
      <c r="BF82" s="45"/>
      <c r="BG82" s="45"/>
      <c r="BH82" s="45"/>
      <c r="BI82" s="45"/>
      <c r="BJ82" s="45"/>
      <c r="BK82" s="45"/>
      <c r="BL82" s="45"/>
      <c r="BM82" s="88"/>
      <c r="BN82" s="45"/>
      <c r="BO82" s="45"/>
      <c r="BP82" s="45"/>
      <c r="BQ82" s="45"/>
      <c r="BR82" s="45"/>
      <c r="BS82" s="45"/>
      <c r="BT82" s="45"/>
      <c r="BU82" s="45"/>
      <c r="BV82" s="45"/>
      <c r="BW82" s="45"/>
      <c r="BX82" s="45"/>
      <c r="BY82" s="45"/>
      <c r="BZ82" s="88"/>
      <c r="CA82" s="45"/>
      <c r="CB82" s="45"/>
      <c r="CC82" s="45"/>
      <c r="CD82" s="45"/>
      <c r="CE82" s="45"/>
      <c r="CF82" s="45"/>
      <c r="CG82" s="45"/>
      <c r="CH82" s="45"/>
      <c r="CI82" s="45"/>
      <c r="CJ82" s="88"/>
      <c r="CK82" s="45"/>
      <c r="CL82" s="49"/>
      <c r="CM82" s="45"/>
      <c r="CN82" s="53"/>
    </row>
    <row r="83" spans="1:92" ht="15.75" thickBot="1">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0"/>
      <c r="CD83" s="60"/>
      <c r="CE83" s="60"/>
      <c r="CF83" s="60"/>
      <c r="CG83" s="60"/>
      <c r="CH83" s="60"/>
      <c r="CI83" s="61"/>
      <c r="CJ83" s="51"/>
      <c r="CK83" s="51"/>
      <c r="CL83" s="49"/>
      <c r="CM83" s="52"/>
      <c r="CN83" s="49"/>
    </row>
    <row r="84" spans="1:92" ht="17.25" thickBot="1">
      <c r="A84" s="1">
        <v>39</v>
      </c>
      <c r="C84" s="7" t="s">
        <v>120</v>
      </c>
      <c r="D84" s="13">
        <v>1563</v>
      </c>
      <c r="E84" s="109">
        <v>639228</v>
      </c>
      <c r="F84" s="110">
        <v>50906</v>
      </c>
      <c r="G84" s="110"/>
      <c r="H84" s="110"/>
      <c r="I84" s="45">
        <f>E84+F84-G84+H84</f>
        <v>690134</v>
      </c>
      <c r="J84" s="110">
        <v>46932</v>
      </c>
      <c r="K84" s="110">
        <v>50913</v>
      </c>
      <c r="L84" s="110"/>
      <c r="M84" s="110"/>
      <c r="N84" s="46">
        <f>J84+K84-L84+M84</f>
        <v>97845</v>
      </c>
      <c r="O84" s="47">
        <f>I84</f>
        <v>690134</v>
      </c>
      <c r="P84" s="110">
        <v>243858</v>
      </c>
      <c r="Q84" s="110"/>
      <c r="R84" s="110"/>
      <c r="S84" s="45">
        <f>O84+P84-Q84+R84</f>
        <v>933992</v>
      </c>
      <c r="T84" s="48">
        <f>N84</f>
        <v>97845</v>
      </c>
      <c r="U84" s="110">
        <v>48694</v>
      </c>
      <c r="V84" s="110"/>
      <c r="W84" s="110"/>
      <c r="X84" s="46">
        <f>T84+U84-V84+W84</f>
        <v>146539</v>
      </c>
      <c r="Y84" s="47">
        <f>S84</f>
        <v>933992</v>
      </c>
      <c r="Z84" s="110">
        <v>-83997</v>
      </c>
      <c r="AA84" s="110"/>
      <c r="AB84" s="110"/>
      <c r="AC84" s="45">
        <f>Y84+Z84-AA84+AB84</f>
        <v>849995</v>
      </c>
      <c r="AD84" s="48">
        <f>X84</f>
        <v>146539</v>
      </c>
      <c r="AE84" s="110">
        <v>40309</v>
      </c>
      <c r="AF84" s="110"/>
      <c r="AG84" s="110"/>
      <c r="AH84" s="46">
        <f>AD84+AE84-AF84+AG84</f>
        <v>186848</v>
      </c>
      <c r="AI84" s="47">
        <f>AC84</f>
        <v>849995</v>
      </c>
      <c r="AJ84" s="110"/>
      <c r="AK84" s="110"/>
      <c r="AL84" s="110"/>
      <c r="AM84" s="45">
        <f>AI84+AJ84-AK84+AL84</f>
        <v>849995</v>
      </c>
      <c r="AN84" s="48">
        <f>AH84</f>
        <v>186848</v>
      </c>
      <c r="AO84" s="110"/>
      <c r="AP84" s="110"/>
      <c r="AQ84" s="110"/>
      <c r="AR84" s="46">
        <f>AN84+AO84-AP84+AQ84</f>
        <v>186848</v>
      </c>
      <c r="AS84" s="47">
        <f>AM84</f>
        <v>849995</v>
      </c>
      <c r="AT84" s="110"/>
      <c r="AU84" s="110"/>
      <c r="AV84" s="110"/>
      <c r="AW84" s="45">
        <f>AS84+AT84-AU84+AV84</f>
        <v>849995</v>
      </c>
      <c r="AX84" s="48">
        <f>AR84</f>
        <v>186848</v>
      </c>
      <c r="AY84" s="110"/>
      <c r="AZ84" s="110"/>
      <c r="BA84" s="110"/>
      <c r="BB84" s="46">
        <f>AX84+AY84-AZ84+BA84</f>
        <v>186848</v>
      </c>
      <c r="BC84" s="47">
        <f>AW84</f>
        <v>849995</v>
      </c>
      <c r="BD84" s="110"/>
      <c r="BE84" s="110"/>
      <c r="BF84" s="110"/>
      <c r="BG84" s="45">
        <f>BC84+BD84-BE84+SUM(BF84:BF84)</f>
        <v>849995</v>
      </c>
      <c r="BH84" s="48">
        <f>BB84</f>
        <v>186848</v>
      </c>
      <c r="BI84" s="110"/>
      <c r="BJ84" s="110"/>
      <c r="BK84" s="110"/>
      <c r="BL84" s="46">
        <f>BH84+BI84-BJ84+BK84</f>
        <v>186848</v>
      </c>
      <c r="BM84" s="47">
        <f t="shared" ref="BM84:BM87" si="112">BG84</f>
        <v>849995</v>
      </c>
      <c r="BN84" s="110"/>
      <c r="BO84" s="110"/>
      <c r="BP84" s="110"/>
      <c r="BQ84" s="110"/>
      <c r="BR84" s="110"/>
      <c r="BS84" s="110"/>
      <c r="BT84" s="45">
        <f>BM84+BN84-BO84+SUM(BP84:BS84)</f>
        <v>849995</v>
      </c>
      <c r="BU84" s="48">
        <f t="shared" ref="BU84:BU87" si="113">BL84</f>
        <v>186848</v>
      </c>
      <c r="BV84" s="110"/>
      <c r="BW84" s="110"/>
      <c r="BX84" s="110"/>
      <c r="BY84" s="46">
        <f>BU84+BV84-BW84+BX84</f>
        <v>186848</v>
      </c>
      <c r="BZ84" s="109">
        <f>-BZ64</f>
        <v>103035</v>
      </c>
      <c r="CA84" s="110">
        <f t="shared" ref="CA84:CC84" si="114">-CA64</f>
        <v>-104528</v>
      </c>
      <c r="CB84" s="110">
        <f t="shared" si="114"/>
        <v>-746960</v>
      </c>
      <c r="CC84" s="110">
        <f t="shared" si="114"/>
        <v>-291376</v>
      </c>
      <c r="CD84" s="110"/>
      <c r="CE84" s="110"/>
      <c r="CF84" s="110"/>
      <c r="CG84" s="110"/>
      <c r="CH84" s="48">
        <f>BT84-BZ84+CB84+CD84</f>
        <v>0</v>
      </c>
      <c r="CI84" s="76">
        <f>BY84-CA84+CC84+CE84</f>
        <v>0</v>
      </c>
      <c r="CJ84" s="111"/>
      <c r="CK84" s="110"/>
      <c r="CL84" s="49">
        <f t="shared" si="31"/>
        <v>0</v>
      </c>
      <c r="CM84" s="112">
        <v>1036843</v>
      </c>
      <c r="CN84" s="49">
        <f>CM84-SUM(BT84,BY84)</f>
        <v>0</v>
      </c>
    </row>
    <row r="85" spans="1:92" ht="17.25" thickBot="1">
      <c r="A85" s="1">
        <v>40</v>
      </c>
      <c r="C85" s="69" t="s">
        <v>124</v>
      </c>
      <c r="D85" s="70">
        <v>1575</v>
      </c>
      <c r="E85" s="109"/>
      <c r="F85" s="110"/>
      <c r="G85" s="110"/>
      <c r="H85" s="110"/>
      <c r="I85" s="45">
        <f>E85+F85-G85+H85</f>
        <v>0</v>
      </c>
      <c r="J85" s="110"/>
      <c r="K85" s="110"/>
      <c r="L85" s="110"/>
      <c r="M85" s="110"/>
      <c r="N85" s="46">
        <f>J85+K85-L85+M85</f>
        <v>0</v>
      </c>
      <c r="O85" s="47">
        <f>I85</f>
        <v>0</v>
      </c>
      <c r="P85" s="110"/>
      <c r="Q85" s="110"/>
      <c r="R85" s="110"/>
      <c r="S85" s="45">
        <f>O85+P85-Q85+R85</f>
        <v>0</v>
      </c>
      <c r="T85" s="48">
        <f>N85</f>
        <v>0</v>
      </c>
      <c r="U85" s="110"/>
      <c r="V85" s="110"/>
      <c r="W85" s="110"/>
      <c r="X85" s="46">
        <f>T85+U85-V85+W85</f>
        <v>0</v>
      </c>
      <c r="Y85" s="47">
        <f>S85</f>
        <v>0</v>
      </c>
      <c r="Z85" s="110"/>
      <c r="AA85" s="110"/>
      <c r="AB85" s="110"/>
      <c r="AC85" s="45">
        <f>Y85+Z85-AA85+AB85</f>
        <v>0</v>
      </c>
      <c r="AD85" s="48">
        <f>X85</f>
        <v>0</v>
      </c>
      <c r="AE85" s="110"/>
      <c r="AF85" s="110"/>
      <c r="AG85" s="110"/>
      <c r="AH85" s="46">
        <f>AD85+AE85-AF85+AG85</f>
        <v>0</v>
      </c>
      <c r="AI85" s="47">
        <f>AC85</f>
        <v>0</v>
      </c>
      <c r="AJ85" s="110"/>
      <c r="AK85" s="110"/>
      <c r="AL85" s="110"/>
      <c r="AM85" s="45">
        <f>AI85+AJ85-AK85+AL85</f>
        <v>0</v>
      </c>
      <c r="AN85" s="48">
        <f>AH85</f>
        <v>0</v>
      </c>
      <c r="AO85" s="110"/>
      <c r="AP85" s="110"/>
      <c r="AQ85" s="110"/>
      <c r="AR85" s="46">
        <f>AN85+AO85-AP85+AQ85</f>
        <v>0</v>
      </c>
      <c r="AS85" s="47">
        <f>AM85</f>
        <v>0</v>
      </c>
      <c r="AT85" s="110"/>
      <c r="AU85" s="110"/>
      <c r="AV85" s="110"/>
      <c r="AW85" s="45">
        <f>AS85+AT85-AU85+AV85</f>
        <v>0</v>
      </c>
      <c r="AX85" s="48">
        <f>AR85</f>
        <v>0</v>
      </c>
      <c r="AY85" s="110"/>
      <c r="AZ85" s="110"/>
      <c r="BA85" s="110"/>
      <c r="BB85" s="46">
        <f>AX85+AY85-AZ85+BA85</f>
        <v>0</v>
      </c>
      <c r="BC85" s="47">
        <f>AW85</f>
        <v>0</v>
      </c>
      <c r="BD85" s="110"/>
      <c r="BE85" s="110"/>
      <c r="BF85" s="110"/>
      <c r="BG85" s="45">
        <f>BC85+BD85-BE85+SUM(BF85:BF85)</f>
        <v>0</v>
      </c>
      <c r="BH85" s="48">
        <f>BB85</f>
        <v>0</v>
      </c>
      <c r="BI85" s="110"/>
      <c r="BJ85" s="110"/>
      <c r="BK85" s="110"/>
      <c r="BL85" s="46">
        <f>BH85+BI85-BJ85+BK85</f>
        <v>0</v>
      </c>
      <c r="BM85" s="47">
        <f t="shared" si="112"/>
        <v>0</v>
      </c>
      <c r="BN85" s="110"/>
      <c r="BO85" s="110"/>
      <c r="BP85" s="110"/>
      <c r="BQ85" s="110"/>
      <c r="BR85" s="110"/>
      <c r="BS85" s="110"/>
      <c r="BT85" s="45">
        <f>BM85+BN85-BO85+SUM(BP85:BS85)</f>
        <v>0</v>
      </c>
      <c r="BU85" s="48">
        <f t="shared" si="113"/>
        <v>0</v>
      </c>
      <c r="BV85" s="110"/>
      <c r="BW85" s="110"/>
      <c r="BX85" s="110"/>
      <c r="BY85" s="46">
        <f>BU85+BV85-BW85+BX85</f>
        <v>0</v>
      </c>
      <c r="BZ85" s="109"/>
      <c r="CA85" s="110"/>
      <c r="CB85" s="110"/>
      <c r="CC85" s="110"/>
      <c r="CD85" s="110"/>
      <c r="CE85" s="110"/>
      <c r="CF85" s="110"/>
      <c r="CG85" s="110"/>
      <c r="CH85" s="48">
        <f>BT85-BZ85+CB85+CD85</f>
        <v>0</v>
      </c>
      <c r="CI85" s="76">
        <f>BY85-CA85+CC85+CE85</f>
        <v>0</v>
      </c>
      <c r="CJ85" s="111"/>
      <c r="CK85" s="110"/>
      <c r="CL85" s="49">
        <f t="shared" si="31"/>
        <v>0</v>
      </c>
      <c r="CM85" s="112"/>
      <c r="CN85" s="49">
        <f>CM85-SUM(BT85,BY85)</f>
        <v>0</v>
      </c>
    </row>
    <row r="86" spans="1:92" ht="29.25" thickBot="1">
      <c r="A86" s="1">
        <v>41</v>
      </c>
      <c r="C86" s="69" t="s">
        <v>72</v>
      </c>
      <c r="D86" s="70">
        <v>1592</v>
      </c>
      <c r="E86" s="109"/>
      <c r="F86" s="110"/>
      <c r="G86" s="110"/>
      <c r="H86" s="110"/>
      <c r="I86" s="45">
        <f>E86+F86-G86+H86</f>
        <v>0</v>
      </c>
      <c r="J86" s="110"/>
      <c r="K86" s="110"/>
      <c r="L86" s="110"/>
      <c r="M86" s="110"/>
      <c r="N86" s="46">
        <f>J86+K86-L86+M86</f>
        <v>0</v>
      </c>
      <c r="O86" s="47">
        <f>I86</f>
        <v>0</v>
      </c>
      <c r="P86" s="110"/>
      <c r="Q86" s="110"/>
      <c r="R86" s="110"/>
      <c r="S86" s="45">
        <f>O86+P86-Q86+R86</f>
        <v>0</v>
      </c>
      <c r="T86" s="48">
        <f>N86</f>
        <v>0</v>
      </c>
      <c r="U86" s="110"/>
      <c r="V86" s="110"/>
      <c r="W86" s="110"/>
      <c r="X86" s="46">
        <f>T86+U86-V86+W86</f>
        <v>0</v>
      </c>
      <c r="Y86" s="47">
        <f>S86</f>
        <v>0</v>
      </c>
      <c r="Z86" s="110"/>
      <c r="AA86" s="110"/>
      <c r="AB86" s="110"/>
      <c r="AC86" s="45">
        <f>Y86+Z86-AA86+AB86</f>
        <v>0</v>
      </c>
      <c r="AD86" s="48">
        <f>X86</f>
        <v>0</v>
      </c>
      <c r="AE86" s="110"/>
      <c r="AF86" s="110"/>
      <c r="AG86" s="110"/>
      <c r="AH86" s="46">
        <f>AD86+AE86-AF86+AG86</f>
        <v>0</v>
      </c>
      <c r="AI86" s="47">
        <f>AC86</f>
        <v>0</v>
      </c>
      <c r="AJ86" s="110"/>
      <c r="AK86" s="110"/>
      <c r="AL86" s="110"/>
      <c r="AM86" s="45">
        <f>AI86+AJ86-AK86+AL86</f>
        <v>0</v>
      </c>
      <c r="AN86" s="48">
        <f>AH86</f>
        <v>0</v>
      </c>
      <c r="AO86" s="110"/>
      <c r="AP86" s="110"/>
      <c r="AQ86" s="110"/>
      <c r="AR86" s="46">
        <f>AN86+AO86-AP86+AQ86</f>
        <v>0</v>
      </c>
      <c r="AS86" s="47">
        <f>AM86</f>
        <v>0</v>
      </c>
      <c r="AT86" s="110"/>
      <c r="AU86" s="110"/>
      <c r="AV86" s="110"/>
      <c r="AW86" s="45">
        <f>AS86+AT86-AU86+AV86</f>
        <v>0</v>
      </c>
      <c r="AX86" s="48">
        <f>AR86</f>
        <v>0</v>
      </c>
      <c r="AY86" s="110"/>
      <c r="AZ86" s="110"/>
      <c r="BA86" s="110"/>
      <c r="BB86" s="46">
        <f>AX86+AY86-AZ86+BA86</f>
        <v>0</v>
      </c>
      <c r="BC86" s="47">
        <f>AW86</f>
        <v>0</v>
      </c>
      <c r="BD86" s="110">
        <v>6912</v>
      </c>
      <c r="BE86" s="110"/>
      <c r="BF86" s="110"/>
      <c r="BG86" s="45">
        <f>BC86+BD86-BE86+SUM(BF86:BF86)</f>
        <v>6912</v>
      </c>
      <c r="BH86" s="48">
        <f>BB86</f>
        <v>0</v>
      </c>
      <c r="BI86" s="110"/>
      <c r="BJ86" s="110"/>
      <c r="BK86" s="110"/>
      <c r="BL86" s="46">
        <f>BH86+BI86-BJ86+BK86</f>
        <v>0</v>
      </c>
      <c r="BM86" s="47">
        <f t="shared" si="112"/>
        <v>6912</v>
      </c>
      <c r="BN86" s="110">
        <f>-BN66</f>
        <v>16044</v>
      </c>
      <c r="BO86" s="110"/>
      <c r="BP86" s="110"/>
      <c r="BQ86" s="110"/>
      <c r="BR86" s="110"/>
      <c r="BS86" s="110"/>
      <c r="BT86" s="45">
        <f>BM86+BN86-BO86+SUM(BP86:BS86)</f>
        <v>22956</v>
      </c>
      <c r="BU86" s="45">
        <f t="shared" si="113"/>
        <v>0</v>
      </c>
      <c r="BV86" s="110"/>
      <c r="BW86" s="110"/>
      <c r="BX86" s="110"/>
      <c r="BY86" s="46">
        <f>BU86+BV86-BW86+BX86</f>
        <v>0</v>
      </c>
      <c r="BZ86" s="109"/>
      <c r="CA86" s="110"/>
      <c r="CB86" s="110"/>
      <c r="CC86" s="110"/>
      <c r="CD86" s="110"/>
      <c r="CE86" s="110"/>
      <c r="CF86" s="110"/>
      <c r="CG86" s="110"/>
      <c r="CH86" s="48">
        <f>BT86-BZ86+CB86+CD86</f>
        <v>22956</v>
      </c>
      <c r="CI86" s="76">
        <f>BY86-CA86+CC86+CE86</f>
        <v>0</v>
      </c>
      <c r="CJ86" s="111"/>
      <c r="CK86" s="110"/>
      <c r="CL86" s="49">
        <f t="shared" si="31"/>
        <v>22956</v>
      </c>
      <c r="CM86" s="112">
        <v>22956</v>
      </c>
      <c r="CN86" s="49">
        <f>CM86-SUM(BT86,BY86)</f>
        <v>0</v>
      </c>
    </row>
    <row r="87" spans="1:92" ht="17.25" thickBot="1">
      <c r="A87" s="1">
        <v>42</v>
      </c>
      <c r="C87" s="7" t="s">
        <v>125</v>
      </c>
      <c r="D87" s="13">
        <v>1595</v>
      </c>
      <c r="E87" s="122"/>
      <c r="F87" s="123"/>
      <c r="G87" s="123"/>
      <c r="H87" s="123"/>
      <c r="I87" s="62">
        <f>E87+F87-G87+H87</f>
        <v>0</v>
      </c>
      <c r="J87" s="123"/>
      <c r="K87" s="123"/>
      <c r="L87" s="123"/>
      <c r="M87" s="123"/>
      <c r="N87" s="63">
        <f>J87+K87-L87+M87</f>
        <v>0</v>
      </c>
      <c r="O87" s="71">
        <f>I87</f>
        <v>0</v>
      </c>
      <c r="P87" s="123"/>
      <c r="Q87" s="123"/>
      <c r="R87" s="123"/>
      <c r="S87" s="62">
        <f>O87+P87-Q87+R87</f>
        <v>0</v>
      </c>
      <c r="T87" s="72">
        <f>N87</f>
        <v>0</v>
      </c>
      <c r="U87" s="123"/>
      <c r="V87" s="123"/>
      <c r="W87" s="123"/>
      <c r="X87" s="64">
        <f>T87+U87-V87+W87</f>
        <v>0</v>
      </c>
      <c r="Y87" s="71">
        <f>S87</f>
        <v>0</v>
      </c>
      <c r="Z87" s="123"/>
      <c r="AA87" s="123"/>
      <c r="AB87" s="123"/>
      <c r="AC87" s="64">
        <f>Y87+Z87-AA87+AB87</f>
        <v>0</v>
      </c>
      <c r="AD87" s="72">
        <f>X87</f>
        <v>0</v>
      </c>
      <c r="AE87" s="123"/>
      <c r="AF87" s="123"/>
      <c r="AG87" s="123"/>
      <c r="AH87" s="64">
        <f>AD87+AE87-AF87+AG87</f>
        <v>0</v>
      </c>
      <c r="AI87" s="71">
        <f>AC87</f>
        <v>0</v>
      </c>
      <c r="AJ87" s="123"/>
      <c r="AK87" s="123"/>
      <c r="AL87" s="123"/>
      <c r="AM87" s="64">
        <f>AI87+AJ87-AK87+AL87</f>
        <v>0</v>
      </c>
      <c r="AN87" s="72">
        <f>AH87</f>
        <v>0</v>
      </c>
      <c r="AO87" s="123"/>
      <c r="AP87" s="123"/>
      <c r="AQ87" s="123"/>
      <c r="AR87" s="64">
        <f>AN87+AO87-AP87+AQ87</f>
        <v>0</v>
      </c>
      <c r="AS87" s="71">
        <f>AM87</f>
        <v>0</v>
      </c>
      <c r="AT87" s="123"/>
      <c r="AU87" s="123"/>
      <c r="AV87" s="123"/>
      <c r="AW87" s="89">
        <f>AS87+AT87-AU87+AV87</f>
        <v>0</v>
      </c>
      <c r="AX87" s="90">
        <f>AR87</f>
        <v>0</v>
      </c>
      <c r="AY87" s="123"/>
      <c r="AZ87" s="123"/>
      <c r="BA87" s="123"/>
      <c r="BB87" s="64">
        <f>AX87+AY87-AZ87+BA87</f>
        <v>0</v>
      </c>
      <c r="BC87" s="71">
        <f>AW87</f>
        <v>0</v>
      </c>
      <c r="BD87" s="123"/>
      <c r="BE87" s="123"/>
      <c r="BF87" s="123"/>
      <c r="BG87" s="62">
        <f>BC87+BD87-BE87+SUM(BF87:BF87)</f>
        <v>0</v>
      </c>
      <c r="BH87" s="72">
        <f>BB87</f>
        <v>0</v>
      </c>
      <c r="BI87" s="123"/>
      <c r="BJ87" s="123"/>
      <c r="BK87" s="123"/>
      <c r="BL87" s="63">
        <f>BH87+BI87-BJ87+BK87</f>
        <v>0</v>
      </c>
      <c r="BM87" s="47">
        <f t="shared" si="112"/>
        <v>0</v>
      </c>
      <c r="BN87" s="123">
        <f>110783+136457-736625-1</f>
        <v>-489386</v>
      </c>
      <c r="BO87" s="123">
        <v>-736625</v>
      </c>
      <c r="BP87" s="123"/>
      <c r="BQ87" s="123"/>
      <c r="BR87" s="123"/>
      <c r="BS87" s="123"/>
      <c r="BT87" s="62">
        <f>BM87+BN87-BO87+SUM(BP87:BS87)</f>
        <v>247239</v>
      </c>
      <c r="BU87" s="62">
        <f t="shared" si="113"/>
        <v>0</v>
      </c>
      <c r="BV87" s="123">
        <f>52976+14598-62158</f>
        <v>5416</v>
      </c>
      <c r="BW87" s="123">
        <v>-62158</v>
      </c>
      <c r="BX87" s="123"/>
      <c r="BY87" s="63">
        <f>BU87+BV87-BW87+BX87</f>
        <v>67574</v>
      </c>
      <c r="BZ87" s="124">
        <f>-BZ35-BZ64-BZ71</f>
        <v>1950176</v>
      </c>
      <c r="CA87" s="125">
        <f>-CA35-CA64-CA71</f>
        <v>-99935</v>
      </c>
      <c r="CB87" s="125"/>
      <c r="CC87" s="125"/>
      <c r="CD87" s="125"/>
      <c r="CE87" s="125"/>
      <c r="CF87" s="123"/>
      <c r="CG87" s="123"/>
      <c r="CH87" s="72">
        <f>BT87-BZ87+CB87+CD87</f>
        <v>-1702937</v>
      </c>
      <c r="CI87" s="63">
        <f>BY87-CA87+CC87+CE87</f>
        <v>167509</v>
      </c>
      <c r="CJ87" s="126"/>
      <c r="CK87" s="123"/>
      <c r="CL87" s="135">
        <f t="shared" si="31"/>
        <v>-1535428</v>
      </c>
      <c r="CM87" s="127">
        <v>314813</v>
      </c>
      <c r="CN87" s="134">
        <f>CM87-SUM(BT87,BY87)</f>
        <v>0</v>
      </c>
    </row>
    <row r="88" spans="1:92">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row>
    <row r="90" spans="1:92" ht="30.75" customHeight="1">
      <c r="B90" s="2"/>
      <c r="C90" s="254" t="s">
        <v>79</v>
      </c>
      <c r="D90" s="254"/>
      <c r="E90" s="254"/>
      <c r="F90" s="254"/>
      <c r="G90" s="254"/>
      <c r="H90" s="254"/>
    </row>
    <row r="91" spans="1:92" ht="16.5">
      <c r="B91" s="26">
        <v>1</v>
      </c>
      <c r="C91" s="27" t="s">
        <v>56</v>
      </c>
      <c r="E91" s="27"/>
      <c r="F91" s="7"/>
      <c r="G91" s="7"/>
      <c r="H91" s="14"/>
      <c r="I91" s="7"/>
      <c r="J91" s="7"/>
      <c r="K91" s="14"/>
      <c r="L91" s="14"/>
      <c r="M91" s="14"/>
      <c r="N91" s="14"/>
      <c r="O91" s="29"/>
      <c r="P91" s="29"/>
      <c r="Q91" s="29"/>
      <c r="R91" s="29"/>
      <c r="V91" s="14"/>
      <c r="W91" s="14"/>
      <c r="AF91" s="14"/>
      <c r="AG91" s="14"/>
      <c r="AP91" s="14"/>
      <c r="AQ91" s="14"/>
      <c r="AZ91" s="14"/>
      <c r="BA91" s="14"/>
      <c r="BJ91" s="14"/>
      <c r="BK91" s="14"/>
      <c r="BW91" s="14"/>
      <c r="BX91" s="14"/>
      <c r="BZ91" s="14"/>
      <c r="CA91" s="14"/>
      <c r="CB91" s="14"/>
      <c r="CC91" s="14"/>
      <c r="CD91" s="14"/>
      <c r="CE91" s="14"/>
      <c r="CF91" s="14"/>
      <c r="CG91" s="14"/>
      <c r="CH91" s="14"/>
      <c r="CI91" s="14"/>
    </row>
    <row r="92" spans="1:92" ht="16.5">
      <c r="B92" s="30" t="s">
        <v>99</v>
      </c>
      <c r="C92" s="27" t="s">
        <v>69</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c r="CD92" s="14"/>
      <c r="CE92" s="14"/>
      <c r="CF92" s="14"/>
      <c r="CG92" s="14"/>
      <c r="CH92" s="14"/>
      <c r="CI92" s="14"/>
      <c r="CN92" s="75"/>
    </row>
    <row r="93" spans="1:92" ht="16.5">
      <c r="B93" s="26">
        <v>2</v>
      </c>
      <c r="C93" s="1" t="s">
        <v>58</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c r="CD93" s="14"/>
      <c r="CE93" s="14"/>
      <c r="CF93" s="14"/>
      <c r="CG93" s="14"/>
      <c r="CH93" s="14"/>
      <c r="CI93" s="14"/>
    </row>
    <row r="94" spans="1:92" ht="16.5">
      <c r="B94" s="26">
        <v>3</v>
      </c>
      <c r="C94" s="27" t="s">
        <v>57</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c r="CD94" s="14"/>
      <c r="CE94" s="14"/>
      <c r="CF94" s="14"/>
      <c r="CG94" s="14"/>
      <c r="CH94" s="14"/>
      <c r="CI94" s="14"/>
    </row>
    <row r="95" spans="1:92" ht="16.5">
      <c r="B95" s="26">
        <v>4</v>
      </c>
      <c r="C95" s="27" t="s">
        <v>20</v>
      </c>
      <c r="E95" s="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c r="CD95" s="14"/>
      <c r="CE95" s="14"/>
      <c r="CF95" s="14"/>
      <c r="CG95" s="14"/>
      <c r="CH95" s="14"/>
      <c r="CI95" s="14"/>
    </row>
    <row r="96" spans="1:92" ht="16.5">
      <c r="B96" s="26">
        <v>5</v>
      </c>
      <c r="C96" s="27" t="s">
        <v>21</v>
      </c>
      <c r="E96" s="7"/>
      <c r="F96" s="7"/>
      <c r="G96" s="7"/>
      <c r="H96" s="14"/>
      <c r="I96" s="7"/>
      <c r="J96" s="7"/>
      <c r="K96" s="14"/>
      <c r="L96" s="14"/>
      <c r="M96" s="14"/>
      <c r="N96" s="14"/>
      <c r="O96" s="31"/>
      <c r="P96" s="31"/>
      <c r="Q96" s="31"/>
      <c r="R96" s="31"/>
      <c r="V96" s="14"/>
      <c r="W96" s="14"/>
      <c r="AF96" s="14"/>
      <c r="AG96" s="14"/>
      <c r="AP96" s="14"/>
      <c r="AQ96" s="14"/>
      <c r="AZ96" s="14"/>
      <c r="BA96" s="14"/>
      <c r="BJ96" s="14"/>
      <c r="BK96" s="14"/>
      <c r="BW96" s="14"/>
      <c r="BX96" s="14"/>
      <c r="BZ96" s="14"/>
      <c r="CA96" s="14"/>
      <c r="CB96" s="14"/>
      <c r="CC96" s="14"/>
      <c r="CD96" s="14"/>
      <c r="CE96" s="14"/>
      <c r="CF96" s="14"/>
      <c r="CG96" s="14"/>
      <c r="CH96" s="14"/>
      <c r="CI96" s="14"/>
    </row>
    <row r="97" spans="2:87" ht="16.5" customHeight="1">
      <c r="B97" s="26">
        <v>6</v>
      </c>
      <c r="C97" s="250" t="s">
        <v>140</v>
      </c>
      <c r="D97" s="250"/>
      <c r="E97" s="250"/>
      <c r="F97" s="250"/>
      <c r="G97" s="250"/>
      <c r="H97" s="250"/>
      <c r="I97" s="7"/>
      <c r="J97" s="7"/>
      <c r="K97" s="14"/>
      <c r="L97" s="14"/>
      <c r="M97" s="14"/>
      <c r="N97" s="14"/>
      <c r="O97" s="28"/>
      <c r="P97" s="28"/>
      <c r="Q97" s="28"/>
      <c r="R97" s="28"/>
      <c r="V97" s="14"/>
      <c r="W97" s="14"/>
      <c r="AF97" s="14"/>
      <c r="AG97" s="14"/>
      <c r="AP97" s="14"/>
      <c r="AQ97" s="14"/>
      <c r="AZ97" s="14"/>
      <c r="BA97" s="14"/>
      <c r="BJ97" s="14"/>
      <c r="BK97" s="14"/>
      <c r="BW97" s="14"/>
      <c r="BX97" s="14"/>
      <c r="BZ97" s="14"/>
      <c r="CA97" s="14"/>
      <c r="CB97" s="14"/>
      <c r="CC97" s="14"/>
      <c r="CD97" s="14"/>
      <c r="CE97" s="14"/>
      <c r="CF97" s="14"/>
      <c r="CG97" s="14"/>
      <c r="CH97" s="14"/>
      <c r="CI97" s="14"/>
    </row>
    <row r="98" spans="2:87" ht="19.5" customHeight="1">
      <c r="B98" s="26"/>
      <c r="C98" s="250"/>
      <c r="D98" s="250"/>
      <c r="E98" s="250"/>
      <c r="F98" s="250"/>
      <c r="G98" s="250"/>
      <c r="H98" s="250"/>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c r="CD98" s="14"/>
      <c r="CE98" s="14"/>
      <c r="CF98" s="14"/>
      <c r="CG98" s="14"/>
      <c r="CH98" s="14"/>
      <c r="CI98" s="14"/>
    </row>
    <row r="99" spans="2:87" ht="3.75" customHeight="1">
      <c r="B99" s="26"/>
      <c r="C99" s="250"/>
      <c r="D99" s="250"/>
      <c r="E99" s="250"/>
      <c r="F99" s="250"/>
      <c r="G99" s="250"/>
      <c r="H99" s="250"/>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c r="CD99" s="14"/>
      <c r="CE99" s="14"/>
      <c r="CF99" s="14"/>
      <c r="CG99" s="14"/>
      <c r="CH99" s="14"/>
      <c r="CI99" s="14"/>
    </row>
    <row r="100" spans="2:87" ht="16.5">
      <c r="B100" s="26">
        <v>7</v>
      </c>
      <c r="C100" s="204" t="s">
        <v>142</v>
      </c>
      <c r="E100" s="7"/>
      <c r="F100" s="7"/>
      <c r="G100" s="7"/>
      <c r="H100" s="14"/>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c r="CD100" s="14"/>
      <c r="CE100" s="14"/>
      <c r="CF100" s="14"/>
      <c r="CG100" s="14"/>
      <c r="CH100" s="14"/>
      <c r="CI100" s="14"/>
    </row>
    <row r="101" spans="2:87" ht="16.5">
      <c r="B101" s="26"/>
      <c r="C101" s="27" t="s">
        <v>141</v>
      </c>
      <c r="E101" s="7"/>
      <c r="F101" s="7"/>
      <c r="G101" s="7"/>
      <c r="H101" s="14"/>
      <c r="I101" s="7"/>
      <c r="J101" s="7"/>
      <c r="K101" s="14"/>
      <c r="L101" s="14"/>
      <c r="M101" s="14"/>
      <c r="N101" s="14"/>
      <c r="O101" s="29"/>
      <c r="P101" s="29"/>
      <c r="Q101" s="29"/>
      <c r="R101" s="29"/>
      <c r="V101" s="14"/>
      <c r="W101" s="14"/>
      <c r="AF101" s="14"/>
      <c r="AG101" s="14"/>
      <c r="AP101" s="14"/>
      <c r="AQ101" s="14"/>
      <c r="AZ101" s="14"/>
      <c r="BA101" s="14"/>
      <c r="BJ101" s="14"/>
      <c r="BK101" s="14"/>
      <c r="BW101" s="14"/>
      <c r="BX101" s="14"/>
      <c r="BZ101" s="14"/>
      <c r="CA101" s="14"/>
      <c r="CB101" s="14"/>
      <c r="CC101" s="14"/>
      <c r="CD101" s="14"/>
      <c r="CE101" s="14"/>
      <c r="CF101" s="14"/>
      <c r="CG101" s="14"/>
      <c r="CH101" s="14"/>
      <c r="CI101" s="14"/>
    </row>
    <row r="102" spans="2:87" ht="16.5">
      <c r="B102" s="26">
        <v>8</v>
      </c>
      <c r="C102" s="27" t="s">
        <v>93</v>
      </c>
    </row>
    <row r="103" spans="2:87">
      <c r="C103" s="27" t="s">
        <v>143</v>
      </c>
    </row>
    <row r="104" spans="2:87" ht="14.25">
      <c r="C104" s="27" t="s">
        <v>94</v>
      </c>
      <c r="D104" s="13"/>
    </row>
    <row r="105" spans="2:87" ht="16.5">
      <c r="B105" s="26">
        <v>9</v>
      </c>
      <c r="C105" s="27" t="s">
        <v>95</v>
      </c>
    </row>
    <row r="106" spans="2:87">
      <c r="C106" s="27" t="s">
        <v>96</v>
      </c>
    </row>
    <row r="107" spans="2:87" ht="16.5">
      <c r="B107" s="26">
        <v>10</v>
      </c>
      <c r="C107" s="27" t="s">
        <v>97</v>
      </c>
    </row>
    <row r="108" spans="2:87" ht="16.5">
      <c r="B108" s="26">
        <v>11</v>
      </c>
      <c r="C108" s="27" t="s">
        <v>136</v>
      </c>
    </row>
    <row r="109" spans="2:87">
      <c r="C109" s="27" t="s">
        <v>137</v>
      </c>
    </row>
  </sheetData>
  <mergeCells count="100">
    <mergeCell ref="BL20:BL22"/>
    <mergeCell ref="AK20:AK22"/>
    <mergeCell ref="AM20:AM22"/>
    <mergeCell ref="AX20:AX22"/>
    <mergeCell ref="AU20:AU22"/>
    <mergeCell ref="AV20:AV22"/>
    <mergeCell ref="AL20:AL22"/>
    <mergeCell ref="AP20:AP22"/>
    <mergeCell ref="AQ20:AQ22"/>
    <mergeCell ref="AO20:AO22"/>
    <mergeCell ref="AR20:AR22"/>
    <mergeCell ref="AN20:AN22"/>
    <mergeCell ref="AW20:AW22"/>
    <mergeCell ref="AE20:AE22"/>
    <mergeCell ref="AC20:AC22"/>
    <mergeCell ref="S20:S22"/>
    <mergeCell ref="AF20:AF22"/>
    <mergeCell ref="AJ20:AJ22"/>
    <mergeCell ref="AI20:AI22"/>
    <mergeCell ref="AG20:AG22"/>
    <mergeCell ref="AB20:AB22"/>
    <mergeCell ref="AD20:AD22"/>
    <mergeCell ref="X20:X22"/>
    <mergeCell ref="Y20:Y22"/>
    <mergeCell ref="Z20:Z22"/>
    <mergeCell ref="C90:H90"/>
    <mergeCell ref="U20:U22"/>
    <mergeCell ref="M20:M22"/>
    <mergeCell ref="V20:V22"/>
    <mergeCell ref="W20:W22"/>
    <mergeCell ref="H20:H22"/>
    <mergeCell ref="T20:T22"/>
    <mergeCell ref="F20:F22"/>
    <mergeCell ref="G20:G22"/>
    <mergeCell ref="J20:J22"/>
    <mergeCell ref="K20:K22"/>
    <mergeCell ref="N20:N22"/>
    <mergeCell ref="L20:L22"/>
    <mergeCell ref="C97:H99"/>
    <mergeCell ref="C20:C22"/>
    <mergeCell ref="D20:D22"/>
    <mergeCell ref="AA20:AA22"/>
    <mergeCell ref="BC19:BL19"/>
    <mergeCell ref="E19:N19"/>
    <mergeCell ref="Y19:AH19"/>
    <mergeCell ref="AI19:AR19"/>
    <mergeCell ref="E20:E22"/>
    <mergeCell ref="O19:X19"/>
    <mergeCell ref="O20:O22"/>
    <mergeCell ref="P20:P22"/>
    <mergeCell ref="Q20:Q22"/>
    <mergeCell ref="R20:R22"/>
    <mergeCell ref="I20:I22"/>
    <mergeCell ref="AH20:AH22"/>
    <mergeCell ref="BM19:BY19"/>
    <mergeCell ref="BM20:BM22"/>
    <mergeCell ref="BN20:BN22"/>
    <mergeCell ref="BT20:BT22"/>
    <mergeCell ref="BU20:BU22"/>
    <mergeCell ref="BO20:BO22"/>
    <mergeCell ref="BP20:BP22"/>
    <mergeCell ref="BQ20:BQ22"/>
    <mergeCell ref="BR20:BR22"/>
    <mergeCell ref="BS20:BS22"/>
    <mergeCell ref="BW20:BW22"/>
    <mergeCell ref="BX20:BX22"/>
    <mergeCell ref="BY20:BY22"/>
    <mergeCell ref="BV20:BV22"/>
    <mergeCell ref="AS19:BB19"/>
    <mergeCell ref="AS20:AS22"/>
    <mergeCell ref="CM20:CM22"/>
    <mergeCell ref="CN20:CN22"/>
    <mergeCell ref="CJ19:CL19"/>
    <mergeCell ref="CL20:CL22"/>
    <mergeCell ref="CK20:CK22"/>
    <mergeCell ref="CJ20:CJ22"/>
    <mergeCell ref="AT20:AT22"/>
    <mergeCell ref="BK20:BK22"/>
    <mergeCell ref="BF20:BF22"/>
    <mergeCell ref="BG20:BG22"/>
    <mergeCell ref="BH20:BH22"/>
    <mergeCell ref="BE20:BE22"/>
    <mergeCell ref="AY20:AY22"/>
    <mergeCell ref="BB20:BB22"/>
    <mergeCell ref="AZ20:AZ22"/>
    <mergeCell ref="BA20:BA22"/>
    <mergeCell ref="BJ20:BJ22"/>
    <mergeCell ref="BC20:BC22"/>
    <mergeCell ref="BD20:BD22"/>
    <mergeCell ref="BI20:BI22"/>
    <mergeCell ref="CB20:CB22"/>
    <mergeCell ref="CC20:CC22"/>
    <mergeCell ref="CD20:CD22"/>
    <mergeCell ref="CE20:CE22"/>
    <mergeCell ref="BZ19:CI19"/>
    <mergeCell ref="CH20:CH22"/>
    <mergeCell ref="CI20:CI22"/>
    <mergeCell ref="CG20:CG22"/>
    <mergeCell ref="CA20:CA22"/>
    <mergeCell ref="BZ20:BZ22"/>
  </mergeCells>
  <phoneticPr fontId="13" type="noConversion"/>
  <pageMargins left="0.36" right="0.41" top="0.64" bottom="0.98425196850393704" header="0.32" footer="0.51180993000874886"/>
  <pageSetup scale="42" orientation="landscape" r:id="rId1"/>
  <headerFooter alignWithMargins="0"/>
  <rowBreaks count="1" manualBreakCount="1">
    <brk id="69" max="16383" man="1"/>
  </rowBreaks>
  <colBreaks count="6" manualBreakCount="6">
    <brk id="14" max="1048575" man="1"/>
    <brk id="24" max="1048575" man="1"/>
    <brk id="34" max="1048575" man="1"/>
    <brk id="44" max="1048575" man="1"/>
    <brk id="54" max="1048575" man="1"/>
    <brk id="64" max="1048575" man="1"/>
  </colBreaks>
  <ignoredErrors>
    <ignoredError sqref="CJ24:CJ29" unlockedFormula="1"/>
  </ignoredErrors>
  <drawing r:id="rId2"/>
  <legacyDrawing r:id="rId3"/>
</worksheet>
</file>

<file path=xl/worksheets/sheet3.xml><?xml version="1.0" encoding="utf-8"?>
<worksheet xmlns="http://schemas.openxmlformats.org/spreadsheetml/2006/main" xmlns:r="http://schemas.openxmlformats.org/officeDocument/2006/relationships">
  <sheetPr codeName="Sheet5"/>
  <dimension ref="A16:F68"/>
  <sheetViews>
    <sheetView showGridLines="0" topLeftCell="B13" zoomScaleNormal="115" workbookViewId="0">
      <selection activeCell="C23" sqref="C23"/>
    </sheetView>
  </sheetViews>
  <sheetFormatPr defaultRowHeight="12.75"/>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c r="B16" s="258" t="s">
        <v>160</v>
      </c>
      <c r="C16" s="258"/>
      <c r="D16" s="258"/>
      <c r="E16" s="258"/>
    </row>
    <row r="18" spans="1:6" ht="38.25" customHeight="1" thickBot="1">
      <c r="B18"/>
      <c r="C18"/>
      <c r="D18"/>
    </row>
    <row r="19" spans="1:6" ht="29.25" thickBot="1">
      <c r="C19" s="42"/>
      <c r="D19" s="37"/>
      <c r="E19" s="38"/>
      <c r="F19" s="37"/>
    </row>
    <row r="20" spans="1:6" ht="14.25" customHeight="1">
      <c r="C20" s="256" t="s">
        <v>40</v>
      </c>
      <c r="D20" s="245" t="s">
        <v>0</v>
      </c>
      <c r="E20" s="241" t="s">
        <v>90</v>
      </c>
      <c r="F20" s="244" t="s">
        <v>50</v>
      </c>
    </row>
    <row r="21" spans="1:6" ht="24.75" customHeight="1">
      <c r="C21" s="256"/>
      <c r="D21" s="245"/>
      <c r="E21" s="242"/>
      <c r="F21" s="245"/>
    </row>
    <row r="22" spans="1:6" ht="36.75" customHeight="1" thickBot="1">
      <c r="B22" s="32"/>
      <c r="C22" s="257"/>
      <c r="D22" s="246"/>
      <c r="E22" s="255"/>
      <c r="F22" s="246"/>
    </row>
    <row r="23" spans="1:6" ht="33.75" customHeight="1">
      <c r="C23" s="68" t="s">
        <v>60</v>
      </c>
      <c r="D23" s="36"/>
      <c r="E23" s="41"/>
      <c r="F23" s="12"/>
    </row>
    <row r="24" spans="1:6" ht="30.75" hidden="1" customHeight="1">
      <c r="A24" s="1">
        <v>1</v>
      </c>
      <c r="C24" s="81" t="s">
        <v>62</v>
      </c>
      <c r="D24" s="80">
        <v>1550</v>
      </c>
      <c r="E24" s="65">
        <f>IF(ISERROR(VLOOKUP($A24, '2. 2013 Continuity Schedule'!$A$20:$CN$89, MATCH('3. Appendix A'!$E$20, '2. 2013 Continuity Schedule'!$A$20:$CN$20,0),FALSE)), 0, VLOOKUP($A24, '2. 2013 Continuity Schedule'!$A$20:$CN$89, MATCH('3. Appendix A'!$E$20, '2. 2013 Continuity Schedule'!$A$20:$CN$20,0),FALSE))</f>
        <v>0</v>
      </c>
      <c r="F24" s="73"/>
    </row>
    <row r="25" spans="1:6" ht="30.75" hidden="1" customHeight="1">
      <c r="A25" s="1">
        <v>2</v>
      </c>
      <c r="C25" s="81" t="s">
        <v>1</v>
      </c>
      <c r="D25" s="80">
        <v>1580</v>
      </c>
      <c r="E25" s="65">
        <f>IF(ISERROR(VLOOKUP($A25, '2. 2013 Continuity Schedule'!$A$20:$CN$89, MATCH('3. Appendix A'!$E$20, '2. 2013 Continuity Schedule'!$A$20:$CN$20,0),FALSE)), 0, VLOOKUP($A25, '2. 2013 Continuity Schedule'!$A$20:$CN$89, MATCH('3. Appendix A'!$E$20, '2. 2013 Continuity Schedule'!$A$20:$CN$20,0),FALSE))</f>
        <v>0</v>
      </c>
      <c r="F25" s="73"/>
    </row>
    <row r="26" spans="1:6" ht="30.75" hidden="1" customHeight="1">
      <c r="A26" s="1">
        <v>3</v>
      </c>
      <c r="C26" s="81" t="s">
        <v>2</v>
      </c>
      <c r="D26" s="80">
        <v>1584</v>
      </c>
      <c r="E26" s="65">
        <f>IF(ISERROR(VLOOKUP($A26, '2. 2013 Continuity Schedule'!$A$20:$CN$89, MATCH('3. Appendix A'!$E$20, '2. 2013 Continuity Schedule'!$A$20:$CN$20,0),FALSE)), 0, VLOOKUP($A26, '2. 2013 Continuity Schedule'!$A$20:$CN$89, MATCH('3. Appendix A'!$E$20, '2. 2013 Continuity Schedule'!$A$20:$CN$20,0),FALSE))</f>
        <v>0</v>
      </c>
      <c r="F26" s="73"/>
    </row>
    <row r="27" spans="1:6" ht="30.75" hidden="1" customHeight="1">
      <c r="A27" s="1">
        <v>4</v>
      </c>
      <c r="C27" s="81" t="s">
        <v>3</v>
      </c>
      <c r="D27" s="80">
        <v>1586</v>
      </c>
      <c r="E27" s="65">
        <f>IF(ISERROR(VLOOKUP($A27, '2. 2013 Continuity Schedule'!$A$20:$CN$89, MATCH('3. Appendix A'!$E$20, '2. 2013 Continuity Schedule'!$A$20:$CN$20,0),FALSE)), 0, VLOOKUP($A27, '2. 2013 Continuity Schedule'!$A$20:$CN$89, MATCH('3. Appendix A'!$E$20, '2. 2013 Continuity Schedule'!$A$20:$CN$20,0),FALSE))</f>
        <v>0</v>
      </c>
      <c r="F27" s="73"/>
    </row>
    <row r="28" spans="1:6" ht="30.75" hidden="1" customHeight="1">
      <c r="A28" s="1">
        <v>5</v>
      </c>
      <c r="C28" s="81" t="s">
        <v>91</v>
      </c>
      <c r="D28" s="80">
        <v>1588</v>
      </c>
      <c r="E28" s="65">
        <f>IF(ISERROR(VLOOKUP($A28, '2. 2013 Continuity Schedule'!$A$20:$CN$89, MATCH('3. Appendix A'!$E$20, '2. 2013 Continuity Schedule'!$A$20:$CN$20,0),FALSE)), 0, VLOOKUP($A28, '2. 2013 Continuity Schedule'!$A$20:$CN$89, MATCH('3. Appendix A'!$E$20, '2. 2013 Continuity Schedule'!$A$20:$CN$20,0),FALSE))</f>
        <v>0</v>
      </c>
      <c r="F28" s="73"/>
    </row>
    <row r="29" spans="1:6" ht="30.75" hidden="1" customHeight="1">
      <c r="A29" s="1">
        <v>6</v>
      </c>
      <c r="C29" s="81" t="s">
        <v>144</v>
      </c>
      <c r="D29" s="80">
        <v>1588</v>
      </c>
      <c r="E29" s="65">
        <f>IF(ISERROR(VLOOKUP($A29, '2. 2013 Continuity Schedule'!$A$20:$CN$89, MATCH('3. Appendix A'!$E$20, '2. 2013 Continuity Schedule'!$A$20:$CN$20,0),FALSE)), 0, VLOOKUP($A29, '2. 2013 Continuity Schedule'!$A$20:$CN$89, MATCH('3. Appendix A'!$E$20, '2. 2013 Continuity Schedule'!$A$20:$CN$20,0),FALSE))</f>
        <v>0</v>
      </c>
      <c r="F29" s="73"/>
    </row>
    <row r="30" spans="1:6" ht="30.75" hidden="1" customHeight="1">
      <c r="A30" s="1">
        <v>7</v>
      </c>
      <c r="C30" s="81" t="s">
        <v>19</v>
      </c>
      <c r="D30" s="80">
        <v>1590</v>
      </c>
      <c r="E30" s="65">
        <f>IF(ISERROR(VLOOKUP($A30, '2. 2013 Continuity Schedule'!$A$20:$CN$89, MATCH('3. Appendix A'!$E$20, '2. 2013 Continuity Schedule'!$A$20:$CN$20,0),FALSE)), 0, VLOOKUP($A30, '2. 2013 Continuity Schedule'!$A$20:$CN$89, MATCH('3. Appendix A'!$E$20, '2. 2013 Continuity Schedule'!$A$20:$CN$20,0),FALSE))</f>
        <v>0</v>
      </c>
      <c r="F30" s="73"/>
    </row>
    <row r="31" spans="1:6" ht="30.75" hidden="1" customHeight="1">
      <c r="A31" s="1">
        <v>8</v>
      </c>
      <c r="C31" s="83" t="s">
        <v>126</v>
      </c>
      <c r="D31" s="80">
        <v>1595</v>
      </c>
      <c r="E31" s="65">
        <f>IF(ISERROR(VLOOKUP($A31, '2. 2013 Continuity Schedule'!$A$20:$CN$89, MATCH('3. Appendix A'!$E$20, '2. 2013 Continuity Schedule'!$A$20:$CN$20,0),FALSE)), 0, VLOOKUP($A31, '2. 2013 Continuity Schedule'!$A$20:$CN$89, MATCH('3. Appendix A'!$E$20, '2. 2013 Continuity Schedule'!$A$20:$CN$20,0),FALSE))</f>
        <v>0</v>
      </c>
      <c r="F31" s="73"/>
    </row>
    <row r="32" spans="1:6" ht="30.75" hidden="1" customHeight="1">
      <c r="A32" s="1">
        <v>9</v>
      </c>
      <c r="C32" s="83" t="s">
        <v>127</v>
      </c>
      <c r="D32" s="80">
        <v>1595</v>
      </c>
      <c r="E32" s="65">
        <f>IF(ISERROR(VLOOKUP($A32, '2. 2013 Continuity Schedule'!$A$20:$CN$89, MATCH('3. Appendix A'!$E$20, '2. 2013 Continuity Schedule'!$A$20:$CN$20,0),FALSE)), 0, VLOOKUP($A32, '2. 2013 Continuity Schedule'!$A$20:$CN$89, MATCH('3. Appendix A'!$E$20, '2. 2013 Continuity Schedule'!$A$20:$CN$20,0),FALSE))</f>
        <v>0</v>
      </c>
      <c r="F32" s="73"/>
    </row>
    <row r="33" spans="1:6" ht="30.75" hidden="1" customHeight="1">
      <c r="A33" s="1">
        <v>9</v>
      </c>
      <c r="C33" s="83" t="s">
        <v>128</v>
      </c>
      <c r="D33" s="80">
        <v>1595</v>
      </c>
      <c r="E33" s="65">
        <f>IF(ISERROR(VLOOKUP($A33, '2. 2013 Continuity Schedule'!$A$20:$CN$89, MATCH('3. Appendix A'!$E$20, '2. 2013 Continuity Schedule'!$A$20:$CN$20,0),FALSE)), 0, VLOOKUP($A33, '2. 2013 Continuity Schedule'!$A$20:$CN$89, MATCH('3. Appendix A'!$E$20, '2. 2013 Continuity Schedule'!$A$20:$CN$20,0),FALSE))</f>
        <v>0</v>
      </c>
      <c r="F33" s="73"/>
    </row>
    <row r="34" spans="1:6" ht="30.75" customHeight="1" thickBot="1">
      <c r="C34" s="68" t="s">
        <v>61</v>
      </c>
      <c r="D34" s="67"/>
      <c r="E34" s="65"/>
      <c r="F34" s="85"/>
    </row>
    <row r="35" spans="1:6" ht="30.75" hidden="1" customHeight="1">
      <c r="A35" s="1">
        <v>10</v>
      </c>
      <c r="C35" s="81" t="s">
        <v>14</v>
      </c>
      <c r="D35" s="80">
        <v>1508</v>
      </c>
      <c r="E35" s="65">
        <f>IF(ISERROR(VLOOKUP($A35, '2. 2013 Continuity Schedule'!$A$20:$CN$89, MATCH('3. Appendix A'!$E$20, '2. 2013 Continuity Schedule'!$A$20:$CN$20,0),FALSE)), 0, VLOOKUP($A35, '2. 2013 Continuity Schedule'!$A$20:$CN$89, MATCH('3. Appendix A'!$E$20, '2. 2013 Continuity Schedule'!$A$20:$CN$20,0),FALSE))</f>
        <v>0</v>
      </c>
      <c r="F35" s="73"/>
    </row>
    <row r="36" spans="1:6" ht="30.75" hidden="1" customHeight="1">
      <c r="A36" s="1">
        <v>11</v>
      </c>
      <c r="C36" s="81" t="s">
        <v>15</v>
      </c>
      <c r="D36" s="80">
        <v>1508</v>
      </c>
      <c r="E36" s="65">
        <f>IF(ISERROR(VLOOKUP($A36, '2. 2013 Continuity Schedule'!$A$20:$CN$89, MATCH('3. Appendix A'!$E$20, '2. 2013 Continuity Schedule'!$A$20:$CN$20,0),FALSE)), 0, VLOOKUP($A36, '2. 2013 Continuity Schedule'!$A$20:$CN$89, MATCH('3. Appendix A'!$E$20, '2. 2013 Continuity Schedule'!$A$20:$CN$20,0),FALSE))</f>
        <v>0</v>
      </c>
      <c r="F36" s="73"/>
    </row>
    <row r="37" spans="1:6" ht="30.75" hidden="1" customHeight="1">
      <c r="A37" s="1">
        <v>12</v>
      </c>
      <c r="C37" s="81" t="s">
        <v>67</v>
      </c>
      <c r="D37" s="80">
        <v>1508</v>
      </c>
      <c r="E37" s="65">
        <f>IF(ISERROR(VLOOKUP($A37, '2. 2013 Continuity Schedule'!$A$20:$CN$89, MATCH('3. Appendix A'!$E$20, '2. 2013 Continuity Schedule'!$A$20:$CN$20,0),FALSE)), 0, VLOOKUP($A37, '2. 2013 Continuity Schedule'!$A$20:$CN$89, MATCH('3. Appendix A'!$E$20, '2. 2013 Continuity Schedule'!$A$20:$CN$20,0),FALSE))</f>
        <v>0</v>
      </c>
      <c r="F37" s="73"/>
    </row>
    <row r="38" spans="1:6" ht="30.75" hidden="1" customHeight="1">
      <c r="A38" s="1">
        <v>13</v>
      </c>
      <c r="C38" s="81" t="s">
        <v>68</v>
      </c>
      <c r="D38" s="80">
        <v>1508</v>
      </c>
      <c r="E38" s="65">
        <f>IF(ISERROR(VLOOKUP($A38, '2. 2013 Continuity Schedule'!$A$20:$CN$89, MATCH('3. Appendix A'!$E$20, '2. 2013 Continuity Schedule'!$A$20:$CN$20,0),FALSE)), 0, VLOOKUP($A38, '2. 2013 Continuity Schedule'!$A$20:$CN$89, MATCH('3. Appendix A'!$E$20, '2. 2013 Continuity Schedule'!$A$20:$CN$20,0),FALSE))</f>
        <v>0</v>
      </c>
      <c r="F38" s="73"/>
    </row>
    <row r="39" spans="1:6" ht="30.75" hidden="1" customHeight="1">
      <c r="A39" s="1">
        <v>14</v>
      </c>
      <c r="C39" s="82" t="s">
        <v>122</v>
      </c>
      <c r="D39" s="80">
        <v>1508</v>
      </c>
      <c r="E39" s="65">
        <f>IF(ISERROR(VLOOKUP($A39, '2. 2013 Continuity Schedule'!$A$20:$CN$89, MATCH('3. Appendix A'!$E$20, '2. 2013 Continuity Schedule'!$A$20:$CN$20,0),FALSE)), 0, VLOOKUP($A39, '2. 2013 Continuity Schedule'!$A$20:$CN$89, MATCH('3. Appendix A'!$E$20, '2. 2013 Continuity Schedule'!$A$20:$CN$20,0),FALSE))</f>
        <v>0</v>
      </c>
      <c r="F39" s="73"/>
    </row>
    <row r="40" spans="1:6" ht="30.75" hidden="1" customHeight="1">
      <c r="A40" s="1">
        <v>15</v>
      </c>
      <c r="C40" s="82" t="s">
        <v>92</v>
      </c>
      <c r="D40" s="80">
        <v>1508</v>
      </c>
      <c r="E40" s="65">
        <f>IF(ISERROR(VLOOKUP($A40, '2. 2013 Continuity Schedule'!$A$20:$CN$89, MATCH('3. Appendix A'!$E$20, '2. 2013 Continuity Schedule'!$A$20:$CN$20,0),FALSE)), 0, VLOOKUP($A40, '2. 2013 Continuity Schedule'!$A$20:$CN$89, MATCH('3. Appendix A'!$E$20, '2. 2013 Continuity Schedule'!$A$20:$CN$20,0),FALSE))</f>
        <v>0</v>
      </c>
      <c r="F40" s="73"/>
    </row>
    <row r="41" spans="1:6" ht="30.75" hidden="1" customHeight="1">
      <c r="A41" s="1">
        <v>16</v>
      </c>
      <c r="C41" s="81" t="s">
        <v>119</v>
      </c>
      <c r="D41" s="80">
        <v>1508</v>
      </c>
      <c r="E41" s="65">
        <f>IF(ISERROR(VLOOKUP($A41, '2. 2013 Continuity Schedule'!$A$20:$CN$89, MATCH('3. Appendix A'!$E$20, '2. 2013 Continuity Schedule'!$A$20:$CN$20,0),FALSE)), 0, VLOOKUP($A41, '2. 2013 Continuity Schedule'!$A$20:$CN$89, MATCH('3. Appendix A'!$E$20, '2. 2013 Continuity Schedule'!$A$20:$CN$20,0),FALSE))</f>
        <v>0</v>
      </c>
      <c r="F41" s="73"/>
    </row>
    <row r="42" spans="1:6" ht="30.75" hidden="1" customHeight="1">
      <c r="A42" s="1">
        <v>17</v>
      </c>
      <c r="C42" s="81" t="s">
        <v>4</v>
      </c>
      <c r="D42" s="80">
        <v>1518</v>
      </c>
      <c r="E42" s="65">
        <f>IF(ISERROR(VLOOKUP($A42, '2. 2013 Continuity Schedule'!$A$20:$CN$89, MATCH('3. Appendix A'!$E$20, '2. 2013 Continuity Schedule'!$A$20:$CN$20,0),FALSE)), 0, VLOOKUP($A42, '2. 2013 Continuity Schedule'!$A$20:$CN$89, MATCH('3. Appendix A'!$E$20, '2. 2013 Continuity Schedule'!$A$20:$CN$20,0),FALSE))</f>
        <v>0</v>
      </c>
      <c r="F42" s="73"/>
    </row>
    <row r="43" spans="1:6" ht="30.75" hidden="1" customHeight="1">
      <c r="A43" s="1">
        <v>18</v>
      </c>
      <c r="C43" s="81" t="s">
        <v>17</v>
      </c>
      <c r="D43" s="80">
        <v>1525</v>
      </c>
      <c r="E43" s="65">
        <f>IF(ISERROR(VLOOKUP($A43, '2. 2013 Continuity Schedule'!$A$20:$CN$89, MATCH('3. Appendix A'!$E$20, '2. 2013 Continuity Schedule'!$A$20:$CN$20,0),FALSE)), 0, VLOOKUP($A43, '2. 2013 Continuity Schedule'!$A$20:$CN$89, MATCH('3. Appendix A'!$E$20, '2. 2013 Continuity Schedule'!$A$20:$CN$20,0),FALSE))</f>
        <v>0</v>
      </c>
      <c r="F43" s="73"/>
    </row>
    <row r="44" spans="1:6" ht="30.75" hidden="1" customHeight="1">
      <c r="A44" s="1">
        <v>19</v>
      </c>
      <c r="C44" s="81" t="s">
        <v>64</v>
      </c>
      <c r="D44" s="80">
        <v>1531</v>
      </c>
      <c r="E44" s="65">
        <f>IF(ISERROR(VLOOKUP($A44, '2. 2013 Continuity Schedule'!$A$20:$CN$89, MATCH('3. Appendix A'!$E$20, '2. 2013 Continuity Schedule'!$A$20:$CN$20,0),FALSE)), 0, VLOOKUP($A44, '2. 2013 Continuity Schedule'!$A$20:$CN$89, MATCH('3. Appendix A'!$E$20, '2. 2013 Continuity Schedule'!$A$20:$CN$20,0),FALSE))</f>
        <v>0</v>
      </c>
      <c r="F44" s="73"/>
    </row>
    <row r="45" spans="1:6" ht="30.75" hidden="1" customHeight="1">
      <c r="A45" s="1">
        <v>20</v>
      </c>
      <c r="C45" s="81" t="s">
        <v>65</v>
      </c>
      <c r="D45" s="80">
        <v>1532</v>
      </c>
      <c r="E45" s="65">
        <f>IF(ISERROR(VLOOKUP($A45, '2. 2013 Continuity Schedule'!$A$20:$CN$89, MATCH('3. Appendix A'!$E$20, '2. 2013 Continuity Schedule'!$A$20:$CN$20,0),FALSE)), 0, VLOOKUP($A45, '2. 2013 Continuity Schedule'!$A$20:$CN$89, MATCH('3. Appendix A'!$E$20, '2. 2013 Continuity Schedule'!$A$20:$CN$20,0),FALSE))</f>
        <v>0</v>
      </c>
      <c r="F45" s="73"/>
    </row>
    <row r="46" spans="1:6" ht="30.75" hidden="1" customHeight="1" thickBot="1">
      <c r="A46" s="1">
        <v>21</v>
      </c>
      <c r="C46" s="81" t="s">
        <v>41</v>
      </c>
      <c r="D46" s="80">
        <v>1533</v>
      </c>
      <c r="E46" s="65">
        <f>IF(ISERROR(VLOOKUP($A46, '2. 2013 Continuity Schedule'!$A$20:$CN$89, MATCH('3. Appendix A'!$E$20, '2. 2013 Continuity Schedule'!$A$20:$CN$20,0),FALSE)), 0, VLOOKUP($A46, '2. 2013 Continuity Schedule'!$A$20:$CN$89, MATCH('3. Appendix A'!$E$20, '2. 2013 Continuity Schedule'!$A$20:$CN$20,0),FALSE))</f>
        <v>0</v>
      </c>
      <c r="F46" s="73"/>
    </row>
    <row r="47" spans="1:6" ht="30.75" hidden="1" customHeight="1">
      <c r="A47" s="1">
        <v>22</v>
      </c>
      <c r="C47" s="81" t="s">
        <v>32</v>
      </c>
      <c r="D47" s="80">
        <v>1534</v>
      </c>
      <c r="E47" s="65">
        <f>IF(ISERROR(VLOOKUP($A47, '2. 2013 Continuity Schedule'!$A$20:$CN$89, MATCH('3. Appendix A'!$E$20, '2. 2013 Continuity Schedule'!$A$20:$CN$20,0),FALSE)), 0, VLOOKUP($A47, '2. 2013 Continuity Schedule'!$A$20:$CN$89, MATCH('3. Appendix A'!$E$20, '2. 2013 Continuity Schedule'!$A$20:$CN$20,0),FALSE))</f>
        <v>0</v>
      </c>
      <c r="F47" s="73"/>
    </row>
    <row r="48" spans="1:6" ht="30.75" hidden="1" customHeight="1">
      <c r="A48" s="1">
        <v>23</v>
      </c>
      <c r="C48" s="81" t="s">
        <v>33</v>
      </c>
      <c r="D48" s="80">
        <v>1535</v>
      </c>
      <c r="E48" s="65">
        <f>IF(ISERROR(VLOOKUP($A48, '2. 2013 Continuity Schedule'!$A$20:$CN$89, MATCH('3. Appendix A'!$E$20, '2. 2013 Continuity Schedule'!$A$20:$CN$20,0),FALSE)), 0, VLOOKUP($A48, '2. 2013 Continuity Schedule'!$A$20:$CN$89, MATCH('3. Appendix A'!$E$20, '2. 2013 Continuity Schedule'!$A$20:$CN$20,0),FALSE))</f>
        <v>0</v>
      </c>
      <c r="F48" s="73"/>
    </row>
    <row r="49" spans="1:6" ht="30.75" hidden="1" customHeight="1">
      <c r="A49" s="1">
        <v>24</v>
      </c>
      <c r="C49" s="81" t="s">
        <v>39</v>
      </c>
      <c r="D49" s="80">
        <v>1536</v>
      </c>
      <c r="E49" s="65">
        <f>IF(ISERROR(VLOOKUP($A49, '2. 2013 Continuity Schedule'!$A$20:$CN$89, MATCH('3. Appendix A'!$E$20, '2. 2013 Continuity Schedule'!$A$20:$CN$20,0),FALSE)), 0, VLOOKUP($A49, '2. 2013 Continuity Schedule'!$A$20:$CN$89, MATCH('3. Appendix A'!$E$20, '2. 2013 Continuity Schedule'!$A$20:$CN$20,0),FALSE))</f>
        <v>0</v>
      </c>
      <c r="F49" s="73"/>
    </row>
    <row r="50" spans="1:6" ht="30.75" hidden="1" customHeight="1">
      <c r="A50" s="1">
        <v>25</v>
      </c>
      <c r="C50" s="81" t="s">
        <v>5</v>
      </c>
      <c r="D50" s="80">
        <v>1548</v>
      </c>
      <c r="E50" s="65">
        <f>IF(ISERROR(VLOOKUP($A50, '2. 2013 Continuity Schedule'!$A$20:$CN$89, MATCH('3. Appendix A'!$E$20, '2. 2013 Continuity Schedule'!$A$20:$CN$20,0),FALSE)), 0, VLOOKUP($A50, '2. 2013 Continuity Schedule'!$A$20:$CN$89, MATCH('3. Appendix A'!$E$20, '2. 2013 Continuity Schedule'!$A$20:$CN$20,0),FALSE))</f>
        <v>0</v>
      </c>
      <c r="F50" s="73"/>
    </row>
    <row r="51" spans="1:6" ht="30.75" hidden="1" customHeight="1">
      <c r="A51" s="1">
        <v>26</v>
      </c>
      <c r="C51" s="81" t="s">
        <v>66</v>
      </c>
      <c r="D51" s="80">
        <v>1567</v>
      </c>
      <c r="E51" s="65">
        <f>IF(ISERROR(VLOOKUP($A51, '2. 2013 Continuity Schedule'!$A$20:$CN$89, MATCH('3. Appendix A'!$E$20, '2. 2013 Continuity Schedule'!$A$20:$CN$20,0),FALSE)), 0, VLOOKUP($A51, '2. 2013 Continuity Schedule'!$A$20:$CN$89, MATCH('3. Appendix A'!$E$20, '2. 2013 Continuity Schedule'!$A$20:$CN$20,0),FALSE))</f>
        <v>0</v>
      </c>
      <c r="F51" s="73"/>
    </row>
    <row r="52" spans="1:6" ht="30.75" hidden="1" customHeight="1">
      <c r="A52" s="1">
        <v>27</v>
      </c>
      <c r="C52" s="81" t="s">
        <v>18</v>
      </c>
      <c r="D52" s="80">
        <v>1572</v>
      </c>
      <c r="E52" s="65">
        <f>IF(ISERROR(VLOOKUP($A52, '2. 2013 Continuity Schedule'!$A$20:$CN$89, MATCH('3. Appendix A'!$E$20, '2. 2013 Continuity Schedule'!$A$20:$CN$20,0),FALSE)), 0, VLOOKUP($A52, '2. 2013 Continuity Schedule'!$A$20:$CN$89, MATCH('3. Appendix A'!$E$20, '2. 2013 Continuity Schedule'!$A$20:$CN$20,0),FALSE))</f>
        <v>0</v>
      </c>
      <c r="F52" s="73"/>
    </row>
    <row r="53" spans="1:6" ht="30.75" hidden="1" customHeight="1">
      <c r="A53" s="1">
        <v>28</v>
      </c>
      <c r="C53" s="81" t="s">
        <v>6</v>
      </c>
      <c r="D53" s="80">
        <v>1574</v>
      </c>
      <c r="E53" s="65">
        <f>IF(ISERROR(VLOOKUP($A53, '2. 2013 Continuity Schedule'!$A$20:$CN$89, MATCH('3. Appendix A'!$E$20, '2. 2013 Continuity Schedule'!$A$20:$CN$20,0),FALSE)), 0, VLOOKUP($A53, '2. 2013 Continuity Schedule'!$A$20:$CN$89, MATCH('3. Appendix A'!$E$20, '2. 2013 Continuity Schedule'!$A$20:$CN$20,0),FALSE))</f>
        <v>0</v>
      </c>
      <c r="F53" s="73"/>
    </row>
    <row r="54" spans="1:6" ht="30.75" hidden="1" customHeight="1">
      <c r="A54" s="1">
        <v>29</v>
      </c>
      <c r="C54" s="81" t="s">
        <v>63</v>
      </c>
      <c r="D54" s="80">
        <v>1582</v>
      </c>
      <c r="E54" s="65">
        <f>IF(ISERROR(VLOOKUP($A54, '2. 2013 Continuity Schedule'!$A$20:$CN$89, MATCH('3. Appendix A'!$E$20, '2. 2013 Continuity Schedule'!$A$20:$CN$20,0),FALSE)), 0, VLOOKUP($A54, '2. 2013 Continuity Schedule'!$A$20:$CN$89, MATCH('3. Appendix A'!$E$20, '2. 2013 Continuity Schedule'!$A$20:$CN$20,0),FALSE))</f>
        <v>0</v>
      </c>
      <c r="F54" s="73"/>
    </row>
    <row r="55" spans="1:6" ht="30.75" hidden="1" customHeight="1">
      <c r="A55" s="1">
        <v>30</v>
      </c>
      <c r="C55" s="81" t="s">
        <v>7</v>
      </c>
      <c r="D55" s="80">
        <v>2425</v>
      </c>
      <c r="E55" s="65">
        <f>IF(ISERROR(VLOOKUP($A55, '2. 2013 Continuity Schedule'!$A$20:$CN$89, MATCH('3. Appendix A'!$E$20, '2. 2013 Continuity Schedule'!$A$20:$CN$20,0),FALSE)), 0, VLOOKUP($A55, '2. 2013 Continuity Schedule'!$A$20:$CN$89, MATCH('3. Appendix A'!$E$20, '2. 2013 Continuity Schedule'!$A$20:$CN$20,0),FALSE))</f>
        <v>0</v>
      </c>
      <c r="F55" s="73"/>
    </row>
    <row r="56" spans="1:6" ht="30.75" hidden="1" customHeight="1">
      <c r="A56" s="1">
        <v>31</v>
      </c>
      <c r="C56" s="81" t="s">
        <v>16</v>
      </c>
      <c r="D56" s="80">
        <v>1562</v>
      </c>
      <c r="E56" s="65">
        <f>IF(ISERROR(VLOOKUP($A56, '2. 2013 Continuity Schedule'!$A$20:$CN$89, MATCH('3. Appendix A'!$E$20, '2. 2013 Continuity Schedule'!$A$20:$CN$20,0),FALSE)), 0, VLOOKUP($A56, '2. 2013 Continuity Schedule'!$A$20:$CN$89, MATCH('3. Appendix A'!$E$20, '2. 2013 Continuity Schedule'!$A$20:$CN$20,0),FALSE))</f>
        <v>0</v>
      </c>
      <c r="F56" s="73"/>
    </row>
    <row r="57" spans="1:6" ht="30.75" hidden="1" customHeight="1">
      <c r="A57" s="1">
        <v>32</v>
      </c>
      <c r="C57" s="81" t="s">
        <v>71</v>
      </c>
      <c r="D57" s="80">
        <v>1592</v>
      </c>
      <c r="E57" s="65">
        <f>IF(ISERROR(VLOOKUP($A57, '2. 2013 Continuity Schedule'!$A$20:$CN$89, MATCH('3. Appendix A'!$E$20, '2. 2013 Continuity Schedule'!$A$20:$CN$20,0),FALSE)), 0, VLOOKUP($A57, '2. 2013 Continuity Schedule'!$A$20:$CN$89, MATCH('3. Appendix A'!$E$20, '2. 2013 Continuity Schedule'!$A$20:$CN$20,0),FALSE))</f>
        <v>0</v>
      </c>
      <c r="F57" s="73"/>
    </row>
    <row r="58" spans="1:6" ht="30.75" hidden="1" customHeight="1">
      <c r="A58" s="1">
        <v>33</v>
      </c>
      <c r="C58" s="81" t="s">
        <v>70</v>
      </c>
      <c r="D58" s="80">
        <v>1592</v>
      </c>
      <c r="E58" s="65">
        <f>IF(ISERROR(VLOOKUP($A58, '2. 2013 Continuity Schedule'!$A$20:$CN$89, MATCH('3. Appendix A'!$E$20, '2. 2013 Continuity Schedule'!$A$20:$CN$20,0),FALSE)), 0, VLOOKUP($A58, '2. 2013 Continuity Schedule'!$A$20:$CN$89, MATCH('3. Appendix A'!$E$20, '2. 2013 Continuity Schedule'!$A$20:$CN$20,0),FALSE))</f>
        <v>0</v>
      </c>
      <c r="F58" s="73"/>
    </row>
    <row r="59" spans="1:6" ht="30.75" hidden="1" customHeight="1">
      <c r="A59" s="1">
        <v>34</v>
      </c>
      <c r="C59" s="81" t="s">
        <v>134</v>
      </c>
      <c r="D59" s="70">
        <v>1521</v>
      </c>
      <c r="E59" s="65">
        <f>IF(ISERROR(VLOOKUP($A59, '2. 2013 Continuity Schedule'!$A$20:$CN$89, MATCH('3. Appendix A'!$E$20, '2. 2013 Continuity Schedule'!$A$20:$CN$20,0),FALSE)), 0, VLOOKUP($A59, '2. 2013 Continuity Schedule'!$A$20:$CN$89, MATCH('3. Appendix A'!$E$20, '2. 2013 Continuity Schedule'!$A$20:$CN$20,0),FALSE))</f>
        <v>0</v>
      </c>
      <c r="F59" s="73"/>
    </row>
    <row r="60" spans="1:6" ht="30.75" hidden="1" customHeight="1">
      <c r="A60" s="1">
        <v>35</v>
      </c>
      <c r="C60" s="81" t="s">
        <v>129</v>
      </c>
      <c r="D60" s="80">
        <v>1555</v>
      </c>
      <c r="E60" s="65">
        <f>IF(ISERROR(VLOOKUP($A60, '2. 2013 Continuity Schedule'!$A$20:$CN$89, MATCH('3. Appendix A'!$E$20, '2. 2013 Continuity Schedule'!$A$20:$CN$20,0),FALSE)), 0, VLOOKUP($A60, '2. 2013 Continuity Schedule'!$A$20:$CN$89, MATCH('3. Appendix A'!$E$20, '2. 2013 Continuity Schedule'!$A$20:$CN$20,0),FALSE))</f>
        <v>0</v>
      </c>
      <c r="F60" s="73"/>
    </row>
    <row r="61" spans="1:6" ht="30.75" hidden="1" customHeight="1">
      <c r="A61" s="1">
        <v>36</v>
      </c>
      <c r="C61" s="82" t="s">
        <v>130</v>
      </c>
      <c r="D61" s="70">
        <v>1555</v>
      </c>
      <c r="E61" s="65">
        <f>IF(ISERROR(VLOOKUP($A61, '2. 2013 Continuity Schedule'!$A$20:$CN$89, MATCH('3. Appendix A'!$E$20, '2. 2013 Continuity Schedule'!$A$20:$CN$20,0),FALSE)), 0, VLOOKUP($A61, '2. 2013 Continuity Schedule'!$A$20:$CN$89, MATCH('3. Appendix A'!$E$20, '2. 2013 Continuity Schedule'!$A$20:$CN$20,0),FALSE))</f>
        <v>0</v>
      </c>
      <c r="F61" s="73"/>
    </row>
    <row r="62" spans="1:6" ht="30.75" hidden="1" customHeight="1">
      <c r="A62" s="1">
        <v>37</v>
      </c>
      <c r="C62" s="82" t="s">
        <v>131</v>
      </c>
      <c r="D62" s="70">
        <v>1555</v>
      </c>
      <c r="E62" s="65">
        <f>IF(ISERROR(VLOOKUP($A62, '2. 2013 Continuity Schedule'!$A$20:$CN$89, MATCH('3. Appendix A'!$E$20, '2. 2013 Continuity Schedule'!$A$20:$CN$20,0),FALSE)), 0, VLOOKUP($A62, '2. 2013 Continuity Schedule'!$A$20:$CN$89, MATCH('3. Appendix A'!$E$20, '2. 2013 Continuity Schedule'!$A$20:$CN$20,0),FALSE))</f>
        <v>0</v>
      </c>
      <c r="F62" s="73"/>
    </row>
    <row r="63" spans="1:6" ht="30.75" hidden="1" customHeight="1">
      <c r="A63" s="1">
        <v>38</v>
      </c>
      <c r="C63" s="81" t="s">
        <v>132</v>
      </c>
      <c r="D63" s="80">
        <v>1556</v>
      </c>
      <c r="E63" s="65">
        <f>IF(ISERROR(VLOOKUP($A63, '2. 2013 Continuity Schedule'!$A$20:$CN$89, MATCH('3. Appendix A'!$E$20, '2. 2013 Continuity Schedule'!$A$20:$CN$20,0),FALSE)), 0, VLOOKUP($A63, '2. 2013 Continuity Schedule'!$A$20:$CN$89, MATCH('3. Appendix A'!$E$20, '2. 2013 Continuity Schedule'!$A$20:$CN$20,0),FALSE))</f>
        <v>0</v>
      </c>
      <c r="F63" s="84"/>
    </row>
    <row r="64" spans="1:6" ht="16.5" hidden="1">
      <c r="A64" s="1">
        <v>39</v>
      </c>
      <c r="C64" s="82" t="s">
        <v>120</v>
      </c>
      <c r="D64" s="70">
        <v>1563</v>
      </c>
      <c r="E64" s="65">
        <f>IF(ISERROR(VLOOKUP($A64, '2. 2013 Continuity Schedule'!$A$20:$CN$89, MATCH('3. Appendix A'!$E$20, '2. 2013 Continuity Schedule'!$A$20:$CN$20,0),FALSE)), 0, VLOOKUP($A64, '2. 2013 Continuity Schedule'!$A$20:$CN$89, MATCH('3. Appendix A'!$E$20, '2. 2013 Continuity Schedule'!$A$20:$CN$20,0),FALSE))</f>
        <v>0</v>
      </c>
      <c r="F64" s="73"/>
    </row>
    <row r="65" spans="1:6" ht="16.5" hidden="1">
      <c r="A65" s="1">
        <v>40</v>
      </c>
      <c r="C65" s="82" t="s">
        <v>124</v>
      </c>
      <c r="D65" s="70">
        <v>1575</v>
      </c>
      <c r="E65" s="65">
        <f>IF(ISERROR(VLOOKUP($A65, '2. 2013 Continuity Schedule'!$A$20:$CN$89, MATCH('3. Appendix A'!$E$20, '2. 2013 Continuity Schedule'!$A$20:$CN$20,0),FALSE)), 0, VLOOKUP($A65, '2. 2013 Continuity Schedule'!$A$20:$CN$89, MATCH('3. Appendix A'!$E$20, '2. 2013 Continuity Schedule'!$A$20:$CN$20,0),FALSE))</f>
        <v>0</v>
      </c>
      <c r="F65" s="84"/>
    </row>
    <row r="66" spans="1:6" ht="28.5" hidden="1">
      <c r="A66" s="1">
        <v>41</v>
      </c>
      <c r="C66" s="82" t="s">
        <v>135</v>
      </c>
      <c r="D66" s="80">
        <v>1592</v>
      </c>
      <c r="E66" s="65">
        <f>IF(ISERROR(VLOOKUP($A66, '2. 2013 Continuity Schedule'!$A$20:$CN$89, MATCH('3. Appendix A'!$E$20, '2. 2013 Continuity Schedule'!$A$20:$CN$20,0),FALSE)), 0, VLOOKUP($A66, '2. 2013 Continuity Schedule'!$A$20:$CN$89, MATCH('3. Appendix A'!$E$20, '2. 2013 Continuity Schedule'!$A$20:$CN$20,0),FALSE))</f>
        <v>0</v>
      </c>
      <c r="F66" s="84"/>
    </row>
    <row r="67" spans="1:6" ht="17.25" hidden="1" thickBot="1">
      <c r="A67" s="1">
        <v>42</v>
      </c>
      <c r="C67" s="81" t="s">
        <v>125</v>
      </c>
      <c r="D67" s="80">
        <v>1595</v>
      </c>
      <c r="E67" s="66">
        <f>IF(ISERROR(VLOOKUP($A67, '2. 2013 Continuity Schedule'!$A$20:$CN$89, MATCH('3. Appendix A'!$E$20, '2. 2013 Continuity Schedule'!$A$20:$CN$20,0),FALSE)), 0, VLOOKUP($A67, '2. 2013 Continuity Schedule'!$A$20:$CN$89, MATCH('3. Appendix A'!$E$20, '2. 2013 Continuity Schedule'!$A$20:$CN$20,0),FALSE))</f>
        <v>0</v>
      </c>
      <c r="F67" s="74"/>
    </row>
    <row r="68" spans="1:6">
      <c r="C68" s="86"/>
      <c r="D68" s="86"/>
      <c r="E68" s="86"/>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7" priority="4" stopIfTrue="1">
      <formula>ISBLANK(F24)</formula>
    </cfRule>
  </conditionalFormatting>
  <conditionalFormatting sqref="F64:F66">
    <cfRule type="expression" dxfId="6" priority="3" stopIfTrue="1">
      <formula>ISBLANK(F64)</formula>
    </cfRule>
  </conditionalFormatting>
  <conditionalFormatting sqref="F64">
    <cfRule type="expression" dxfId="5" priority="2" stopIfTrue="1">
      <formula>ISBLANK(F64)</formula>
    </cfRule>
  </conditionalFormatting>
  <conditionalFormatting sqref="F67">
    <cfRule type="expression" dxfId="4" priority="1" stopIfTrue="1">
      <formula>ISBLANK(F67)</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6:N47"/>
  <sheetViews>
    <sheetView showGridLines="0" topLeftCell="A19" workbookViewId="0">
      <selection activeCell="C41" sqref="C41"/>
    </sheetView>
  </sheetViews>
  <sheetFormatPr defaultRowHeight="12.75"/>
  <cols>
    <col min="2" max="2" width="29.42578125" customWidth="1"/>
    <col min="3" max="3" width="6.5703125" customWidth="1"/>
    <col min="4" max="6" width="14.85546875" customWidth="1"/>
    <col min="7" max="7" width="19.42578125" customWidth="1"/>
    <col min="8" max="8" width="17.7109375" customWidth="1"/>
    <col min="9" max="9" width="17" customWidth="1"/>
    <col min="10" max="10" width="20.42578125" hidden="1" customWidth="1"/>
    <col min="11" max="11" width="21.28515625" hidden="1" customWidth="1"/>
    <col min="12" max="12" width="20.42578125" hidden="1" customWidth="1"/>
    <col min="13" max="13" width="23.28515625" customWidth="1"/>
    <col min="14" max="14" width="20" customWidth="1"/>
  </cols>
  <sheetData>
    <row r="16" spans="2:9" ht="12.75" customHeight="1">
      <c r="B16" s="259" t="s">
        <v>176</v>
      </c>
      <c r="C16" s="259"/>
      <c r="D16" s="259"/>
      <c r="E16" s="259"/>
      <c r="F16" s="259"/>
      <c r="G16" s="259"/>
      <c r="H16" s="259"/>
      <c r="I16" s="259"/>
    </row>
    <row r="17" spans="2:14">
      <c r="B17" s="259"/>
      <c r="C17" s="259"/>
      <c r="D17" s="259"/>
      <c r="E17" s="259"/>
      <c r="F17" s="259"/>
      <c r="G17" s="259"/>
      <c r="H17" s="259"/>
      <c r="I17" s="259"/>
    </row>
    <row r="19" spans="2:14">
      <c r="B19" s="266" t="s">
        <v>191</v>
      </c>
      <c r="C19" s="265" t="s">
        <v>174</v>
      </c>
      <c r="D19" s="260" t="s">
        <v>190</v>
      </c>
      <c r="E19" s="260" t="s">
        <v>167</v>
      </c>
      <c r="F19" s="260" t="s">
        <v>168</v>
      </c>
      <c r="G19" s="264" t="s">
        <v>161</v>
      </c>
      <c r="H19" s="264" t="s">
        <v>162</v>
      </c>
      <c r="I19" s="264" t="s">
        <v>163</v>
      </c>
      <c r="J19" s="264" t="s">
        <v>177</v>
      </c>
      <c r="K19" s="261" t="s">
        <v>164</v>
      </c>
      <c r="L19" s="261" t="s">
        <v>165</v>
      </c>
      <c r="M19" s="261" t="s">
        <v>166</v>
      </c>
      <c r="N19" s="262" t="s">
        <v>171</v>
      </c>
    </row>
    <row r="20" spans="2:14" ht="45.75" customHeight="1">
      <c r="B20" s="267"/>
      <c r="C20" s="265"/>
      <c r="D20" s="260"/>
      <c r="E20" s="260"/>
      <c r="F20" s="260"/>
      <c r="G20" s="264"/>
      <c r="H20" s="264"/>
      <c r="I20" s="264"/>
      <c r="J20" s="264"/>
      <c r="K20" s="261"/>
      <c r="L20" s="261"/>
      <c r="M20" s="261"/>
      <c r="N20" s="262"/>
    </row>
    <row r="21" spans="2:14">
      <c r="B21" s="139" t="s">
        <v>217</v>
      </c>
      <c r="C21" s="140" t="s">
        <v>187</v>
      </c>
      <c r="D21" s="175">
        <v>31758</v>
      </c>
      <c r="E21" s="199">
        <v>294240107</v>
      </c>
      <c r="F21" s="199"/>
      <c r="G21" s="199">
        <v>27938098</v>
      </c>
      <c r="H21" s="200">
        <f>IF(ISERROR(F21/E21*G21), 0, F21/E21*G21)</f>
        <v>0</v>
      </c>
      <c r="I21" s="170">
        <v>8432471</v>
      </c>
      <c r="J21" s="171"/>
      <c r="K21" s="171"/>
      <c r="L21" s="171"/>
      <c r="M21" s="171">
        <v>0.1163</v>
      </c>
      <c r="N21" s="170"/>
    </row>
    <row r="22" spans="2:14">
      <c r="B22" s="139" t="s">
        <v>218</v>
      </c>
      <c r="C22" s="140" t="s">
        <v>187</v>
      </c>
      <c r="D22" s="175">
        <v>3547</v>
      </c>
      <c r="E22" s="199">
        <v>112158205</v>
      </c>
      <c r="F22" s="199"/>
      <c r="G22" s="199">
        <v>17749036</v>
      </c>
      <c r="H22" s="200">
        <f t="shared" ref="H22:H40" si="0">IF(ISERROR(F22/E22*G22), 0, F22/E22*G22)</f>
        <v>0</v>
      </c>
      <c r="I22" s="170">
        <v>2327437</v>
      </c>
      <c r="J22" s="171"/>
      <c r="K22" s="171"/>
      <c r="L22" s="171"/>
      <c r="M22" s="171">
        <v>5.0999999999999997E-2</v>
      </c>
      <c r="N22" s="170"/>
    </row>
    <row r="23" spans="2:14">
      <c r="B23" s="139" t="s">
        <v>219</v>
      </c>
      <c r="C23" s="140" t="s">
        <v>224</v>
      </c>
      <c r="D23" s="175">
        <v>390</v>
      </c>
      <c r="E23" s="199">
        <v>350715605</v>
      </c>
      <c r="F23" s="199">
        <v>862025</v>
      </c>
      <c r="G23" s="199">
        <v>333004467</v>
      </c>
      <c r="H23" s="200">
        <f t="shared" si="0"/>
        <v>818492.73762903991</v>
      </c>
      <c r="I23" s="170">
        <v>3082850</v>
      </c>
      <c r="J23" s="171"/>
      <c r="K23" s="171"/>
      <c r="L23" s="171"/>
      <c r="M23" s="171">
        <v>0.64890000000000003</v>
      </c>
      <c r="N23" s="170"/>
    </row>
    <row r="24" spans="2:14">
      <c r="B24" s="139" t="s">
        <v>220</v>
      </c>
      <c r="C24" s="140" t="s">
        <v>224</v>
      </c>
      <c r="D24" s="175">
        <v>2</v>
      </c>
      <c r="E24" s="199">
        <v>53896862</v>
      </c>
      <c r="F24" s="199">
        <v>113561</v>
      </c>
      <c r="G24" s="199">
        <v>54818498</v>
      </c>
      <c r="H24" s="200">
        <f t="shared" si="0"/>
        <v>115502.89238319662</v>
      </c>
      <c r="I24" s="170">
        <v>239422</v>
      </c>
      <c r="J24" s="171"/>
      <c r="K24" s="171"/>
      <c r="L24" s="171"/>
      <c r="M24" s="171">
        <v>0.16650000000000001</v>
      </c>
      <c r="N24" s="170"/>
    </row>
    <row r="25" spans="2:14">
      <c r="B25" s="139" t="s">
        <v>221</v>
      </c>
      <c r="C25" s="140" t="s">
        <v>224</v>
      </c>
      <c r="D25" s="175">
        <v>8150</v>
      </c>
      <c r="E25" s="199">
        <v>5413675</v>
      </c>
      <c r="F25" s="199">
        <v>14877</v>
      </c>
      <c r="G25" s="199">
        <v>5711427</v>
      </c>
      <c r="H25" s="200">
        <f t="shared" si="0"/>
        <v>15695.234656494895</v>
      </c>
      <c r="I25" s="170">
        <v>514282</v>
      </c>
      <c r="J25" s="171"/>
      <c r="K25" s="171"/>
      <c r="L25" s="171"/>
      <c r="M25" s="171">
        <v>1.1000000000000001E-3</v>
      </c>
      <c r="N25" s="170"/>
    </row>
    <row r="26" spans="2:14">
      <c r="B26" s="139" t="s">
        <v>222</v>
      </c>
      <c r="C26" s="140" t="s">
        <v>224</v>
      </c>
      <c r="D26" s="175">
        <v>361</v>
      </c>
      <c r="E26" s="199">
        <v>697744</v>
      </c>
      <c r="F26" s="199">
        <v>1993</v>
      </c>
      <c r="G26" s="199">
        <v>559451</v>
      </c>
      <c r="H26" s="200">
        <f t="shared" si="0"/>
        <v>1597.9870023962942</v>
      </c>
      <c r="I26" s="170">
        <v>30167</v>
      </c>
      <c r="J26" s="171"/>
      <c r="K26" s="171"/>
      <c r="L26" s="171"/>
      <c r="M26" s="171">
        <v>5.0000000000000001E-3</v>
      </c>
      <c r="N26" s="170"/>
    </row>
    <row r="27" spans="2:14">
      <c r="B27" s="139" t="s">
        <v>223</v>
      </c>
      <c r="C27" s="140" t="s">
        <v>187</v>
      </c>
      <c r="D27" s="175">
        <v>384</v>
      </c>
      <c r="E27" s="199">
        <v>1632744</v>
      </c>
      <c r="F27" s="199"/>
      <c r="G27" s="199">
        <v>1567516</v>
      </c>
      <c r="H27" s="200">
        <f t="shared" si="0"/>
        <v>0</v>
      </c>
      <c r="I27" s="170">
        <v>60463</v>
      </c>
      <c r="J27" s="171"/>
      <c r="K27" s="171"/>
      <c r="L27" s="171"/>
      <c r="M27" s="171">
        <v>1.5699999999999999E-2</v>
      </c>
      <c r="N27" s="170"/>
    </row>
    <row r="28" spans="2:14">
      <c r="B28" s="139"/>
      <c r="C28" s="140"/>
      <c r="D28" s="175"/>
      <c r="E28" s="199"/>
      <c r="F28" s="199"/>
      <c r="G28" s="199"/>
      <c r="H28" s="200">
        <f t="shared" si="0"/>
        <v>0</v>
      </c>
      <c r="I28" s="170"/>
      <c r="J28" s="171"/>
      <c r="K28" s="171"/>
      <c r="L28" s="171"/>
      <c r="M28" s="171"/>
      <c r="N28" s="170"/>
    </row>
    <row r="29" spans="2:14">
      <c r="B29" s="139"/>
      <c r="C29" s="140"/>
      <c r="D29" s="175"/>
      <c r="E29" s="199"/>
      <c r="F29" s="199"/>
      <c r="G29" s="199"/>
      <c r="H29" s="200">
        <f t="shared" si="0"/>
        <v>0</v>
      </c>
      <c r="I29" s="170"/>
      <c r="J29" s="171"/>
      <c r="K29" s="171"/>
      <c r="L29" s="171"/>
      <c r="M29" s="171"/>
      <c r="N29" s="170"/>
    </row>
    <row r="30" spans="2:14">
      <c r="B30" s="139"/>
      <c r="C30" s="140"/>
      <c r="D30" s="175"/>
      <c r="E30" s="199"/>
      <c r="F30" s="199"/>
      <c r="G30" s="199"/>
      <c r="H30" s="200">
        <f t="shared" si="0"/>
        <v>0</v>
      </c>
      <c r="I30" s="170"/>
      <c r="J30" s="171"/>
      <c r="K30" s="171"/>
      <c r="L30" s="171"/>
      <c r="M30" s="171"/>
      <c r="N30" s="170"/>
    </row>
    <row r="31" spans="2:14">
      <c r="B31" s="139"/>
      <c r="C31" s="140"/>
      <c r="D31" s="175"/>
      <c r="E31" s="199"/>
      <c r="F31" s="199"/>
      <c r="G31" s="199"/>
      <c r="H31" s="200">
        <f t="shared" si="0"/>
        <v>0</v>
      </c>
      <c r="I31" s="170"/>
      <c r="J31" s="171"/>
      <c r="K31" s="171"/>
      <c r="L31" s="171"/>
      <c r="M31" s="171"/>
      <c r="N31" s="170"/>
    </row>
    <row r="32" spans="2:14">
      <c r="B32" s="139"/>
      <c r="C32" s="140"/>
      <c r="D32" s="175"/>
      <c r="E32" s="199"/>
      <c r="F32" s="199"/>
      <c r="G32" s="199"/>
      <c r="H32" s="200">
        <f t="shared" si="0"/>
        <v>0</v>
      </c>
      <c r="I32" s="170"/>
      <c r="J32" s="171"/>
      <c r="K32" s="171"/>
      <c r="L32" s="171"/>
      <c r="M32" s="171"/>
      <c r="N32" s="170"/>
    </row>
    <row r="33" spans="1:14">
      <c r="B33" s="139"/>
      <c r="C33" s="140"/>
      <c r="D33" s="175"/>
      <c r="E33" s="199"/>
      <c r="F33" s="199"/>
      <c r="G33" s="199"/>
      <c r="H33" s="200">
        <f t="shared" si="0"/>
        <v>0</v>
      </c>
      <c r="I33" s="170"/>
      <c r="J33" s="171"/>
      <c r="K33" s="171"/>
      <c r="L33" s="171"/>
      <c r="M33" s="171"/>
      <c r="N33" s="170"/>
    </row>
    <row r="34" spans="1:14">
      <c r="B34" s="139"/>
      <c r="C34" s="140"/>
      <c r="D34" s="175"/>
      <c r="E34" s="199"/>
      <c r="F34" s="199"/>
      <c r="G34" s="199"/>
      <c r="H34" s="200">
        <f t="shared" si="0"/>
        <v>0</v>
      </c>
      <c r="I34" s="170"/>
      <c r="J34" s="171"/>
      <c r="K34" s="171"/>
      <c r="L34" s="171"/>
      <c r="M34" s="171"/>
      <c r="N34" s="170"/>
    </row>
    <row r="35" spans="1:14">
      <c r="B35" s="139"/>
      <c r="C35" s="140"/>
      <c r="D35" s="175"/>
      <c r="E35" s="201"/>
      <c r="F35" s="201"/>
      <c r="G35" s="201"/>
      <c r="H35" s="200">
        <f t="shared" si="0"/>
        <v>0</v>
      </c>
      <c r="I35" s="172"/>
      <c r="J35" s="171"/>
      <c r="K35" s="171"/>
      <c r="L35" s="171"/>
      <c r="M35" s="171"/>
      <c r="N35" s="170"/>
    </row>
    <row r="36" spans="1:14">
      <c r="B36" s="139"/>
      <c r="C36" s="140"/>
      <c r="D36" s="175"/>
      <c r="E36" s="199"/>
      <c r="F36" s="199"/>
      <c r="G36" s="199"/>
      <c r="H36" s="200">
        <f t="shared" si="0"/>
        <v>0</v>
      </c>
      <c r="I36" s="170"/>
      <c r="J36" s="171"/>
      <c r="K36" s="171"/>
      <c r="L36" s="171"/>
      <c r="M36" s="171"/>
      <c r="N36" s="170"/>
    </row>
    <row r="37" spans="1:14">
      <c r="B37" s="139"/>
      <c r="C37" s="140"/>
      <c r="D37" s="175"/>
      <c r="E37" s="199"/>
      <c r="F37" s="199"/>
      <c r="G37" s="199"/>
      <c r="H37" s="200">
        <f t="shared" si="0"/>
        <v>0</v>
      </c>
      <c r="I37" s="170"/>
      <c r="J37" s="171"/>
      <c r="K37" s="171"/>
      <c r="L37" s="171"/>
      <c r="M37" s="171"/>
      <c r="N37" s="170"/>
    </row>
    <row r="38" spans="1:14">
      <c r="B38" s="139"/>
      <c r="C38" s="140"/>
      <c r="D38" s="175"/>
      <c r="E38" s="199"/>
      <c r="F38" s="199"/>
      <c r="G38" s="199"/>
      <c r="H38" s="200">
        <f t="shared" si="0"/>
        <v>0</v>
      </c>
      <c r="I38" s="170"/>
      <c r="J38" s="171"/>
      <c r="K38" s="171"/>
      <c r="L38" s="171"/>
      <c r="M38" s="171"/>
      <c r="N38" s="170"/>
    </row>
    <row r="39" spans="1:14">
      <c r="B39" s="139"/>
      <c r="C39" s="140"/>
      <c r="D39" s="175"/>
      <c r="E39" s="199"/>
      <c r="F39" s="199"/>
      <c r="G39" s="199"/>
      <c r="H39" s="200">
        <f t="shared" si="0"/>
        <v>0</v>
      </c>
      <c r="I39" s="170"/>
      <c r="J39" s="171"/>
      <c r="K39" s="171"/>
      <c r="L39" s="171"/>
      <c r="M39" s="171"/>
      <c r="N39" s="170"/>
    </row>
    <row r="40" spans="1:14">
      <c r="B40" s="139"/>
      <c r="C40" s="140"/>
      <c r="D40" s="175"/>
      <c r="E40" s="199"/>
      <c r="F40" s="199"/>
      <c r="G40" s="199"/>
      <c r="H40" s="200">
        <f t="shared" si="0"/>
        <v>0</v>
      </c>
      <c r="I40" s="170"/>
      <c r="J40" s="171"/>
      <c r="K40" s="171"/>
      <c r="L40" s="171"/>
      <c r="M40" s="171"/>
      <c r="N40" s="170"/>
    </row>
    <row r="41" spans="1:14">
      <c r="B41" s="137" t="s">
        <v>175</v>
      </c>
      <c r="C41" s="136"/>
      <c r="D41" s="173">
        <f>SUM(D21:D40)</f>
        <v>44592</v>
      </c>
      <c r="E41" s="173">
        <f>SUM(E21:E40)</f>
        <v>818754942</v>
      </c>
      <c r="F41" s="173">
        <f t="shared" ref="F41:N41" si="1">SUM(F21:F40)</f>
        <v>992456</v>
      </c>
      <c r="G41" s="173">
        <f t="shared" si="1"/>
        <v>441348493</v>
      </c>
      <c r="H41" s="173">
        <f t="shared" si="1"/>
        <v>951288.85167112772</v>
      </c>
      <c r="I41" s="138">
        <f t="shared" si="1"/>
        <v>14687092</v>
      </c>
      <c r="J41" s="174">
        <f t="shared" si="1"/>
        <v>0</v>
      </c>
      <c r="K41" s="174">
        <f t="shared" si="1"/>
        <v>0</v>
      </c>
      <c r="L41" s="174">
        <f t="shared" si="1"/>
        <v>0</v>
      </c>
      <c r="M41" s="174">
        <f t="shared" si="1"/>
        <v>1.0044999999999999</v>
      </c>
      <c r="N41" s="138">
        <f t="shared" si="1"/>
        <v>0</v>
      </c>
    </row>
    <row r="42" spans="1:14">
      <c r="B42" s="129"/>
      <c r="M42" s="141" t="s">
        <v>178</v>
      </c>
      <c r="N42" s="142">
        <f>'2. 2013 Continuity Schedule'!CL73</f>
        <v>0</v>
      </c>
    </row>
    <row r="43" spans="1:14">
      <c r="B43" s="129"/>
      <c r="M43" s="141" t="s">
        <v>179</v>
      </c>
      <c r="N43" s="143">
        <f>N41-N42</f>
        <v>0</v>
      </c>
    </row>
    <row r="44" spans="1:14">
      <c r="B44" s="129"/>
    </row>
    <row r="45" spans="1:14">
      <c r="A45" s="263" t="s">
        <v>172</v>
      </c>
      <c r="B45" s="263"/>
      <c r="C45" s="263"/>
      <c r="D45" s="263"/>
      <c r="E45" s="263"/>
      <c r="F45" s="263"/>
      <c r="G45" s="263"/>
      <c r="H45" s="263"/>
    </row>
    <row r="46" spans="1:14" ht="25.5" customHeight="1">
      <c r="A46" s="263"/>
      <c r="B46" s="263"/>
      <c r="C46" s="263"/>
      <c r="D46" s="263"/>
      <c r="E46" s="263"/>
      <c r="F46" s="263"/>
      <c r="G46" s="263"/>
      <c r="H46" s="263"/>
    </row>
    <row r="47" spans="1:14" ht="17.25">
      <c r="A47" s="263" t="s">
        <v>173</v>
      </c>
      <c r="B47" s="263"/>
      <c r="C47" s="263"/>
      <c r="D47" s="263"/>
      <c r="E47" s="263"/>
      <c r="F47" s="263"/>
      <c r="G47" s="263"/>
      <c r="H47" s="263"/>
    </row>
  </sheetData>
  <mergeCells count="16">
    <mergeCell ref="A47:H47"/>
    <mergeCell ref="F19:F20"/>
    <mergeCell ref="E19:E20"/>
    <mergeCell ref="C19:C20"/>
    <mergeCell ref="B19:B20"/>
    <mergeCell ref="G19:G20"/>
    <mergeCell ref="H19:H20"/>
    <mergeCell ref="B16:I17"/>
    <mergeCell ref="D19:D20"/>
    <mergeCell ref="M19:M20"/>
    <mergeCell ref="N19:N20"/>
    <mergeCell ref="A45:H46"/>
    <mergeCell ref="I19:I20"/>
    <mergeCell ref="J19:J20"/>
    <mergeCell ref="K19:K20"/>
    <mergeCell ref="L19:L20"/>
  </mergeCells>
  <dataValidations count="1">
    <dataValidation type="list" allowBlank="1" showInputMessage="1" showErrorMessage="1" sqref="C21:C40">
      <formula1>"kW, kWh"</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6"/>
  <dimension ref="A1:Y53"/>
  <sheetViews>
    <sheetView showGridLines="0" zoomScale="75" zoomScaleNormal="75" workbookViewId="0">
      <selection activeCell="D42" sqref="D42"/>
    </sheetView>
  </sheetViews>
  <sheetFormatPr defaultRowHeight="12.75"/>
  <cols>
    <col min="1" max="1" width="1.140625" style="129" customWidth="1"/>
    <col min="2" max="2" width="66.28515625" style="129" bestFit="1" customWidth="1"/>
    <col min="3" max="3" width="9.140625" style="129"/>
    <col min="4" max="4" width="14.5703125" style="129" customWidth="1"/>
    <col min="5" max="5" width="14.7109375" style="129" customWidth="1"/>
    <col min="6" max="25" width="24.140625" style="129" customWidth="1"/>
    <col min="26" max="16384" width="9.140625" style="129"/>
  </cols>
  <sheetData>
    <row r="1" spans="2:25" ht="143.25" customHeight="1"/>
    <row r="4" spans="2:25" ht="39" customHeight="1">
      <c r="D4" s="145" t="s">
        <v>196</v>
      </c>
      <c r="E4" s="144" t="s">
        <v>186</v>
      </c>
      <c r="F4" s="145" t="str">
        <f>IF(LEN(TRIM('4. Billing Determinants'!$B21))=0, "", '4. Billing Determinants'!$B21)</f>
        <v>Residential</v>
      </c>
      <c r="G4" s="145" t="str">
        <f>IF(LEN(TRIM('4. Billing Determinants'!$B22))=0, "", '4. Billing Determinants'!$B22)</f>
        <v>General Service &lt; 50 kW</v>
      </c>
      <c r="H4" s="145" t="str">
        <f>IF(LEN(TRIM('4. Billing Determinants'!$B23))=0, "", '4. Billing Determinants'!$B23)</f>
        <v>General Service &gt; 50 kW</v>
      </c>
      <c r="I4" s="145" t="str">
        <f>IF(LEN(TRIM('4. Billing Determinants'!$B24))=0, "", '4. Billing Determinants'!$B24)</f>
        <v>Large User</v>
      </c>
      <c r="J4" s="145" t="str">
        <f>IF(LEN(TRIM('4. Billing Determinants'!$B25))=0, "", '4. Billing Determinants'!$B25)</f>
        <v>Street Lighting</v>
      </c>
      <c r="K4" s="145" t="str">
        <f>IF(LEN(TRIM('4. Billing Determinants'!$B26))=0, "", '4. Billing Determinants'!$B26)</f>
        <v>Sentinel Lighting</v>
      </c>
      <c r="L4" s="145" t="str">
        <f>IF(LEN(TRIM('4. Billing Determinants'!$B27))=0, "", '4. Billing Determinants'!$B27)</f>
        <v>Unmetered Scattered Load</v>
      </c>
      <c r="M4" s="145" t="str">
        <f>IF(LEN(TRIM('4. Billing Determinants'!$B28))=0, "", '4. Billing Determinants'!$B28)</f>
        <v/>
      </c>
      <c r="N4" s="145" t="str">
        <f>IF(LEN(TRIM('4. Billing Determinants'!$B29))=0, "", '4. Billing Determinants'!$B29)</f>
        <v/>
      </c>
      <c r="O4" s="145" t="str">
        <f>IF(LEN(TRIM('4. Billing Determinants'!$B30))=0, "", '4. Billing Determinants'!$B30)</f>
        <v/>
      </c>
      <c r="P4" s="145" t="str">
        <f>IF(LEN(TRIM('4. Billing Determinants'!$B31))=0, "", '4. Billing Determinants'!$B31)</f>
        <v/>
      </c>
      <c r="Q4" s="145" t="str">
        <f>IF(LEN(TRIM('4. Billing Determinants'!$B32))=0, "", '4. Billing Determinants'!$B32)</f>
        <v/>
      </c>
      <c r="R4" s="145" t="str">
        <f>IF(LEN(TRIM('4. Billing Determinants'!$B33))=0, "", '4. Billing Determinants'!$B33)</f>
        <v/>
      </c>
      <c r="S4" s="145" t="str">
        <f>IF(LEN(TRIM('4. Billing Determinants'!$B34))=0, "", '4. Billing Determinants'!$B34)</f>
        <v/>
      </c>
      <c r="T4" s="145" t="str">
        <f>IF(LEN(TRIM('4. Billing Determinants'!$B35))=0, "", '4. Billing Determinants'!$B35)</f>
        <v/>
      </c>
      <c r="U4" s="145" t="str">
        <f>IF(LEN(TRIM('4. Billing Determinants'!$B36))=0, "", '4. Billing Determinants'!$B36)</f>
        <v/>
      </c>
      <c r="V4" s="145" t="str">
        <f>IF(LEN(TRIM('4. Billing Determinants'!$B37))=0, "", '4. Billing Determinants'!$B37)</f>
        <v/>
      </c>
      <c r="W4" s="145" t="str">
        <f>IF(LEN(TRIM('4. Billing Determinants'!$B38))=0, "", '4. Billing Determinants'!$B38)</f>
        <v/>
      </c>
      <c r="X4" s="145" t="str">
        <f>IF(LEN(TRIM('4. Billing Determinants'!$B39))=0, "", '4. Billing Determinants'!$B39)</f>
        <v/>
      </c>
      <c r="Y4" s="145" t="str">
        <f>IF(LEN(TRIM('4. Billing Determinants'!$B40))=0, "", '4. Billing Determinants'!$B40)</f>
        <v/>
      </c>
    </row>
    <row r="5" spans="2:25">
      <c r="B5" s="146" t="s">
        <v>62</v>
      </c>
      <c r="C5" s="147">
        <v>1550</v>
      </c>
      <c r="D5" s="148">
        <f>'2. 2013 Continuity Schedule'!CL24</f>
        <v>233908</v>
      </c>
      <c r="E5" s="166" t="s">
        <v>187</v>
      </c>
      <c r="F5" s="148">
        <f>IF(F$4="",0,IF($E5="kWh",VLOOKUP(F$4,'4. Billing Determinants'!$B$19:$N$41,4,0)/'4. Billing Determinants'!$E$41*$D5,IF($E5="kW",VLOOKUP(F$4,'4. Billing Determinants'!$B$19:$N$41,5,0)/'4. Billing Determinants'!$F$41*$D5,IF($E5="Non-RPP kWh",VLOOKUP(F$4,'4. Billing Determinants'!$B$19:$N$41,6,0)/'4. Billing Determinants'!$G$41*$D5,IF($E5="Distribution Rev.",VLOOKUP(F$4,'4. Billing Determinants'!$B$19:$N$41,8,0)/'4. Billing Determinants'!$I$41*$D5, VLOOKUP(F$4,'4. Billing Determinants'!$B$19:$N$41,3,0)/'4. Billing Determinants'!$D$41*$D5)))))</f>
        <v>84060.701704022198</v>
      </c>
      <c r="G5" s="148">
        <f>IF(G$4="",0,IF($E5="kWh",VLOOKUP(G$4,'4. Billing Determinants'!$B$19:$N$41,4,0)/'4. Billing Determinants'!$E$41*$D5,IF($E5="kW",VLOOKUP(G$4,'4. Billing Determinants'!$B$19:$N$41,5,0)/'4. Billing Determinants'!$F$41*$D5,IF($E5="Non-RPP kWh",VLOOKUP(G$4,'4. Billing Determinants'!$B$19:$N$41,6,0)/'4. Billing Determinants'!$G$41*$D5,IF($E5="Distribution Rev.",VLOOKUP(G$4,'4. Billing Determinants'!$B$19:$N$41,8,0)/'4. Billing Determinants'!$I$41*$D5, VLOOKUP(G$4,'4. Billing Determinants'!$B$19:$N$41,3,0)/'4. Billing Determinants'!$D$41*$D5)))))</f>
        <v>32042.190000167353</v>
      </c>
      <c r="H5" s="148">
        <f>IF(H$4="",0,IF($E5="kWh",VLOOKUP(H$4,'4. Billing Determinants'!$B$19:$N$41,4,0)/'4. Billing Determinants'!$E$41*$D5,IF($E5="kW",VLOOKUP(H$4,'4. Billing Determinants'!$B$19:$N$41,5,0)/'4. Billing Determinants'!$F$41*$D5,IF($E5="Non-RPP kWh",VLOOKUP(H$4,'4. Billing Determinants'!$B$19:$N$41,6,0)/'4. Billing Determinants'!$G$41*$D5,IF($E5="Distribution Rev.",VLOOKUP(H$4,'4. Billing Determinants'!$B$19:$N$41,8,0)/'4. Billing Determinants'!$I$41*$D5, VLOOKUP(H$4,'4. Billing Determinants'!$B$19:$N$41,3,0)/'4. Billing Determinants'!$D$41*$D5)))))</f>
        <v>100195.04191809813</v>
      </c>
      <c r="I5" s="148">
        <f>IF(I$4="",0,IF($E5="kWh",VLOOKUP(I$4,'4. Billing Determinants'!$B$19:$N$41,4,0)/'4. Billing Determinants'!$E$41*$D5,IF($E5="kW",VLOOKUP(I$4,'4. Billing Determinants'!$B$19:$N$41,5,0)/'4. Billing Determinants'!$F$41*$D5,IF($E5="Non-RPP kWh",VLOOKUP(I$4,'4. Billing Determinants'!$B$19:$N$41,6,0)/'4. Billing Determinants'!$G$41*$D5,IF($E5="Distribution Rev.",VLOOKUP(I$4,'4. Billing Determinants'!$B$19:$N$41,8,0)/'4. Billing Determinants'!$I$41*$D5, VLOOKUP(I$4,'4. Billing Determinants'!$B$19:$N$41,3,0)/'4. Billing Determinants'!$D$41*$D5)))))</f>
        <v>15397.656307149347</v>
      </c>
      <c r="J5" s="148">
        <f>IF(J$4="",0,IF($E5="kWh",VLOOKUP(J$4,'4. Billing Determinants'!$B$19:$N$41,4,0)/'4. Billing Determinants'!$E$41*$D5,IF($E5="kW",VLOOKUP(J$4,'4. Billing Determinants'!$B$19:$N$41,5,0)/'4. Billing Determinants'!$F$41*$D5,IF($E5="Non-RPP kWh",VLOOKUP(J$4,'4. Billing Determinants'!$B$19:$N$41,6,0)/'4. Billing Determinants'!$G$41*$D5,IF($E5="Distribution Rev.",VLOOKUP(J$4,'4. Billing Determinants'!$B$19:$N$41,8,0)/'4. Billing Determinants'!$I$41*$D5, VLOOKUP(J$4,'4. Billing Determinants'!$B$19:$N$41,3,0)/'4. Billing Determinants'!$D$41*$D5)))))</f>
        <v>1546.6189294769472</v>
      </c>
      <c r="K5" s="148">
        <f>IF(K$4="",0,IF($E5="kWh",VLOOKUP(K$4,'4. Billing Determinants'!$B$19:$N$41,4,0)/'4. Billing Determinants'!$E$41*$D5,IF($E5="kW",VLOOKUP(K$4,'4. Billing Determinants'!$B$19:$N$41,5,0)/'4. Billing Determinants'!$F$41*$D5,IF($E5="Non-RPP kWh",VLOOKUP(K$4,'4. Billing Determinants'!$B$19:$N$41,6,0)/'4. Billing Determinants'!$G$41*$D5,IF($E5="Distribution Rev.",VLOOKUP(K$4,'4. Billing Determinants'!$B$19:$N$41,8,0)/'4. Billing Determinants'!$I$41*$D5, VLOOKUP(K$4,'4. Billing Determinants'!$B$19:$N$41,3,0)/'4. Billing Determinants'!$D$41*$D5)))))</f>
        <v>199.33669426571839</v>
      </c>
      <c r="L5" s="148">
        <f>IF(L$4="",0,IF($E5="kWh",VLOOKUP(L$4,'4. Billing Determinants'!$B$19:$N$41,4,0)/'4. Billing Determinants'!$E$41*$D5,IF($E5="kW",VLOOKUP(L$4,'4. Billing Determinants'!$B$19:$N$41,5,0)/'4. Billing Determinants'!$F$41*$D5,IF($E5="Non-RPP kWh",VLOOKUP(L$4,'4. Billing Determinants'!$B$19:$N$41,6,0)/'4. Billing Determinants'!$G$41*$D5,IF($E5="Distribution Rev.",VLOOKUP(L$4,'4. Billing Determinants'!$B$19:$N$41,8,0)/'4. Billing Determinants'!$I$41*$D5, VLOOKUP(L$4,'4. Billing Determinants'!$B$19:$N$41,3,0)/'4. Billing Determinants'!$D$41*$D5)))))</f>
        <v>466.45444682030387</v>
      </c>
      <c r="M5" s="148">
        <f>IF(M$4="",0,IF($E5="kWh",VLOOKUP(M$4,'4. Billing Determinants'!$B$19:$N$41,4,0)/'4. Billing Determinants'!$E$41*$D5,IF($E5="kW",VLOOKUP(M$4,'4. Billing Determinants'!$B$19:$N$41,5,0)/'4. Billing Determinants'!$F$41*$D5,IF($E5="Non-RPP kWh",VLOOKUP(M$4,'4. Billing Determinants'!$B$19:$N$41,6,0)/'4. Billing Determinants'!$G$41*$D5,IF($E5="Distribution Rev.",VLOOKUP(M$4,'4. Billing Determinants'!$B$19:$N$41,8,0)/'4. Billing Determinants'!$I$41*$D5, VLOOKUP(M$4,'4. Billing Determinants'!$B$19:$N$41,3,0)/'4. Billing Determinants'!$D$41*$D5)))))</f>
        <v>0</v>
      </c>
      <c r="N5" s="148">
        <f>IF(N$4="",0,IF($E5="kWh",VLOOKUP(N$4,'4. Billing Determinants'!$B$19:$N$41,4,0)/'4. Billing Determinants'!$E$41*$D5,IF($E5="kW",VLOOKUP(N$4,'4. Billing Determinants'!$B$19:$N$41,5,0)/'4. Billing Determinants'!$F$41*$D5,IF($E5="Non-RPP kWh",VLOOKUP(N$4,'4. Billing Determinants'!$B$19:$N$41,6,0)/'4. Billing Determinants'!$G$41*$D5,IF($E5="Distribution Rev.",VLOOKUP(N$4,'4. Billing Determinants'!$B$19:$N$41,8,0)/'4. Billing Determinants'!$I$41*$D5, VLOOKUP(N$4,'4. Billing Determinants'!$B$19:$N$41,3,0)/'4. Billing Determinants'!$D$41*$D5)))))</f>
        <v>0</v>
      </c>
      <c r="O5" s="148">
        <f>IF(O$4="",0,IF($E5="kWh",VLOOKUP(O$4,'4. Billing Determinants'!$B$19:$N$41,4,0)/'4. Billing Determinants'!$E$41*$D5,IF($E5="kW",VLOOKUP(O$4,'4. Billing Determinants'!$B$19:$N$41,5,0)/'4. Billing Determinants'!$F$41*$D5,IF($E5="Non-RPP kWh",VLOOKUP(O$4,'4. Billing Determinants'!$B$19:$N$41,6,0)/'4. Billing Determinants'!$G$41*$D5,IF($E5="Distribution Rev.",VLOOKUP(O$4,'4. Billing Determinants'!$B$19:$N$41,8,0)/'4. Billing Determinants'!$I$41*$D5, VLOOKUP(O$4,'4. Billing Determinants'!$B$19:$N$41,3,0)/'4. Billing Determinants'!$D$41*$D5)))))</f>
        <v>0</v>
      </c>
      <c r="P5" s="148">
        <f>IF(P$4="",0,IF($E5="kWh",VLOOKUP(P$4,'4. Billing Determinants'!$B$19:$N$41,4,0)/'4. Billing Determinants'!$E$41*$D5,IF($E5="kW",VLOOKUP(P$4,'4. Billing Determinants'!$B$19:$N$41,5,0)/'4. Billing Determinants'!$F$41*$D5,IF($E5="Non-RPP kWh",VLOOKUP(P$4,'4. Billing Determinants'!$B$19:$N$41,6,0)/'4. Billing Determinants'!$G$41*$D5,IF($E5="Distribution Rev.",VLOOKUP(P$4,'4. Billing Determinants'!$B$19:$N$41,8,0)/'4. Billing Determinants'!$I$41*$D5, VLOOKUP(P$4,'4. Billing Determinants'!$B$19:$N$41,3,0)/'4. Billing Determinants'!$D$41*$D5)))))</f>
        <v>0</v>
      </c>
      <c r="Q5" s="148">
        <f>IF(Q$4="",0,IF($E5="kWh",VLOOKUP(Q$4,'4. Billing Determinants'!$B$19:$N$41,4,0)/'4. Billing Determinants'!$E$41*$D5,IF($E5="kW",VLOOKUP(Q$4,'4. Billing Determinants'!$B$19:$N$41,5,0)/'4. Billing Determinants'!$F$41*$D5,IF($E5="Non-RPP kWh",VLOOKUP(Q$4,'4. Billing Determinants'!$B$19:$N$41,6,0)/'4. Billing Determinants'!$G$41*$D5,IF($E5="Distribution Rev.",VLOOKUP(Q$4,'4. Billing Determinants'!$B$19:$N$41,8,0)/'4. Billing Determinants'!$I$41*$D5, VLOOKUP(Q$4,'4. Billing Determinants'!$B$19:$N$41,3,0)/'4. Billing Determinants'!$D$41*$D5)))))</f>
        <v>0</v>
      </c>
      <c r="R5" s="148">
        <f>IF(R$4="",0,IF($E5="kWh",VLOOKUP(R$4,'4. Billing Determinants'!$B$19:$N$41,4,0)/'4. Billing Determinants'!$E$41*$D5,IF($E5="kW",VLOOKUP(R$4,'4. Billing Determinants'!$B$19:$N$41,5,0)/'4. Billing Determinants'!$F$41*$D5,IF($E5="Non-RPP kWh",VLOOKUP(R$4,'4. Billing Determinants'!$B$19:$N$41,6,0)/'4. Billing Determinants'!$G$41*$D5,IF($E5="Distribution Rev.",VLOOKUP(R$4,'4. Billing Determinants'!$B$19:$N$41,8,0)/'4. Billing Determinants'!$I$41*$D5, VLOOKUP(R$4,'4. Billing Determinants'!$B$19:$N$41,3,0)/'4. Billing Determinants'!$D$41*$D5)))))</f>
        <v>0</v>
      </c>
      <c r="S5" s="148">
        <f>IF(S$4="",0,IF($E5="kWh",VLOOKUP(S$4,'4. Billing Determinants'!$B$19:$N$41,4,0)/'4. Billing Determinants'!$E$41*$D5,IF($E5="kW",VLOOKUP(S$4,'4. Billing Determinants'!$B$19:$N$41,5,0)/'4. Billing Determinants'!$F$41*$D5,IF($E5="Non-RPP kWh",VLOOKUP(S$4,'4. Billing Determinants'!$B$19:$N$41,6,0)/'4. Billing Determinants'!$G$41*$D5,IF($E5="Distribution Rev.",VLOOKUP(S$4,'4. Billing Determinants'!$B$19:$N$41,8,0)/'4. Billing Determinants'!$I$41*$D5, VLOOKUP(S$4,'4. Billing Determinants'!$B$19:$N$41,3,0)/'4. Billing Determinants'!$D$41*$D5)))))</f>
        <v>0</v>
      </c>
      <c r="T5" s="148">
        <f>IF(T$4="",0,IF($E5="kWh",VLOOKUP(T$4,'4. Billing Determinants'!$B$19:$N$41,4,0)/'4. Billing Determinants'!$E$41*$D5,IF($E5="kW",VLOOKUP(T$4,'4. Billing Determinants'!$B$19:$N$41,5,0)/'4. Billing Determinants'!$F$41*$D5,IF($E5="Non-RPP kWh",VLOOKUP(T$4,'4. Billing Determinants'!$B$19:$N$41,6,0)/'4. Billing Determinants'!$G$41*$D5,IF($E5="Distribution Rev.",VLOOKUP(T$4,'4. Billing Determinants'!$B$19:$N$41,8,0)/'4. Billing Determinants'!$I$41*$D5, VLOOKUP(T$4,'4. Billing Determinants'!$B$19:$N$41,3,0)/'4. Billing Determinants'!$D$41*$D5)))))</f>
        <v>0</v>
      </c>
      <c r="U5" s="148">
        <f>IF(U$4="",0,IF($E5="kWh",VLOOKUP(U$4,'4. Billing Determinants'!$B$19:$N$41,4,0)/'4. Billing Determinants'!$E$41*$D5,IF($E5="kW",VLOOKUP(U$4,'4. Billing Determinants'!$B$19:$N$41,5,0)/'4. Billing Determinants'!$F$41*$D5,IF($E5="Non-RPP kWh",VLOOKUP(U$4,'4. Billing Determinants'!$B$19:$N$41,6,0)/'4. Billing Determinants'!$G$41*$D5,IF($E5="Distribution Rev.",VLOOKUP(U$4,'4. Billing Determinants'!$B$19:$N$41,8,0)/'4. Billing Determinants'!$I$41*$D5, VLOOKUP(U$4,'4. Billing Determinants'!$B$19:$N$41,3,0)/'4. Billing Determinants'!$D$41*$D5)))))</f>
        <v>0</v>
      </c>
      <c r="V5" s="148">
        <f>IF(V$4="",0,IF($E5="kWh",VLOOKUP(V$4,'4. Billing Determinants'!$B$19:$N$41,4,0)/'4. Billing Determinants'!$E$41*$D5,IF($E5="kW",VLOOKUP(V$4,'4. Billing Determinants'!$B$19:$N$41,5,0)/'4. Billing Determinants'!$F$41*$D5,IF($E5="Non-RPP kWh",VLOOKUP(V$4,'4. Billing Determinants'!$B$19:$N$41,6,0)/'4. Billing Determinants'!$G$41*$D5,IF($E5="Distribution Rev.",VLOOKUP(V$4,'4. Billing Determinants'!$B$19:$N$41,8,0)/'4. Billing Determinants'!$I$41*$D5, VLOOKUP(V$4,'4. Billing Determinants'!$B$19:$N$41,3,0)/'4. Billing Determinants'!$D$41*$D5)))))</f>
        <v>0</v>
      </c>
      <c r="W5" s="148">
        <f>IF(W$4="",0,IF($E5="kWh",VLOOKUP(W$4,'4. Billing Determinants'!$B$19:$N$41,4,0)/'4. Billing Determinants'!$E$41*$D5,IF($E5="kW",VLOOKUP(W$4,'4. Billing Determinants'!$B$19:$N$41,5,0)/'4. Billing Determinants'!$F$41*$D5,IF($E5="Non-RPP kWh",VLOOKUP(W$4,'4. Billing Determinants'!$B$19:$N$41,6,0)/'4. Billing Determinants'!$G$41*$D5,IF($E5="Distribution Rev.",VLOOKUP(W$4,'4. Billing Determinants'!$B$19:$N$41,8,0)/'4. Billing Determinants'!$I$41*$D5, VLOOKUP(W$4,'4. Billing Determinants'!$B$19:$N$41,3,0)/'4. Billing Determinants'!$D$41*$D5)))))</f>
        <v>0</v>
      </c>
      <c r="X5" s="148">
        <f>IF(X$4="",0,IF($E5="kWh",VLOOKUP(X$4,'4. Billing Determinants'!$B$19:$N$41,4,0)/'4. Billing Determinants'!$E$41*$D5,IF($E5="kW",VLOOKUP(X$4,'4. Billing Determinants'!$B$19:$N$41,5,0)/'4. Billing Determinants'!$F$41*$D5,IF($E5="Non-RPP kWh",VLOOKUP(X$4,'4. Billing Determinants'!$B$19:$N$41,6,0)/'4. Billing Determinants'!$G$41*$D5,IF($E5="Distribution Rev.",VLOOKUP(X$4,'4. Billing Determinants'!$B$19:$N$41,8,0)/'4. Billing Determinants'!$I$41*$D5, VLOOKUP(X$4,'4. Billing Determinants'!$B$19:$N$41,3,0)/'4. Billing Determinants'!$D$41*$D5)))))</f>
        <v>0</v>
      </c>
      <c r="Y5" s="148">
        <f>IF(Y$4="",0,IF($E5="kWh",VLOOKUP(Y$4,'4. Billing Determinants'!$B$19:$N$41,4,0)/'4. Billing Determinants'!$E$41*$D5,IF($E5="kW",VLOOKUP(Y$4,'4. Billing Determinants'!$B$19:$N$41,5,0)/'4. Billing Determinants'!$F$41*$D5,IF($E5="Non-RPP kWh",VLOOKUP(Y$4,'4. Billing Determinants'!$B$19:$N$41,6,0)/'4. Billing Determinants'!$G$41*$D5,IF($E5="Distribution Rev.",VLOOKUP(Y$4,'4. Billing Determinants'!$B$19:$N$41,8,0)/'4. Billing Determinants'!$I$41*$D5, VLOOKUP(Y$4,'4. Billing Determinants'!$B$19:$N$41,3,0)/'4. Billing Determinants'!$D$41*$D5)))))</f>
        <v>0</v>
      </c>
    </row>
    <row r="6" spans="2:25">
      <c r="B6" s="149" t="s">
        <v>1</v>
      </c>
      <c r="C6" s="147">
        <v>1580</v>
      </c>
      <c r="D6" s="148">
        <f>'2. 2013 Continuity Schedule'!CL25</f>
        <v>-1146900</v>
      </c>
      <c r="E6" s="166" t="s">
        <v>187</v>
      </c>
      <c r="F6" s="148">
        <f>IF(F$4="",0,IF($E6="kWh",VLOOKUP(F$4,'4. Billing Determinants'!$B$19:$N$41,4,0)/'4. Billing Determinants'!$E$41*$D6,IF($E6="kW",VLOOKUP(F$4,'4. Billing Determinants'!$B$19:$N$41,5,0)/'4. Billing Determinants'!$F$41*$D6,IF($E6="Non-RPP kWh",VLOOKUP(F$4,'4. Billing Determinants'!$B$19:$N$41,6,0)/'4. Billing Determinants'!$G$41*$D6,IF($E6="Distribution Rev.",VLOOKUP(F$4,'4. Billing Determinants'!$B$19:$N$41,8,0)/'4. Billing Determinants'!$I$41*$D6, VLOOKUP(F$4,'4. Billing Determinants'!$B$19:$N$41,3,0)/'4. Billing Determinants'!$D$41*$D6)))))</f>
        <v>-412167.25714530097</v>
      </c>
      <c r="G6" s="148">
        <f>IF(G$4="",0,IF($E6="kWh",VLOOKUP(G$4,'4. Billing Determinants'!$B$19:$N$41,4,0)/'4. Billing Determinants'!$E$41*$D6,IF($E6="kW",VLOOKUP(G$4,'4. Billing Determinants'!$B$19:$N$41,5,0)/'4. Billing Determinants'!$F$41*$D6,IF($E6="Non-RPP kWh",VLOOKUP(G$4,'4. Billing Determinants'!$B$19:$N$41,6,0)/'4. Billing Determinants'!$G$41*$D6,IF($E6="Distribution Rev.",VLOOKUP(G$4,'4. Billing Determinants'!$B$19:$N$41,8,0)/'4. Billing Determinants'!$I$41*$D6, VLOOKUP(G$4,'4. Billing Determinants'!$B$19:$N$41,3,0)/'4. Billing Determinants'!$D$41*$D6)))))</f>
        <v>-157109.58031017295</v>
      </c>
      <c r="H6" s="148">
        <f>IF(H$4="",0,IF($E6="kWh",VLOOKUP(H$4,'4. Billing Determinants'!$B$19:$N$41,4,0)/'4. Billing Determinants'!$E$41*$D6,IF($E6="kW",VLOOKUP(H$4,'4. Billing Determinants'!$B$19:$N$41,5,0)/'4. Billing Determinants'!$F$41*$D6,IF($E6="Non-RPP kWh",VLOOKUP(H$4,'4. Billing Determinants'!$B$19:$N$41,6,0)/'4. Billing Determinants'!$G$41*$D6,IF($E6="Distribution Rev.",VLOOKUP(H$4,'4. Billing Determinants'!$B$19:$N$41,8,0)/'4. Billing Determinants'!$I$41*$D6, VLOOKUP(H$4,'4. Billing Determinants'!$B$19:$N$41,3,0)/'4. Billing Determinants'!$D$41*$D6)))))</f>
        <v>-491277.31234445487</v>
      </c>
      <c r="I6" s="148">
        <f>IF(I$4="",0,IF($E6="kWh",VLOOKUP(I$4,'4. Billing Determinants'!$B$19:$N$41,4,0)/'4. Billing Determinants'!$E$41*$D6,IF($E6="kW",VLOOKUP(I$4,'4. Billing Determinants'!$B$19:$N$41,5,0)/'4. Billing Determinants'!$F$41*$D6,IF($E6="Non-RPP kWh",VLOOKUP(I$4,'4. Billing Determinants'!$B$19:$N$41,6,0)/'4. Billing Determinants'!$G$41*$D6,IF($E6="Distribution Rev.",VLOOKUP(I$4,'4. Billing Determinants'!$B$19:$N$41,8,0)/'4. Billing Determinants'!$I$41*$D6, VLOOKUP(I$4,'4. Billing Determinants'!$B$19:$N$41,3,0)/'4. Billing Determinants'!$D$41*$D6)))))</f>
        <v>-75497.939440590257</v>
      </c>
      <c r="J6" s="148">
        <f>IF(J$4="",0,IF($E6="kWh",VLOOKUP(J$4,'4. Billing Determinants'!$B$19:$N$41,4,0)/'4. Billing Determinants'!$E$41*$D6,IF($E6="kW",VLOOKUP(J$4,'4. Billing Determinants'!$B$19:$N$41,5,0)/'4. Billing Determinants'!$F$41*$D6,IF($E6="Non-RPP kWh",VLOOKUP(J$4,'4. Billing Determinants'!$B$19:$N$41,6,0)/'4. Billing Determinants'!$G$41*$D6,IF($E6="Distribution Rev.",VLOOKUP(J$4,'4. Billing Determinants'!$B$19:$N$41,8,0)/'4. Billing Determinants'!$I$41*$D6, VLOOKUP(J$4,'4. Billing Determinants'!$B$19:$N$41,3,0)/'4. Billing Determinants'!$D$41*$D6)))))</f>
        <v>-7583.3971057728286</v>
      </c>
      <c r="K6" s="148">
        <f>IF(K$4="",0,IF($E6="kWh",VLOOKUP(K$4,'4. Billing Determinants'!$B$19:$N$41,4,0)/'4. Billing Determinants'!$E$41*$D6,IF($E6="kW",VLOOKUP(K$4,'4. Billing Determinants'!$B$19:$N$41,5,0)/'4. Billing Determinants'!$F$41*$D6,IF($E6="Non-RPP kWh",VLOOKUP(K$4,'4. Billing Determinants'!$B$19:$N$41,6,0)/'4. Billing Determinants'!$G$41*$D6,IF($E6="Distribution Rev.",VLOOKUP(K$4,'4. Billing Determinants'!$B$19:$N$41,8,0)/'4. Billing Determinants'!$I$41*$D6, VLOOKUP(K$4,'4. Billing Determinants'!$B$19:$N$41,3,0)/'4. Billing Determinants'!$D$41*$D6)))))</f>
        <v>-977.38963461426044</v>
      </c>
      <c r="L6" s="148">
        <f>IF(L$4="",0,IF($E6="kWh",VLOOKUP(L$4,'4. Billing Determinants'!$B$19:$N$41,4,0)/'4. Billing Determinants'!$E$41*$D6,IF($E6="kW",VLOOKUP(L$4,'4. Billing Determinants'!$B$19:$N$41,5,0)/'4. Billing Determinants'!$F$41*$D6,IF($E6="Non-RPP kWh",VLOOKUP(L$4,'4. Billing Determinants'!$B$19:$N$41,6,0)/'4. Billing Determinants'!$G$41*$D6,IF($E6="Distribution Rev.",VLOOKUP(L$4,'4. Billing Determinants'!$B$19:$N$41,8,0)/'4. Billing Determinants'!$I$41*$D6, VLOOKUP(L$4,'4. Billing Determinants'!$B$19:$N$41,3,0)/'4. Billing Determinants'!$D$41*$D6)))))</f>
        <v>-2287.1240190938597</v>
      </c>
      <c r="M6" s="148">
        <f>IF(M$4="",0,IF($E6="kWh",VLOOKUP(M$4,'4. Billing Determinants'!$B$19:$N$41,4,0)/'4. Billing Determinants'!$E$41*$D6,IF($E6="kW",VLOOKUP(M$4,'4. Billing Determinants'!$B$19:$N$41,5,0)/'4. Billing Determinants'!$F$41*$D6,IF($E6="Non-RPP kWh",VLOOKUP(M$4,'4. Billing Determinants'!$B$19:$N$41,6,0)/'4. Billing Determinants'!$G$41*$D6,IF($E6="Distribution Rev.",VLOOKUP(M$4,'4. Billing Determinants'!$B$19:$N$41,8,0)/'4. Billing Determinants'!$I$41*$D6, VLOOKUP(M$4,'4. Billing Determinants'!$B$19:$N$41,3,0)/'4. Billing Determinants'!$D$41*$D6)))))</f>
        <v>0</v>
      </c>
      <c r="N6" s="148">
        <f>IF(N$4="",0,IF($E6="kWh",VLOOKUP(N$4,'4. Billing Determinants'!$B$19:$N$41,4,0)/'4. Billing Determinants'!$E$41*$D6,IF($E6="kW",VLOOKUP(N$4,'4. Billing Determinants'!$B$19:$N$41,5,0)/'4. Billing Determinants'!$F$41*$D6,IF($E6="Non-RPP kWh",VLOOKUP(N$4,'4. Billing Determinants'!$B$19:$N$41,6,0)/'4. Billing Determinants'!$G$41*$D6,IF($E6="Distribution Rev.",VLOOKUP(N$4,'4. Billing Determinants'!$B$19:$N$41,8,0)/'4. Billing Determinants'!$I$41*$D6, VLOOKUP(N$4,'4. Billing Determinants'!$B$19:$N$41,3,0)/'4. Billing Determinants'!$D$41*$D6)))))</f>
        <v>0</v>
      </c>
      <c r="O6" s="148">
        <f>IF(O$4="",0,IF($E6="kWh",VLOOKUP(O$4,'4. Billing Determinants'!$B$19:$N$41,4,0)/'4. Billing Determinants'!$E$41*$D6,IF($E6="kW",VLOOKUP(O$4,'4. Billing Determinants'!$B$19:$N$41,5,0)/'4. Billing Determinants'!$F$41*$D6,IF($E6="Non-RPP kWh",VLOOKUP(O$4,'4. Billing Determinants'!$B$19:$N$41,6,0)/'4. Billing Determinants'!$G$41*$D6,IF($E6="Distribution Rev.",VLOOKUP(O$4,'4. Billing Determinants'!$B$19:$N$41,8,0)/'4. Billing Determinants'!$I$41*$D6, VLOOKUP(O$4,'4. Billing Determinants'!$B$19:$N$41,3,0)/'4. Billing Determinants'!$D$41*$D6)))))</f>
        <v>0</v>
      </c>
      <c r="P6" s="148">
        <f>IF(P$4="",0,IF($E6="kWh",VLOOKUP(P$4,'4. Billing Determinants'!$B$19:$N$41,4,0)/'4. Billing Determinants'!$E$41*$D6,IF($E6="kW",VLOOKUP(P$4,'4. Billing Determinants'!$B$19:$N$41,5,0)/'4. Billing Determinants'!$F$41*$D6,IF($E6="Non-RPP kWh",VLOOKUP(P$4,'4. Billing Determinants'!$B$19:$N$41,6,0)/'4. Billing Determinants'!$G$41*$D6,IF($E6="Distribution Rev.",VLOOKUP(P$4,'4. Billing Determinants'!$B$19:$N$41,8,0)/'4. Billing Determinants'!$I$41*$D6, VLOOKUP(P$4,'4. Billing Determinants'!$B$19:$N$41,3,0)/'4. Billing Determinants'!$D$41*$D6)))))</f>
        <v>0</v>
      </c>
      <c r="Q6" s="148">
        <f>IF(Q$4="",0,IF($E6="kWh",VLOOKUP(Q$4,'4. Billing Determinants'!$B$19:$N$41,4,0)/'4. Billing Determinants'!$E$41*$D6,IF($E6="kW",VLOOKUP(Q$4,'4. Billing Determinants'!$B$19:$N$41,5,0)/'4. Billing Determinants'!$F$41*$D6,IF($E6="Non-RPP kWh",VLOOKUP(Q$4,'4. Billing Determinants'!$B$19:$N$41,6,0)/'4. Billing Determinants'!$G$41*$D6,IF($E6="Distribution Rev.",VLOOKUP(Q$4,'4. Billing Determinants'!$B$19:$N$41,8,0)/'4. Billing Determinants'!$I$41*$D6, VLOOKUP(Q$4,'4. Billing Determinants'!$B$19:$N$41,3,0)/'4. Billing Determinants'!$D$41*$D6)))))</f>
        <v>0</v>
      </c>
      <c r="R6" s="148">
        <f>IF(R$4="",0,IF($E6="kWh",VLOOKUP(R$4,'4. Billing Determinants'!$B$19:$N$41,4,0)/'4. Billing Determinants'!$E$41*$D6,IF($E6="kW",VLOOKUP(R$4,'4. Billing Determinants'!$B$19:$N$41,5,0)/'4. Billing Determinants'!$F$41*$D6,IF($E6="Non-RPP kWh",VLOOKUP(R$4,'4. Billing Determinants'!$B$19:$N$41,6,0)/'4. Billing Determinants'!$G$41*$D6,IF($E6="Distribution Rev.",VLOOKUP(R$4,'4. Billing Determinants'!$B$19:$N$41,8,0)/'4. Billing Determinants'!$I$41*$D6, VLOOKUP(R$4,'4. Billing Determinants'!$B$19:$N$41,3,0)/'4. Billing Determinants'!$D$41*$D6)))))</f>
        <v>0</v>
      </c>
      <c r="S6" s="148">
        <f>IF(S$4="",0,IF($E6="kWh",VLOOKUP(S$4,'4. Billing Determinants'!$B$19:$N$41,4,0)/'4. Billing Determinants'!$E$41*$D6,IF($E6="kW",VLOOKUP(S$4,'4. Billing Determinants'!$B$19:$N$41,5,0)/'4. Billing Determinants'!$F$41*$D6,IF($E6="Non-RPP kWh",VLOOKUP(S$4,'4. Billing Determinants'!$B$19:$N$41,6,0)/'4. Billing Determinants'!$G$41*$D6,IF($E6="Distribution Rev.",VLOOKUP(S$4,'4. Billing Determinants'!$B$19:$N$41,8,0)/'4. Billing Determinants'!$I$41*$D6, VLOOKUP(S$4,'4. Billing Determinants'!$B$19:$N$41,3,0)/'4. Billing Determinants'!$D$41*$D6)))))</f>
        <v>0</v>
      </c>
      <c r="T6" s="148">
        <f>IF(T$4="",0,IF($E6="kWh",VLOOKUP(T$4,'4. Billing Determinants'!$B$19:$N$41,4,0)/'4. Billing Determinants'!$E$41*$D6,IF($E6="kW",VLOOKUP(T$4,'4. Billing Determinants'!$B$19:$N$41,5,0)/'4. Billing Determinants'!$F$41*$D6,IF($E6="Non-RPP kWh",VLOOKUP(T$4,'4. Billing Determinants'!$B$19:$N$41,6,0)/'4. Billing Determinants'!$G$41*$D6,IF($E6="Distribution Rev.",VLOOKUP(T$4,'4. Billing Determinants'!$B$19:$N$41,8,0)/'4. Billing Determinants'!$I$41*$D6, VLOOKUP(T$4,'4. Billing Determinants'!$B$19:$N$41,3,0)/'4. Billing Determinants'!$D$41*$D6)))))</f>
        <v>0</v>
      </c>
      <c r="U6" s="148">
        <f>IF(U$4="",0,IF($E6="kWh",VLOOKUP(U$4,'4. Billing Determinants'!$B$19:$N$41,4,0)/'4. Billing Determinants'!$E$41*$D6,IF($E6="kW",VLOOKUP(U$4,'4. Billing Determinants'!$B$19:$N$41,5,0)/'4. Billing Determinants'!$F$41*$D6,IF($E6="Non-RPP kWh",VLOOKUP(U$4,'4. Billing Determinants'!$B$19:$N$41,6,0)/'4. Billing Determinants'!$G$41*$D6,IF($E6="Distribution Rev.",VLOOKUP(U$4,'4. Billing Determinants'!$B$19:$N$41,8,0)/'4. Billing Determinants'!$I$41*$D6, VLOOKUP(U$4,'4. Billing Determinants'!$B$19:$N$41,3,0)/'4. Billing Determinants'!$D$41*$D6)))))</f>
        <v>0</v>
      </c>
      <c r="V6" s="148">
        <f>IF(V$4="",0,IF($E6="kWh",VLOOKUP(V$4,'4. Billing Determinants'!$B$19:$N$41,4,0)/'4. Billing Determinants'!$E$41*$D6,IF($E6="kW",VLOOKUP(V$4,'4. Billing Determinants'!$B$19:$N$41,5,0)/'4. Billing Determinants'!$F$41*$D6,IF($E6="Non-RPP kWh",VLOOKUP(V$4,'4. Billing Determinants'!$B$19:$N$41,6,0)/'4. Billing Determinants'!$G$41*$D6,IF($E6="Distribution Rev.",VLOOKUP(V$4,'4. Billing Determinants'!$B$19:$N$41,8,0)/'4. Billing Determinants'!$I$41*$D6, VLOOKUP(V$4,'4. Billing Determinants'!$B$19:$N$41,3,0)/'4. Billing Determinants'!$D$41*$D6)))))</f>
        <v>0</v>
      </c>
      <c r="W6" s="148">
        <f>IF(W$4="",0,IF($E6="kWh",VLOOKUP(W$4,'4. Billing Determinants'!$B$19:$N$41,4,0)/'4. Billing Determinants'!$E$41*$D6,IF($E6="kW",VLOOKUP(W$4,'4. Billing Determinants'!$B$19:$N$41,5,0)/'4. Billing Determinants'!$F$41*$D6,IF($E6="Non-RPP kWh",VLOOKUP(W$4,'4. Billing Determinants'!$B$19:$N$41,6,0)/'4. Billing Determinants'!$G$41*$D6,IF($E6="Distribution Rev.",VLOOKUP(W$4,'4. Billing Determinants'!$B$19:$N$41,8,0)/'4. Billing Determinants'!$I$41*$D6, VLOOKUP(W$4,'4. Billing Determinants'!$B$19:$N$41,3,0)/'4. Billing Determinants'!$D$41*$D6)))))</f>
        <v>0</v>
      </c>
      <c r="X6" s="148">
        <f>IF(X$4="",0,IF($E6="kWh",VLOOKUP(X$4,'4. Billing Determinants'!$B$19:$N$41,4,0)/'4. Billing Determinants'!$E$41*$D6,IF($E6="kW",VLOOKUP(X$4,'4. Billing Determinants'!$B$19:$N$41,5,0)/'4. Billing Determinants'!$F$41*$D6,IF($E6="Non-RPP kWh",VLOOKUP(X$4,'4. Billing Determinants'!$B$19:$N$41,6,0)/'4. Billing Determinants'!$G$41*$D6,IF($E6="Distribution Rev.",VLOOKUP(X$4,'4. Billing Determinants'!$B$19:$N$41,8,0)/'4. Billing Determinants'!$I$41*$D6, VLOOKUP(X$4,'4. Billing Determinants'!$B$19:$N$41,3,0)/'4. Billing Determinants'!$D$41*$D6)))))</f>
        <v>0</v>
      </c>
      <c r="Y6" s="148">
        <f>IF(Y$4="",0,IF($E6="kWh",VLOOKUP(Y$4,'4. Billing Determinants'!$B$19:$N$41,4,0)/'4. Billing Determinants'!$E$41*$D6,IF($E6="kW",VLOOKUP(Y$4,'4. Billing Determinants'!$B$19:$N$41,5,0)/'4. Billing Determinants'!$F$41*$D6,IF($E6="Non-RPP kWh",VLOOKUP(Y$4,'4. Billing Determinants'!$B$19:$N$41,6,0)/'4. Billing Determinants'!$G$41*$D6,IF($E6="Distribution Rev.",VLOOKUP(Y$4,'4. Billing Determinants'!$B$19:$N$41,8,0)/'4. Billing Determinants'!$I$41*$D6, VLOOKUP(Y$4,'4. Billing Determinants'!$B$19:$N$41,3,0)/'4. Billing Determinants'!$D$41*$D6)))))</f>
        <v>0</v>
      </c>
    </row>
    <row r="7" spans="2:25">
      <c r="B7" s="149" t="s">
        <v>2</v>
      </c>
      <c r="C7" s="147">
        <v>1584</v>
      </c>
      <c r="D7" s="148">
        <f>'2. 2013 Continuity Schedule'!CL26</f>
        <v>-229183</v>
      </c>
      <c r="E7" s="166" t="s">
        <v>187</v>
      </c>
      <c r="F7" s="148">
        <f>IF(F$4="",0,IF($E7="kWh",VLOOKUP(F$4,'4. Billing Determinants'!$B$19:$N$41,4,0)/'4. Billing Determinants'!$E$41*$D7,IF($E7="kW",VLOOKUP(F$4,'4. Billing Determinants'!$B$19:$N$41,5,0)/'4. Billing Determinants'!$F$41*$D7,IF($E7="Non-RPP kWh",VLOOKUP(F$4,'4. Billing Determinants'!$B$19:$N$41,6,0)/'4. Billing Determinants'!$G$41*$D7,IF($E7="Distribution Rev.",VLOOKUP(F$4,'4. Billing Determinants'!$B$19:$N$41,8,0)/'4. Billing Determinants'!$I$41*$D7, VLOOKUP(F$4,'4. Billing Determinants'!$B$19:$N$41,3,0)/'4. Billing Determinants'!$D$41*$D7)))))</f>
        <v>-82362.6545420974</v>
      </c>
      <c r="G7" s="148">
        <f>IF(G$4="",0,IF($E7="kWh",VLOOKUP(G$4,'4. Billing Determinants'!$B$19:$N$41,4,0)/'4. Billing Determinants'!$E$41*$D7,IF($E7="kW",VLOOKUP(G$4,'4. Billing Determinants'!$B$19:$N$41,5,0)/'4. Billing Determinants'!$F$41*$D7,IF($E7="Non-RPP kWh",VLOOKUP(G$4,'4. Billing Determinants'!$B$19:$N$41,6,0)/'4. Billing Determinants'!$G$41*$D7,IF($E7="Distribution Rev.",VLOOKUP(G$4,'4. Billing Determinants'!$B$19:$N$41,8,0)/'4. Billing Determinants'!$I$41*$D7, VLOOKUP(G$4,'4. Billing Determinants'!$B$19:$N$41,3,0)/'4. Billing Determinants'!$D$41*$D7)))))</f>
        <v>-31394.929762164415</v>
      </c>
      <c r="H7" s="148">
        <f>IF(H$4="",0,IF($E7="kWh",VLOOKUP(H$4,'4. Billing Determinants'!$B$19:$N$41,4,0)/'4. Billing Determinants'!$E$41*$D7,IF($E7="kW",VLOOKUP(H$4,'4. Billing Determinants'!$B$19:$N$41,5,0)/'4. Billing Determinants'!$F$41*$D7,IF($E7="Non-RPP kWh",VLOOKUP(H$4,'4. Billing Determinants'!$B$19:$N$41,6,0)/'4. Billing Determinants'!$G$41*$D7,IF($E7="Distribution Rev.",VLOOKUP(H$4,'4. Billing Determinants'!$B$19:$N$41,8,0)/'4. Billing Determinants'!$I$41*$D7, VLOOKUP(H$4,'4. Billing Determinants'!$B$19:$N$41,3,0)/'4. Billing Determinants'!$D$41*$D7)))))</f>
        <v>-98171.077055575195</v>
      </c>
      <c r="I7" s="148">
        <f>IF(I$4="",0,IF($E7="kWh",VLOOKUP(I$4,'4. Billing Determinants'!$B$19:$N$41,4,0)/'4. Billing Determinants'!$E$41*$D7,IF($E7="kW",VLOOKUP(I$4,'4. Billing Determinants'!$B$19:$N$41,5,0)/'4. Billing Determinants'!$F$41*$D7,IF($E7="Non-RPP kWh",VLOOKUP(I$4,'4. Billing Determinants'!$B$19:$N$41,6,0)/'4. Billing Determinants'!$G$41*$D7,IF($E7="Distribution Rev.",VLOOKUP(I$4,'4. Billing Determinants'!$B$19:$N$41,8,0)/'4. Billing Determinants'!$I$41*$D7, VLOOKUP(I$4,'4. Billing Determinants'!$B$19:$N$41,3,0)/'4. Billing Determinants'!$D$41*$D7)))))</f>
        <v>-15086.619805399598</v>
      </c>
      <c r="J7" s="148">
        <f>IF(J$4="",0,IF($E7="kWh",VLOOKUP(J$4,'4. Billing Determinants'!$B$19:$N$41,4,0)/'4. Billing Determinants'!$E$41*$D7,IF($E7="kW",VLOOKUP(J$4,'4. Billing Determinants'!$B$19:$N$41,5,0)/'4. Billing Determinants'!$F$41*$D7,IF($E7="Non-RPP kWh",VLOOKUP(J$4,'4. Billing Determinants'!$B$19:$N$41,6,0)/'4. Billing Determinants'!$G$41*$D7,IF($E7="Distribution Rev.",VLOOKUP(J$4,'4. Billing Determinants'!$B$19:$N$41,8,0)/'4. Billing Determinants'!$I$41*$D7, VLOOKUP(J$4,'4. Billing Determinants'!$B$19:$N$41,3,0)/'4. Billing Determinants'!$D$41*$D7)))))</f>
        <v>-1515.3768409559109</v>
      </c>
      <c r="K7" s="148">
        <f>IF(K$4="",0,IF($E7="kWh",VLOOKUP(K$4,'4. Billing Determinants'!$B$19:$N$41,4,0)/'4. Billing Determinants'!$E$41*$D7,IF($E7="kW",VLOOKUP(K$4,'4. Billing Determinants'!$B$19:$N$41,5,0)/'4. Billing Determinants'!$F$41*$D7,IF($E7="Non-RPP kWh",VLOOKUP(K$4,'4. Billing Determinants'!$B$19:$N$41,6,0)/'4. Billing Determinants'!$G$41*$D7,IF($E7="Distribution Rev.",VLOOKUP(K$4,'4. Billing Determinants'!$B$19:$N$41,8,0)/'4. Billing Determinants'!$I$41*$D7, VLOOKUP(K$4,'4. Billing Determinants'!$B$19:$N$41,3,0)/'4. Billing Determinants'!$D$41*$D7)))))</f>
        <v>-195.31004327299681</v>
      </c>
      <c r="L7" s="148">
        <f>IF(L$4="",0,IF($E7="kWh",VLOOKUP(L$4,'4. Billing Determinants'!$B$19:$N$41,4,0)/'4. Billing Determinants'!$E$41*$D7,IF($E7="kW",VLOOKUP(L$4,'4. Billing Determinants'!$B$19:$N$41,5,0)/'4. Billing Determinants'!$F$41*$D7,IF($E7="Non-RPP kWh",VLOOKUP(L$4,'4. Billing Determinants'!$B$19:$N$41,6,0)/'4. Billing Determinants'!$G$41*$D7,IF($E7="Distribution Rev.",VLOOKUP(L$4,'4. Billing Determinants'!$B$19:$N$41,8,0)/'4. Billing Determinants'!$I$41*$D7, VLOOKUP(L$4,'4. Billing Determinants'!$B$19:$N$41,3,0)/'4. Billing Determinants'!$D$41*$D7)))))</f>
        <v>-457.03195053447382</v>
      </c>
      <c r="M7" s="148">
        <f>IF(M$4="",0,IF($E7="kWh",VLOOKUP(M$4,'4. Billing Determinants'!$B$19:$N$41,4,0)/'4. Billing Determinants'!$E$41*$D7,IF($E7="kW",VLOOKUP(M$4,'4. Billing Determinants'!$B$19:$N$41,5,0)/'4. Billing Determinants'!$F$41*$D7,IF($E7="Non-RPP kWh",VLOOKUP(M$4,'4. Billing Determinants'!$B$19:$N$41,6,0)/'4. Billing Determinants'!$G$41*$D7,IF($E7="Distribution Rev.",VLOOKUP(M$4,'4. Billing Determinants'!$B$19:$N$41,8,0)/'4. Billing Determinants'!$I$41*$D7, VLOOKUP(M$4,'4. Billing Determinants'!$B$19:$N$41,3,0)/'4. Billing Determinants'!$D$41*$D7)))))</f>
        <v>0</v>
      </c>
      <c r="N7" s="148">
        <f>IF(N$4="",0,IF($E7="kWh",VLOOKUP(N$4,'4. Billing Determinants'!$B$19:$N$41,4,0)/'4. Billing Determinants'!$E$41*$D7,IF($E7="kW",VLOOKUP(N$4,'4. Billing Determinants'!$B$19:$N$41,5,0)/'4. Billing Determinants'!$F$41*$D7,IF($E7="Non-RPP kWh",VLOOKUP(N$4,'4. Billing Determinants'!$B$19:$N$41,6,0)/'4. Billing Determinants'!$G$41*$D7,IF($E7="Distribution Rev.",VLOOKUP(N$4,'4. Billing Determinants'!$B$19:$N$41,8,0)/'4. Billing Determinants'!$I$41*$D7, VLOOKUP(N$4,'4. Billing Determinants'!$B$19:$N$41,3,0)/'4. Billing Determinants'!$D$41*$D7)))))</f>
        <v>0</v>
      </c>
      <c r="O7" s="148">
        <f>IF(O$4="",0,IF($E7="kWh",VLOOKUP(O$4,'4. Billing Determinants'!$B$19:$N$41,4,0)/'4. Billing Determinants'!$E$41*$D7,IF($E7="kW",VLOOKUP(O$4,'4. Billing Determinants'!$B$19:$N$41,5,0)/'4. Billing Determinants'!$F$41*$D7,IF($E7="Non-RPP kWh",VLOOKUP(O$4,'4. Billing Determinants'!$B$19:$N$41,6,0)/'4. Billing Determinants'!$G$41*$D7,IF($E7="Distribution Rev.",VLOOKUP(O$4,'4. Billing Determinants'!$B$19:$N$41,8,0)/'4. Billing Determinants'!$I$41*$D7, VLOOKUP(O$4,'4. Billing Determinants'!$B$19:$N$41,3,0)/'4. Billing Determinants'!$D$41*$D7)))))</f>
        <v>0</v>
      </c>
      <c r="P7" s="148">
        <f>IF(P$4="",0,IF($E7="kWh",VLOOKUP(P$4,'4. Billing Determinants'!$B$19:$N$41,4,0)/'4. Billing Determinants'!$E$41*$D7,IF($E7="kW",VLOOKUP(P$4,'4. Billing Determinants'!$B$19:$N$41,5,0)/'4. Billing Determinants'!$F$41*$D7,IF($E7="Non-RPP kWh",VLOOKUP(P$4,'4. Billing Determinants'!$B$19:$N$41,6,0)/'4. Billing Determinants'!$G$41*$D7,IF($E7="Distribution Rev.",VLOOKUP(P$4,'4. Billing Determinants'!$B$19:$N$41,8,0)/'4. Billing Determinants'!$I$41*$D7, VLOOKUP(P$4,'4. Billing Determinants'!$B$19:$N$41,3,0)/'4. Billing Determinants'!$D$41*$D7)))))</f>
        <v>0</v>
      </c>
      <c r="Q7" s="148">
        <f>IF(Q$4="",0,IF($E7="kWh",VLOOKUP(Q$4,'4. Billing Determinants'!$B$19:$N$41,4,0)/'4. Billing Determinants'!$E$41*$D7,IF($E7="kW",VLOOKUP(Q$4,'4. Billing Determinants'!$B$19:$N$41,5,0)/'4. Billing Determinants'!$F$41*$D7,IF($E7="Non-RPP kWh",VLOOKUP(Q$4,'4. Billing Determinants'!$B$19:$N$41,6,0)/'4. Billing Determinants'!$G$41*$D7,IF($E7="Distribution Rev.",VLOOKUP(Q$4,'4. Billing Determinants'!$B$19:$N$41,8,0)/'4. Billing Determinants'!$I$41*$D7, VLOOKUP(Q$4,'4. Billing Determinants'!$B$19:$N$41,3,0)/'4. Billing Determinants'!$D$41*$D7)))))</f>
        <v>0</v>
      </c>
      <c r="R7" s="148">
        <f>IF(R$4="",0,IF($E7="kWh",VLOOKUP(R$4,'4. Billing Determinants'!$B$19:$N$41,4,0)/'4. Billing Determinants'!$E$41*$D7,IF($E7="kW",VLOOKUP(R$4,'4. Billing Determinants'!$B$19:$N$41,5,0)/'4. Billing Determinants'!$F$41*$D7,IF($E7="Non-RPP kWh",VLOOKUP(R$4,'4. Billing Determinants'!$B$19:$N$41,6,0)/'4. Billing Determinants'!$G$41*$D7,IF($E7="Distribution Rev.",VLOOKUP(R$4,'4. Billing Determinants'!$B$19:$N$41,8,0)/'4. Billing Determinants'!$I$41*$D7, VLOOKUP(R$4,'4. Billing Determinants'!$B$19:$N$41,3,0)/'4. Billing Determinants'!$D$41*$D7)))))</f>
        <v>0</v>
      </c>
      <c r="S7" s="148">
        <f>IF(S$4="",0,IF($E7="kWh",VLOOKUP(S$4,'4. Billing Determinants'!$B$19:$N$41,4,0)/'4. Billing Determinants'!$E$41*$D7,IF($E7="kW",VLOOKUP(S$4,'4. Billing Determinants'!$B$19:$N$41,5,0)/'4. Billing Determinants'!$F$41*$D7,IF($E7="Non-RPP kWh",VLOOKUP(S$4,'4. Billing Determinants'!$B$19:$N$41,6,0)/'4. Billing Determinants'!$G$41*$D7,IF($E7="Distribution Rev.",VLOOKUP(S$4,'4. Billing Determinants'!$B$19:$N$41,8,0)/'4. Billing Determinants'!$I$41*$D7, VLOOKUP(S$4,'4. Billing Determinants'!$B$19:$N$41,3,0)/'4. Billing Determinants'!$D$41*$D7)))))</f>
        <v>0</v>
      </c>
      <c r="T7" s="148">
        <f>IF(T$4="",0,IF($E7="kWh",VLOOKUP(T$4,'4. Billing Determinants'!$B$19:$N$41,4,0)/'4. Billing Determinants'!$E$41*$D7,IF($E7="kW",VLOOKUP(T$4,'4. Billing Determinants'!$B$19:$N$41,5,0)/'4. Billing Determinants'!$F$41*$D7,IF($E7="Non-RPP kWh",VLOOKUP(T$4,'4. Billing Determinants'!$B$19:$N$41,6,0)/'4. Billing Determinants'!$G$41*$D7,IF($E7="Distribution Rev.",VLOOKUP(T$4,'4. Billing Determinants'!$B$19:$N$41,8,0)/'4. Billing Determinants'!$I$41*$D7, VLOOKUP(T$4,'4. Billing Determinants'!$B$19:$N$41,3,0)/'4. Billing Determinants'!$D$41*$D7)))))</f>
        <v>0</v>
      </c>
      <c r="U7" s="148">
        <f>IF(U$4="",0,IF($E7="kWh",VLOOKUP(U$4,'4. Billing Determinants'!$B$19:$N$41,4,0)/'4. Billing Determinants'!$E$41*$D7,IF($E7="kW",VLOOKUP(U$4,'4. Billing Determinants'!$B$19:$N$41,5,0)/'4. Billing Determinants'!$F$41*$D7,IF($E7="Non-RPP kWh",VLOOKUP(U$4,'4. Billing Determinants'!$B$19:$N$41,6,0)/'4. Billing Determinants'!$G$41*$D7,IF($E7="Distribution Rev.",VLOOKUP(U$4,'4. Billing Determinants'!$B$19:$N$41,8,0)/'4. Billing Determinants'!$I$41*$D7, VLOOKUP(U$4,'4. Billing Determinants'!$B$19:$N$41,3,0)/'4. Billing Determinants'!$D$41*$D7)))))</f>
        <v>0</v>
      </c>
      <c r="V7" s="148">
        <f>IF(V$4="",0,IF($E7="kWh",VLOOKUP(V$4,'4. Billing Determinants'!$B$19:$N$41,4,0)/'4. Billing Determinants'!$E$41*$D7,IF($E7="kW",VLOOKUP(V$4,'4. Billing Determinants'!$B$19:$N$41,5,0)/'4. Billing Determinants'!$F$41*$D7,IF($E7="Non-RPP kWh",VLOOKUP(V$4,'4. Billing Determinants'!$B$19:$N$41,6,0)/'4. Billing Determinants'!$G$41*$D7,IF($E7="Distribution Rev.",VLOOKUP(V$4,'4. Billing Determinants'!$B$19:$N$41,8,0)/'4. Billing Determinants'!$I$41*$D7, VLOOKUP(V$4,'4. Billing Determinants'!$B$19:$N$41,3,0)/'4. Billing Determinants'!$D$41*$D7)))))</f>
        <v>0</v>
      </c>
      <c r="W7" s="148">
        <f>IF(W$4="",0,IF($E7="kWh",VLOOKUP(W$4,'4. Billing Determinants'!$B$19:$N$41,4,0)/'4. Billing Determinants'!$E$41*$D7,IF($E7="kW",VLOOKUP(W$4,'4. Billing Determinants'!$B$19:$N$41,5,0)/'4. Billing Determinants'!$F$41*$D7,IF($E7="Non-RPP kWh",VLOOKUP(W$4,'4. Billing Determinants'!$B$19:$N$41,6,0)/'4. Billing Determinants'!$G$41*$D7,IF($E7="Distribution Rev.",VLOOKUP(W$4,'4. Billing Determinants'!$B$19:$N$41,8,0)/'4. Billing Determinants'!$I$41*$D7, VLOOKUP(W$4,'4. Billing Determinants'!$B$19:$N$41,3,0)/'4. Billing Determinants'!$D$41*$D7)))))</f>
        <v>0</v>
      </c>
      <c r="X7" s="148">
        <f>IF(X$4="",0,IF($E7="kWh",VLOOKUP(X$4,'4. Billing Determinants'!$B$19:$N$41,4,0)/'4. Billing Determinants'!$E$41*$D7,IF($E7="kW",VLOOKUP(X$4,'4. Billing Determinants'!$B$19:$N$41,5,0)/'4. Billing Determinants'!$F$41*$D7,IF($E7="Non-RPP kWh",VLOOKUP(X$4,'4. Billing Determinants'!$B$19:$N$41,6,0)/'4. Billing Determinants'!$G$41*$D7,IF($E7="Distribution Rev.",VLOOKUP(X$4,'4. Billing Determinants'!$B$19:$N$41,8,0)/'4. Billing Determinants'!$I$41*$D7, VLOOKUP(X$4,'4. Billing Determinants'!$B$19:$N$41,3,0)/'4. Billing Determinants'!$D$41*$D7)))))</f>
        <v>0</v>
      </c>
      <c r="Y7" s="148">
        <f>IF(Y$4="",0,IF($E7="kWh",VLOOKUP(Y$4,'4. Billing Determinants'!$B$19:$N$41,4,0)/'4. Billing Determinants'!$E$41*$D7,IF($E7="kW",VLOOKUP(Y$4,'4. Billing Determinants'!$B$19:$N$41,5,0)/'4. Billing Determinants'!$F$41*$D7,IF($E7="Non-RPP kWh",VLOOKUP(Y$4,'4. Billing Determinants'!$B$19:$N$41,6,0)/'4. Billing Determinants'!$G$41*$D7,IF($E7="Distribution Rev.",VLOOKUP(Y$4,'4. Billing Determinants'!$B$19:$N$41,8,0)/'4. Billing Determinants'!$I$41*$D7, VLOOKUP(Y$4,'4. Billing Determinants'!$B$19:$N$41,3,0)/'4. Billing Determinants'!$D$41*$D7)))))</f>
        <v>0</v>
      </c>
    </row>
    <row r="8" spans="2:25">
      <c r="B8" s="149" t="s">
        <v>3</v>
      </c>
      <c r="C8" s="147">
        <v>1586</v>
      </c>
      <c r="D8" s="148">
        <f>'2. 2013 Continuity Schedule'!CL27</f>
        <v>301121</v>
      </c>
      <c r="E8" s="166" t="s">
        <v>187</v>
      </c>
      <c r="F8" s="148">
        <f>IF(F$4="",0,IF($E8="kWh",VLOOKUP(F$4,'4. Billing Determinants'!$B$19:$N$41,4,0)/'4. Billing Determinants'!$E$41*$D8,IF($E8="kW",VLOOKUP(F$4,'4. Billing Determinants'!$B$19:$N$41,5,0)/'4. Billing Determinants'!$F$41*$D8,IF($E8="Non-RPP kWh",VLOOKUP(F$4,'4. Billing Determinants'!$B$19:$N$41,6,0)/'4. Billing Determinants'!$G$41*$D8,IF($E8="Distribution Rev.",VLOOKUP(F$4,'4. Billing Determinants'!$B$19:$N$41,8,0)/'4. Billing Determinants'!$I$41*$D8, VLOOKUP(F$4,'4. Billing Determinants'!$B$19:$N$41,3,0)/'4. Billing Determinants'!$D$41*$D8)))))</f>
        <v>108215.37766051981</v>
      </c>
      <c r="G8" s="148">
        <f>IF(G$4="",0,IF($E8="kWh",VLOOKUP(G$4,'4. Billing Determinants'!$B$19:$N$41,4,0)/'4. Billing Determinants'!$E$41*$D8,IF($E8="kW",VLOOKUP(G$4,'4. Billing Determinants'!$B$19:$N$41,5,0)/'4. Billing Determinants'!$F$41*$D8,IF($E8="Non-RPP kWh",VLOOKUP(G$4,'4. Billing Determinants'!$B$19:$N$41,6,0)/'4. Billing Determinants'!$G$41*$D8,IF($E8="Distribution Rev.",VLOOKUP(G$4,'4. Billing Determinants'!$B$19:$N$41,8,0)/'4. Billing Determinants'!$I$41*$D8, VLOOKUP(G$4,'4. Billing Determinants'!$B$19:$N$41,3,0)/'4. Billing Determinants'!$D$41*$D8)))))</f>
        <v>41249.449762472395</v>
      </c>
      <c r="H8" s="148">
        <f>IF(H$4="",0,IF($E8="kWh",VLOOKUP(H$4,'4. Billing Determinants'!$B$19:$N$41,4,0)/'4. Billing Determinants'!$E$41*$D8,IF($E8="kW",VLOOKUP(H$4,'4. Billing Determinants'!$B$19:$N$41,5,0)/'4. Billing Determinants'!$F$41*$D8,IF($E8="Non-RPP kWh",VLOOKUP(H$4,'4. Billing Determinants'!$B$19:$N$41,6,0)/'4. Billing Determinants'!$G$41*$D8,IF($E8="Distribution Rev.",VLOOKUP(H$4,'4. Billing Determinants'!$B$19:$N$41,8,0)/'4. Billing Determinants'!$I$41*$D8, VLOOKUP(H$4,'4. Billing Determinants'!$B$19:$N$41,3,0)/'4. Billing Determinants'!$D$41*$D8)))))</f>
        <v>128985.88854344284</v>
      </c>
      <c r="I8" s="148">
        <f>IF(I$4="",0,IF($E8="kWh",VLOOKUP(I$4,'4. Billing Determinants'!$B$19:$N$41,4,0)/'4. Billing Determinants'!$E$41*$D8,IF($E8="kW",VLOOKUP(I$4,'4. Billing Determinants'!$B$19:$N$41,5,0)/'4. Billing Determinants'!$F$41*$D8,IF($E8="Non-RPP kWh",VLOOKUP(I$4,'4. Billing Determinants'!$B$19:$N$41,6,0)/'4. Billing Determinants'!$G$41*$D8,IF($E8="Distribution Rev.",VLOOKUP(I$4,'4. Billing Determinants'!$B$19:$N$41,8,0)/'4. Billing Determinants'!$I$41*$D8, VLOOKUP(I$4,'4. Billing Determinants'!$B$19:$N$41,3,0)/'4. Billing Determinants'!$D$41*$D8)))))</f>
        <v>19822.142316060668</v>
      </c>
      <c r="J8" s="148">
        <f>IF(J$4="",0,IF($E8="kWh",VLOOKUP(J$4,'4. Billing Determinants'!$B$19:$N$41,4,0)/'4. Billing Determinants'!$E$41*$D8,IF($E8="kW",VLOOKUP(J$4,'4. Billing Determinants'!$B$19:$N$41,5,0)/'4. Billing Determinants'!$F$41*$D8,IF($E8="Non-RPP kWh",VLOOKUP(J$4,'4. Billing Determinants'!$B$19:$N$41,6,0)/'4. Billing Determinants'!$G$41*$D8,IF($E8="Distribution Rev.",VLOOKUP(J$4,'4. Billing Determinants'!$B$19:$N$41,8,0)/'4. Billing Determinants'!$I$41*$D8, VLOOKUP(J$4,'4. Billing Determinants'!$B$19:$N$41,3,0)/'4. Billing Determinants'!$D$41*$D8)))))</f>
        <v>1991.0368121784113</v>
      </c>
      <c r="K8" s="148">
        <f>IF(K$4="",0,IF($E8="kWh",VLOOKUP(K$4,'4. Billing Determinants'!$B$19:$N$41,4,0)/'4. Billing Determinants'!$E$41*$D8,IF($E8="kW",VLOOKUP(K$4,'4. Billing Determinants'!$B$19:$N$41,5,0)/'4. Billing Determinants'!$F$41*$D8,IF($E8="Non-RPP kWh",VLOOKUP(K$4,'4. Billing Determinants'!$B$19:$N$41,6,0)/'4. Billing Determinants'!$G$41*$D8,IF($E8="Distribution Rev.",VLOOKUP(K$4,'4. Billing Determinants'!$B$19:$N$41,8,0)/'4. Billing Determinants'!$I$41*$D8, VLOOKUP(K$4,'4. Billing Determinants'!$B$19:$N$41,3,0)/'4. Billing Determinants'!$D$41*$D8)))))</f>
        <v>256.61569811202435</v>
      </c>
      <c r="L8" s="148">
        <f>IF(L$4="",0,IF($E8="kWh",VLOOKUP(L$4,'4. Billing Determinants'!$B$19:$N$41,4,0)/'4. Billing Determinants'!$E$41*$D8,IF($E8="kW",VLOOKUP(L$4,'4. Billing Determinants'!$B$19:$N$41,5,0)/'4. Billing Determinants'!$F$41*$D8,IF($E8="Non-RPP kWh",VLOOKUP(L$4,'4. Billing Determinants'!$B$19:$N$41,6,0)/'4. Billing Determinants'!$G$41*$D8,IF($E8="Distribution Rev.",VLOOKUP(L$4,'4. Billing Determinants'!$B$19:$N$41,8,0)/'4. Billing Determinants'!$I$41*$D8, VLOOKUP(L$4,'4. Billing Determinants'!$B$19:$N$41,3,0)/'4. Billing Determinants'!$D$41*$D8)))))</f>
        <v>600.48920721384786</v>
      </c>
      <c r="M8" s="148">
        <f>IF(M$4="",0,IF($E8="kWh",VLOOKUP(M$4,'4. Billing Determinants'!$B$19:$N$41,4,0)/'4. Billing Determinants'!$E$41*$D8,IF($E8="kW",VLOOKUP(M$4,'4. Billing Determinants'!$B$19:$N$41,5,0)/'4. Billing Determinants'!$F$41*$D8,IF($E8="Non-RPP kWh",VLOOKUP(M$4,'4. Billing Determinants'!$B$19:$N$41,6,0)/'4. Billing Determinants'!$G$41*$D8,IF($E8="Distribution Rev.",VLOOKUP(M$4,'4. Billing Determinants'!$B$19:$N$41,8,0)/'4. Billing Determinants'!$I$41*$D8, VLOOKUP(M$4,'4. Billing Determinants'!$B$19:$N$41,3,0)/'4. Billing Determinants'!$D$41*$D8)))))</f>
        <v>0</v>
      </c>
      <c r="N8" s="148">
        <f>IF(N$4="",0,IF($E8="kWh",VLOOKUP(N$4,'4. Billing Determinants'!$B$19:$N$41,4,0)/'4. Billing Determinants'!$E$41*$D8,IF($E8="kW",VLOOKUP(N$4,'4. Billing Determinants'!$B$19:$N$41,5,0)/'4. Billing Determinants'!$F$41*$D8,IF($E8="Non-RPP kWh",VLOOKUP(N$4,'4. Billing Determinants'!$B$19:$N$41,6,0)/'4. Billing Determinants'!$G$41*$D8,IF($E8="Distribution Rev.",VLOOKUP(N$4,'4. Billing Determinants'!$B$19:$N$41,8,0)/'4. Billing Determinants'!$I$41*$D8, VLOOKUP(N$4,'4. Billing Determinants'!$B$19:$N$41,3,0)/'4. Billing Determinants'!$D$41*$D8)))))</f>
        <v>0</v>
      </c>
      <c r="O8" s="148">
        <f>IF(O$4="",0,IF($E8="kWh",VLOOKUP(O$4,'4. Billing Determinants'!$B$19:$N$41,4,0)/'4. Billing Determinants'!$E$41*$D8,IF($E8="kW",VLOOKUP(O$4,'4. Billing Determinants'!$B$19:$N$41,5,0)/'4. Billing Determinants'!$F$41*$D8,IF($E8="Non-RPP kWh",VLOOKUP(O$4,'4. Billing Determinants'!$B$19:$N$41,6,0)/'4. Billing Determinants'!$G$41*$D8,IF($E8="Distribution Rev.",VLOOKUP(O$4,'4. Billing Determinants'!$B$19:$N$41,8,0)/'4. Billing Determinants'!$I$41*$D8, VLOOKUP(O$4,'4. Billing Determinants'!$B$19:$N$41,3,0)/'4. Billing Determinants'!$D$41*$D8)))))</f>
        <v>0</v>
      </c>
      <c r="P8" s="148">
        <f>IF(P$4="",0,IF($E8="kWh",VLOOKUP(P$4,'4. Billing Determinants'!$B$19:$N$41,4,0)/'4. Billing Determinants'!$E$41*$D8,IF($E8="kW",VLOOKUP(P$4,'4. Billing Determinants'!$B$19:$N$41,5,0)/'4. Billing Determinants'!$F$41*$D8,IF($E8="Non-RPP kWh",VLOOKUP(P$4,'4. Billing Determinants'!$B$19:$N$41,6,0)/'4. Billing Determinants'!$G$41*$D8,IF($E8="Distribution Rev.",VLOOKUP(P$4,'4. Billing Determinants'!$B$19:$N$41,8,0)/'4. Billing Determinants'!$I$41*$D8, VLOOKUP(P$4,'4. Billing Determinants'!$B$19:$N$41,3,0)/'4. Billing Determinants'!$D$41*$D8)))))</f>
        <v>0</v>
      </c>
      <c r="Q8" s="148">
        <f>IF(Q$4="",0,IF($E8="kWh",VLOOKUP(Q$4,'4. Billing Determinants'!$B$19:$N$41,4,0)/'4. Billing Determinants'!$E$41*$D8,IF($E8="kW",VLOOKUP(Q$4,'4. Billing Determinants'!$B$19:$N$41,5,0)/'4. Billing Determinants'!$F$41*$D8,IF($E8="Non-RPP kWh",VLOOKUP(Q$4,'4. Billing Determinants'!$B$19:$N$41,6,0)/'4. Billing Determinants'!$G$41*$D8,IF($E8="Distribution Rev.",VLOOKUP(Q$4,'4. Billing Determinants'!$B$19:$N$41,8,0)/'4. Billing Determinants'!$I$41*$D8, VLOOKUP(Q$4,'4. Billing Determinants'!$B$19:$N$41,3,0)/'4. Billing Determinants'!$D$41*$D8)))))</f>
        <v>0</v>
      </c>
      <c r="R8" s="148">
        <f>IF(R$4="",0,IF($E8="kWh",VLOOKUP(R$4,'4. Billing Determinants'!$B$19:$N$41,4,0)/'4. Billing Determinants'!$E$41*$D8,IF($E8="kW",VLOOKUP(R$4,'4. Billing Determinants'!$B$19:$N$41,5,0)/'4. Billing Determinants'!$F$41*$D8,IF($E8="Non-RPP kWh",VLOOKUP(R$4,'4. Billing Determinants'!$B$19:$N$41,6,0)/'4. Billing Determinants'!$G$41*$D8,IF($E8="Distribution Rev.",VLOOKUP(R$4,'4. Billing Determinants'!$B$19:$N$41,8,0)/'4. Billing Determinants'!$I$41*$D8, VLOOKUP(R$4,'4. Billing Determinants'!$B$19:$N$41,3,0)/'4. Billing Determinants'!$D$41*$D8)))))</f>
        <v>0</v>
      </c>
      <c r="S8" s="148">
        <f>IF(S$4="",0,IF($E8="kWh",VLOOKUP(S$4,'4. Billing Determinants'!$B$19:$N$41,4,0)/'4. Billing Determinants'!$E$41*$D8,IF($E8="kW",VLOOKUP(S$4,'4. Billing Determinants'!$B$19:$N$41,5,0)/'4. Billing Determinants'!$F$41*$D8,IF($E8="Non-RPP kWh",VLOOKUP(S$4,'4. Billing Determinants'!$B$19:$N$41,6,0)/'4. Billing Determinants'!$G$41*$D8,IF($E8="Distribution Rev.",VLOOKUP(S$4,'4. Billing Determinants'!$B$19:$N$41,8,0)/'4. Billing Determinants'!$I$41*$D8, VLOOKUP(S$4,'4. Billing Determinants'!$B$19:$N$41,3,0)/'4. Billing Determinants'!$D$41*$D8)))))</f>
        <v>0</v>
      </c>
      <c r="T8" s="148">
        <f>IF(T$4="",0,IF($E8="kWh",VLOOKUP(T$4,'4. Billing Determinants'!$B$19:$N$41,4,0)/'4. Billing Determinants'!$E$41*$D8,IF($E8="kW",VLOOKUP(T$4,'4. Billing Determinants'!$B$19:$N$41,5,0)/'4. Billing Determinants'!$F$41*$D8,IF($E8="Non-RPP kWh",VLOOKUP(T$4,'4. Billing Determinants'!$B$19:$N$41,6,0)/'4. Billing Determinants'!$G$41*$D8,IF($E8="Distribution Rev.",VLOOKUP(T$4,'4. Billing Determinants'!$B$19:$N$41,8,0)/'4. Billing Determinants'!$I$41*$D8, VLOOKUP(T$4,'4. Billing Determinants'!$B$19:$N$41,3,0)/'4. Billing Determinants'!$D$41*$D8)))))</f>
        <v>0</v>
      </c>
      <c r="U8" s="148">
        <f>IF(U$4="",0,IF($E8="kWh",VLOOKUP(U$4,'4. Billing Determinants'!$B$19:$N$41,4,0)/'4. Billing Determinants'!$E$41*$D8,IF($E8="kW",VLOOKUP(U$4,'4. Billing Determinants'!$B$19:$N$41,5,0)/'4. Billing Determinants'!$F$41*$D8,IF($E8="Non-RPP kWh",VLOOKUP(U$4,'4. Billing Determinants'!$B$19:$N$41,6,0)/'4. Billing Determinants'!$G$41*$D8,IF($E8="Distribution Rev.",VLOOKUP(U$4,'4. Billing Determinants'!$B$19:$N$41,8,0)/'4. Billing Determinants'!$I$41*$D8, VLOOKUP(U$4,'4. Billing Determinants'!$B$19:$N$41,3,0)/'4. Billing Determinants'!$D$41*$D8)))))</f>
        <v>0</v>
      </c>
      <c r="V8" s="148">
        <f>IF(V$4="",0,IF($E8="kWh",VLOOKUP(V$4,'4. Billing Determinants'!$B$19:$N$41,4,0)/'4. Billing Determinants'!$E$41*$D8,IF($E8="kW",VLOOKUP(V$4,'4. Billing Determinants'!$B$19:$N$41,5,0)/'4. Billing Determinants'!$F$41*$D8,IF($E8="Non-RPP kWh",VLOOKUP(V$4,'4. Billing Determinants'!$B$19:$N$41,6,0)/'4. Billing Determinants'!$G$41*$D8,IF($E8="Distribution Rev.",VLOOKUP(V$4,'4. Billing Determinants'!$B$19:$N$41,8,0)/'4. Billing Determinants'!$I$41*$D8, VLOOKUP(V$4,'4. Billing Determinants'!$B$19:$N$41,3,0)/'4. Billing Determinants'!$D$41*$D8)))))</f>
        <v>0</v>
      </c>
      <c r="W8" s="148">
        <f>IF(W$4="",0,IF($E8="kWh",VLOOKUP(W$4,'4. Billing Determinants'!$B$19:$N$41,4,0)/'4. Billing Determinants'!$E$41*$D8,IF($E8="kW",VLOOKUP(W$4,'4. Billing Determinants'!$B$19:$N$41,5,0)/'4. Billing Determinants'!$F$41*$D8,IF($E8="Non-RPP kWh",VLOOKUP(W$4,'4. Billing Determinants'!$B$19:$N$41,6,0)/'4. Billing Determinants'!$G$41*$D8,IF($E8="Distribution Rev.",VLOOKUP(W$4,'4. Billing Determinants'!$B$19:$N$41,8,0)/'4. Billing Determinants'!$I$41*$D8, VLOOKUP(W$4,'4. Billing Determinants'!$B$19:$N$41,3,0)/'4. Billing Determinants'!$D$41*$D8)))))</f>
        <v>0</v>
      </c>
      <c r="X8" s="148">
        <f>IF(X$4="",0,IF($E8="kWh",VLOOKUP(X$4,'4. Billing Determinants'!$B$19:$N$41,4,0)/'4. Billing Determinants'!$E$41*$D8,IF($E8="kW",VLOOKUP(X$4,'4. Billing Determinants'!$B$19:$N$41,5,0)/'4. Billing Determinants'!$F$41*$D8,IF($E8="Non-RPP kWh",VLOOKUP(X$4,'4. Billing Determinants'!$B$19:$N$41,6,0)/'4. Billing Determinants'!$G$41*$D8,IF($E8="Distribution Rev.",VLOOKUP(X$4,'4. Billing Determinants'!$B$19:$N$41,8,0)/'4. Billing Determinants'!$I$41*$D8, VLOOKUP(X$4,'4. Billing Determinants'!$B$19:$N$41,3,0)/'4. Billing Determinants'!$D$41*$D8)))))</f>
        <v>0</v>
      </c>
      <c r="Y8" s="148">
        <f>IF(Y$4="",0,IF($E8="kWh",VLOOKUP(Y$4,'4. Billing Determinants'!$B$19:$N$41,4,0)/'4. Billing Determinants'!$E$41*$D8,IF($E8="kW",VLOOKUP(Y$4,'4. Billing Determinants'!$B$19:$N$41,5,0)/'4. Billing Determinants'!$F$41*$D8,IF($E8="Non-RPP kWh",VLOOKUP(Y$4,'4. Billing Determinants'!$B$19:$N$41,6,0)/'4. Billing Determinants'!$G$41*$D8,IF($E8="Distribution Rev.",VLOOKUP(Y$4,'4. Billing Determinants'!$B$19:$N$41,8,0)/'4. Billing Determinants'!$I$41*$D8, VLOOKUP(Y$4,'4. Billing Determinants'!$B$19:$N$41,3,0)/'4. Billing Determinants'!$D$41*$D8)))))</f>
        <v>0</v>
      </c>
    </row>
    <row r="9" spans="2:25">
      <c r="B9" s="149" t="s">
        <v>138</v>
      </c>
      <c r="C9" s="147">
        <v>1588</v>
      </c>
      <c r="D9" s="148">
        <f>'2. 2013 Continuity Schedule'!CL28</f>
        <v>0</v>
      </c>
      <c r="E9" s="166" t="s">
        <v>187</v>
      </c>
      <c r="F9" s="148">
        <f>IF(F$4="",0,IF($E9="kWh",VLOOKUP(F$4,'4. Billing Determinants'!$B$19:$N$41,4,0)/'4. Billing Determinants'!$E$41*$D9,IF($E9="kW",VLOOKUP(F$4,'4. Billing Determinants'!$B$19:$N$41,5,0)/'4. Billing Determinants'!$F$41*$D9,IF($E9="Non-RPP kWh",VLOOKUP(F$4,'4. Billing Determinants'!$B$19:$N$41,6,0)/'4. Billing Determinants'!$G$41*$D9,IF($E9="Distribution Rev.",VLOOKUP(F$4,'4. Billing Determinants'!$B$19:$N$41,8,0)/'4. Billing Determinants'!$I$41*$D9, VLOOKUP(F$4,'4. Billing Determinants'!$B$19:$N$41,3,0)/'4. Billing Determinants'!$D$41*$D9)))))</f>
        <v>0</v>
      </c>
      <c r="G9" s="148">
        <f>IF(G$4="",0,IF($E9="kWh",VLOOKUP(G$4,'4. Billing Determinants'!$B$19:$N$41,4,0)/'4. Billing Determinants'!$E$41*$D9,IF($E9="kW",VLOOKUP(G$4,'4. Billing Determinants'!$B$19:$N$41,5,0)/'4. Billing Determinants'!$F$41*$D9,IF($E9="Non-RPP kWh",VLOOKUP(G$4,'4. Billing Determinants'!$B$19:$N$41,6,0)/'4. Billing Determinants'!$G$41*$D9,IF($E9="Distribution Rev.",VLOOKUP(G$4,'4. Billing Determinants'!$B$19:$N$41,8,0)/'4. Billing Determinants'!$I$41*$D9, VLOOKUP(G$4,'4. Billing Determinants'!$B$19:$N$41,3,0)/'4. Billing Determinants'!$D$41*$D9)))))</f>
        <v>0</v>
      </c>
      <c r="H9" s="148">
        <f>IF(H$4="",0,IF($E9="kWh",VLOOKUP(H$4,'4. Billing Determinants'!$B$19:$N$41,4,0)/'4. Billing Determinants'!$E$41*$D9,IF($E9="kW",VLOOKUP(H$4,'4. Billing Determinants'!$B$19:$N$41,5,0)/'4. Billing Determinants'!$F$41*$D9,IF($E9="Non-RPP kWh",VLOOKUP(H$4,'4. Billing Determinants'!$B$19:$N$41,6,0)/'4. Billing Determinants'!$G$41*$D9,IF($E9="Distribution Rev.",VLOOKUP(H$4,'4. Billing Determinants'!$B$19:$N$41,8,0)/'4. Billing Determinants'!$I$41*$D9, VLOOKUP(H$4,'4. Billing Determinants'!$B$19:$N$41,3,0)/'4. Billing Determinants'!$D$41*$D9)))))</f>
        <v>0</v>
      </c>
      <c r="I9" s="148">
        <f>IF(I$4="",0,IF($E9="kWh",VLOOKUP(I$4,'4. Billing Determinants'!$B$19:$N$41,4,0)/'4. Billing Determinants'!$E$41*$D9,IF($E9="kW",VLOOKUP(I$4,'4. Billing Determinants'!$B$19:$N$41,5,0)/'4. Billing Determinants'!$F$41*$D9,IF($E9="Non-RPP kWh",VLOOKUP(I$4,'4. Billing Determinants'!$B$19:$N$41,6,0)/'4. Billing Determinants'!$G$41*$D9,IF($E9="Distribution Rev.",VLOOKUP(I$4,'4. Billing Determinants'!$B$19:$N$41,8,0)/'4. Billing Determinants'!$I$41*$D9, VLOOKUP(I$4,'4. Billing Determinants'!$B$19:$N$41,3,0)/'4. Billing Determinants'!$D$41*$D9)))))</f>
        <v>0</v>
      </c>
      <c r="J9" s="148">
        <f>IF(J$4="",0,IF($E9="kWh",VLOOKUP(J$4,'4. Billing Determinants'!$B$19:$N$41,4,0)/'4. Billing Determinants'!$E$41*$D9,IF($E9="kW",VLOOKUP(J$4,'4. Billing Determinants'!$B$19:$N$41,5,0)/'4. Billing Determinants'!$F$41*$D9,IF($E9="Non-RPP kWh",VLOOKUP(J$4,'4. Billing Determinants'!$B$19:$N$41,6,0)/'4. Billing Determinants'!$G$41*$D9,IF($E9="Distribution Rev.",VLOOKUP(J$4,'4. Billing Determinants'!$B$19:$N$41,8,0)/'4. Billing Determinants'!$I$41*$D9, VLOOKUP(J$4,'4. Billing Determinants'!$B$19:$N$41,3,0)/'4. Billing Determinants'!$D$41*$D9)))))</f>
        <v>0</v>
      </c>
      <c r="K9" s="148">
        <f>IF(K$4="",0,IF($E9="kWh",VLOOKUP(K$4,'4. Billing Determinants'!$B$19:$N$41,4,0)/'4. Billing Determinants'!$E$41*$D9,IF($E9="kW",VLOOKUP(K$4,'4. Billing Determinants'!$B$19:$N$41,5,0)/'4. Billing Determinants'!$F$41*$D9,IF($E9="Non-RPP kWh",VLOOKUP(K$4,'4. Billing Determinants'!$B$19:$N$41,6,0)/'4. Billing Determinants'!$G$41*$D9,IF($E9="Distribution Rev.",VLOOKUP(K$4,'4. Billing Determinants'!$B$19:$N$41,8,0)/'4. Billing Determinants'!$I$41*$D9, VLOOKUP(K$4,'4. Billing Determinants'!$B$19:$N$41,3,0)/'4. Billing Determinants'!$D$41*$D9)))))</f>
        <v>0</v>
      </c>
      <c r="L9" s="148">
        <f>IF(L$4="",0,IF($E9="kWh",VLOOKUP(L$4,'4. Billing Determinants'!$B$19:$N$41,4,0)/'4. Billing Determinants'!$E$41*$D9,IF($E9="kW",VLOOKUP(L$4,'4. Billing Determinants'!$B$19:$N$41,5,0)/'4. Billing Determinants'!$F$41*$D9,IF($E9="Non-RPP kWh",VLOOKUP(L$4,'4. Billing Determinants'!$B$19:$N$41,6,0)/'4. Billing Determinants'!$G$41*$D9,IF($E9="Distribution Rev.",VLOOKUP(L$4,'4. Billing Determinants'!$B$19:$N$41,8,0)/'4. Billing Determinants'!$I$41*$D9, VLOOKUP(L$4,'4. Billing Determinants'!$B$19:$N$41,3,0)/'4. Billing Determinants'!$D$41*$D9)))))</f>
        <v>0</v>
      </c>
      <c r="M9" s="148">
        <f>IF(M$4="",0,IF($E9="kWh",VLOOKUP(M$4,'4. Billing Determinants'!$B$19:$N$41,4,0)/'4. Billing Determinants'!$E$41*$D9,IF($E9="kW",VLOOKUP(M$4,'4. Billing Determinants'!$B$19:$N$41,5,0)/'4. Billing Determinants'!$F$41*$D9,IF($E9="Non-RPP kWh",VLOOKUP(M$4,'4. Billing Determinants'!$B$19:$N$41,6,0)/'4. Billing Determinants'!$G$41*$D9,IF($E9="Distribution Rev.",VLOOKUP(M$4,'4. Billing Determinants'!$B$19:$N$41,8,0)/'4. Billing Determinants'!$I$41*$D9, VLOOKUP(M$4,'4. Billing Determinants'!$B$19:$N$41,3,0)/'4. Billing Determinants'!$D$41*$D9)))))</f>
        <v>0</v>
      </c>
      <c r="N9" s="148">
        <f>IF(N$4="",0,IF($E9="kWh",VLOOKUP(N$4,'4. Billing Determinants'!$B$19:$N$41,4,0)/'4. Billing Determinants'!$E$41*$D9,IF($E9="kW",VLOOKUP(N$4,'4. Billing Determinants'!$B$19:$N$41,5,0)/'4. Billing Determinants'!$F$41*$D9,IF($E9="Non-RPP kWh",VLOOKUP(N$4,'4. Billing Determinants'!$B$19:$N$41,6,0)/'4. Billing Determinants'!$G$41*$D9,IF($E9="Distribution Rev.",VLOOKUP(N$4,'4. Billing Determinants'!$B$19:$N$41,8,0)/'4. Billing Determinants'!$I$41*$D9, VLOOKUP(N$4,'4. Billing Determinants'!$B$19:$N$41,3,0)/'4. Billing Determinants'!$D$41*$D9)))))</f>
        <v>0</v>
      </c>
      <c r="O9" s="148">
        <f>IF(O$4="",0,IF($E9="kWh",VLOOKUP(O$4,'4. Billing Determinants'!$B$19:$N$41,4,0)/'4. Billing Determinants'!$E$41*$D9,IF($E9="kW",VLOOKUP(O$4,'4. Billing Determinants'!$B$19:$N$41,5,0)/'4. Billing Determinants'!$F$41*$D9,IF($E9="Non-RPP kWh",VLOOKUP(O$4,'4. Billing Determinants'!$B$19:$N$41,6,0)/'4. Billing Determinants'!$G$41*$D9,IF($E9="Distribution Rev.",VLOOKUP(O$4,'4. Billing Determinants'!$B$19:$N$41,8,0)/'4. Billing Determinants'!$I$41*$D9, VLOOKUP(O$4,'4. Billing Determinants'!$B$19:$N$41,3,0)/'4. Billing Determinants'!$D$41*$D9)))))</f>
        <v>0</v>
      </c>
      <c r="P9" s="148">
        <f>IF(P$4="",0,IF($E9="kWh",VLOOKUP(P$4,'4. Billing Determinants'!$B$19:$N$41,4,0)/'4. Billing Determinants'!$E$41*$D9,IF($E9="kW",VLOOKUP(P$4,'4. Billing Determinants'!$B$19:$N$41,5,0)/'4. Billing Determinants'!$F$41*$D9,IF($E9="Non-RPP kWh",VLOOKUP(P$4,'4. Billing Determinants'!$B$19:$N$41,6,0)/'4. Billing Determinants'!$G$41*$D9,IF($E9="Distribution Rev.",VLOOKUP(P$4,'4. Billing Determinants'!$B$19:$N$41,8,0)/'4. Billing Determinants'!$I$41*$D9, VLOOKUP(P$4,'4. Billing Determinants'!$B$19:$N$41,3,0)/'4. Billing Determinants'!$D$41*$D9)))))</f>
        <v>0</v>
      </c>
      <c r="Q9" s="148">
        <f>IF(Q$4="",0,IF($E9="kWh",VLOOKUP(Q$4,'4. Billing Determinants'!$B$19:$N$41,4,0)/'4. Billing Determinants'!$E$41*$D9,IF($E9="kW",VLOOKUP(Q$4,'4. Billing Determinants'!$B$19:$N$41,5,0)/'4. Billing Determinants'!$F$41*$D9,IF($E9="Non-RPP kWh",VLOOKUP(Q$4,'4. Billing Determinants'!$B$19:$N$41,6,0)/'4. Billing Determinants'!$G$41*$D9,IF($E9="Distribution Rev.",VLOOKUP(Q$4,'4. Billing Determinants'!$B$19:$N$41,8,0)/'4. Billing Determinants'!$I$41*$D9, VLOOKUP(Q$4,'4. Billing Determinants'!$B$19:$N$41,3,0)/'4. Billing Determinants'!$D$41*$D9)))))</f>
        <v>0</v>
      </c>
      <c r="R9" s="148">
        <f>IF(R$4="",0,IF($E9="kWh",VLOOKUP(R$4,'4. Billing Determinants'!$B$19:$N$41,4,0)/'4. Billing Determinants'!$E$41*$D9,IF($E9="kW",VLOOKUP(R$4,'4. Billing Determinants'!$B$19:$N$41,5,0)/'4. Billing Determinants'!$F$41*$D9,IF($E9="Non-RPP kWh",VLOOKUP(R$4,'4. Billing Determinants'!$B$19:$N$41,6,0)/'4. Billing Determinants'!$G$41*$D9,IF($E9="Distribution Rev.",VLOOKUP(R$4,'4. Billing Determinants'!$B$19:$N$41,8,0)/'4. Billing Determinants'!$I$41*$D9, VLOOKUP(R$4,'4. Billing Determinants'!$B$19:$N$41,3,0)/'4. Billing Determinants'!$D$41*$D9)))))</f>
        <v>0</v>
      </c>
      <c r="S9" s="148">
        <f>IF(S$4="",0,IF($E9="kWh",VLOOKUP(S$4,'4. Billing Determinants'!$B$19:$N$41,4,0)/'4. Billing Determinants'!$E$41*$D9,IF($E9="kW",VLOOKUP(S$4,'4. Billing Determinants'!$B$19:$N$41,5,0)/'4. Billing Determinants'!$F$41*$D9,IF($E9="Non-RPP kWh",VLOOKUP(S$4,'4. Billing Determinants'!$B$19:$N$41,6,0)/'4. Billing Determinants'!$G$41*$D9,IF($E9="Distribution Rev.",VLOOKUP(S$4,'4. Billing Determinants'!$B$19:$N$41,8,0)/'4. Billing Determinants'!$I$41*$D9, VLOOKUP(S$4,'4. Billing Determinants'!$B$19:$N$41,3,0)/'4. Billing Determinants'!$D$41*$D9)))))</f>
        <v>0</v>
      </c>
      <c r="T9" s="148">
        <f>IF(T$4="",0,IF($E9="kWh",VLOOKUP(T$4,'4. Billing Determinants'!$B$19:$N$41,4,0)/'4. Billing Determinants'!$E$41*$D9,IF($E9="kW",VLOOKUP(T$4,'4. Billing Determinants'!$B$19:$N$41,5,0)/'4. Billing Determinants'!$F$41*$D9,IF($E9="Non-RPP kWh",VLOOKUP(T$4,'4. Billing Determinants'!$B$19:$N$41,6,0)/'4. Billing Determinants'!$G$41*$D9,IF($E9="Distribution Rev.",VLOOKUP(T$4,'4. Billing Determinants'!$B$19:$N$41,8,0)/'4. Billing Determinants'!$I$41*$D9, VLOOKUP(T$4,'4. Billing Determinants'!$B$19:$N$41,3,0)/'4. Billing Determinants'!$D$41*$D9)))))</f>
        <v>0</v>
      </c>
      <c r="U9" s="148">
        <f>IF(U$4="",0,IF($E9="kWh",VLOOKUP(U$4,'4. Billing Determinants'!$B$19:$N$41,4,0)/'4. Billing Determinants'!$E$41*$D9,IF($E9="kW",VLOOKUP(U$4,'4. Billing Determinants'!$B$19:$N$41,5,0)/'4. Billing Determinants'!$F$41*$D9,IF($E9="Non-RPP kWh",VLOOKUP(U$4,'4. Billing Determinants'!$B$19:$N$41,6,0)/'4. Billing Determinants'!$G$41*$D9,IF($E9="Distribution Rev.",VLOOKUP(U$4,'4. Billing Determinants'!$B$19:$N$41,8,0)/'4. Billing Determinants'!$I$41*$D9, VLOOKUP(U$4,'4. Billing Determinants'!$B$19:$N$41,3,0)/'4. Billing Determinants'!$D$41*$D9)))))</f>
        <v>0</v>
      </c>
      <c r="V9" s="148">
        <f>IF(V$4="",0,IF($E9="kWh",VLOOKUP(V$4,'4. Billing Determinants'!$B$19:$N$41,4,0)/'4. Billing Determinants'!$E$41*$D9,IF($E9="kW",VLOOKUP(V$4,'4. Billing Determinants'!$B$19:$N$41,5,0)/'4. Billing Determinants'!$F$41*$D9,IF($E9="Non-RPP kWh",VLOOKUP(V$4,'4. Billing Determinants'!$B$19:$N$41,6,0)/'4. Billing Determinants'!$G$41*$D9,IF($E9="Distribution Rev.",VLOOKUP(V$4,'4. Billing Determinants'!$B$19:$N$41,8,0)/'4. Billing Determinants'!$I$41*$D9, VLOOKUP(V$4,'4. Billing Determinants'!$B$19:$N$41,3,0)/'4. Billing Determinants'!$D$41*$D9)))))</f>
        <v>0</v>
      </c>
      <c r="W9" s="148">
        <f>IF(W$4="",0,IF($E9="kWh",VLOOKUP(W$4,'4. Billing Determinants'!$B$19:$N$41,4,0)/'4. Billing Determinants'!$E$41*$D9,IF($E9="kW",VLOOKUP(W$4,'4. Billing Determinants'!$B$19:$N$41,5,0)/'4. Billing Determinants'!$F$41*$D9,IF($E9="Non-RPP kWh",VLOOKUP(W$4,'4. Billing Determinants'!$B$19:$N$41,6,0)/'4. Billing Determinants'!$G$41*$D9,IF($E9="Distribution Rev.",VLOOKUP(W$4,'4. Billing Determinants'!$B$19:$N$41,8,0)/'4. Billing Determinants'!$I$41*$D9, VLOOKUP(W$4,'4. Billing Determinants'!$B$19:$N$41,3,0)/'4. Billing Determinants'!$D$41*$D9)))))</f>
        <v>0</v>
      </c>
      <c r="X9" s="148">
        <f>IF(X$4="",0,IF($E9="kWh",VLOOKUP(X$4,'4. Billing Determinants'!$B$19:$N$41,4,0)/'4. Billing Determinants'!$E$41*$D9,IF($E9="kW",VLOOKUP(X$4,'4. Billing Determinants'!$B$19:$N$41,5,0)/'4. Billing Determinants'!$F$41*$D9,IF($E9="Non-RPP kWh",VLOOKUP(X$4,'4. Billing Determinants'!$B$19:$N$41,6,0)/'4. Billing Determinants'!$G$41*$D9,IF($E9="Distribution Rev.",VLOOKUP(X$4,'4. Billing Determinants'!$B$19:$N$41,8,0)/'4. Billing Determinants'!$I$41*$D9, VLOOKUP(X$4,'4. Billing Determinants'!$B$19:$N$41,3,0)/'4. Billing Determinants'!$D$41*$D9)))))</f>
        <v>0</v>
      </c>
      <c r="Y9" s="148">
        <f>IF(Y$4="",0,IF($E9="kWh",VLOOKUP(Y$4,'4. Billing Determinants'!$B$19:$N$41,4,0)/'4. Billing Determinants'!$E$41*$D9,IF($E9="kW",VLOOKUP(Y$4,'4. Billing Determinants'!$B$19:$N$41,5,0)/'4. Billing Determinants'!$F$41*$D9,IF($E9="Non-RPP kWh",VLOOKUP(Y$4,'4. Billing Determinants'!$B$19:$N$41,6,0)/'4. Billing Determinants'!$G$41*$D9,IF($E9="Distribution Rev.",VLOOKUP(Y$4,'4. Billing Determinants'!$B$19:$N$41,8,0)/'4. Billing Determinants'!$I$41*$D9, VLOOKUP(Y$4,'4. Billing Determinants'!$B$19:$N$41,3,0)/'4. Billing Determinants'!$D$41*$D9)))))</f>
        <v>0</v>
      </c>
    </row>
    <row r="10" spans="2:25">
      <c r="B10" s="149" t="s">
        <v>144</v>
      </c>
      <c r="C10" s="147">
        <v>1588</v>
      </c>
      <c r="D10" s="148">
        <f>'2. 2013 Continuity Schedule'!CL29</f>
        <v>0</v>
      </c>
      <c r="E10" s="166" t="s">
        <v>188</v>
      </c>
      <c r="F10" s="148">
        <f>IF(F$4="",0,IF($E10="kWh",VLOOKUP(F$4,'4. Billing Determinants'!$B$19:$N$41,4,0)/'4. Billing Determinants'!$E$41*$D10,IF($E10="kW",VLOOKUP(F$4,'4. Billing Determinants'!$B$19:$N$41,5,0)/'4. Billing Determinants'!$F$41*$D10,IF($E10="Non-RPP kWh",VLOOKUP(F$4,'4. Billing Determinants'!$B$19:$N$41,6,0)/'4. Billing Determinants'!$G$41*$D10,IF($E10="Distribution Rev.",VLOOKUP(F$4,'4. Billing Determinants'!$B$19:$N$41,8,0)/'4. Billing Determinants'!$I$41*$D10, VLOOKUP(F$4,'4. Billing Determinants'!$B$19:$N$41,3,0)/'4. Billing Determinants'!$D$41*$D10)))))</f>
        <v>0</v>
      </c>
      <c r="G10" s="148">
        <f>IF(G$4="",0,IF($E10="kWh",VLOOKUP(G$4,'4. Billing Determinants'!$B$19:$N$41,4,0)/'4. Billing Determinants'!$E$41*$D10,IF($E10="kW",VLOOKUP(G$4,'4. Billing Determinants'!$B$19:$N$41,5,0)/'4. Billing Determinants'!$F$41*$D10,IF($E10="Non-RPP kWh",VLOOKUP(G$4,'4. Billing Determinants'!$B$19:$N$41,6,0)/'4. Billing Determinants'!$G$41*$D10,IF($E10="Distribution Rev.",VLOOKUP(G$4,'4. Billing Determinants'!$B$19:$N$41,8,0)/'4. Billing Determinants'!$I$41*$D10, VLOOKUP(G$4,'4. Billing Determinants'!$B$19:$N$41,3,0)/'4. Billing Determinants'!$D$41*$D10)))))</f>
        <v>0</v>
      </c>
      <c r="H10" s="148">
        <f>IF(H$4="",0,IF($E10="kWh",VLOOKUP(H$4,'4. Billing Determinants'!$B$19:$N$41,4,0)/'4. Billing Determinants'!$E$41*$D10,IF($E10="kW",VLOOKUP(H$4,'4. Billing Determinants'!$B$19:$N$41,5,0)/'4. Billing Determinants'!$F$41*$D10,IF($E10="Non-RPP kWh",VLOOKUP(H$4,'4. Billing Determinants'!$B$19:$N$41,6,0)/'4. Billing Determinants'!$G$41*$D10,IF($E10="Distribution Rev.",VLOOKUP(H$4,'4. Billing Determinants'!$B$19:$N$41,8,0)/'4. Billing Determinants'!$I$41*$D10, VLOOKUP(H$4,'4. Billing Determinants'!$B$19:$N$41,3,0)/'4. Billing Determinants'!$D$41*$D10)))))</f>
        <v>0</v>
      </c>
      <c r="I10" s="148">
        <f>IF(I$4="",0,IF($E10="kWh",VLOOKUP(I$4,'4. Billing Determinants'!$B$19:$N$41,4,0)/'4. Billing Determinants'!$E$41*$D10,IF($E10="kW",VLOOKUP(I$4,'4. Billing Determinants'!$B$19:$N$41,5,0)/'4. Billing Determinants'!$F$41*$D10,IF($E10="Non-RPP kWh",VLOOKUP(I$4,'4. Billing Determinants'!$B$19:$N$41,6,0)/'4. Billing Determinants'!$G$41*$D10,IF($E10="Distribution Rev.",VLOOKUP(I$4,'4. Billing Determinants'!$B$19:$N$41,8,0)/'4. Billing Determinants'!$I$41*$D10, VLOOKUP(I$4,'4. Billing Determinants'!$B$19:$N$41,3,0)/'4. Billing Determinants'!$D$41*$D10)))))</f>
        <v>0</v>
      </c>
      <c r="J10" s="148">
        <f>IF(J$4="",0,IF($E10="kWh",VLOOKUP(J$4,'4. Billing Determinants'!$B$19:$N$41,4,0)/'4. Billing Determinants'!$E$41*$D10,IF($E10="kW",VLOOKUP(J$4,'4. Billing Determinants'!$B$19:$N$41,5,0)/'4. Billing Determinants'!$F$41*$D10,IF($E10="Non-RPP kWh",VLOOKUP(J$4,'4. Billing Determinants'!$B$19:$N$41,6,0)/'4. Billing Determinants'!$G$41*$D10,IF($E10="Distribution Rev.",VLOOKUP(J$4,'4. Billing Determinants'!$B$19:$N$41,8,0)/'4. Billing Determinants'!$I$41*$D10, VLOOKUP(J$4,'4. Billing Determinants'!$B$19:$N$41,3,0)/'4. Billing Determinants'!$D$41*$D10)))))</f>
        <v>0</v>
      </c>
      <c r="K10" s="148">
        <f>IF(K$4="",0,IF($E10="kWh",VLOOKUP(K$4,'4. Billing Determinants'!$B$19:$N$41,4,0)/'4. Billing Determinants'!$E$41*$D10,IF($E10="kW",VLOOKUP(K$4,'4. Billing Determinants'!$B$19:$N$41,5,0)/'4. Billing Determinants'!$F$41*$D10,IF($E10="Non-RPP kWh",VLOOKUP(K$4,'4. Billing Determinants'!$B$19:$N$41,6,0)/'4. Billing Determinants'!$G$41*$D10,IF($E10="Distribution Rev.",VLOOKUP(K$4,'4. Billing Determinants'!$B$19:$N$41,8,0)/'4. Billing Determinants'!$I$41*$D10, VLOOKUP(K$4,'4. Billing Determinants'!$B$19:$N$41,3,0)/'4. Billing Determinants'!$D$41*$D10)))))</f>
        <v>0</v>
      </c>
      <c r="L10" s="148">
        <f>IF(L$4="",0,IF($E10="kWh",VLOOKUP(L$4,'4. Billing Determinants'!$B$19:$N$41,4,0)/'4. Billing Determinants'!$E$41*$D10,IF($E10="kW",VLOOKUP(L$4,'4. Billing Determinants'!$B$19:$N$41,5,0)/'4. Billing Determinants'!$F$41*$D10,IF($E10="Non-RPP kWh",VLOOKUP(L$4,'4. Billing Determinants'!$B$19:$N$41,6,0)/'4. Billing Determinants'!$G$41*$D10,IF($E10="Distribution Rev.",VLOOKUP(L$4,'4. Billing Determinants'!$B$19:$N$41,8,0)/'4. Billing Determinants'!$I$41*$D10, VLOOKUP(L$4,'4. Billing Determinants'!$B$19:$N$41,3,0)/'4. Billing Determinants'!$D$41*$D10)))))</f>
        <v>0</v>
      </c>
      <c r="M10" s="148">
        <f>IF(M$4="",0,IF($E10="kWh",VLOOKUP(M$4,'4. Billing Determinants'!$B$19:$N$41,4,0)/'4. Billing Determinants'!$E$41*$D10,IF($E10="kW",VLOOKUP(M$4,'4. Billing Determinants'!$B$19:$N$41,5,0)/'4. Billing Determinants'!$F$41*$D10,IF($E10="Non-RPP kWh",VLOOKUP(M$4,'4. Billing Determinants'!$B$19:$N$41,6,0)/'4. Billing Determinants'!$G$41*$D10,IF($E10="Distribution Rev.",VLOOKUP(M$4,'4. Billing Determinants'!$B$19:$N$41,8,0)/'4. Billing Determinants'!$I$41*$D10, VLOOKUP(M$4,'4. Billing Determinants'!$B$19:$N$41,3,0)/'4. Billing Determinants'!$D$41*$D10)))))</f>
        <v>0</v>
      </c>
      <c r="N10" s="148">
        <f>IF(N$4="",0,IF($E10="kWh",VLOOKUP(N$4,'4. Billing Determinants'!$B$19:$N$41,4,0)/'4. Billing Determinants'!$E$41*$D10,IF($E10="kW",VLOOKUP(N$4,'4. Billing Determinants'!$B$19:$N$41,5,0)/'4. Billing Determinants'!$F$41*$D10,IF($E10="Non-RPP kWh",VLOOKUP(N$4,'4. Billing Determinants'!$B$19:$N$41,6,0)/'4. Billing Determinants'!$G$41*$D10,IF($E10="Distribution Rev.",VLOOKUP(N$4,'4. Billing Determinants'!$B$19:$N$41,8,0)/'4. Billing Determinants'!$I$41*$D10, VLOOKUP(N$4,'4. Billing Determinants'!$B$19:$N$41,3,0)/'4. Billing Determinants'!$D$41*$D10)))))</f>
        <v>0</v>
      </c>
      <c r="O10" s="148">
        <f>IF(O$4="",0,IF($E10="kWh",VLOOKUP(O$4,'4. Billing Determinants'!$B$19:$N$41,4,0)/'4. Billing Determinants'!$E$41*$D10,IF($E10="kW",VLOOKUP(O$4,'4. Billing Determinants'!$B$19:$N$41,5,0)/'4. Billing Determinants'!$F$41*$D10,IF($E10="Non-RPP kWh",VLOOKUP(O$4,'4. Billing Determinants'!$B$19:$N$41,6,0)/'4. Billing Determinants'!$G$41*$D10,IF($E10="Distribution Rev.",VLOOKUP(O$4,'4. Billing Determinants'!$B$19:$N$41,8,0)/'4. Billing Determinants'!$I$41*$D10, VLOOKUP(O$4,'4. Billing Determinants'!$B$19:$N$41,3,0)/'4. Billing Determinants'!$D$41*$D10)))))</f>
        <v>0</v>
      </c>
      <c r="P10" s="148">
        <f>IF(P$4="",0,IF($E10="kWh",VLOOKUP(P$4,'4. Billing Determinants'!$B$19:$N$41,4,0)/'4. Billing Determinants'!$E$41*$D10,IF($E10="kW",VLOOKUP(P$4,'4. Billing Determinants'!$B$19:$N$41,5,0)/'4. Billing Determinants'!$F$41*$D10,IF($E10="Non-RPP kWh",VLOOKUP(P$4,'4. Billing Determinants'!$B$19:$N$41,6,0)/'4. Billing Determinants'!$G$41*$D10,IF($E10="Distribution Rev.",VLOOKUP(P$4,'4. Billing Determinants'!$B$19:$N$41,8,0)/'4. Billing Determinants'!$I$41*$D10, VLOOKUP(P$4,'4. Billing Determinants'!$B$19:$N$41,3,0)/'4. Billing Determinants'!$D$41*$D10)))))</f>
        <v>0</v>
      </c>
      <c r="Q10" s="148">
        <f>IF(Q$4="",0,IF($E10="kWh",VLOOKUP(Q$4,'4. Billing Determinants'!$B$19:$N$41,4,0)/'4. Billing Determinants'!$E$41*$D10,IF($E10="kW",VLOOKUP(Q$4,'4. Billing Determinants'!$B$19:$N$41,5,0)/'4. Billing Determinants'!$F$41*$D10,IF($E10="Non-RPP kWh",VLOOKUP(Q$4,'4. Billing Determinants'!$B$19:$N$41,6,0)/'4. Billing Determinants'!$G$41*$D10,IF($E10="Distribution Rev.",VLOOKUP(Q$4,'4. Billing Determinants'!$B$19:$N$41,8,0)/'4. Billing Determinants'!$I$41*$D10, VLOOKUP(Q$4,'4. Billing Determinants'!$B$19:$N$41,3,0)/'4. Billing Determinants'!$D$41*$D10)))))</f>
        <v>0</v>
      </c>
      <c r="R10" s="148">
        <f>IF(R$4="",0,IF($E10="kWh",VLOOKUP(R$4,'4. Billing Determinants'!$B$19:$N$41,4,0)/'4. Billing Determinants'!$E$41*$D10,IF($E10="kW",VLOOKUP(R$4,'4. Billing Determinants'!$B$19:$N$41,5,0)/'4. Billing Determinants'!$F$41*$D10,IF($E10="Non-RPP kWh",VLOOKUP(R$4,'4. Billing Determinants'!$B$19:$N$41,6,0)/'4. Billing Determinants'!$G$41*$D10,IF($E10="Distribution Rev.",VLOOKUP(R$4,'4. Billing Determinants'!$B$19:$N$41,8,0)/'4. Billing Determinants'!$I$41*$D10, VLOOKUP(R$4,'4. Billing Determinants'!$B$19:$N$41,3,0)/'4. Billing Determinants'!$D$41*$D10)))))</f>
        <v>0</v>
      </c>
      <c r="S10" s="148">
        <f>IF(S$4="",0,IF($E10="kWh",VLOOKUP(S$4,'4. Billing Determinants'!$B$19:$N$41,4,0)/'4. Billing Determinants'!$E$41*$D10,IF($E10="kW",VLOOKUP(S$4,'4. Billing Determinants'!$B$19:$N$41,5,0)/'4. Billing Determinants'!$F$41*$D10,IF($E10="Non-RPP kWh",VLOOKUP(S$4,'4. Billing Determinants'!$B$19:$N$41,6,0)/'4. Billing Determinants'!$G$41*$D10,IF($E10="Distribution Rev.",VLOOKUP(S$4,'4. Billing Determinants'!$B$19:$N$41,8,0)/'4. Billing Determinants'!$I$41*$D10, VLOOKUP(S$4,'4. Billing Determinants'!$B$19:$N$41,3,0)/'4. Billing Determinants'!$D$41*$D10)))))</f>
        <v>0</v>
      </c>
      <c r="T10" s="148">
        <f>IF(T$4="",0,IF($E10="kWh",VLOOKUP(T$4,'4. Billing Determinants'!$B$19:$N$41,4,0)/'4. Billing Determinants'!$E$41*$D10,IF($E10="kW",VLOOKUP(T$4,'4. Billing Determinants'!$B$19:$N$41,5,0)/'4. Billing Determinants'!$F$41*$D10,IF($E10="Non-RPP kWh",VLOOKUP(T$4,'4. Billing Determinants'!$B$19:$N$41,6,0)/'4. Billing Determinants'!$G$41*$D10,IF($E10="Distribution Rev.",VLOOKUP(T$4,'4. Billing Determinants'!$B$19:$N$41,8,0)/'4. Billing Determinants'!$I$41*$D10, VLOOKUP(T$4,'4. Billing Determinants'!$B$19:$N$41,3,0)/'4. Billing Determinants'!$D$41*$D10)))))</f>
        <v>0</v>
      </c>
      <c r="U10" s="148">
        <f>IF(U$4="",0,IF($E10="kWh",VLOOKUP(U$4,'4. Billing Determinants'!$B$19:$N$41,4,0)/'4. Billing Determinants'!$E$41*$D10,IF($E10="kW",VLOOKUP(U$4,'4. Billing Determinants'!$B$19:$N$41,5,0)/'4. Billing Determinants'!$F$41*$D10,IF($E10="Non-RPP kWh",VLOOKUP(U$4,'4. Billing Determinants'!$B$19:$N$41,6,0)/'4. Billing Determinants'!$G$41*$D10,IF($E10="Distribution Rev.",VLOOKUP(U$4,'4. Billing Determinants'!$B$19:$N$41,8,0)/'4. Billing Determinants'!$I$41*$D10, VLOOKUP(U$4,'4. Billing Determinants'!$B$19:$N$41,3,0)/'4. Billing Determinants'!$D$41*$D10)))))</f>
        <v>0</v>
      </c>
      <c r="V10" s="148">
        <f>IF(V$4="",0,IF($E10="kWh",VLOOKUP(V$4,'4. Billing Determinants'!$B$19:$N$41,4,0)/'4. Billing Determinants'!$E$41*$D10,IF($E10="kW",VLOOKUP(V$4,'4. Billing Determinants'!$B$19:$N$41,5,0)/'4. Billing Determinants'!$F$41*$D10,IF($E10="Non-RPP kWh",VLOOKUP(V$4,'4. Billing Determinants'!$B$19:$N$41,6,0)/'4. Billing Determinants'!$G$41*$D10,IF($E10="Distribution Rev.",VLOOKUP(V$4,'4. Billing Determinants'!$B$19:$N$41,8,0)/'4. Billing Determinants'!$I$41*$D10, VLOOKUP(V$4,'4. Billing Determinants'!$B$19:$N$41,3,0)/'4. Billing Determinants'!$D$41*$D10)))))</f>
        <v>0</v>
      </c>
      <c r="W10" s="148">
        <f>IF(W$4="",0,IF($E10="kWh",VLOOKUP(W$4,'4. Billing Determinants'!$B$19:$N$41,4,0)/'4. Billing Determinants'!$E$41*$D10,IF($E10="kW",VLOOKUP(W$4,'4. Billing Determinants'!$B$19:$N$41,5,0)/'4. Billing Determinants'!$F$41*$D10,IF($E10="Non-RPP kWh",VLOOKUP(W$4,'4. Billing Determinants'!$B$19:$N$41,6,0)/'4. Billing Determinants'!$G$41*$D10,IF($E10="Distribution Rev.",VLOOKUP(W$4,'4. Billing Determinants'!$B$19:$N$41,8,0)/'4. Billing Determinants'!$I$41*$D10, VLOOKUP(W$4,'4. Billing Determinants'!$B$19:$N$41,3,0)/'4. Billing Determinants'!$D$41*$D10)))))</f>
        <v>0</v>
      </c>
      <c r="X10" s="148">
        <f>IF(X$4="",0,IF($E10="kWh",VLOOKUP(X$4,'4. Billing Determinants'!$B$19:$N$41,4,0)/'4. Billing Determinants'!$E$41*$D10,IF($E10="kW",VLOOKUP(X$4,'4. Billing Determinants'!$B$19:$N$41,5,0)/'4. Billing Determinants'!$F$41*$D10,IF($E10="Non-RPP kWh",VLOOKUP(X$4,'4. Billing Determinants'!$B$19:$N$41,6,0)/'4. Billing Determinants'!$G$41*$D10,IF($E10="Distribution Rev.",VLOOKUP(X$4,'4. Billing Determinants'!$B$19:$N$41,8,0)/'4. Billing Determinants'!$I$41*$D10, VLOOKUP(X$4,'4. Billing Determinants'!$B$19:$N$41,3,0)/'4. Billing Determinants'!$D$41*$D10)))))</f>
        <v>0</v>
      </c>
      <c r="Y10" s="148">
        <f>IF(Y$4="",0,IF($E10="kWh",VLOOKUP(Y$4,'4. Billing Determinants'!$B$19:$N$41,4,0)/'4. Billing Determinants'!$E$41*$D10,IF($E10="kW",VLOOKUP(Y$4,'4. Billing Determinants'!$B$19:$N$41,5,0)/'4. Billing Determinants'!$F$41*$D10,IF($E10="Non-RPP kWh",VLOOKUP(Y$4,'4. Billing Determinants'!$B$19:$N$41,6,0)/'4. Billing Determinants'!$G$41*$D10,IF($E10="Distribution Rev.",VLOOKUP(Y$4,'4. Billing Determinants'!$B$19:$N$41,8,0)/'4. Billing Determinants'!$I$41*$D10, VLOOKUP(Y$4,'4. Billing Determinants'!$B$19:$N$41,3,0)/'4. Billing Determinants'!$D$41*$D10)))))</f>
        <v>0</v>
      </c>
    </row>
    <row r="11" spans="2:25">
      <c r="B11" s="146" t="s">
        <v>19</v>
      </c>
      <c r="C11" s="147">
        <v>1590</v>
      </c>
      <c r="D11" s="148">
        <f>'2. 2013 Continuity Schedule'!CL30</f>
        <v>0</v>
      </c>
      <c r="E11" s="166" t="s">
        <v>187</v>
      </c>
      <c r="F11" s="148">
        <f>IF(F$4="",0,IF($E11="kWh",VLOOKUP(F$4,'4. Billing Determinants'!$B$19:$N$41,4,0)/'4. Billing Determinants'!$E$41*$D11,IF($E11="kW",VLOOKUP(F$4,'4. Billing Determinants'!$B$19:$N$41,5,0)/'4. Billing Determinants'!$F$41*$D11,IF($E11="Non-RPP kWh",VLOOKUP(F$4,'4. Billing Determinants'!$B$19:$N$41,6,0)/'4. Billing Determinants'!$G$41*$D11,IF($E11="Distribution Rev.",VLOOKUP(F$4,'4. Billing Determinants'!$B$19:$N$41,8,0)/'4. Billing Determinants'!$I$41*$D11, VLOOKUP(F$4,'4. Billing Determinants'!$B$19:$N$41,3,0)/'4. Billing Determinants'!$D$41*$D11)))))</f>
        <v>0</v>
      </c>
      <c r="G11" s="148">
        <f>IF(G$4="",0,IF($E11="kWh",VLOOKUP(G$4,'4. Billing Determinants'!$B$19:$N$41,4,0)/'4. Billing Determinants'!$E$41*$D11,IF($E11="kW",VLOOKUP(G$4,'4. Billing Determinants'!$B$19:$N$41,5,0)/'4. Billing Determinants'!$F$41*$D11,IF($E11="Non-RPP kWh",VLOOKUP(G$4,'4. Billing Determinants'!$B$19:$N$41,6,0)/'4. Billing Determinants'!$G$41*$D11,IF($E11="Distribution Rev.",VLOOKUP(G$4,'4. Billing Determinants'!$B$19:$N$41,8,0)/'4. Billing Determinants'!$I$41*$D11, VLOOKUP(G$4,'4. Billing Determinants'!$B$19:$N$41,3,0)/'4. Billing Determinants'!$D$41*$D11)))))</f>
        <v>0</v>
      </c>
      <c r="H11" s="148">
        <f>IF(H$4="",0,IF($E11="kWh",VLOOKUP(H$4,'4. Billing Determinants'!$B$19:$N$41,4,0)/'4. Billing Determinants'!$E$41*$D11,IF($E11="kW",VLOOKUP(H$4,'4. Billing Determinants'!$B$19:$N$41,5,0)/'4. Billing Determinants'!$F$41*$D11,IF($E11="Non-RPP kWh",VLOOKUP(H$4,'4. Billing Determinants'!$B$19:$N$41,6,0)/'4. Billing Determinants'!$G$41*$D11,IF($E11="Distribution Rev.",VLOOKUP(H$4,'4. Billing Determinants'!$B$19:$N$41,8,0)/'4. Billing Determinants'!$I$41*$D11, VLOOKUP(H$4,'4. Billing Determinants'!$B$19:$N$41,3,0)/'4. Billing Determinants'!$D$41*$D11)))))</f>
        <v>0</v>
      </c>
      <c r="I11" s="148">
        <f>IF(I$4="",0,IF($E11="kWh",VLOOKUP(I$4,'4. Billing Determinants'!$B$19:$N$41,4,0)/'4. Billing Determinants'!$E$41*$D11,IF($E11="kW",VLOOKUP(I$4,'4. Billing Determinants'!$B$19:$N$41,5,0)/'4. Billing Determinants'!$F$41*$D11,IF($E11="Non-RPP kWh",VLOOKUP(I$4,'4. Billing Determinants'!$B$19:$N$41,6,0)/'4. Billing Determinants'!$G$41*$D11,IF($E11="Distribution Rev.",VLOOKUP(I$4,'4. Billing Determinants'!$B$19:$N$41,8,0)/'4. Billing Determinants'!$I$41*$D11, VLOOKUP(I$4,'4. Billing Determinants'!$B$19:$N$41,3,0)/'4. Billing Determinants'!$D$41*$D11)))))</f>
        <v>0</v>
      </c>
      <c r="J11" s="148">
        <f>IF(J$4="",0,IF($E11="kWh",VLOOKUP(J$4,'4. Billing Determinants'!$B$19:$N$41,4,0)/'4. Billing Determinants'!$E$41*$D11,IF($E11="kW",VLOOKUP(J$4,'4. Billing Determinants'!$B$19:$N$41,5,0)/'4. Billing Determinants'!$F$41*$D11,IF($E11="Non-RPP kWh",VLOOKUP(J$4,'4. Billing Determinants'!$B$19:$N$41,6,0)/'4. Billing Determinants'!$G$41*$D11,IF($E11="Distribution Rev.",VLOOKUP(J$4,'4. Billing Determinants'!$B$19:$N$41,8,0)/'4. Billing Determinants'!$I$41*$D11, VLOOKUP(J$4,'4. Billing Determinants'!$B$19:$N$41,3,0)/'4. Billing Determinants'!$D$41*$D11)))))</f>
        <v>0</v>
      </c>
      <c r="K11" s="148">
        <f>IF(K$4="",0,IF($E11="kWh",VLOOKUP(K$4,'4. Billing Determinants'!$B$19:$N$41,4,0)/'4. Billing Determinants'!$E$41*$D11,IF($E11="kW",VLOOKUP(K$4,'4. Billing Determinants'!$B$19:$N$41,5,0)/'4. Billing Determinants'!$F$41*$D11,IF($E11="Non-RPP kWh",VLOOKUP(K$4,'4. Billing Determinants'!$B$19:$N$41,6,0)/'4. Billing Determinants'!$G$41*$D11,IF($E11="Distribution Rev.",VLOOKUP(K$4,'4. Billing Determinants'!$B$19:$N$41,8,0)/'4. Billing Determinants'!$I$41*$D11, VLOOKUP(K$4,'4. Billing Determinants'!$B$19:$N$41,3,0)/'4. Billing Determinants'!$D$41*$D11)))))</f>
        <v>0</v>
      </c>
      <c r="L11" s="148">
        <f>IF(L$4="",0,IF($E11="kWh",VLOOKUP(L$4,'4. Billing Determinants'!$B$19:$N$41,4,0)/'4. Billing Determinants'!$E$41*$D11,IF($E11="kW",VLOOKUP(L$4,'4. Billing Determinants'!$B$19:$N$41,5,0)/'4. Billing Determinants'!$F$41*$D11,IF($E11="Non-RPP kWh",VLOOKUP(L$4,'4. Billing Determinants'!$B$19:$N$41,6,0)/'4. Billing Determinants'!$G$41*$D11,IF($E11="Distribution Rev.",VLOOKUP(L$4,'4. Billing Determinants'!$B$19:$N$41,8,0)/'4. Billing Determinants'!$I$41*$D11, VLOOKUP(L$4,'4. Billing Determinants'!$B$19:$N$41,3,0)/'4. Billing Determinants'!$D$41*$D11)))))</f>
        <v>0</v>
      </c>
      <c r="M11" s="148">
        <f>IF(M$4="",0,IF($E11="kWh",VLOOKUP(M$4,'4. Billing Determinants'!$B$19:$N$41,4,0)/'4. Billing Determinants'!$E$41*$D11,IF($E11="kW",VLOOKUP(M$4,'4. Billing Determinants'!$B$19:$N$41,5,0)/'4. Billing Determinants'!$F$41*$D11,IF($E11="Non-RPP kWh",VLOOKUP(M$4,'4. Billing Determinants'!$B$19:$N$41,6,0)/'4. Billing Determinants'!$G$41*$D11,IF($E11="Distribution Rev.",VLOOKUP(M$4,'4. Billing Determinants'!$B$19:$N$41,8,0)/'4. Billing Determinants'!$I$41*$D11, VLOOKUP(M$4,'4. Billing Determinants'!$B$19:$N$41,3,0)/'4. Billing Determinants'!$D$41*$D11)))))</f>
        <v>0</v>
      </c>
      <c r="N11" s="148">
        <f>IF(N$4="",0,IF($E11="kWh",VLOOKUP(N$4,'4. Billing Determinants'!$B$19:$N$41,4,0)/'4. Billing Determinants'!$E$41*$D11,IF($E11="kW",VLOOKUP(N$4,'4. Billing Determinants'!$B$19:$N$41,5,0)/'4. Billing Determinants'!$F$41*$D11,IF($E11="Non-RPP kWh",VLOOKUP(N$4,'4. Billing Determinants'!$B$19:$N$41,6,0)/'4. Billing Determinants'!$G$41*$D11,IF($E11="Distribution Rev.",VLOOKUP(N$4,'4. Billing Determinants'!$B$19:$N$41,8,0)/'4. Billing Determinants'!$I$41*$D11, VLOOKUP(N$4,'4. Billing Determinants'!$B$19:$N$41,3,0)/'4. Billing Determinants'!$D$41*$D11)))))</f>
        <v>0</v>
      </c>
      <c r="O11" s="148">
        <f>IF(O$4="",0,IF($E11="kWh",VLOOKUP(O$4,'4. Billing Determinants'!$B$19:$N$41,4,0)/'4. Billing Determinants'!$E$41*$D11,IF($E11="kW",VLOOKUP(O$4,'4. Billing Determinants'!$B$19:$N$41,5,0)/'4. Billing Determinants'!$F$41*$D11,IF($E11="Non-RPP kWh",VLOOKUP(O$4,'4. Billing Determinants'!$B$19:$N$41,6,0)/'4. Billing Determinants'!$G$41*$D11,IF($E11="Distribution Rev.",VLOOKUP(O$4,'4. Billing Determinants'!$B$19:$N$41,8,0)/'4. Billing Determinants'!$I$41*$D11, VLOOKUP(O$4,'4. Billing Determinants'!$B$19:$N$41,3,0)/'4. Billing Determinants'!$D$41*$D11)))))</f>
        <v>0</v>
      </c>
      <c r="P11" s="148">
        <f>IF(P$4="",0,IF($E11="kWh",VLOOKUP(P$4,'4. Billing Determinants'!$B$19:$N$41,4,0)/'4. Billing Determinants'!$E$41*$D11,IF($E11="kW",VLOOKUP(P$4,'4. Billing Determinants'!$B$19:$N$41,5,0)/'4. Billing Determinants'!$F$41*$D11,IF($E11="Non-RPP kWh",VLOOKUP(P$4,'4. Billing Determinants'!$B$19:$N$41,6,0)/'4. Billing Determinants'!$G$41*$D11,IF($E11="Distribution Rev.",VLOOKUP(P$4,'4. Billing Determinants'!$B$19:$N$41,8,0)/'4. Billing Determinants'!$I$41*$D11, VLOOKUP(P$4,'4. Billing Determinants'!$B$19:$N$41,3,0)/'4. Billing Determinants'!$D$41*$D11)))))</f>
        <v>0</v>
      </c>
      <c r="Q11" s="148">
        <f>IF(Q$4="",0,IF($E11="kWh",VLOOKUP(Q$4,'4. Billing Determinants'!$B$19:$N$41,4,0)/'4. Billing Determinants'!$E$41*$D11,IF($E11="kW",VLOOKUP(Q$4,'4. Billing Determinants'!$B$19:$N$41,5,0)/'4. Billing Determinants'!$F$41*$D11,IF($E11="Non-RPP kWh",VLOOKUP(Q$4,'4. Billing Determinants'!$B$19:$N$41,6,0)/'4. Billing Determinants'!$G$41*$D11,IF($E11="Distribution Rev.",VLOOKUP(Q$4,'4. Billing Determinants'!$B$19:$N$41,8,0)/'4. Billing Determinants'!$I$41*$D11, VLOOKUP(Q$4,'4. Billing Determinants'!$B$19:$N$41,3,0)/'4. Billing Determinants'!$D$41*$D11)))))</f>
        <v>0</v>
      </c>
      <c r="R11" s="148">
        <f>IF(R$4="",0,IF($E11="kWh",VLOOKUP(R$4,'4. Billing Determinants'!$B$19:$N$41,4,0)/'4. Billing Determinants'!$E$41*$D11,IF($E11="kW",VLOOKUP(R$4,'4. Billing Determinants'!$B$19:$N$41,5,0)/'4. Billing Determinants'!$F$41*$D11,IF($E11="Non-RPP kWh",VLOOKUP(R$4,'4. Billing Determinants'!$B$19:$N$41,6,0)/'4. Billing Determinants'!$G$41*$D11,IF($E11="Distribution Rev.",VLOOKUP(R$4,'4. Billing Determinants'!$B$19:$N$41,8,0)/'4. Billing Determinants'!$I$41*$D11, VLOOKUP(R$4,'4. Billing Determinants'!$B$19:$N$41,3,0)/'4. Billing Determinants'!$D$41*$D11)))))</f>
        <v>0</v>
      </c>
      <c r="S11" s="148">
        <f>IF(S$4="",0,IF($E11="kWh",VLOOKUP(S$4,'4. Billing Determinants'!$B$19:$N$41,4,0)/'4. Billing Determinants'!$E$41*$D11,IF($E11="kW",VLOOKUP(S$4,'4. Billing Determinants'!$B$19:$N$41,5,0)/'4. Billing Determinants'!$F$41*$D11,IF($E11="Non-RPP kWh",VLOOKUP(S$4,'4. Billing Determinants'!$B$19:$N$41,6,0)/'4. Billing Determinants'!$G$41*$D11,IF($E11="Distribution Rev.",VLOOKUP(S$4,'4. Billing Determinants'!$B$19:$N$41,8,0)/'4. Billing Determinants'!$I$41*$D11, VLOOKUP(S$4,'4. Billing Determinants'!$B$19:$N$41,3,0)/'4. Billing Determinants'!$D$41*$D11)))))</f>
        <v>0</v>
      </c>
      <c r="T11" s="148">
        <f>IF(T$4="",0,IF($E11="kWh",VLOOKUP(T$4,'4. Billing Determinants'!$B$19:$N$41,4,0)/'4. Billing Determinants'!$E$41*$D11,IF($E11="kW",VLOOKUP(T$4,'4. Billing Determinants'!$B$19:$N$41,5,0)/'4. Billing Determinants'!$F$41*$D11,IF($E11="Non-RPP kWh",VLOOKUP(T$4,'4. Billing Determinants'!$B$19:$N$41,6,0)/'4. Billing Determinants'!$G$41*$D11,IF($E11="Distribution Rev.",VLOOKUP(T$4,'4. Billing Determinants'!$B$19:$N$41,8,0)/'4. Billing Determinants'!$I$41*$D11, VLOOKUP(T$4,'4. Billing Determinants'!$B$19:$N$41,3,0)/'4. Billing Determinants'!$D$41*$D11)))))</f>
        <v>0</v>
      </c>
      <c r="U11" s="148">
        <f>IF(U$4="",0,IF($E11="kWh",VLOOKUP(U$4,'4. Billing Determinants'!$B$19:$N$41,4,0)/'4. Billing Determinants'!$E$41*$D11,IF($E11="kW",VLOOKUP(U$4,'4. Billing Determinants'!$B$19:$N$41,5,0)/'4. Billing Determinants'!$F$41*$D11,IF($E11="Non-RPP kWh",VLOOKUP(U$4,'4. Billing Determinants'!$B$19:$N$41,6,0)/'4. Billing Determinants'!$G$41*$D11,IF($E11="Distribution Rev.",VLOOKUP(U$4,'4. Billing Determinants'!$B$19:$N$41,8,0)/'4. Billing Determinants'!$I$41*$D11, VLOOKUP(U$4,'4. Billing Determinants'!$B$19:$N$41,3,0)/'4. Billing Determinants'!$D$41*$D11)))))</f>
        <v>0</v>
      </c>
      <c r="V11" s="148">
        <f>IF(V$4="",0,IF($E11="kWh",VLOOKUP(V$4,'4. Billing Determinants'!$B$19:$N$41,4,0)/'4. Billing Determinants'!$E$41*$D11,IF($E11="kW",VLOOKUP(V$4,'4. Billing Determinants'!$B$19:$N$41,5,0)/'4. Billing Determinants'!$F$41*$D11,IF($E11="Non-RPP kWh",VLOOKUP(V$4,'4. Billing Determinants'!$B$19:$N$41,6,0)/'4. Billing Determinants'!$G$41*$D11,IF($E11="Distribution Rev.",VLOOKUP(V$4,'4. Billing Determinants'!$B$19:$N$41,8,0)/'4. Billing Determinants'!$I$41*$D11, VLOOKUP(V$4,'4. Billing Determinants'!$B$19:$N$41,3,0)/'4. Billing Determinants'!$D$41*$D11)))))</f>
        <v>0</v>
      </c>
      <c r="W11" s="148">
        <f>IF(W$4="",0,IF($E11="kWh",VLOOKUP(W$4,'4. Billing Determinants'!$B$19:$N$41,4,0)/'4. Billing Determinants'!$E$41*$D11,IF($E11="kW",VLOOKUP(W$4,'4. Billing Determinants'!$B$19:$N$41,5,0)/'4. Billing Determinants'!$F$41*$D11,IF($E11="Non-RPP kWh",VLOOKUP(W$4,'4. Billing Determinants'!$B$19:$N$41,6,0)/'4. Billing Determinants'!$G$41*$D11,IF($E11="Distribution Rev.",VLOOKUP(W$4,'4. Billing Determinants'!$B$19:$N$41,8,0)/'4. Billing Determinants'!$I$41*$D11, VLOOKUP(W$4,'4. Billing Determinants'!$B$19:$N$41,3,0)/'4. Billing Determinants'!$D$41*$D11)))))</f>
        <v>0</v>
      </c>
      <c r="X11" s="148">
        <f>IF(X$4="",0,IF($E11="kWh",VLOOKUP(X$4,'4. Billing Determinants'!$B$19:$N$41,4,0)/'4. Billing Determinants'!$E$41*$D11,IF($E11="kW",VLOOKUP(X$4,'4. Billing Determinants'!$B$19:$N$41,5,0)/'4. Billing Determinants'!$F$41*$D11,IF($E11="Non-RPP kWh",VLOOKUP(X$4,'4. Billing Determinants'!$B$19:$N$41,6,0)/'4. Billing Determinants'!$G$41*$D11,IF($E11="Distribution Rev.",VLOOKUP(X$4,'4. Billing Determinants'!$B$19:$N$41,8,0)/'4. Billing Determinants'!$I$41*$D11, VLOOKUP(X$4,'4. Billing Determinants'!$B$19:$N$41,3,0)/'4. Billing Determinants'!$D$41*$D11)))))</f>
        <v>0</v>
      </c>
      <c r="Y11" s="148">
        <f>IF(Y$4="",0,IF($E11="kWh",VLOOKUP(Y$4,'4. Billing Determinants'!$B$19:$N$41,4,0)/'4. Billing Determinants'!$E$41*$D11,IF($E11="kW",VLOOKUP(Y$4,'4. Billing Determinants'!$B$19:$N$41,5,0)/'4. Billing Determinants'!$F$41*$D11,IF($E11="Non-RPP kWh",VLOOKUP(Y$4,'4. Billing Determinants'!$B$19:$N$41,6,0)/'4. Billing Determinants'!$G$41*$D11,IF($E11="Distribution Rev.",VLOOKUP(Y$4,'4. Billing Determinants'!$B$19:$N$41,8,0)/'4. Billing Determinants'!$I$41*$D11, VLOOKUP(Y$4,'4. Billing Determinants'!$B$19:$N$41,3,0)/'4. Billing Determinants'!$D$41*$D11)))))</f>
        <v>0</v>
      </c>
    </row>
    <row r="12" spans="2:25">
      <c r="B12" s="150" t="s">
        <v>180</v>
      </c>
      <c r="C12" s="147">
        <v>1595</v>
      </c>
      <c r="D12" s="148">
        <f>'2. 2013 Continuity Schedule'!CL31</f>
        <v>0</v>
      </c>
      <c r="E12" s="166" t="s">
        <v>187</v>
      </c>
      <c r="F12" s="148">
        <f>IF(F$4="",0,IF($E12="kWh",VLOOKUP(F$4,'4. Billing Determinants'!$B$19:$N$41,4,0)/'4. Billing Determinants'!$E$41*$D12,IF($E12="kW",VLOOKUP(F$4,'4. Billing Determinants'!$B$19:$N$41,5,0)/'4. Billing Determinants'!$F$41*$D12,IF($E12="Non-RPP kWh",VLOOKUP(F$4,'4. Billing Determinants'!$B$19:$N$41,6,0)/'4. Billing Determinants'!$G$41*$D12,IF($E12="Distribution Rev.",VLOOKUP(F$4,'4. Billing Determinants'!$B$19:$N$41,8,0)/'4. Billing Determinants'!$I$41*$D12, VLOOKUP(F$4,'4. Billing Determinants'!$B$19:$N$41,3,0)/'4. Billing Determinants'!$D$41*$D12)))))</f>
        <v>0</v>
      </c>
      <c r="G12" s="148">
        <f>IF(G$4="",0,IF($E12="kWh",VLOOKUP(G$4,'4. Billing Determinants'!$B$19:$N$41,4,0)/'4. Billing Determinants'!$E$41*$D12,IF($E12="kW",VLOOKUP(G$4,'4. Billing Determinants'!$B$19:$N$41,5,0)/'4. Billing Determinants'!$F$41*$D12,IF($E12="Non-RPP kWh",VLOOKUP(G$4,'4. Billing Determinants'!$B$19:$N$41,6,0)/'4. Billing Determinants'!$G$41*$D12,IF($E12="Distribution Rev.",VLOOKUP(G$4,'4. Billing Determinants'!$B$19:$N$41,8,0)/'4. Billing Determinants'!$I$41*$D12, VLOOKUP(G$4,'4. Billing Determinants'!$B$19:$N$41,3,0)/'4. Billing Determinants'!$D$41*$D12)))))</f>
        <v>0</v>
      </c>
      <c r="H12" s="148">
        <f>IF(H$4="",0,IF($E12="kWh",VLOOKUP(H$4,'4. Billing Determinants'!$B$19:$N$41,4,0)/'4. Billing Determinants'!$E$41*$D12,IF($E12="kW",VLOOKUP(H$4,'4. Billing Determinants'!$B$19:$N$41,5,0)/'4. Billing Determinants'!$F$41*$D12,IF($E12="Non-RPP kWh",VLOOKUP(H$4,'4. Billing Determinants'!$B$19:$N$41,6,0)/'4. Billing Determinants'!$G$41*$D12,IF($E12="Distribution Rev.",VLOOKUP(H$4,'4. Billing Determinants'!$B$19:$N$41,8,0)/'4. Billing Determinants'!$I$41*$D12, VLOOKUP(H$4,'4. Billing Determinants'!$B$19:$N$41,3,0)/'4. Billing Determinants'!$D$41*$D12)))))</f>
        <v>0</v>
      </c>
      <c r="I12" s="148">
        <f>IF(I$4="",0,IF($E12="kWh",VLOOKUP(I$4,'4. Billing Determinants'!$B$19:$N$41,4,0)/'4. Billing Determinants'!$E$41*$D12,IF($E12="kW",VLOOKUP(I$4,'4. Billing Determinants'!$B$19:$N$41,5,0)/'4. Billing Determinants'!$F$41*$D12,IF($E12="Non-RPP kWh",VLOOKUP(I$4,'4. Billing Determinants'!$B$19:$N$41,6,0)/'4. Billing Determinants'!$G$41*$D12,IF($E12="Distribution Rev.",VLOOKUP(I$4,'4. Billing Determinants'!$B$19:$N$41,8,0)/'4. Billing Determinants'!$I$41*$D12, VLOOKUP(I$4,'4. Billing Determinants'!$B$19:$N$41,3,0)/'4. Billing Determinants'!$D$41*$D12)))))</f>
        <v>0</v>
      </c>
      <c r="J12" s="148">
        <f>IF(J$4="",0,IF($E12="kWh",VLOOKUP(J$4,'4. Billing Determinants'!$B$19:$N$41,4,0)/'4. Billing Determinants'!$E$41*$D12,IF($E12="kW",VLOOKUP(J$4,'4. Billing Determinants'!$B$19:$N$41,5,0)/'4. Billing Determinants'!$F$41*$D12,IF($E12="Non-RPP kWh",VLOOKUP(J$4,'4. Billing Determinants'!$B$19:$N$41,6,0)/'4. Billing Determinants'!$G$41*$D12,IF($E12="Distribution Rev.",VLOOKUP(J$4,'4. Billing Determinants'!$B$19:$N$41,8,0)/'4. Billing Determinants'!$I$41*$D12, VLOOKUP(J$4,'4. Billing Determinants'!$B$19:$N$41,3,0)/'4. Billing Determinants'!$D$41*$D12)))))</f>
        <v>0</v>
      </c>
      <c r="K12" s="148">
        <f>IF(K$4="",0,IF($E12="kWh",VLOOKUP(K$4,'4. Billing Determinants'!$B$19:$N$41,4,0)/'4. Billing Determinants'!$E$41*$D12,IF($E12="kW",VLOOKUP(K$4,'4. Billing Determinants'!$B$19:$N$41,5,0)/'4. Billing Determinants'!$F$41*$D12,IF($E12="Non-RPP kWh",VLOOKUP(K$4,'4. Billing Determinants'!$B$19:$N$41,6,0)/'4. Billing Determinants'!$G$41*$D12,IF($E12="Distribution Rev.",VLOOKUP(K$4,'4. Billing Determinants'!$B$19:$N$41,8,0)/'4. Billing Determinants'!$I$41*$D12, VLOOKUP(K$4,'4. Billing Determinants'!$B$19:$N$41,3,0)/'4. Billing Determinants'!$D$41*$D12)))))</f>
        <v>0</v>
      </c>
      <c r="L12" s="148">
        <f>IF(L$4="",0,IF($E12="kWh",VLOOKUP(L$4,'4. Billing Determinants'!$B$19:$N$41,4,0)/'4. Billing Determinants'!$E$41*$D12,IF($E12="kW",VLOOKUP(L$4,'4. Billing Determinants'!$B$19:$N$41,5,0)/'4. Billing Determinants'!$F$41*$D12,IF($E12="Non-RPP kWh",VLOOKUP(L$4,'4. Billing Determinants'!$B$19:$N$41,6,0)/'4. Billing Determinants'!$G$41*$D12,IF($E12="Distribution Rev.",VLOOKUP(L$4,'4. Billing Determinants'!$B$19:$N$41,8,0)/'4. Billing Determinants'!$I$41*$D12, VLOOKUP(L$4,'4. Billing Determinants'!$B$19:$N$41,3,0)/'4. Billing Determinants'!$D$41*$D12)))))</f>
        <v>0</v>
      </c>
      <c r="M12" s="148">
        <f>IF(M$4="",0,IF($E12="kWh",VLOOKUP(M$4,'4. Billing Determinants'!$B$19:$N$41,4,0)/'4. Billing Determinants'!$E$41*$D12,IF($E12="kW",VLOOKUP(M$4,'4. Billing Determinants'!$B$19:$N$41,5,0)/'4. Billing Determinants'!$F$41*$D12,IF($E12="Non-RPP kWh",VLOOKUP(M$4,'4. Billing Determinants'!$B$19:$N$41,6,0)/'4. Billing Determinants'!$G$41*$D12,IF($E12="Distribution Rev.",VLOOKUP(M$4,'4. Billing Determinants'!$B$19:$N$41,8,0)/'4. Billing Determinants'!$I$41*$D12, VLOOKUP(M$4,'4. Billing Determinants'!$B$19:$N$41,3,0)/'4. Billing Determinants'!$D$41*$D12)))))</f>
        <v>0</v>
      </c>
      <c r="N12" s="148">
        <f>IF(N$4="",0,IF($E12="kWh",VLOOKUP(N$4,'4. Billing Determinants'!$B$19:$N$41,4,0)/'4. Billing Determinants'!$E$41*$D12,IF($E12="kW",VLOOKUP(N$4,'4. Billing Determinants'!$B$19:$N$41,5,0)/'4. Billing Determinants'!$F$41*$D12,IF($E12="Non-RPP kWh",VLOOKUP(N$4,'4. Billing Determinants'!$B$19:$N$41,6,0)/'4. Billing Determinants'!$G$41*$D12,IF($E12="Distribution Rev.",VLOOKUP(N$4,'4. Billing Determinants'!$B$19:$N$41,8,0)/'4. Billing Determinants'!$I$41*$D12, VLOOKUP(N$4,'4. Billing Determinants'!$B$19:$N$41,3,0)/'4. Billing Determinants'!$D$41*$D12)))))</f>
        <v>0</v>
      </c>
      <c r="O12" s="148">
        <f>IF(O$4="",0,IF($E12="kWh",VLOOKUP(O$4,'4. Billing Determinants'!$B$19:$N$41,4,0)/'4. Billing Determinants'!$E$41*$D12,IF($E12="kW",VLOOKUP(O$4,'4. Billing Determinants'!$B$19:$N$41,5,0)/'4. Billing Determinants'!$F$41*$D12,IF($E12="Non-RPP kWh",VLOOKUP(O$4,'4. Billing Determinants'!$B$19:$N$41,6,0)/'4. Billing Determinants'!$G$41*$D12,IF($E12="Distribution Rev.",VLOOKUP(O$4,'4. Billing Determinants'!$B$19:$N$41,8,0)/'4. Billing Determinants'!$I$41*$D12, VLOOKUP(O$4,'4. Billing Determinants'!$B$19:$N$41,3,0)/'4. Billing Determinants'!$D$41*$D12)))))</f>
        <v>0</v>
      </c>
      <c r="P12" s="148">
        <f>IF(P$4="",0,IF($E12="kWh",VLOOKUP(P$4,'4. Billing Determinants'!$B$19:$N$41,4,0)/'4. Billing Determinants'!$E$41*$D12,IF($E12="kW",VLOOKUP(P$4,'4. Billing Determinants'!$B$19:$N$41,5,0)/'4. Billing Determinants'!$F$41*$D12,IF($E12="Non-RPP kWh",VLOOKUP(P$4,'4. Billing Determinants'!$B$19:$N$41,6,0)/'4. Billing Determinants'!$G$41*$D12,IF($E12="Distribution Rev.",VLOOKUP(P$4,'4. Billing Determinants'!$B$19:$N$41,8,0)/'4. Billing Determinants'!$I$41*$D12, VLOOKUP(P$4,'4. Billing Determinants'!$B$19:$N$41,3,0)/'4. Billing Determinants'!$D$41*$D12)))))</f>
        <v>0</v>
      </c>
      <c r="Q12" s="148">
        <f>IF(Q$4="",0,IF($E12="kWh",VLOOKUP(Q$4,'4. Billing Determinants'!$B$19:$N$41,4,0)/'4. Billing Determinants'!$E$41*$D12,IF($E12="kW",VLOOKUP(Q$4,'4. Billing Determinants'!$B$19:$N$41,5,0)/'4. Billing Determinants'!$F$41*$D12,IF($E12="Non-RPP kWh",VLOOKUP(Q$4,'4. Billing Determinants'!$B$19:$N$41,6,0)/'4. Billing Determinants'!$G$41*$D12,IF($E12="Distribution Rev.",VLOOKUP(Q$4,'4. Billing Determinants'!$B$19:$N$41,8,0)/'4. Billing Determinants'!$I$41*$D12, VLOOKUP(Q$4,'4. Billing Determinants'!$B$19:$N$41,3,0)/'4. Billing Determinants'!$D$41*$D12)))))</f>
        <v>0</v>
      </c>
      <c r="R12" s="148">
        <f>IF(R$4="",0,IF($E12="kWh",VLOOKUP(R$4,'4. Billing Determinants'!$B$19:$N$41,4,0)/'4. Billing Determinants'!$E$41*$D12,IF($E12="kW",VLOOKUP(R$4,'4. Billing Determinants'!$B$19:$N$41,5,0)/'4. Billing Determinants'!$F$41*$D12,IF($E12="Non-RPP kWh",VLOOKUP(R$4,'4. Billing Determinants'!$B$19:$N$41,6,0)/'4. Billing Determinants'!$G$41*$D12,IF($E12="Distribution Rev.",VLOOKUP(R$4,'4. Billing Determinants'!$B$19:$N$41,8,0)/'4. Billing Determinants'!$I$41*$D12, VLOOKUP(R$4,'4. Billing Determinants'!$B$19:$N$41,3,0)/'4. Billing Determinants'!$D$41*$D12)))))</f>
        <v>0</v>
      </c>
      <c r="S12" s="148">
        <f>IF(S$4="",0,IF($E12="kWh",VLOOKUP(S$4,'4. Billing Determinants'!$B$19:$N$41,4,0)/'4. Billing Determinants'!$E$41*$D12,IF($E12="kW",VLOOKUP(S$4,'4. Billing Determinants'!$B$19:$N$41,5,0)/'4. Billing Determinants'!$F$41*$D12,IF($E12="Non-RPP kWh",VLOOKUP(S$4,'4. Billing Determinants'!$B$19:$N$41,6,0)/'4. Billing Determinants'!$G$41*$D12,IF($E12="Distribution Rev.",VLOOKUP(S$4,'4. Billing Determinants'!$B$19:$N$41,8,0)/'4. Billing Determinants'!$I$41*$D12, VLOOKUP(S$4,'4. Billing Determinants'!$B$19:$N$41,3,0)/'4. Billing Determinants'!$D$41*$D12)))))</f>
        <v>0</v>
      </c>
      <c r="T12" s="148">
        <f>IF(T$4="",0,IF($E12="kWh",VLOOKUP(T$4,'4. Billing Determinants'!$B$19:$N$41,4,0)/'4. Billing Determinants'!$E$41*$D12,IF($E12="kW",VLOOKUP(T$4,'4. Billing Determinants'!$B$19:$N$41,5,0)/'4. Billing Determinants'!$F$41*$D12,IF($E12="Non-RPP kWh",VLOOKUP(T$4,'4. Billing Determinants'!$B$19:$N$41,6,0)/'4. Billing Determinants'!$G$41*$D12,IF($E12="Distribution Rev.",VLOOKUP(T$4,'4. Billing Determinants'!$B$19:$N$41,8,0)/'4. Billing Determinants'!$I$41*$D12, VLOOKUP(T$4,'4. Billing Determinants'!$B$19:$N$41,3,0)/'4. Billing Determinants'!$D$41*$D12)))))</f>
        <v>0</v>
      </c>
      <c r="U12" s="148">
        <f>IF(U$4="",0,IF($E12="kWh",VLOOKUP(U$4,'4. Billing Determinants'!$B$19:$N$41,4,0)/'4. Billing Determinants'!$E$41*$D12,IF($E12="kW",VLOOKUP(U$4,'4. Billing Determinants'!$B$19:$N$41,5,0)/'4. Billing Determinants'!$F$41*$D12,IF($E12="Non-RPP kWh",VLOOKUP(U$4,'4. Billing Determinants'!$B$19:$N$41,6,0)/'4. Billing Determinants'!$G$41*$D12,IF($E12="Distribution Rev.",VLOOKUP(U$4,'4. Billing Determinants'!$B$19:$N$41,8,0)/'4. Billing Determinants'!$I$41*$D12, VLOOKUP(U$4,'4. Billing Determinants'!$B$19:$N$41,3,0)/'4. Billing Determinants'!$D$41*$D12)))))</f>
        <v>0</v>
      </c>
      <c r="V12" s="148">
        <f>IF(V$4="",0,IF($E12="kWh",VLOOKUP(V$4,'4. Billing Determinants'!$B$19:$N$41,4,0)/'4. Billing Determinants'!$E$41*$D12,IF($E12="kW",VLOOKUP(V$4,'4. Billing Determinants'!$B$19:$N$41,5,0)/'4. Billing Determinants'!$F$41*$D12,IF($E12="Non-RPP kWh",VLOOKUP(V$4,'4. Billing Determinants'!$B$19:$N$41,6,0)/'4. Billing Determinants'!$G$41*$D12,IF($E12="Distribution Rev.",VLOOKUP(V$4,'4. Billing Determinants'!$B$19:$N$41,8,0)/'4. Billing Determinants'!$I$41*$D12, VLOOKUP(V$4,'4. Billing Determinants'!$B$19:$N$41,3,0)/'4. Billing Determinants'!$D$41*$D12)))))</f>
        <v>0</v>
      </c>
      <c r="W12" s="148">
        <f>IF(W$4="",0,IF($E12="kWh",VLOOKUP(W$4,'4. Billing Determinants'!$B$19:$N$41,4,0)/'4. Billing Determinants'!$E$41*$D12,IF($E12="kW",VLOOKUP(W$4,'4. Billing Determinants'!$B$19:$N$41,5,0)/'4. Billing Determinants'!$F$41*$D12,IF($E12="Non-RPP kWh",VLOOKUP(W$4,'4. Billing Determinants'!$B$19:$N$41,6,0)/'4. Billing Determinants'!$G$41*$D12,IF($E12="Distribution Rev.",VLOOKUP(W$4,'4. Billing Determinants'!$B$19:$N$41,8,0)/'4. Billing Determinants'!$I$41*$D12, VLOOKUP(W$4,'4. Billing Determinants'!$B$19:$N$41,3,0)/'4. Billing Determinants'!$D$41*$D12)))))</f>
        <v>0</v>
      </c>
      <c r="X12" s="148">
        <f>IF(X$4="",0,IF($E12="kWh",VLOOKUP(X$4,'4. Billing Determinants'!$B$19:$N$41,4,0)/'4. Billing Determinants'!$E$41*$D12,IF($E12="kW",VLOOKUP(X$4,'4. Billing Determinants'!$B$19:$N$41,5,0)/'4. Billing Determinants'!$F$41*$D12,IF($E12="Non-RPP kWh",VLOOKUP(X$4,'4. Billing Determinants'!$B$19:$N$41,6,0)/'4. Billing Determinants'!$G$41*$D12,IF($E12="Distribution Rev.",VLOOKUP(X$4,'4. Billing Determinants'!$B$19:$N$41,8,0)/'4. Billing Determinants'!$I$41*$D12, VLOOKUP(X$4,'4. Billing Determinants'!$B$19:$N$41,3,0)/'4. Billing Determinants'!$D$41*$D12)))))</f>
        <v>0</v>
      </c>
      <c r="Y12" s="148">
        <f>IF(Y$4="",0,IF($E12="kWh",VLOOKUP(Y$4,'4. Billing Determinants'!$B$19:$N$41,4,0)/'4. Billing Determinants'!$E$41*$D12,IF($E12="kW",VLOOKUP(Y$4,'4. Billing Determinants'!$B$19:$N$41,5,0)/'4. Billing Determinants'!$F$41*$D12,IF($E12="Non-RPP kWh",VLOOKUP(Y$4,'4. Billing Determinants'!$B$19:$N$41,6,0)/'4. Billing Determinants'!$G$41*$D12,IF($E12="Distribution Rev.",VLOOKUP(Y$4,'4. Billing Determinants'!$B$19:$N$41,8,0)/'4. Billing Determinants'!$I$41*$D12, VLOOKUP(Y$4,'4. Billing Determinants'!$B$19:$N$41,3,0)/'4. Billing Determinants'!$D$41*$D12)))))</f>
        <v>0</v>
      </c>
    </row>
    <row r="13" spans="2:25">
      <c r="B13" s="150" t="s">
        <v>181</v>
      </c>
      <c r="C13" s="147">
        <v>1595</v>
      </c>
      <c r="D13" s="148">
        <f>'2. 2013 Continuity Schedule'!CL32</f>
        <v>0</v>
      </c>
      <c r="E13" s="166" t="s">
        <v>187</v>
      </c>
      <c r="F13" s="148">
        <f>IF(F$4="",0,IF($E13="kWh",VLOOKUP(F$4,'4. Billing Determinants'!$B$19:$N$41,4,0)/'4. Billing Determinants'!$E$41*$D13,IF($E13="kW",VLOOKUP(F$4,'4. Billing Determinants'!$B$19:$N$41,5,0)/'4. Billing Determinants'!$F$41*$D13,IF($E13="Non-RPP kWh",VLOOKUP(F$4,'4. Billing Determinants'!$B$19:$N$41,6,0)/'4. Billing Determinants'!$G$41*$D13,IF($E13="Distribution Rev.",VLOOKUP(F$4,'4. Billing Determinants'!$B$19:$N$41,8,0)/'4. Billing Determinants'!$I$41*$D13, VLOOKUP(F$4,'4. Billing Determinants'!$B$19:$N$41,3,0)/'4. Billing Determinants'!$D$41*$D13)))))</f>
        <v>0</v>
      </c>
      <c r="G13" s="148">
        <f>IF(G$4="",0,IF($E13="kWh",VLOOKUP(G$4,'4. Billing Determinants'!$B$19:$N$41,4,0)/'4. Billing Determinants'!$E$41*$D13,IF($E13="kW",VLOOKUP(G$4,'4. Billing Determinants'!$B$19:$N$41,5,0)/'4. Billing Determinants'!$F$41*$D13,IF($E13="Non-RPP kWh",VLOOKUP(G$4,'4. Billing Determinants'!$B$19:$N$41,6,0)/'4. Billing Determinants'!$G$41*$D13,IF($E13="Distribution Rev.",VLOOKUP(G$4,'4. Billing Determinants'!$B$19:$N$41,8,0)/'4. Billing Determinants'!$I$41*$D13, VLOOKUP(G$4,'4. Billing Determinants'!$B$19:$N$41,3,0)/'4. Billing Determinants'!$D$41*$D13)))))</f>
        <v>0</v>
      </c>
      <c r="H13" s="148">
        <f>IF(H$4="",0,IF($E13="kWh",VLOOKUP(H$4,'4. Billing Determinants'!$B$19:$N$41,4,0)/'4. Billing Determinants'!$E$41*$D13,IF($E13="kW",VLOOKUP(H$4,'4. Billing Determinants'!$B$19:$N$41,5,0)/'4. Billing Determinants'!$F$41*$D13,IF($E13="Non-RPP kWh",VLOOKUP(H$4,'4. Billing Determinants'!$B$19:$N$41,6,0)/'4. Billing Determinants'!$G$41*$D13,IF($E13="Distribution Rev.",VLOOKUP(H$4,'4. Billing Determinants'!$B$19:$N$41,8,0)/'4. Billing Determinants'!$I$41*$D13, VLOOKUP(H$4,'4. Billing Determinants'!$B$19:$N$41,3,0)/'4. Billing Determinants'!$D$41*$D13)))))</f>
        <v>0</v>
      </c>
      <c r="I13" s="148">
        <f>IF(I$4="",0,IF($E13="kWh",VLOOKUP(I$4,'4. Billing Determinants'!$B$19:$N$41,4,0)/'4. Billing Determinants'!$E$41*$D13,IF($E13="kW",VLOOKUP(I$4,'4. Billing Determinants'!$B$19:$N$41,5,0)/'4. Billing Determinants'!$F$41*$D13,IF($E13="Non-RPP kWh",VLOOKUP(I$4,'4. Billing Determinants'!$B$19:$N$41,6,0)/'4. Billing Determinants'!$G$41*$D13,IF($E13="Distribution Rev.",VLOOKUP(I$4,'4. Billing Determinants'!$B$19:$N$41,8,0)/'4. Billing Determinants'!$I$41*$D13, VLOOKUP(I$4,'4. Billing Determinants'!$B$19:$N$41,3,0)/'4. Billing Determinants'!$D$41*$D13)))))</f>
        <v>0</v>
      </c>
      <c r="J13" s="148">
        <f>IF(J$4="",0,IF($E13="kWh",VLOOKUP(J$4,'4. Billing Determinants'!$B$19:$N$41,4,0)/'4. Billing Determinants'!$E$41*$D13,IF($E13="kW",VLOOKUP(J$4,'4. Billing Determinants'!$B$19:$N$41,5,0)/'4. Billing Determinants'!$F$41*$D13,IF($E13="Non-RPP kWh",VLOOKUP(J$4,'4. Billing Determinants'!$B$19:$N$41,6,0)/'4. Billing Determinants'!$G$41*$D13,IF($E13="Distribution Rev.",VLOOKUP(J$4,'4. Billing Determinants'!$B$19:$N$41,8,0)/'4. Billing Determinants'!$I$41*$D13, VLOOKUP(J$4,'4. Billing Determinants'!$B$19:$N$41,3,0)/'4. Billing Determinants'!$D$41*$D13)))))</f>
        <v>0</v>
      </c>
      <c r="K13" s="148">
        <f>IF(K$4="",0,IF($E13="kWh",VLOOKUP(K$4,'4. Billing Determinants'!$B$19:$N$41,4,0)/'4. Billing Determinants'!$E$41*$D13,IF($E13="kW",VLOOKUP(K$4,'4. Billing Determinants'!$B$19:$N$41,5,0)/'4. Billing Determinants'!$F$41*$D13,IF($E13="Non-RPP kWh",VLOOKUP(K$4,'4. Billing Determinants'!$B$19:$N$41,6,0)/'4. Billing Determinants'!$G$41*$D13,IF($E13="Distribution Rev.",VLOOKUP(K$4,'4. Billing Determinants'!$B$19:$N$41,8,0)/'4. Billing Determinants'!$I$41*$D13, VLOOKUP(K$4,'4. Billing Determinants'!$B$19:$N$41,3,0)/'4. Billing Determinants'!$D$41*$D13)))))</f>
        <v>0</v>
      </c>
      <c r="L13" s="148">
        <f>IF(L$4="",0,IF($E13="kWh",VLOOKUP(L$4,'4. Billing Determinants'!$B$19:$N$41,4,0)/'4. Billing Determinants'!$E$41*$D13,IF($E13="kW",VLOOKUP(L$4,'4. Billing Determinants'!$B$19:$N$41,5,0)/'4. Billing Determinants'!$F$41*$D13,IF($E13="Non-RPP kWh",VLOOKUP(L$4,'4. Billing Determinants'!$B$19:$N$41,6,0)/'4. Billing Determinants'!$G$41*$D13,IF($E13="Distribution Rev.",VLOOKUP(L$4,'4. Billing Determinants'!$B$19:$N$41,8,0)/'4. Billing Determinants'!$I$41*$D13, VLOOKUP(L$4,'4. Billing Determinants'!$B$19:$N$41,3,0)/'4. Billing Determinants'!$D$41*$D13)))))</f>
        <v>0</v>
      </c>
      <c r="M13" s="148">
        <f>IF(M$4="",0,IF($E13="kWh",VLOOKUP(M$4,'4. Billing Determinants'!$B$19:$N$41,4,0)/'4. Billing Determinants'!$E$41*$D13,IF($E13="kW",VLOOKUP(M$4,'4. Billing Determinants'!$B$19:$N$41,5,0)/'4. Billing Determinants'!$F$41*$D13,IF($E13="Non-RPP kWh",VLOOKUP(M$4,'4. Billing Determinants'!$B$19:$N$41,6,0)/'4. Billing Determinants'!$G$41*$D13,IF($E13="Distribution Rev.",VLOOKUP(M$4,'4. Billing Determinants'!$B$19:$N$41,8,0)/'4. Billing Determinants'!$I$41*$D13, VLOOKUP(M$4,'4. Billing Determinants'!$B$19:$N$41,3,0)/'4. Billing Determinants'!$D$41*$D13)))))</f>
        <v>0</v>
      </c>
      <c r="N13" s="148">
        <f>IF(N$4="",0,IF($E13="kWh",VLOOKUP(N$4,'4. Billing Determinants'!$B$19:$N$41,4,0)/'4. Billing Determinants'!$E$41*$D13,IF($E13="kW",VLOOKUP(N$4,'4. Billing Determinants'!$B$19:$N$41,5,0)/'4. Billing Determinants'!$F$41*$D13,IF($E13="Non-RPP kWh",VLOOKUP(N$4,'4. Billing Determinants'!$B$19:$N$41,6,0)/'4. Billing Determinants'!$G$41*$D13,IF($E13="Distribution Rev.",VLOOKUP(N$4,'4. Billing Determinants'!$B$19:$N$41,8,0)/'4. Billing Determinants'!$I$41*$D13, VLOOKUP(N$4,'4. Billing Determinants'!$B$19:$N$41,3,0)/'4. Billing Determinants'!$D$41*$D13)))))</f>
        <v>0</v>
      </c>
      <c r="O13" s="148">
        <f>IF(O$4="",0,IF($E13="kWh",VLOOKUP(O$4,'4. Billing Determinants'!$B$19:$N$41,4,0)/'4. Billing Determinants'!$E$41*$D13,IF($E13="kW",VLOOKUP(O$4,'4. Billing Determinants'!$B$19:$N$41,5,0)/'4. Billing Determinants'!$F$41*$D13,IF($E13="Non-RPP kWh",VLOOKUP(O$4,'4. Billing Determinants'!$B$19:$N$41,6,0)/'4. Billing Determinants'!$G$41*$D13,IF($E13="Distribution Rev.",VLOOKUP(O$4,'4. Billing Determinants'!$B$19:$N$41,8,0)/'4. Billing Determinants'!$I$41*$D13, VLOOKUP(O$4,'4. Billing Determinants'!$B$19:$N$41,3,0)/'4. Billing Determinants'!$D$41*$D13)))))</f>
        <v>0</v>
      </c>
      <c r="P13" s="148">
        <f>IF(P$4="",0,IF($E13="kWh",VLOOKUP(P$4,'4. Billing Determinants'!$B$19:$N$41,4,0)/'4. Billing Determinants'!$E$41*$D13,IF($E13="kW",VLOOKUP(P$4,'4. Billing Determinants'!$B$19:$N$41,5,0)/'4. Billing Determinants'!$F$41*$D13,IF($E13="Non-RPP kWh",VLOOKUP(P$4,'4. Billing Determinants'!$B$19:$N$41,6,0)/'4. Billing Determinants'!$G$41*$D13,IF($E13="Distribution Rev.",VLOOKUP(P$4,'4. Billing Determinants'!$B$19:$N$41,8,0)/'4. Billing Determinants'!$I$41*$D13, VLOOKUP(P$4,'4. Billing Determinants'!$B$19:$N$41,3,0)/'4. Billing Determinants'!$D$41*$D13)))))</f>
        <v>0</v>
      </c>
      <c r="Q13" s="148">
        <f>IF(Q$4="",0,IF($E13="kWh",VLOOKUP(Q$4,'4. Billing Determinants'!$B$19:$N$41,4,0)/'4. Billing Determinants'!$E$41*$D13,IF($E13="kW",VLOOKUP(Q$4,'4. Billing Determinants'!$B$19:$N$41,5,0)/'4. Billing Determinants'!$F$41*$D13,IF($E13="Non-RPP kWh",VLOOKUP(Q$4,'4. Billing Determinants'!$B$19:$N$41,6,0)/'4. Billing Determinants'!$G$41*$D13,IF($E13="Distribution Rev.",VLOOKUP(Q$4,'4. Billing Determinants'!$B$19:$N$41,8,0)/'4. Billing Determinants'!$I$41*$D13, VLOOKUP(Q$4,'4. Billing Determinants'!$B$19:$N$41,3,0)/'4. Billing Determinants'!$D$41*$D13)))))</f>
        <v>0</v>
      </c>
      <c r="R13" s="148">
        <f>IF(R$4="",0,IF($E13="kWh",VLOOKUP(R$4,'4. Billing Determinants'!$B$19:$N$41,4,0)/'4. Billing Determinants'!$E$41*$D13,IF($E13="kW",VLOOKUP(R$4,'4. Billing Determinants'!$B$19:$N$41,5,0)/'4. Billing Determinants'!$F$41*$D13,IF($E13="Non-RPP kWh",VLOOKUP(R$4,'4. Billing Determinants'!$B$19:$N$41,6,0)/'4. Billing Determinants'!$G$41*$D13,IF($E13="Distribution Rev.",VLOOKUP(R$4,'4. Billing Determinants'!$B$19:$N$41,8,0)/'4. Billing Determinants'!$I$41*$D13, VLOOKUP(R$4,'4. Billing Determinants'!$B$19:$N$41,3,0)/'4. Billing Determinants'!$D$41*$D13)))))</f>
        <v>0</v>
      </c>
      <c r="S13" s="148">
        <f>IF(S$4="",0,IF($E13="kWh",VLOOKUP(S$4,'4. Billing Determinants'!$B$19:$N$41,4,0)/'4. Billing Determinants'!$E$41*$D13,IF($E13="kW",VLOOKUP(S$4,'4. Billing Determinants'!$B$19:$N$41,5,0)/'4. Billing Determinants'!$F$41*$D13,IF($E13="Non-RPP kWh",VLOOKUP(S$4,'4. Billing Determinants'!$B$19:$N$41,6,0)/'4. Billing Determinants'!$G$41*$D13,IF($E13="Distribution Rev.",VLOOKUP(S$4,'4. Billing Determinants'!$B$19:$N$41,8,0)/'4. Billing Determinants'!$I$41*$D13, VLOOKUP(S$4,'4. Billing Determinants'!$B$19:$N$41,3,0)/'4. Billing Determinants'!$D$41*$D13)))))</f>
        <v>0</v>
      </c>
      <c r="T13" s="148">
        <f>IF(T$4="",0,IF($E13="kWh",VLOOKUP(T$4,'4. Billing Determinants'!$B$19:$N$41,4,0)/'4. Billing Determinants'!$E$41*$D13,IF($E13="kW",VLOOKUP(T$4,'4. Billing Determinants'!$B$19:$N$41,5,0)/'4. Billing Determinants'!$F$41*$D13,IF($E13="Non-RPP kWh",VLOOKUP(T$4,'4. Billing Determinants'!$B$19:$N$41,6,0)/'4. Billing Determinants'!$G$41*$D13,IF($E13="Distribution Rev.",VLOOKUP(T$4,'4. Billing Determinants'!$B$19:$N$41,8,0)/'4. Billing Determinants'!$I$41*$D13, VLOOKUP(T$4,'4. Billing Determinants'!$B$19:$N$41,3,0)/'4. Billing Determinants'!$D$41*$D13)))))</f>
        <v>0</v>
      </c>
      <c r="U13" s="148">
        <f>IF(U$4="",0,IF($E13="kWh",VLOOKUP(U$4,'4. Billing Determinants'!$B$19:$N$41,4,0)/'4. Billing Determinants'!$E$41*$D13,IF($E13="kW",VLOOKUP(U$4,'4. Billing Determinants'!$B$19:$N$41,5,0)/'4. Billing Determinants'!$F$41*$D13,IF($E13="Non-RPP kWh",VLOOKUP(U$4,'4. Billing Determinants'!$B$19:$N$41,6,0)/'4. Billing Determinants'!$G$41*$D13,IF($E13="Distribution Rev.",VLOOKUP(U$4,'4. Billing Determinants'!$B$19:$N$41,8,0)/'4. Billing Determinants'!$I$41*$D13, VLOOKUP(U$4,'4. Billing Determinants'!$B$19:$N$41,3,0)/'4. Billing Determinants'!$D$41*$D13)))))</f>
        <v>0</v>
      </c>
      <c r="V13" s="148">
        <f>IF(V$4="",0,IF($E13="kWh",VLOOKUP(V$4,'4. Billing Determinants'!$B$19:$N$41,4,0)/'4. Billing Determinants'!$E$41*$D13,IF($E13="kW",VLOOKUP(V$4,'4. Billing Determinants'!$B$19:$N$41,5,0)/'4. Billing Determinants'!$F$41*$D13,IF($E13="Non-RPP kWh",VLOOKUP(V$4,'4. Billing Determinants'!$B$19:$N$41,6,0)/'4. Billing Determinants'!$G$41*$D13,IF($E13="Distribution Rev.",VLOOKUP(V$4,'4. Billing Determinants'!$B$19:$N$41,8,0)/'4. Billing Determinants'!$I$41*$D13, VLOOKUP(V$4,'4. Billing Determinants'!$B$19:$N$41,3,0)/'4. Billing Determinants'!$D$41*$D13)))))</f>
        <v>0</v>
      </c>
      <c r="W13" s="148">
        <f>IF(W$4="",0,IF($E13="kWh",VLOOKUP(W$4,'4. Billing Determinants'!$B$19:$N$41,4,0)/'4. Billing Determinants'!$E$41*$D13,IF($E13="kW",VLOOKUP(W$4,'4. Billing Determinants'!$B$19:$N$41,5,0)/'4. Billing Determinants'!$F$41*$D13,IF($E13="Non-RPP kWh",VLOOKUP(W$4,'4. Billing Determinants'!$B$19:$N$41,6,0)/'4. Billing Determinants'!$G$41*$D13,IF($E13="Distribution Rev.",VLOOKUP(W$4,'4. Billing Determinants'!$B$19:$N$41,8,0)/'4. Billing Determinants'!$I$41*$D13, VLOOKUP(W$4,'4. Billing Determinants'!$B$19:$N$41,3,0)/'4. Billing Determinants'!$D$41*$D13)))))</f>
        <v>0</v>
      </c>
      <c r="X13" s="148">
        <f>IF(X$4="",0,IF($E13="kWh",VLOOKUP(X$4,'4. Billing Determinants'!$B$19:$N$41,4,0)/'4. Billing Determinants'!$E$41*$D13,IF($E13="kW",VLOOKUP(X$4,'4. Billing Determinants'!$B$19:$N$41,5,0)/'4. Billing Determinants'!$F$41*$D13,IF($E13="Non-RPP kWh",VLOOKUP(X$4,'4. Billing Determinants'!$B$19:$N$41,6,0)/'4. Billing Determinants'!$G$41*$D13,IF($E13="Distribution Rev.",VLOOKUP(X$4,'4. Billing Determinants'!$B$19:$N$41,8,0)/'4. Billing Determinants'!$I$41*$D13, VLOOKUP(X$4,'4. Billing Determinants'!$B$19:$N$41,3,0)/'4. Billing Determinants'!$D$41*$D13)))))</f>
        <v>0</v>
      </c>
      <c r="Y13" s="148">
        <f>IF(Y$4="",0,IF($E13="kWh",VLOOKUP(Y$4,'4. Billing Determinants'!$B$19:$N$41,4,0)/'4. Billing Determinants'!$E$41*$D13,IF($E13="kW",VLOOKUP(Y$4,'4. Billing Determinants'!$B$19:$N$41,5,0)/'4. Billing Determinants'!$F$41*$D13,IF($E13="Non-RPP kWh",VLOOKUP(Y$4,'4. Billing Determinants'!$B$19:$N$41,6,0)/'4. Billing Determinants'!$G$41*$D13,IF($E13="Distribution Rev.",VLOOKUP(Y$4,'4. Billing Determinants'!$B$19:$N$41,8,0)/'4. Billing Determinants'!$I$41*$D13, VLOOKUP(Y$4,'4. Billing Determinants'!$B$19:$N$41,3,0)/'4. Billing Determinants'!$D$41*$D13)))))</f>
        <v>0</v>
      </c>
    </row>
    <row r="14" spans="2:25">
      <c r="B14" s="150" t="s">
        <v>182</v>
      </c>
      <c r="C14" s="147">
        <v>1595</v>
      </c>
      <c r="D14" s="148">
        <f>'2. 2013 Continuity Schedule'!CL33</f>
        <v>-222048</v>
      </c>
      <c r="E14" s="166" t="s">
        <v>187</v>
      </c>
      <c r="F14" s="148">
        <f>IF(F$4="",0,IF($E14="kWh",VLOOKUP(F$4,'4. Billing Determinants'!$B$19:$N$41,4,0)/'4. Billing Determinants'!$E$41*$D14,IF($E14="kW",VLOOKUP(F$4,'4. Billing Determinants'!$B$19:$N$41,5,0)/'4. Billing Determinants'!$F$41*$D14,IF($E14="Non-RPP kWh",VLOOKUP(F$4,'4. Billing Determinants'!$B$19:$N$41,6,0)/'4. Billing Determinants'!$G$41*$D14,IF($E14="Distribution Rev.",VLOOKUP(F$4,'4. Billing Determinants'!$B$19:$N$41,8,0)/'4. Billing Determinants'!$I$41*$D14, VLOOKUP(F$4,'4. Billing Determinants'!$B$19:$N$41,3,0)/'4. Billing Determinants'!$D$41*$D14)))))</f>
        <v>-79798.51348382578</v>
      </c>
      <c r="G14" s="148">
        <f>IF(G$4="",0,IF($E14="kWh",VLOOKUP(G$4,'4. Billing Determinants'!$B$19:$N$41,4,0)/'4. Billing Determinants'!$E$41*$D14,IF($E14="kW",VLOOKUP(G$4,'4. Billing Determinants'!$B$19:$N$41,5,0)/'4. Billing Determinants'!$F$41*$D14,IF($E14="Non-RPP kWh",VLOOKUP(G$4,'4. Billing Determinants'!$B$19:$N$41,6,0)/'4. Billing Determinants'!$G$41*$D14,IF($E14="Distribution Rev.",VLOOKUP(G$4,'4. Billing Determinants'!$B$19:$N$41,8,0)/'4. Billing Determinants'!$I$41*$D14, VLOOKUP(G$4,'4. Billing Determinants'!$B$19:$N$41,3,0)/'4. Billing Determinants'!$D$41*$D14)))))</f>
        <v>-30417.532556206545</v>
      </c>
      <c r="H14" s="148">
        <f>IF(H$4="",0,IF($E14="kWh",VLOOKUP(H$4,'4. Billing Determinants'!$B$19:$N$41,4,0)/'4. Billing Determinants'!$E$41*$D14,IF($E14="kW",VLOOKUP(H$4,'4. Billing Determinants'!$B$19:$N$41,5,0)/'4. Billing Determinants'!$F$41*$D14,IF($E14="Non-RPP kWh",VLOOKUP(H$4,'4. Billing Determinants'!$B$19:$N$41,6,0)/'4. Billing Determinants'!$G$41*$D14,IF($E14="Distribution Rev.",VLOOKUP(H$4,'4. Billing Determinants'!$B$19:$N$41,8,0)/'4. Billing Determinants'!$I$41*$D14, VLOOKUP(H$4,'4. Billing Determinants'!$B$19:$N$41,3,0)/'4. Billing Determinants'!$D$41*$D14)))))</f>
        <v>-95114.783025077602</v>
      </c>
      <c r="I14" s="148">
        <f>IF(I$4="",0,IF($E14="kWh",VLOOKUP(I$4,'4. Billing Determinants'!$B$19:$N$41,4,0)/'4. Billing Determinants'!$E$41*$D14,IF($E14="kW",VLOOKUP(I$4,'4. Billing Determinants'!$B$19:$N$41,5,0)/'4. Billing Determinants'!$F$41*$D14,IF($E14="Non-RPP kWh",VLOOKUP(I$4,'4. Billing Determinants'!$B$19:$N$41,6,0)/'4. Billing Determinants'!$G$41*$D14,IF($E14="Distribution Rev.",VLOOKUP(I$4,'4. Billing Determinants'!$B$19:$N$41,8,0)/'4. Billing Determinants'!$I$41*$D14, VLOOKUP(I$4,'4. Billing Determinants'!$B$19:$N$41,3,0)/'4. Billing Determinants'!$D$41*$D14)))))</f>
        <v>-14616.938230799709</v>
      </c>
      <c r="J14" s="148">
        <f>IF(J$4="",0,IF($E14="kWh",VLOOKUP(J$4,'4. Billing Determinants'!$B$19:$N$41,4,0)/'4. Billing Determinants'!$E$41*$D14,IF($E14="kW",VLOOKUP(J$4,'4. Billing Determinants'!$B$19:$N$41,5,0)/'4. Billing Determinants'!$F$41*$D14,IF($E14="Non-RPP kWh",VLOOKUP(J$4,'4. Billing Determinants'!$B$19:$N$41,6,0)/'4. Billing Determinants'!$G$41*$D14,IF($E14="Distribution Rev.",VLOOKUP(J$4,'4. Billing Determinants'!$B$19:$N$41,8,0)/'4. Billing Determinants'!$I$41*$D14, VLOOKUP(J$4,'4. Billing Determinants'!$B$19:$N$41,3,0)/'4. Billing Determinants'!$D$41*$D14)))))</f>
        <v>-1468.1996342685893</v>
      </c>
      <c r="K14" s="148">
        <f>IF(K$4="",0,IF($E14="kWh",VLOOKUP(K$4,'4. Billing Determinants'!$B$19:$N$41,4,0)/'4. Billing Determinants'!$E$41*$D14,IF($E14="kW",VLOOKUP(K$4,'4. Billing Determinants'!$B$19:$N$41,5,0)/'4. Billing Determinants'!$F$41*$D14,IF($E14="Non-RPP kWh",VLOOKUP(K$4,'4. Billing Determinants'!$B$19:$N$41,6,0)/'4. Billing Determinants'!$G$41*$D14,IF($E14="Distribution Rev.",VLOOKUP(K$4,'4. Billing Determinants'!$B$19:$N$41,8,0)/'4. Billing Determinants'!$I$41*$D14, VLOOKUP(K$4,'4. Billing Determinants'!$B$19:$N$41,3,0)/'4. Billing Determinants'!$D$41*$D14)))))</f>
        <v>-189.22958722367014</v>
      </c>
      <c r="L14" s="148">
        <f>IF(L$4="",0,IF($E14="kWh",VLOOKUP(L$4,'4. Billing Determinants'!$B$19:$N$41,4,0)/'4. Billing Determinants'!$E$41*$D14,IF($E14="kW",VLOOKUP(L$4,'4. Billing Determinants'!$B$19:$N$41,5,0)/'4. Billing Determinants'!$F$41*$D14,IF($E14="Non-RPP kWh",VLOOKUP(L$4,'4. Billing Determinants'!$B$19:$N$41,6,0)/'4. Billing Determinants'!$G$41*$D14,IF($E14="Distribution Rev.",VLOOKUP(L$4,'4. Billing Determinants'!$B$19:$N$41,8,0)/'4. Billing Determinants'!$I$41*$D14, VLOOKUP(L$4,'4. Billing Determinants'!$B$19:$N$41,3,0)/'4. Billing Determinants'!$D$41*$D14)))))</f>
        <v>-442.80348259809341</v>
      </c>
      <c r="M14" s="148">
        <f>IF(M$4="",0,IF($E14="kWh",VLOOKUP(M$4,'4. Billing Determinants'!$B$19:$N$41,4,0)/'4. Billing Determinants'!$E$41*$D14,IF($E14="kW",VLOOKUP(M$4,'4. Billing Determinants'!$B$19:$N$41,5,0)/'4. Billing Determinants'!$F$41*$D14,IF($E14="Non-RPP kWh",VLOOKUP(M$4,'4. Billing Determinants'!$B$19:$N$41,6,0)/'4. Billing Determinants'!$G$41*$D14,IF($E14="Distribution Rev.",VLOOKUP(M$4,'4. Billing Determinants'!$B$19:$N$41,8,0)/'4. Billing Determinants'!$I$41*$D14, VLOOKUP(M$4,'4. Billing Determinants'!$B$19:$N$41,3,0)/'4. Billing Determinants'!$D$41*$D14)))))</f>
        <v>0</v>
      </c>
      <c r="N14" s="148">
        <f>IF(N$4="",0,IF($E14="kWh",VLOOKUP(N$4,'4. Billing Determinants'!$B$19:$N$41,4,0)/'4. Billing Determinants'!$E$41*$D14,IF($E14="kW",VLOOKUP(N$4,'4. Billing Determinants'!$B$19:$N$41,5,0)/'4. Billing Determinants'!$F$41*$D14,IF($E14="Non-RPP kWh",VLOOKUP(N$4,'4. Billing Determinants'!$B$19:$N$41,6,0)/'4. Billing Determinants'!$G$41*$D14,IF($E14="Distribution Rev.",VLOOKUP(N$4,'4. Billing Determinants'!$B$19:$N$41,8,0)/'4. Billing Determinants'!$I$41*$D14, VLOOKUP(N$4,'4. Billing Determinants'!$B$19:$N$41,3,0)/'4. Billing Determinants'!$D$41*$D14)))))</f>
        <v>0</v>
      </c>
      <c r="O14" s="148">
        <f>IF(O$4="",0,IF($E14="kWh",VLOOKUP(O$4,'4. Billing Determinants'!$B$19:$N$41,4,0)/'4. Billing Determinants'!$E$41*$D14,IF($E14="kW",VLOOKUP(O$4,'4. Billing Determinants'!$B$19:$N$41,5,0)/'4. Billing Determinants'!$F$41*$D14,IF($E14="Non-RPP kWh",VLOOKUP(O$4,'4. Billing Determinants'!$B$19:$N$41,6,0)/'4. Billing Determinants'!$G$41*$D14,IF($E14="Distribution Rev.",VLOOKUP(O$4,'4. Billing Determinants'!$B$19:$N$41,8,0)/'4. Billing Determinants'!$I$41*$D14, VLOOKUP(O$4,'4. Billing Determinants'!$B$19:$N$41,3,0)/'4. Billing Determinants'!$D$41*$D14)))))</f>
        <v>0</v>
      </c>
      <c r="P14" s="148">
        <f>IF(P$4="",0,IF($E14="kWh",VLOOKUP(P$4,'4. Billing Determinants'!$B$19:$N$41,4,0)/'4. Billing Determinants'!$E$41*$D14,IF($E14="kW",VLOOKUP(P$4,'4. Billing Determinants'!$B$19:$N$41,5,0)/'4. Billing Determinants'!$F$41*$D14,IF($E14="Non-RPP kWh",VLOOKUP(P$4,'4. Billing Determinants'!$B$19:$N$41,6,0)/'4. Billing Determinants'!$G$41*$D14,IF($E14="Distribution Rev.",VLOOKUP(P$4,'4. Billing Determinants'!$B$19:$N$41,8,0)/'4. Billing Determinants'!$I$41*$D14, VLOOKUP(P$4,'4. Billing Determinants'!$B$19:$N$41,3,0)/'4. Billing Determinants'!$D$41*$D14)))))</f>
        <v>0</v>
      </c>
      <c r="Q14" s="148">
        <f>IF(Q$4="",0,IF($E14="kWh",VLOOKUP(Q$4,'4. Billing Determinants'!$B$19:$N$41,4,0)/'4. Billing Determinants'!$E$41*$D14,IF($E14="kW",VLOOKUP(Q$4,'4. Billing Determinants'!$B$19:$N$41,5,0)/'4. Billing Determinants'!$F$41*$D14,IF($E14="Non-RPP kWh",VLOOKUP(Q$4,'4. Billing Determinants'!$B$19:$N$41,6,0)/'4. Billing Determinants'!$G$41*$D14,IF($E14="Distribution Rev.",VLOOKUP(Q$4,'4. Billing Determinants'!$B$19:$N$41,8,0)/'4. Billing Determinants'!$I$41*$D14, VLOOKUP(Q$4,'4. Billing Determinants'!$B$19:$N$41,3,0)/'4. Billing Determinants'!$D$41*$D14)))))</f>
        <v>0</v>
      </c>
      <c r="R14" s="148">
        <f>IF(R$4="",0,IF($E14="kWh",VLOOKUP(R$4,'4. Billing Determinants'!$B$19:$N$41,4,0)/'4. Billing Determinants'!$E$41*$D14,IF($E14="kW",VLOOKUP(R$4,'4. Billing Determinants'!$B$19:$N$41,5,0)/'4. Billing Determinants'!$F$41*$D14,IF($E14="Non-RPP kWh",VLOOKUP(R$4,'4. Billing Determinants'!$B$19:$N$41,6,0)/'4. Billing Determinants'!$G$41*$D14,IF($E14="Distribution Rev.",VLOOKUP(R$4,'4. Billing Determinants'!$B$19:$N$41,8,0)/'4. Billing Determinants'!$I$41*$D14, VLOOKUP(R$4,'4. Billing Determinants'!$B$19:$N$41,3,0)/'4. Billing Determinants'!$D$41*$D14)))))</f>
        <v>0</v>
      </c>
      <c r="S14" s="148">
        <f>IF(S$4="",0,IF($E14="kWh",VLOOKUP(S$4,'4. Billing Determinants'!$B$19:$N$41,4,0)/'4. Billing Determinants'!$E$41*$D14,IF($E14="kW",VLOOKUP(S$4,'4. Billing Determinants'!$B$19:$N$41,5,0)/'4. Billing Determinants'!$F$41*$D14,IF($E14="Non-RPP kWh",VLOOKUP(S$4,'4. Billing Determinants'!$B$19:$N$41,6,0)/'4. Billing Determinants'!$G$41*$D14,IF($E14="Distribution Rev.",VLOOKUP(S$4,'4. Billing Determinants'!$B$19:$N$41,8,0)/'4. Billing Determinants'!$I$41*$D14, VLOOKUP(S$4,'4. Billing Determinants'!$B$19:$N$41,3,0)/'4. Billing Determinants'!$D$41*$D14)))))</f>
        <v>0</v>
      </c>
      <c r="T14" s="148">
        <f>IF(T$4="",0,IF($E14="kWh",VLOOKUP(T$4,'4. Billing Determinants'!$B$19:$N$41,4,0)/'4. Billing Determinants'!$E$41*$D14,IF($E14="kW",VLOOKUP(T$4,'4. Billing Determinants'!$B$19:$N$41,5,0)/'4. Billing Determinants'!$F$41*$D14,IF($E14="Non-RPP kWh",VLOOKUP(T$4,'4. Billing Determinants'!$B$19:$N$41,6,0)/'4. Billing Determinants'!$G$41*$D14,IF($E14="Distribution Rev.",VLOOKUP(T$4,'4. Billing Determinants'!$B$19:$N$41,8,0)/'4. Billing Determinants'!$I$41*$D14, VLOOKUP(T$4,'4. Billing Determinants'!$B$19:$N$41,3,0)/'4. Billing Determinants'!$D$41*$D14)))))</f>
        <v>0</v>
      </c>
      <c r="U14" s="148">
        <f>IF(U$4="",0,IF($E14="kWh",VLOOKUP(U$4,'4. Billing Determinants'!$B$19:$N$41,4,0)/'4. Billing Determinants'!$E$41*$D14,IF($E14="kW",VLOOKUP(U$4,'4. Billing Determinants'!$B$19:$N$41,5,0)/'4. Billing Determinants'!$F$41*$D14,IF($E14="Non-RPP kWh",VLOOKUP(U$4,'4. Billing Determinants'!$B$19:$N$41,6,0)/'4. Billing Determinants'!$G$41*$D14,IF($E14="Distribution Rev.",VLOOKUP(U$4,'4. Billing Determinants'!$B$19:$N$41,8,0)/'4. Billing Determinants'!$I$41*$D14, VLOOKUP(U$4,'4. Billing Determinants'!$B$19:$N$41,3,0)/'4. Billing Determinants'!$D$41*$D14)))))</f>
        <v>0</v>
      </c>
      <c r="V14" s="148">
        <f>IF(V$4="",0,IF($E14="kWh",VLOOKUP(V$4,'4. Billing Determinants'!$B$19:$N$41,4,0)/'4. Billing Determinants'!$E$41*$D14,IF($E14="kW",VLOOKUP(V$4,'4. Billing Determinants'!$B$19:$N$41,5,0)/'4. Billing Determinants'!$F$41*$D14,IF($E14="Non-RPP kWh",VLOOKUP(V$4,'4. Billing Determinants'!$B$19:$N$41,6,0)/'4. Billing Determinants'!$G$41*$D14,IF($E14="Distribution Rev.",VLOOKUP(V$4,'4. Billing Determinants'!$B$19:$N$41,8,0)/'4. Billing Determinants'!$I$41*$D14, VLOOKUP(V$4,'4. Billing Determinants'!$B$19:$N$41,3,0)/'4. Billing Determinants'!$D$41*$D14)))))</f>
        <v>0</v>
      </c>
      <c r="W14" s="148">
        <f>IF(W$4="",0,IF($E14="kWh",VLOOKUP(W$4,'4. Billing Determinants'!$B$19:$N$41,4,0)/'4. Billing Determinants'!$E$41*$D14,IF($E14="kW",VLOOKUP(W$4,'4. Billing Determinants'!$B$19:$N$41,5,0)/'4. Billing Determinants'!$F$41*$D14,IF($E14="Non-RPP kWh",VLOOKUP(W$4,'4. Billing Determinants'!$B$19:$N$41,6,0)/'4. Billing Determinants'!$G$41*$D14,IF($E14="Distribution Rev.",VLOOKUP(W$4,'4. Billing Determinants'!$B$19:$N$41,8,0)/'4. Billing Determinants'!$I$41*$D14, VLOOKUP(W$4,'4. Billing Determinants'!$B$19:$N$41,3,0)/'4. Billing Determinants'!$D$41*$D14)))))</f>
        <v>0</v>
      </c>
      <c r="X14" s="148">
        <f>IF(X$4="",0,IF($E14="kWh",VLOOKUP(X$4,'4. Billing Determinants'!$B$19:$N$41,4,0)/'4. Billing Determinants'!$E$41*$D14,IF($E14="kW",VLOOKUP(X$4,'4. Billing Determinants'!$B$19:$N$41,5,0)/'4. Billing Determinants'!$F$41*$D14,IF($E14="Non-RPP kWh",VLOOKUP(X$4,'4. Billing Determinants'!$B$19:$N$41,6,0)/'4. Billing Determinants'!$G$41*$D14,IF($E14="Distribution Rev.",VLOOKUP(X$4,'4. Billing Determinants'!$B$19:$N$41,8,0)/'4. Billing Determinants'!$I$41*$D14, VLOOKUP(X$4,'4. Billing Determinants'!$B$19:$N$41,3,0)/'4. Billing Determinants'!$D$41*$D14)))))</f>
        <v>0</v>
      </c>
      <c r="Y14" s="148">
        <f>IF(Y$4="",0,IF($E14="kWh",VLOOKUP(Y$4,'4. Billing Determinants'!$B$19:$N$41,4,0)/'4. Billing Determinants'!$E$41*$D14,IF($E14="kW",VLOOKUP(Y$4,'4. Billing Determinants'!$B$19:$N$41,5,0)/'4. Billing Determinants'!$F$41*$D14,IF($E14="Non-RPP kWh",VLOOKUP(Y$4,'4. Billing Determinants'!$B$19:$N$41,6,0)/'4. Billing Determinants'!$G$41*$D14,IF($E14="Distribution Rev.",VLOOKUP(Y$4,'4. Billing Determinants'!$B$19:$N$41,8,0)/'4. Billing Determinants'!$I$41*$D14, VLOOKUP(Y$4,'4. Billing Determinants'!$B$19:$N$41,3,0)/'4. Billing Determinants'!$D$41*$D14)))))</f>
        <v>0</v>
      </c>
    </row>
    <row r="15" spans="2:25" s="130" customFormat="1">
      <c r="B15" s="167" t="s">
        <v>198</v>
      </c>
      <c r="C15" s="167"/>
      <c r="D15" s="168">
        <f>SUM(D5:D14)-D10</f>
        <v>-1063102</v>
      </c>
      <c r="E15" s="185"/>
      <c r="F15" s="168">
        <f>SUM(F5:F14)-F10</f>
        <v>-382052.34580668219</v>
      </c>
      <c r="G15" s="168">
        <f t="shared" ref="G15:Y15" si="0">SUM(G5:G14)-G10</f>
        <v>-145630.40286590418</v>
      </c>
      <c r="H15" s="168">
        <f t="shared" si="0"/>
        <v>-455382.24196356675</v>
      </c>
      <c r="I15" s="168">
        <f t="shared" si="0"/>
        <v>-69981.698853579554</v>
      </c>
      <c r="J15" s="168">
        <f t="shared" si="0"/>
        <v>-7029.3178393419694</v>
      </c>
      <c r="K15" s="168">
        <f t="shared" si="0"/>
        <v>-905.97687273318468</v>
      </c>
      <c r="L15" s="168">
        <f t="shared" si="0"/>
        <v>-2120.0157981922753</v>
      </c>
      <c r="M15" s="168">
        <f t="shared" si="0"/>
        <v>0</v>
      </c>
      <c r="N15" s="168">
        <f t="shared" si="0"/>
        <v>0</v>
      </c>
      <c r="O15" s="168">
        <f t="shared" si="0"/>
        <v>0</v>
      </c>
      <c r="P15" s="168">
        <f t="shared" si="0"/>
        <v>0</v>
      </c>
      <c r="Q15" s="168">
        <f t="shared" si="0"/>
        <v>0</v>
      </c>
      <c r="R15" s="168">
        <f t="shared" si="0"/>
        <v>0</v>
      </c>
      <c r="S15" s="168">
        <f t="shared" si="0"/>
        <v>0</v>
      </c>
      <c r="T15" s="168">
        <f t="shared" si="0"/>
        <v>0</v>
      </c>
      <c r="U15" s="168">
        <f t="shared" si="0"/>
        <v>0</v>
      </c>
      <c r="V15" s="168">
        <f t="shared" si="0"/>
        <v>0</v>
      </c>
      <c r="W15" s="168">
        <f t="shared" si="0"/>
        <v>0</v>
      </c>
      <c r="X15" s="168">
        <f t="shared" si="0"/>
        <v>0</v>
      </c>
      <c r="Y15" s="168">
        <f t="shared" si="0"/>
        <v>0</v>
      </c>
    </row>
    <row r="16" spans="2:25" ht="8.25" customHeight="1">
      <c r="B16" s="151"/>
      <c r="C16" s="151"/>
      <c r="D16" s="152"/>
      <c r="E16" s="165"/>
    </row>
    <row r="17" spans="2:25">
      <c r="B17" s="146" t="s">
        <v>14</v>
      </c>
      <c r="C17" s="147">
        <v>1508</v>
      </c>
      <c r="D17" s="148">
        <f>'2. 2013 Continuity Schedule'!CL40</f>
        <v>0</v>
      </c>
      <c r="E17" s="166"/>
      <c r="F17" s="148">
        <f>IF(F$4="",0,IF($E17="kWh",VLOOKUP(F$4,'4. Billing Determinants'!$B$19:$N$41,4,0)/'4. Billing Determinants'!$E$41*$D17,IF($E17="kW",VLOOKUP(F$4,'4. Billing Determinants'!$B$19:$N$41,5,0)/'4. Billing Determinants'!$F$41*$D17,IF($E17="Non-RPP kWh",VLOOKUP(F$4,'4. Billing Determinants'!$B$19:$N$41,6,0)/'4. Billing Determinants'!$G$41*$D17,IF($E17="Distribution Rev.",VLOOKUP(F$4,'4. Billing Determinants'!$B$19:$N$41,8,0)/'4. Billing Determinants'!$I$41*$D17, VLOOKUP(F$4,'4. Billing Determinants'!$B$19:$N$41,3,0)/'4. Billing Determinants'!$D$41*$D17)))))</f>
        <v>0</v>
      </c>
      <c r="G17" s="148">
        <f>IF(G$4="",0,IF($E17="kWh",VLOOKUP(G$4,'4. Billing Determinants'!$B$19:$N$41,4,0)/'4. Billing Determinants'!$E$41*$D17,IF($E17="kW",VLOOKUP(G$4,'4. Billing Determinants'!$B$19:$N$41,5,0)/'4. Billing Determinants'!$F$41*$D17,IF($E17="Non-RPP kWh",VLOOKUP(G$4,'4. Billing Determinants'!$B$19:$N$41,6,0)/'4. Billing Determinants'!$G$41*$D17,IF($E17="Distribution Rev.",VLOOKUP(G$4,'4. Billing Determinants'!$B$19:$N$41,8,0)/'4. Billing Determinants'!$I$41*$D17, VLOOKUP(G$4,'4. Billing Determinants'!$B$19:$N$41,3,0)/'4. Billing Determinants'!$D$41*$D17)))))</f>
        <v>0</v>
      </c>
      <c r="H17" s="148">
        <f>IF(H$4="",0,IF($E17="kWh",VLOOKUP(H$4,'4. Billing Determinants'!$B$19:$N$41,4,0)/'4. Billing Determinants'!$E$41*$D17,IF($E17="kW",VLOOKUP(H$4,'4. Billing Determinants'!$B$19:$N$41,5,0)/'4. Billing Determinants'!$F$41*$D17,IF($E17="Non-RPP kWh",VLOOKUP(H$4,'4. Billing Determinants'!$B$19:$N$41,6,0)/'4. Billing Determinants'!$G$41*$D17,IF($E17="Distribution Rev.",VLOOKUP(H$4,'4. Billing Determinants'!$B$19:$N$41,8,0)/'4. Billing Determinants'!$I$41*$D17, VLOOKUP(H$4,'4. Billing Determinants'!$B$19:$N$41,3,0)/'4. Billing Determinants'!$D$41*$D17)))))</f>
        <v>0</v>
      </c>
      <c r="I17" s="148">
        <f>IF(I$4="",0,IF($E17="kWh",VLOOKUP(I$4,'4. Billing Determinants'!$B$19:$N$41,4,0)/'4. Billing Determinants'!$E$41*$D17,IF($E17="kW",VLOOKUP(I$4,'4. Billing Determinants'!$B$19:$N$41,5,0)/'4. Billing Determinants'!$F$41*$D17,IF($E17="Non-RPP kWh",VLOOKUP(I$4,'4. Billing Determinants'!$B$19:$N$41,6,0)/'4. Billing Determinants'!$G$41*$D17,IF($E17="Distribution Rev.",VLOOKUP(I$4,'4. Billing Determinants'!$B$19:$N$41,8,0)/'4. Billing Determinants'!$I$41*$D17, VLOOKUP(I$4,'4. Billing Determinants'!$B$19:$N$41,3,0)/'4. Billing Determinants'!$D$41*$D17)))))</f>
        <v>0</v>
      </c>
      <c r="J17" s="148">
        <f>IF(J$4="",0,IF($E17="kWh",VLOOKUP(J$4,'4. Billing Determinants'!$B$19:$N$41,4,0)/'4. Billing Determinants'!$E$41*$D17,IF($E17="kW",VLOOKUP(J$4,'4. Billing Determinants'!$B$19:$N$41,5,0)/'4. Billing Determinants'!$F$41*$D17,IF($E17="Non-RPP kWh",VLOOKUP(J$4,'4. Billing Determinants'!$B$19:$N$41,6,0)/'4. Billing Determinants'!$G$41*$D17,IF($E17="Distribution Rev.",VLOOKUP(J$4,'4. Billing Determinants'!$B$19:$N$41,8,0)/'4. Billing Determinants'!$I$41*$D17, VLOOKUP(J$4,'4. Billing Determinants'!$B$19:$N$41,3,0)/'4. Billing Determinants'!$D$41*$D17)))))</f>
        <v>0</v>
      </c>
      <c r="K17" s="148">
        <f>IF(K$4="",0,IF($E17="kWh",VLOOKUP(K$4,'4. Billing Determinants'!$B$19:$N$41,4,0)/'4. Billing Determinants'!$E$41*$D17,IF($E17="kW",VLOOKUP(K$4,'4. Billing Determinants'!$B$19:$N$41,5,0)/'4. Billing Determinants'!$F$41*$D17,IF($E17="Non-RPP kWh",VLOOKUP(K$4,'4. Billing Determinants'!$B$19:$N$41,6,0)/'4. Billing Determinants'!$G$41*$D17,IF($E17="Distribution Rev.",VLOOKUP(K$4,'4. Billing Determinants'!$B$19:$N$41,8,0)/'4. Billing Determinants'!$I$41*$D17, VLOOKUP(K$4,'4. Billing Determinants'!$B$19:$N$41,3,0)/'4. Billing Determinants'!$D$41*$D17)))))</f>
        <v>0</v>
      </c>
      <c r="L17" s="148">
        <f>IF(L$4="",0,IF($E17="kWh",VLOOKUP(L$4,'4. Billing Determinants'!$B$19:$N$41,4,0)/'4. Billing Determinants'!$E$41*$D17,IF($E17="kW",VLOOKUP(L$4,'4. Billing Determinants'!$B$19:$N$41,5,0)/'4. Billing Determinants'!$F$41*$D17,IF($E17="Non-RPP kWh",VLOOKUP(L$4,'4. Billing Determinants'!$B$19:$N$41,6,0)/'4. Billing Determinants'!$G$41*$D17,IF($E17="Distribution Rev.",VLOOKUP(L$4,'4. Billing Determinants'!$B$19:$N$41,8,0)/'4. Billing Determinants'!$I$41*$D17, VLOOKUP(L$4,'4. Billing Determinants'!$B$19:$N$41,3,0)/'4. Billing Determinants'!$D$41*$D17)))))</f>
        <v>0</v>
      </c>
      <c r="M17" s="148">
        <f>IF(M$4="",0,IF($E17="kWh",VLOOKUP(M$4,'4. Billing Determinants'!$B$19:$N$41,4,0)/'4. Billing Determinants'!$E$41*$D17,IF($E17="kW",VLOOKUP(M$4,'4. Billing Determinants'!$B$19:$N$41,5,0)/'4. Billing Determinants'!$F$41*$D17,IF($E17="Non-RPP kWh",VLOOKUP(M$4,'4. Billing Determinants'!$B$19:$N$41,6,0)/'4. Billing Determinants'!$G$41*$D17,IF($E17="Distribution Rev.",VLOOKUP(M$4,'4. Billing Determinants'!$B$19:$N$41,8,0)/'4. Billing Determinants'!$I$41*$D17, VLOOKUP(M$4,'4. Billing Determinants'!$B$19:$N$41,3,0)/'4. Billing Determinants'!$D$41*$D17)))))</f>
        <v>0</v>
      </c>
      <c r="N17" s="148">
        <f>IF(N$4="",0,IF($E17="kWh",VLOOKUP(N$4,'4. Billing Determinants'!$B$19:$N$41,4,0)/'4. Billing Determinants'!$E$41*$D17,IF($E17="kW",VLOOKUP(N$4,'4. Billing Determinants'!$B$19:$N$41,5,0)/'4. Billing Determinants'!$F$41*$D17,IF($E17="Non-RPP kWh",VLOOKUP(N$4,'4. Billing Determinants'!$B$19:$N$41,6,0)/'4. Billing Determinants'!$G$41*$D17,IF($E17="Distribution Rev.",VLOOKUP(N$4,'4. Billing Determinants'!$B$19:$N$41,8,0)/'4. Billing Determinants'!$I$41*$D17, VLOOKUP(N$4,'4. Billing Determinants'!$B$19:$N$41,3,0)/'4. Billing Determinants'!$D$41*$D17)))))</f>
        <v>0</v>
      </c>
      <c r="O17" s="148">
        <f>IF(O$4="",0,IF($E17="kWh",VLOOKUP(O$4,'4. Billing Determinants'!$B$19:$N$41,4,0)/'4. Billing Determinants'!$E$41*$D17,IF($E17="kW",VLOOKUP(O$4,'4. Billing Determinants'!$B$19:$N$41,5,0)/'4. Billing Determinants'!$F$41*$D17,IF($E17="Non-RPP kWh",VLOOKUP(O$4,'4. Billing Determinants'!$B$19:$N$41,6,0)/'4. Billing Determinants'!$G$41*$D17,IF($E17="Distribution Rev.",VLOOKUP(O$4,'4. Billing Determinants'!$B$19:$N$41,8,0)/'4. Billing Determinants'!$I$41*$D17, VLOOKUP(O$4,'4. Billing Determinants'!$B$19:$N$41,3,0)/'4. Billing Determinants'!$D$41*$D17)))))</f>
        <v>0</v>
      </c>
      <c r="P17" s="148">
        <f>IF(P$4="",0,IF($E17="kWh",VLOOKUP(P$4,'4. Billing Determinants'!$B$19:$N$41,4,0)/'4. Billing Determinants'!$E$41*$D17,IF($E17="kW",VLOOKUP(P$4,'4. Billing Determinants'!$B$19:$N$41,5,0)/'4. Billing Determinants'!$F$41*$D17,IF($E17="Non-RPP kWh",VLOOKUP(P$4,'4. Billing Determinants'!$B$19:$N$41,6,0)/'4. Billing Determinants'!$G$41*$D17,IF($E17="Distribution Rev.",VLOOKUP(P$4,'4. Billing Determinants'!$B$19:$N$41,8,0)/'4. Billing Determinants'!$I$41*$D17, VLOOKUP(P$4,'4. Billing Determinants'!$B$19:$N$41,3,0)/'4. Billing Determinants'!$D$41*$D17)))))</f>
        <v>0</v>
      </c>
      <c r="Q17" s="148">
        <f>IF(Q$4="",0,IF($E17="kWh",VLOOKUP(Q$4,'4. Billing Determinants'!$B$19:$N$41,4,0)/'4. Billing Determinants'!$E$41*$D17,IF($E17="kW",VLOOKUP(Q$4,'4. Billing Determinants'!$B$19:$N$41,5,0)/'4. Billing Determinants'!$F$41*$D17,IF($E17="Non-RPP kWh",VLOOKUP(Q$4,'4. Billing Determinants'!$B$19:$N$41,6,0)/'4. Billing Determinants'!$G$41*$D17,IF($E17="Distribution Rev.",VLOOKUP(Q$4,'4. Billing Determinants'!$B$19:$N$41,8,0)/'4. Billing Determinants'!$I$41*$D17, VLOOKUP(Q$4,'4. Billing Determinants'!$B$19:$N$41,3,0)/'4. Billing Determinants'!$D$41*$D17)))))</f>
        <v>0</v>
      </c>
      <c r="R17" s="148">
        <f>IF(R$4="",0,IF($E17="kWh",VLOOKUP(R$4,'4. Billing Determinants'!$B$19:$N$41,4,0)/'4. Billing Determinants'!$E$41*$D17,IF($E17="kW",VLOOKUP(R$4,'4. Billing Determinants'!$B$19:$N$41,5,0)/'4. Billing Determinants'!$F$41*$D17,IF($E17="Non-RPP kWh",VLOOKUP(R$4,'4. Billing Determinants'!$B$19:$N$41,6,0)/'4. Billing Determinants'!$G$41*$D17,IF($E17="Distribution Rev.",VLOOKUP(R$4,'4. Billing Determinants'!$B$19:$N$41,8,0)/'4. Billing Determinants'!$I$41*$D17, VLOOKUP(R$4,'4. Billing Determinants'!$B$19:$N$41,3,0)/'4. Billing Determinants'!$D$41*$D17)))))</f>
        <v>0</v>
      </c>
      <c r="S17" s="148">
        <f>IF(S$4="",0,IF($E17="kWh",VLOOKUP(S$4,'4. Billing Determinants'!$B$19:$N$41,4,0)/'4. Billing Determinants'!$E$41*$D17,IF($E17="kW",VLOOKUP(S$4,'4. Billing Determinants'!$B$19:$N$41,5,0)/'4. Billing Determinants'!$F$41*$D17,IF($E17="Non-RPP kWh",VLOOKUP(S$4,'4. Billing Determinants'!$B$19:$N$41,6,0)/'4. Billing Determinants'!$G$41*$D17,IF($E17="Distribution Rev.",VLOOKUP(S$4,'4. Billing Determinants'!$B$19:$N$41,8,0)/'4. Billing Determinants'!$I$41*$D17, VLOOKUP(S$4,'4. Billing Determinants'!$B$19:$N$41,3,0)/'4. Billing Determinants'!$D$41*$D17)))))</f>
        <v>0</v>
      </c>
      <c r="T17" s="148">
        <f>IF(T$4="",0,IF($E17="kWh",VLOOKUP(T$4,'4. Billing Determinants'!$B$19:$N$41,4,0)/'4. Billing Determinants'!$E$41*$D17,IF($E17="kW",VLOOKUP(T$4,'4. Billing Determinants'!$B$19:$N$41,5,0)/'4. Billing Determinants'!$F$41*$D17,IF($E17="Non-RPP kWh",VLOOKUP(T$4,'4. Billing Determinants'!$B$19:$N$41,6,0)/'4. Billing Determinants'!$G$41*$D17,IF($E17="Distribution Rev.",VLOOKUP(T$4,'4. Billing Determinants'!$B$19:$N$41,8,0)/'4. Billing Determinants'!$I$41*$D17, VLOOKUP(T$4,'4. Billing Determinants'!$B$19:$N$41,3,0)/'4. Billing Determinants'!$D$41*$D17)))))</f>
        <v>0</v>
      </c>
      <c r="U17" s="148">
        <f>IF(U$4="",0,IF($E17="kWh",VLOOKUP(U$4,'4. Billing Determinants'!$B$19:$N$41,4,0)/'4. Billing Determinants'!$E$41*$D17,IF($E17="kW",VLOOKUP(U$4,'4. Billing Determinants'!$B$19:$N$41,5,0)/'4. Billing Determinants'!$F$41*$D17,IF($E17="Non-RPP kWh",VLOOKUP(U$4,'4. Billing Determinants'!$B$19:$N$41,6,0)/'4. Billing Determinants'!$G$41*$D17,IF($E17="Distribution Rev.",VLOOKUP(U$4,'4. Billing Determinants'!$B$19:$N$41,8,0)/'4. Billing Determinants'!$I$41*$D17, VLOOKUP(U$4,'4. Billing Determinants'!$B$19:$N$41,3,0)/'4. Billing Determinants'!$D$41*$D17)))))</f>
        <v>0</v>
      </c>
      <c r="V17" s="148">
        <f>IF(V$4="",0,IF($E17="kWh",VLOOKUP(V$4,'4. Billing Determinants'!$B$19:$N$41,4,0)/'4. Billing Determinants'!$E$41*$D17,IF($E17="kW",VLOOKUP(V$4,'4. Billing Determinants'!$B$19:$N$41,5,0)/'4. Billing Determinants'!$F$41*$D17,IF($E17="Non-RPP kWh",VLOOKUP(V$4,'4. Billing Determinants'!$B$19:$N$41,6,0)/'4. Billing Determinants'!$G$41*$D17,IF($E17="Distribution Rev.",VLOOKUP(V$4,'4. Billing Determinants'!$B$19:$N$41,8,0)/'4. Billing Determinants'!$I$41*$D17, VLOOKUP(V$4,'4. Billing Determinants'!$B$19:$N$41,3,0)/'4. Billing Determinants'!$D$41*$D17)))))</f>
        <v>0</v>
      </c>
      <c r="W17" s="148">
        <f>IF(W$4="",0,IF($E17="kWh",VLOOKUP(W$4,'4. Billing Determinants'!$B$19:$N$41,4,0)/'4. Billing Determinants'!$E$41*$D17,IF($E17="kW",VLOOKUP(W$4,'4. Billing Determinants'!$B$19:$N$41,5,0)/'4. Billing Determinants'!$F$41*$D17,IF($E17="Non-RPP kWh",VLOOKUP(W$4,'4. Billing Determinants'!$B$19:$N$41,6,0)/'4. Billing Determinants'!$G$41*$D17,IF($E17="Distribution Rev.",VLOOKUP(W$4,'4. Billing Determinants'!$B$19:$N$41,8,0)/'4. Billing Determinants'!$I$41*$D17, VLOOKUP(W$4,'4. Billing Determinants'!$B$19:$N$41,3,0)/'4. Billing Determinants'!$D$41*$D17)))))</f>
        <v>0</v>
      </c>
      <c r="X17" s="148">
        <f>IF(X$4="",0,IF($E17="kWh",VLOOKUP(X$4,'4. Billing Determinants'!$B$19:$N$41,4,0)/'4. Billing Determinants'!$E$41*$D17,IF($E17="kW",VLOOKUP(X$4,'4. Billing Determinants'!$B$19:$N$41,5,0)/'4. Billing Determinants'!$F$41*$D17,IF($E17="Non-RPP kWh",VLOOKUP(X$4,'4. Billing Determinants'!$B$19:$N$41,6,0)/'4. Billing Determinants'!$G$41*$D17,IF($E17="Distribution Rev.",VLOOKUP(X$4,'4. Billing Determinants'!$B$19:$N$41,8,0)/'4. Billing Determinants'!$I$41*$D17, VLOOKUP(X$4,'4. Billing Determinants'!$B$19:$N$41,3,0)/'4. Billing Determinants'!$D$41*$D17)))))</f>
        <v>0</v>
      </c>
      <c r="Y17" s="148">
        <f>IF(Y$4="",0,IF($E17="kWh",VLOOKUP(Y$4,'4. Billing Determinants'!$B$19:$N$41,4,0)/'4. Billing Determinants'!$E$41*$D17,IF($E17="kW",VLOOKUP(Y$4,'4. Billing Determinants'!$B$19:$N$41,5,0)/'4. Billing Determinants'!$F$41*$D17,IF($E17="Non-RPP kWh",VLOOKUP(Y$4,'4. Billing Determinants'!$B$19:$N$41,6,0)/'4. Billing Determinants'!$G$41*$D17,IF($E17="Distribution Rev.",VLOOKUP(Y$4,'4. Billing Determinants'!$B$19:$N$41,8,0)/'4. Billing Determinants'!$I$41*$D17, VLOOKUP(Y$4,'4. Billing Determinants'!$B$19:$N$41,3,0)/'4. Billing Determinants'!$D$41*$D17)))))</f>
        <v>0</v>
      </c>
    </row>
    <row r="18" spans="2:25">
      <c r="B18" s="146" t="s">
        <v>15</v>
      </c>
      <c r="C18" s="147">
        <v>1508</v>
      </c>
      <c r="D18" s="148">
        <f>'2. 2013 Continuity Schedule'!CL41</f>
        <v>0</v>
      </c>
      <c r="E18" s="166"/>
      <c r="F18" s="148">
        <f>IF(F$4="",0,IF($E18="kWh",VLOOKUP(F$4,'4. Billing Determinants'!$B$19:$N$41,4,0)/'4. Billing Determinants'!$E$41*$D18,IF($E18="kW",VLOOKUP(F$4,'4. Billing Determinants'!$B$19:$N$41,5,0)/'4. Billing Determinants'!$F$41*$D18,IF($E18="Non-RPP kWh",VLOOKUP(F$4,'4. Billing Determinants'!$B$19:$N$41,6,0)/'4. Billing Determinants'!$G$41*$D18,IF($E18="Distribution Rev.",VLOOKUP(F$4,'4. Billing Determinants'!$B$19:$N$41,8,0)/'4. Billing Determinants'!$I$41*$D18, VLOOKUP(F$4,'4. Billing Determinants'!$B$19:$N$41,3,0)/'4. Billing Determinants'!$D$41*$D18)))))</f>
        <v>0</v>
      </c>
      <c r="G18" s="148">
        <f>IF(G$4="",0,IF($E18="kWh",VLOOKUP(G$4,'4. Billing Determinants'!$B$19:$N$41,4,0)/'4. Billing Determinants'!$E$41*$D18,IF($E18="kW",VLOOKUP(G$4,'4. Billing Determinants'!$B$19:$N$41,5,0)/'4. Billing Determinants'!$F$41*$D18,IF($E18="Non-RPP kWh",VLOOKUP(G$4,'4. Billing Determinants'!$B$19:$N$41,6,0)/'4. Billing Determinants'!$G$41*$D18,IF($E18="Distribution Rev.",VLOOKUP(G$4,'4. Billing Determinants'!$B$19:$N$41,8,0)/'4. Billing Determinants'!$I$41*$D18, VLOOKUP(G$4,'4. Billing Determinants'!$B$19:$N$41,3,0)/'4. Billing Determinants'!$D$41*$D18)))))</f>
        <v>0</v>
      </c>
      <c r="H18" s="148">
        <f>IF(H$4="",0,IF($E18="kWh",VLOOKUP(H$4,'4. Billing Determinants'!$B$19:$N$41,4,0)/'4. Billing Determinants'!$E$41*$D18,IF($E18="kW",VLOOKUP(H$4,'4. Billing Determinants'!$B$19:$N$41,5,0)/'4. Billing Determinants'!$F$41*$D18,IF($E18="Non-RPP kWh",VLOOKUP(H$4,'4. Billing Determinants'!$B$19:$N$41,6,0)/'4. Billing Determinants'!$G$41*$D18,IF($E18="Distribution Rev.",VLOOKUP(H$4,'4. Billing Determinants'!$B$19:$N$41,8,0)/'4. Billing Determinants'!$I$41*$D18, VLOOKUP(H$4,'4. Billing Determinants'!$B$19:$N$41,3,0)/'4. Billing Determinants'!$D$41*$D18)))))</f>
        <v>0</v>
      </c>
      <c r="I18" s="148">
        <f>IF(I$4="",0,IF($E18="kWh",VLOOKUP(I$4,'4. Billing Determinants'!$B$19:$N$41,4,0)/'4. Billing Determinants'!$E$41*$D18,IF($E18="kW",VLOOKUP(I$4,'4. Billing Determinants'!$B$19:$N$41,5,0)/'4. Billing Determinants'!$F$41*$D18,IF($E18="Non-RPP kWh",VLOOKUP(I$4,'4. Billing Determinants'!$B$19:$N$41,6,0)/'4. Billing Determinants'!$G$41*$D18,IF($E18="Distribution Rev.",VLOOKUP(I$4,'4. Billing Determinants'!$B$19:$N$41,8,0)/'4. Billing Determinants'!$I$41*$D18, VLOOKUP(I$4,'4. Billing Determinants'!$B$19:$N$41,3,0)/'4. Billing Determinants'!$D$41*$D18)))))</f>
        <v>0</v>
      </c>
      <c r="J18" s="148">
        <f>IF(J$4="",0,IF($E18="kWh",VLOOKUP(J$4,'4. Billing Determinants'!$B$19:$N$41,4,0)/'4. Billing Determinants'!$E$41*$D18,IF($E18="kW",VLOOKUP(J$4,'4. Billing Determinants'!$B$19:$N$41,5,0)/'4. Billing Determinants'!$F$41*$D18,IF($E18="Non-RPP kWh",VLOOKUP(J$4,'4. Billing Determinants'!$B$19:$N$41,6,0)/'4. Billing Determinants'!$G$41*$D18,IF($E18="Distribution Rev.",VLOOKUP(J$4,'4. Billing Determinants'!$B$19:$N$41,8,0)/'4. Billing Determinants'!$I$41*$D18, VLOOKUP(J$4,'4. Billing Determinants'!$B$19:$N$41,3,0)/'4. Billing Determinants'!$D$41*$D18)))))</f>
        <v>0</v>
      </c>
      <c r="K18" s="148">
        <f>IF(K$4="",0,IF($E18="kWh",VLOOKUP(K$4,'4. Billing Determinants'!$B$19:$N$41,4,0)/'4. Billing Determinants'!$E$41*$D18,IF($E18="kW",VLOOKUP(K$4,'4. Billing Determinants'!$B$19:$N$41,5,0)/'4. Billing Determinants'!$F$41*$D18,IF($E18="Non-RPP kWh",VLOOKUP(K$4,'4. Billing Determinants'!$B$19:$N$41,6,0)/'4. Billing Determinants'!$G$41*$D18,IF($E18="Distribution Rev.",VLOOKUP(K$4,'4. Billing Determinants'!$B$19:$N$41,8,0)/'4. Billing Determinants'!$I$41*$D18, VLOOKUP(K$4,'4. Billing Determinants'!$B$19:$N$41,3,0)/'4. Billing Determinants'!$D$41*$D18)))))</f>
        <v>0</v>
      </c>
      <c r="L18" s="148">
        <f>IF(L$4="",0,IF($E18="kWh",VLOOKUP(L$4,'4. Billing Determinants'!$B$19:$N$41,4,0)/'4. Billing Determinants'!$E$41*$D18,IF($E18="kW",VLOOKUP(L$4,'4. Billing Determinants'!$B$19:$N$41,5,0)/'4. Billing Determinants'!$F$41*$D18,IF($E18="Non-RPP kWh",VLOOKUP(L$4,'4. Billing Determinants'!$B$19:$N$41,6,0)/'4. Billing Determinants'!$G$41*$D18,IF($E18="Distribution Rev.",VLOOKUP(L$4,'4. Billing Determinants'!$B$19:$N$41,8,0)/'4. Billing Determinants'!$I$41*$D18, VLOOKUP(L$4,'4. Billing Determinants'!$B$19:$N$41,3,0)/'4. Billing Determinants'!$D$41*$D18)))))</f>
        <v>0</v>
      </c>
      <c r="M18" s="148">
        <f>IF(M$4="",0,IF($E18="kWh",VLOOKUP(M$4,'4. Billing Determinants'!$B$19:$N$41,4,0)/'4. Billing Determinants'!$E$41*$D18,IF($E18="kW",VLOOKUP(M$4,'4. Billing Determinants'!$B$19:$N$41,5,0)/'4. Billing Determinants'!$F$41*$D18,IF($E18="Non-RPP kWh",VLOOKUP(M$4,'4. Billing Determinants'!$B$19:$N$41,6,0)/'4. Billing Determinants'!$G$41*$D18,IF($E18="Distribution Rev.",VLOOKUP(M$4,'4. Billing Determinants'!$B$19:$N$41,8,0)/'4. Billing Determinants'!$I$41*$D18, VLOOKUP(M$4,'4. Billing Determinants'!$B$19:$N$41,3,0)/'4. Billing Determinants'!$D$41*$D18)))))</f>
        <v>0</v>
      </c>
      <c r="N18" s="148">
        <f>IF(N$4="",0,IF($E18="kWh",VLOOKUP(N$4,'4. Billing Determinants'!$B$19:$N$41,4,0)/'4. Billing Determinants'!$E$41*$D18,IF($E18="kW",VLOOKUP(N$4,'4. Billing Determinants'!$B$19:$N$41,5,0)/'4. Billing Determinants'!$F$41*$D18,IF($E18="Non-RPP kWh",VLOOKUP(N$4,'4. Billing Determinants'!$B$19:$N$41,6,0)/'4. Billing Determinants'!$G$41*$D18,IF($E18="Distribution Rev.",VLOOKUP(N$4,'4. Billing Determinants'!$B$19:$N$41,8,0)/'4. Billing Determinants'!$I$41*$D18, VLOOKUP(N$4,'4. Billing Determinants'!$B$19:$N$41,3,0)/'4. Billing Determinants'!$D$41*$D18)))))</f>
        <v>0</v>
      </c>
      <c r="O18" s="148">
        <f>IF(O$4="",0,IF($E18="kWh",VLOOKUP(O$4,'4. Billing Determinants'!$B$19:$N$41,4,0)/'4. Billing Determinants'!$E$41*$D18,IF($E18="kW",VLOOKUP(O$4,'4. Billing Determinants'!$B$19:$N$41,5,0)/'4. Billing Determinants'!$F$41*$D18,IF($E18="Non-RPP kWh",VLOOKUP(O$4,'4. Billing Determinants'!$B$19:$N$41,6,0)/'4. Billing Determinants'!$G$41*$D18,IF($E18="Distribution Rev.",VLOOKUP(O$4,'4. Billing Determinants'!$B$19:$N$41,8,0)/'4. Billing Determinants'!$I$41*$D18, VLOOKUP(O$4,'4. Billing Determinants'!$B$19:$N$41,3,0)/'4. Billing Determinants'!$D$41*$D18)))))</f>
        <v>0</v>
      </c>
      <c r="P18" s="148">
        <f>IF(P$4="",0,IF($E18="kWh",VLOOKUP(P$4,'4. Billing Determinants'!$B$19:$N$41,4,0)/'4. Billing Determinants'!$E$41*$D18,IF($E18="kW",VLOOKUP(P$4,'4. Billing Determinants'!$B$19:$N$41,5,0)/'4. Billing Determinants'!$F$41*$D18,IF($E18="Non-RPP kWh",VLOOKUP(P$4,'4. Billing Determinants'!$B$19:$N$41,6,0)/'4. Billing Determinants'!$G$41*$D18,IF($E18="Distribution Rev.",VLOOKUP(P$4,'4. Billing Determinants'!$B$19:$N$41,8,0)/'4. Billing Determinants'!$I$41*$D18, VLOOKUP(P$4,'4. Billing Determinants'!$B$19:$N$41,3,0)/'4. Billing Determinants'!$D$41*$D18)))))</f>
        <v>0</v>
      </c>
      <c r="Q18" s="148">
        <f>IF(Q$4="",0,IF($E18="kWh",VLOOKUP(Q$4,'4. Billing Determinants'!$B$19:$N$41,4,0)/'4. Billing Determinants'!$E$41*$D18,IF($E18="kW",VLOOKUP(Q$4,'4. Billing Determinants'!$B$19:$N$41,5,0)/'4. Billing Determinants'!$F$41*$D18,IF($E18="Non-RPP kWh",VLOOKUP(Q$4,'4. Billing Determinants'!$B$19:$N$41,6,0)/'4. Billing Determinants'!$G$41*$D18,IF($E18="Distribution Rev.",VLOOKUP(Q$4,'4. Billing Determinants'!$B$19:$N$41,8,0)/'4. Billing Determinants'!$I$41*$D18, VLOOKUP(Q$4,'4. Billing Determinants'!$B$19:$N$41,3,0)/'4. Billing Determinants'!$D$41*$D18)))))</f>
        <v>0</v>
      </c>
      <c r="R18" s="148">
        <f>IF(R$4="",0,IF($E18="kWh",VLOOKUP(R$4,'4. Billing Determinants'!$B$19:$N$41,4,0)/'4. Billing Determinants'!$E$41*$D18,IF($E18="kW",VLOOKUP(R$4,'4. Billing Determinants'!$B$19:$N$41,5,0)/'4. Billing Determinants'!$F$41*$D18,IF($E18="Non-RPP kWh",VLOOKUP(R$4,'4. Billing Determinants'!$B$19:$N$41,6,0)/'4. Billing Determinants'!$G$41*$D18,IF($E18="Distribution Rev.",VLOOKUP(R$4,'4. Billing Determinants'!$B$19:$N$41,8,0)/'4. Billing Determinants'!$I$41*$D18, VLOOKUP(R$4,'4. Billing Determinants'!$B$19:$N$41,3,0)/'4. Billing Determinants'!$D$41*$D18)))))</f>
        <v>0</v>
      </c>
      <c r="S18" s="148">
        <f>IF(S$4="",0,IF($E18="kWh",VLOOKUP(S$4,'4. Billing Determinants'!$B$19:$N$41,4,0)/'4. Billing Determinants'!$E$41*$D18,IF($E18="kW",VLOOKUP(S$4,'4. Billing Determinants'!$B$19:$N$41,5,0)/'4. Billing Determinants'!$F$41*$D18,IF($E18="Non-RPP kWh",VLOOKUP(S$4,'4. Billing Determinants'!$B$19:$N$41,6,0)/'4. Billing Determinants'!$G$41*$D18,IF($E18="Distribution Rev.",VLOOKUP(S$4,'4. Billing Determinants'!$B$19:$N$41,8,0)/'4. Billing Determinants'!$I$41*$D18, VLOOKUP(S$4,'4. Billing Determinants'!$B$19:$N$41,3,0)/'4. Billing Determinants'!$D$41*$D18)))))</f>
        <v>0</v>
      </c>
      <c r="T18" s="148">
        <f>IF(T$4="",0,IF($E18="kWh",VLOOKUP(T$4,'4. Billing Determinants'!$B$19:$N$41,4,0)/'4. Billing Determinants'!$E$41*$D18,IF($E18="kW",VLOOKUP(T$4,'4. Billing Determinants'!$B$19:$N$41,5,0)/'4. Billing Determinants'!$F$41*$D18,IF($E18="Non-RPP kWh",VLOOKUP(T$4,'4. Billing Determinants'!$B$19:$N$41,6,0)/'4. Billing Determinants'!$G$41*$D18,IF($E18="Distribution Rev.",VLOOKUP(T$4,'4. Billing Determinants'!$B$19:$N$41,8,0)/'4. Billing Determinants'!$I$41*$D18, VLOOKUP(T$4,'4. Billing Determinants'!$B$19:$N$41,3,0)/'4. Billing Determinants'!$D$41*$D18)))))</f>
        <v>0</v>
      </c>
      <c r="U18" s="148">
        <f>IF(U$4="",0,IF($E18="kWh",VLOOKUP(U$4,'4. Billing Determinants'!$B$19:$N$41,4,0)/'4. Billing Determinants'!$E$41*$D18,IF($E18="kW",VLOOKUP(U$4,'4. Billing Determinants'!$B$19:$N$41,5,0)/'4. Billing Determinants'!$F$41*$D18,IF($E18="Non-RPP kWh",VLOOKUP(U$4,'4. Billing Determinants'!$B$19:$N$41,6,0)/'4. Billing Determinants'!$G$41*$D18,IF($E18="Distribution Rev.",VLOOKUP(U$4,'4. Billing Determinants'!$B$19:$N$41,8,0)/'4. Billing Determinants'!$I$41*$D18, VLOOKUP(U$4,'4. Billing Determinants'!$B$19:$N$41,3,0)/'4. Billing Determinants'!$D$41*$D18)))))</f>
        <v>0</v>
      </c>
      <c r="V18" s="148">
        <f>IF(V$4="",0,IF($E18="kWh",VLOOKUP(V$4,'4. Billing Determinants'!$B$19:$N$41,4,0)/'4. Billing Determinants'!$E$41*$D18,IF($E18="kW",VLOOKUP(V$4,'4. Billing Determinants'!$B$19:$N$41,5,0)/'4. Billing Determinants'!$F$41*$D18,IF($E18="Non-RPP kWh",VLOOKUP(V$4,'4. Billing Determinants'!$B$19:$N$41,6,0)/'4. Billing Determinants'!$G$41*$D18,IF($E18="Distribution Rev.",VLOOKUP(V$4,'4. Billing Determinants'!$B$19:$N$41,8,0)/'4. Billing Determinants'!$I$41*$D18, VLOOKUP(V$4,'4. Billing Determinants'!$B$19:$N$41,3,0)/'4. Billing Determinants'!$D$41*$D18)))))</f>
        <v>0</v>
      </c>
      <c r="W18" s="148">
        <f>IF(W$4="",0,IF($E18="kWh",VLOOKUP(W$4,'4. Billing Determinants'!$B$19:$N$41,4,0)/'4. Billing Determinants'!$E$41*$D18,IF($E18="kW",VLOOKUP(W$4,'4. Billing Determinants'!$B$19:$N$41,5,0)/'4. Billing Determinants'!$F$41*$D18,IF($E18="Non-RPP kWh",VLOOKUP(W$4,'4. Billing Determinants'!$B$19:$N$41,6,0)/'4. Billing Determinants'!$G$41*$D18,IF($E18="Distribution Rev.",VLOOKUP(W$4,'4. Billing Determinants'!$B$19:$N$41,8,0)/'4. Billing Determinants'!$I$41*$D18, VLOOKUP(W$4,'4. Billing Determinants'!$B$19:$N$41,3,0)/'4. Billing Determinants'!$D$41*$D18)))))</f>
        <v>0</v>
      </c>
      <c r="X18" s="148">
        <f>IF(X$4="",0,IF($E18="kWh",VLOOKUP(X$4,'4. Billing Determinants'!$B$19:$N$41,4,0)/'4. Billing Determinants'!$E$41*$D18,IF($E18="kW",VLOOKUP(X$4,'4. Billing Determinants'!$B$19:$N$41,5,0)/'4. Billing Determinants'!$F$41*$D18,IF($E18="Non-RPP kWh",VLOOKUP(X$4,'4. Billing Determinants'!$B$19:$N$41,6,0)/'4. Billing Determinants'!$G$41*$D18,IF($E18="Distribution Rev.",VLOOKUP(X$4,'4. Billing Determinants'!$B$19:$N$41,8,0)/'4. Billing Determinants'!$I$41*$D18, VLOOKUP(X$4,'4. Billing Determinants'!$B$19:$N$41,3,0)/'4. Billing Determinants'!$D$41*$D18)))))</f>
        <v>0</v>
      </c>
      <c r="Y18" s="148">
        <f>IF(Y$4="",0,IF($E18="kWh",VLOOKUP(Y$4,'4. Billing Determinants'!$B$19:$N$41,4,0)/'4. Billing Determinants'!$E$41*$D18,IF($E18="kW",VLOOKUP(Y$4,'4. Billing Determinants'!$B$19:$N$41,5,0)/'4. Billing Determinants'!$F$41*$D18,IF($E18="Non-RPP kWh",VLOOKUP(Y$4,'4. Billing Determinants'!$B$19:$N$41,6,0)/'4. Billing Determinants'!$G$41*$D18,IF($E18="Distribution Rev.",VLOOKUP(Y$4,'4. Billing Determinants'!$B$19:$N$41,8,0)/'4. Billing Determinants'!$I$41*$D18, VLOOKUP(Y$4,'4. Billing Determinants'!$B$19:$N$41,3,0)/'4. Billing Determinants'!$D$41*$D18)))))</f>
        <v>0</v>
      </c>
    </row>
    <row r="19" spans="2:25">
      <c r="B19" s="146" t="s">
        <v>67</v>
      </c>
      <c r="C19" s="147">
        <v>1508</v>
      </c>
      <c r="D19" s="148">
        <f>'2. 2013 Continuity Schedule'!CL42</f>
        <v>0</v>
      </c>
      <c r="E19" s="166"/>
      <c r="F19" s="148">
        <f>IF(F$4="",0,IF($E19="kWh",VLOOKUP(F$4,'4. Billing Determinants'!$B$19:$N$41,4,0)/'4. Billing Determinants'!$E$41*$D19,IF($E19="kW",VLOOKUP(F$4,'4. Billing Determinants'!$B$19:$N$41,5,0)/'4. Billing Determinants'!$F$41*$D19,IF($E19="Non-RPP kWh",VLOOKUP(F$4,'4. Billing Determinants'!$B$19:$N$41,6,0)/'4. Billing Determinants'!$G$41*$D19,IF($E19="Distribution Rev.",VLOOKUP(F$4,'4. Billing Determinants'!$B$19:$N$41,8,0)/'4. Billing Determinants'!$I$41*$D19, VLOOKUP(F$4,'4. Billing Determinants'!$B$19:$N$41,3,0)/'4. Billing Determinants'!$D$41*$D19)))))</f>
        <v>0</v>
      </c>
      <c r="G19" s="148">
        <f>IF(G$4="",0,IF($E19="kWh",VLOOKUP(G$4,'4. Billing Determinants'!$B$19:$N$41,4,0)/'4. Billing Determinants'!$E$41*$D19,IF($E19="kW",VLOOKUP(G$4,'4. Billing Determinants'!$B$19:$N$41,5,0)/'4. Billing Determinants'!$F$41*$D19,IF($E19="Non-RPP kWh",VLOOKUP(G$4,'4. Billing Determinants'!$B$19:$N$41,6,0)/'4. Billing Determinants'!$G$41*$D19,IF($E19="Distribution Rev.",VLOOKUP(G$4,'4. Billing Determinants'!$B$19:$N$41,8,0)/'4. Billing Determinants'!$I$41*$D19, VLOOKUP(G$4,'4. Billing Determinants'!$B$19:$N$41,3,0)/'4. Billing Determinants'!$D$41*$D19)))))</f>
        <v>0</v>
      </c>
      <c r="H19" s="148">
        <f>IF(H$4="",0,IF($E19="kWh",VLOOKUP(H$4,'4. Billing Determinants'!$B$19:$N$41,4,0)/'4. Billing Determinants'!$E$41*$D19,IF($E19="kW",VLOOKUP(H$4,'4. Billing Determinants'!$B$19:$N$41,5,0)/'4. Billing Determinants'!$F$41*$D19,IF($E19="Non-RPP kWh",VLOOKUP(H$4,'4. Billing Determinants'!$B$19:$N$41,6,0)/'4. Billing Determinants'!$G$41*$D19,IF($E19="Distribution Rev.",VLOOKUP(H$4,'4. Billing Determinants'!$B$19:$N$41,8,0)/'4. Billing Determinants'!$I$41*$D19, VLOOKUP(H$4,'4. Billing Determinants'!$B$19:$N$41,3,0)/'4. Billing Determinants'!$D$41*$D19)))))</f>
        <v>0</v>
      </c>
      <c r="I19" s="148">
        <f>IF(I$4="",0,IF($E19="kWh",VLOOKUP(I$4,'4. Billing Determinants'!$B$19:$N$41,4,0)/'4. Billing Determinants'!$E$41*$D19,IF($E19="kW",VLOOKUP(I$4,'4. Billing Determinants'!$B$19:$N$41,5,0)/'4. Billing Determinants'!$F$41*$D19,IF($E19="Non-RPP kWh",VLOOKUP(I$4,'4. Billing Determinants'!$B$19:$N$41,6,0)/'4. Billing Determinants'!$G$41*$D19,IF($E19="Distribution Rev.",VLOOKUP(I$4,'4. Billing Determinants'!$B$19:$N$41,8,0)/'4. Billing Determinants'!$I$41*$D19, VLOOKUP(I$4,'4. Billing Determinants'!$B$19:$N$41,3,0)/'4. Billing Determinants'!$D$41*$D19)))))</f>
        <v>0</v>
      </c>
      <c r="J19" s="148">
        <f>IF(J$4="",0,IF($E19="kWh",VLOOKUP(J$4,'4. Billing Determinants'!$B$19:$N$41,4,0)/'4. Billing Determinants'!$E$41*$D19,IF($E19="kW",VLOOKUP(J$4,'4. Billing Determinants'!$B$19:$N$41,5,0)/'4. Billing Determinants'!$F$41*$D19,IF($E19="Non-RPP kWh",VLOOKUP(J$4,'4. Billing Determinants'!$B$19:$N$41,6,0)/'4. Billing Determinants'!$G$41*$D19,IF($E19="Distribution Rev.",VLOOKUP(J$4,'4. Billing Determinants'!$B$19:$N$41,8,0)/'4. Billing Determinants'!$I$41*$D19, VLOOKUP(J$4,'4. Billing Determinants'!$B$19:$N$41,3,0)/'4. Billing Determinants'!$D$41*$D19)))))</f>
        <v>0</v>
      </c>
      <c r="K19" s="148">
        <f>IF(K$4="",0,IF($E19="kWh",VLOOKUP(K$4,'4. Billing Determinants'!$B$19:$N$41,4,0)/'4. Billing Determinants'!$E$41*$D19,IF($E19="kW",VLOOKUP(K$4,'4. Billing Determinants'!$B$19:$N$41,5,0)/'4. Billing Determinants'!$F$41*$D19,IF($E19="Non-RPP kWh",VLOOKUP(K$4,'4. Billing Determinants'!$B$19:$N$41,6,0)/'4. Billing Determinants'!$G$41*$D19,IF($E19="Distribution Rev.",VLOOKUP(K$4,'4. Billing Determinants'!$B$19:$N$41,8,0)/'4. Billing Determinants'!$I$41*$D19, VLOOKUP(K$4,'4. Billing Determinants'!$B$19:$N$41,3,0)/'4. Billing Determinants'!$D$41*$D19)))))</f>
        <v>0</v>
      </c>
      <c r="L19" s="148">
        <f>IF(L$4="",0,IF($E19="kWh",VLOOKUP(L$4,'4. Billing Determinants'!$B$19:$N$41,4,0)/'4. Billing Determinants'!$E$41*$D19,IF($E19="kW",VLOOKUP(L$4,'4. Billing Determinants'!$B$19:$N$41,5,0)/'4. Billing Determinants'!$F$41*$D19,IF($E19="Non-RPP kWh",VLOOKUP(L$4,'4. Billing Determinants'!$B$19:$N$41,6,0)/'4. Billing Determinants'!$G$41*$D19,IF($E19="Distribution Rev.",VLOOKUP(L$4,'4. Billing Determinants'!$B$19:$N$41,8,0)/'4. Billing Determinants'!$I$41*$D19, VLOOKUP(L$4,'4. Billing Determinants'!$B$19:$N$41,3,0)/'4. Billing Determinants'!$D$41*$D19)))))</f>
        <v>0</v>
      </c>
      <c r="M19" s="148">
        <f>IF(M$4="",0,IF($E19="kWh",VLOOKUP(M$4,'4. Billing Determinants'!$B$19:$N$41,4,0)/'4. Billing Determinants'!$E$41*$D19,IF($E19="kW",VLOOKUP(M$4,'4. Billing Determinants'!$B$19:$N$41,5,0)/'4. Billing Determinants'!$F$41*$D19,IF($E19="Non-RPP kWh",VLOOKUP(M$4,'4. Billing Determinants'!$B$19:$N$41,6,0)/'4. Billing Determinants'!$G$41*$D19,IF($E19="Distribution Rev.",VLOOKUP(M$4,'4. Billing Determinants'!$B$19:$N$41,8,0)/'4. Billing Determinants'!$I$41*$D19, VLOOKUP(M$4,'4. Billing Determinants'!$B$19:$N$41,3,0)/'4. Billing Determinants'!$D$41*$D19)))))</f>
        <v>0</v>
      </c>
      <c r="N19" s="148">
        <f>IF(N$4="",0,IF($E19="kWh",VLOOKUP(N$4,'4. Billing Determinants'!$B$19:$N$41,4,0)/'4. Billing Determinants'!$E$41*$D19,IF($E19="kW",VLOOKUP(N$4,'4. Billing Determinants'!$B$19:$N$41,5,0)/'4. Billing Determinants'!$F$41*$D19,IF($E19="Non-RPP kWh",VLOOKUP(N$4,'4. Billing Determinants'!$B$19:$N$41,6,0)/'4. Billing Determinants'!$G$41*$D19,IF($E19="Distribution Rev.",VLOOKUP(N$4,'4. Billing Determinants'!$B$19:$N$41,8,0)/'4. Billing Determinants'!$I$41*$D19, VLOOKUP(N$4,'4. Billing Determinants'!$B$19:$N$41,3,0)/'4. Billing Determinants'!$D$41*$D19)))))</f>
        <v>0</v>
      </c>
      <c r="O19" s="148">
        <f>IF(O$4="",0,IF($E19="kWh",VLOOKUP(O$4,'4. Billing Determinants'!$B$19:$N$41,4,0)/'4. Billing Determinants'!$E$41*$D19,IF($E19="kW",VLOOKUP(O$4,'4. Billing Determinants'!$B$19:$N$41,5,0)/'4. Billing Determinants'!$F$41*$D19,IF($E19="Non-RPP kWh",VLOOKUP(O$4,'4. Billing Determinants'!$B$19:$N$41,6,0)/'4. Billing Determinants'!$G$41*$D19,IF($E19="Distribution Rev.",VLOOKUP(O$4,'4. Billing Determinants'!$B$19:$N$41,8,0)/'4. Billing Determinants'!$I$41*$D19, VLOOKUP(O$4,'4. Billing Determinants'!$B$19:$N$41,3,0)/'4. Billing Determinants'!$D$41*$D19)))))</f>
        <v>0</v>
      </c>
      <c r="P19" s="148">
        <f>IF(P$4="",0,IF($E19="kWh",VLOOKUP(P$4,'4. Billing Determinants'!$B$19:$N$41,4,0)/'4. Billing Determinants'!$E$41*$D19,IF($E19="kW",VLOOKUP(P$4,'4. Billing Determinants'!$B$19:$N$41,5,0)/'4. Billing Determinants'!$F$41*$D19,IF($E19="Non-RPP kWh",VLOOKUP(P$4,'4. Billing Determinants'!$B$19:$N$41,6,0)/'4. Billing Determinants'!$G$41*$D19,IF($E19="Distribution Rev.",VLOOKUP(P$4,'4. Billing Determinants'!$B$19:$N$41,8,0)/'4. Billing Determinants'!$I$41*$D19, VLOOKUP(P$4,'4. Billing Determinants'!$B$19:$N$41,3,0)/'4. Billing Determinants'!$D$41*$D19)))))</f>
        <v>0</v>
      </c>
      <c r="Q19" s="148">
        <f>IF(Q$4="",0,IF($E19="kWh",VLOOKUP(Q$4,'4. Billing Determinants'!$B$19:$N$41,4,0)/'4. Billing Determinants'!$E$41*$D19,IF($E19="kW",VLOOKUP(Q$4,'4. Billing Determinants'!$B$19:$N$41,5,0)/'4. Billing Determinants'!$F$41*$D19,IF($E19="Non-RPP kWh",VLOOKUP(Q$4,'4. Billing Determinants'!$B$19:$N$41,6,0)/'4. Billing Determinants'!$G$41*$D19,IF($E19="Distribution Rev.",VLOOKUP(Q$4,'4. Billing Determinants'!$B$19:$N$41,8,0)/'4. Billing Determinants'!$I$41*$D19, VLOOKUP(Q$4,'4. Billing Determinants'!$B$19:$N$41,3,0)/'4. Billing Determinants'!$D$41*$D19)))))</f>
        <v>0</v>
      </c>
      <c r="R19" s="148">
        <f>IF(R$4="",0,IF($E19="kWh",VLOOKUP(R$4,'4. Billing Determinants'!$B$19:$N$41,4,0)/'4. Billing Determinants'!$E$41*$D19,IF($E19="kW",VLOOKUP(R$4,'4. Billing Determinants'!$B$19:$N$41,5,0)/'4. Billing Determinants'!$F$41*$D19,IF($E19="Non-RPP kWh",VLOOKUP(R$4,'4. Billing Determinants'!$B$19:$N$41,6,0)/'4. Billing Determinants'!$G$41*$D19,IF($E19="Distribution Rev.",VLOOKUP(R$4,'4. Billing Determinants'!$B$19:$N$41,8,0)/'4. Billing Determinants'!$I$41*$D19, VLOOKUP(R$4,'4. Billing Determinants'!$B$19:$N$41,3,0)/'4. Billing Determinants'!$D$41*$D19)))))</f>
        <v>0</v>
      </c>
      <c r="S19" s="148">
        <f>IF(S$4="",0,IF($E19="kWh",VLOOKUP(S$4,'4. Billing Determinants'!$B$19:$N$41,4,0)/'4. Billing Determinants'!$E$41*$D19,IF($E19="kW",VLOOKUP(S$4,'4. Billing Determinants'!$B$19:$N$41,5,0)/'4. Billing Determinants'!$F$41*$D19,IF($E19="Non-RPP kWh",VLOOKUP(S$4,'4. Billing Determinants'!$B$19:$N$41,6,0)/'4. Billing Determinants'!$G$41*$D19,IF($E19="Distribution Rev.",VLOOKUP(S$4,'4. Billing Determinants'!$B$19:$N$41,8,0)/'4. Billing Determinants'!$I$41*$D19, VLOOKUP(S$4,'4. Billing Determinants'!$B$19:$N$41,3,0)/'4. Billing Determinants'!$D$41*$D19)))))</f>
        <v>0</v>
      </c>
      <c r="T19" s="148">
        <f>IF(T$4="",0,IF($E19="kWh",VLOOKUP(T$4,'4. Billing Determinants'!$B$19:$N$41,4,0)/'4. Billing Determinants'!$E$41*$D19,IF($E19="kW",VLOOKUP(T$4,'4. Billing Determinants'!$B$19:$N$41,5,0)/'4. Billing Determinants'!$F$41*$D19,IF($E19="Non-RPP kWh",VLOOKUP(T$4,'4. Billing Determinants'!$B$19:$N$41,6,0)/'4. Billing Determinants'!$G$41*$D19,IF($E19="Distribution Rev.",VLOOKUP(T$4,'4. Billing Determinants'!$B$19:$N$41,8,0)/'4. Billing Determinants'!$I$41*$D19, VLOOKUP(T$4,'4. Billing Determinants'!$B$19:$N$41,3,0)/'4. Billing Determinants'!$D$41*$D19)))))</f>
        <v>0</v>
      </c>
      <c r="U19" s="148">
        <f>IF(U$4="",0,IF($E19="kWh",VLOOKUP(U$4,'4. Billing Determinants'!$B$19:$N$41,4,0)/'4. Billing Determinants'!$E$41*$D19,IF($E19="kW",VLOOKUP(U$4,'4. Billing Determinants'!$B$19:$N$41,5,0)/'4. Billing Determinants'!$F$41*$D19,IF($E19="Non-RPP kWh",VLOOKUP(U$4,'4. Billing Determinants'!$B$19:$N$41,6,0)/'4. Billing Determinants'!$G$41*$D19,IF($E19="Distribution Rev.",VLOOKUP(U$4,'4. Billing Determinants'!$B$19:$N$41,8,0)/'4. Billing Determinants'!$I$41*$D19, VLOOKUP(U$4,'4. Billing Determinants'!$B$19:$N$41,3,0)/'4. Billing Determinants'!$D$41*$D19)))))</f>
        <v>0</v>
      </c>
      <c r="V19" s="148">
        <f>IF(V$4="",0,IF($E19="kWh",VLOOKUP(V$4,'4. Billing Determinants'!$B$19:$N$41,4,0)/'4. Billing Determinants'!$E$41*$D19,IF($E19="kW",VLOOKUP(V$4,'4. Billing Determinants'!$B$19:$N$41,5,0)/'4. Billing Determinants'!$F$41*$D19,IF($E19="Non-RPP kWh",VLOOKUP(V$4,'4. Billing Determinants'!$B$19:$N$41,6,0)/'4. Billing Determinants'!$G$41*$D19,IF($E19="Distribution Rev.",VLOOKUP(V$4,'4. Billing Determinants'!$B$19:$N$41,8,0)/'4. Billing Determinants'!$I$41*$D19, VLOOKUP(V$4,'4. Billing Determinants'!$B$19:$N$41,3,0)/'4. Billing Determinants'!$D$41*$D19)))))</f>
        <v>0</v>
      </c>
      <c r="W19" s="148">
        <f>IF(W$4="",0,IF($E19="kWh",VLOOKUP(W$4,'4. Billing Determinants'!$B$19:$N$41,4,0)/'4. Billing Determinants'!$E$41*$D19,IF($E19="kW",VLOOKUP(W$4,'4. Billing Determinants'!$B$19:$N$41,5,0)/'4. Billing Determinants'!$F$41*$D19,IF($E19="Non-RPP kWh",VLOOKUP(W$4,'4. Billing Determinants'!$B$19:$N$41,6,0)/'4. Billing Determinants'!$G$41*$D19,IF($E19="Distribution Rev.",VLOOKUP(W$4,'4. Billing Determinants'!$B$19:$N$41,8,0)/'4. Billing Determinants'!$I$41*$D19, VLOOKUP(W$4,'4. Billing Determinants'!$B$19:$N$41,3,0)/'4. Billing Determinants'!$D$41*$D19)))))</f>
        <v>0</v>
      </c>
      <c r="X19" s="148">
        <f>IF(X$4="",0,IF($E19="kWh",VLOOKUP(X$4,'4. Billing Determinants'!$B$19:$N$41,4,0)/'4. Billing Determinants'!$E$41*$D19,IF($E19="kW",VLOOKUP(X$4,'4. Billing Determinants'!$B$19:$N$41,5,0)/'4. Billing Determinants'!$F$41*$D19,IF($E19="Non-RPP kWh",VLOOKUP(X$4,'4. Billing Determinants'!$B$19:$N$41,6,0)/'4. Billing Determinants'!$G$41*$D19,IF($E19="Distribution Rev.",VLOOKUP(X$4,'4. Billing Determinants'!$B$19:$N$41,8,0)/'4. Billing Determinants'!$I$41*$D19, VLOOKUP(X$4,'4. Billing Determinants'!$B$19:$N$41,3,0)/'4. Billing Determinants'!$D$41*$D19)))))</f>
        <v>0</v>
      </c>
      <c r="Y19" s="148">
        <f>IF(Y$4="",0,IF($E19="kWh",VLOOKUP(Y$4,'4. Billing Determinants'!$B$19:$N$41,4,0)/'4. Billing Determinants'!$E$41*$D19,IF($E19="kW",VLOOKUP(Y$4,'4. Billing Determinants'!$B$19:$N$41,5,0)/'4. Billing Determinants'!$F$41*$D19,IF($E19="Non-RPP kWh",VLOOKUP(Y$4,'4. Billing Determinants'!$B$19:$N$41,6,0)/'4. Billing Determinants'!$G$41*$D19,IF($E19="Distribution Rev.",VLOOKUP(Y$4,'4. Billing Determinants'!$B$19:$N$41,8,0)/'4. Billing Determinants'!$I$41*$D19, VLOOKUP(Y$4,'4. Billing Determinants'!$B$19:$N$41,3,0)/'4. Billing Determinants'!$D$41*$D19)))))</f>
        <v>0</v>
      </c>
    </row>
    <row r="20" spans="2:25">
      <c r="B20" s="146" t="s">
        <v>68</v>
      </c>
      <c r="C20" s="147">
        <v>1508</v>
      </c>
      <c r="D20" s="148">
        <f>'2. 2013 Continuity Schedule'!CL43</f>
        <v>15080</v>
      </c>
      <c r="E20" s="166"/>
      <c r="F20" s="148">
        <f>IF(F$4="",0,IF($E20="kWh",VLOOKUP(F$4,'4. Billing Determinants'!$B$19:$N$41,4,0)/'4. Billing Determinants'!$E$41*$D20,IF($E20="kW",VLOOKUP(F$4,'4. Billing Determinants'!$B$19:$N$41,5,0)/'4. Billing Determinants'!$F$41*$D20,IF($E20="Non-RPP kWh",VLOOKUP(F$4,'4. Billing Determinants'!$B$19:$N$41,6,0)/'4. Billing Determinants'!$G$41*$D20,IF($E20="Distribution Rev.",VLOOKUP(F$4,'4. Billing Determinants'!$B$19:$N$41,8,0)/'4. Billing Determinants'!$I$41*$D20, VLOOKUP(F$4,'4. Billing Determinants'!$B$19:$N$41,3,0)/'4. Billing Determinants'!$D$41*$D20)))))</f>
        <v>10739.833153928956</v>
      </c>
      <c r="G20" s="148">
        <f>IF(G$4="",0,IF($E20="kWh",VLOOKUP(G$4,'4. Billing Determinants'!$B$19:$N$41,4,0)/'4. Billing Determinants'!$E$41*$D20,IF($E20="kW",VLOOKUP(G$4,'4. Billing Determinants'!$B$19:$N$41,5,0)/'4. Billing Determinants'!$F$41*$D20,IF($E20="Non-RPP kWh",VLOOKUP(G$4,'4. Billing Determinants'!$B$19:$N$41,6,0)/'4. Billing Determinants'!$G$41*$D20,IF($E20="Distribution Rev.",VLOOKUP(G$4,'4. Billing Determinants'!$B$19:$N$41,8,0)/'4. Billing Determinants'!$I$41*$D20, VLOOKUP(G$4,'4. Billing Determinants'!$B$19:$N$41,3,0)/'4. Billing Determinants'!$D$41*$D20)))))</f>
        <v>1199.5147111589524</v>
      </c>
      <c r="H20" s="148">
        <f>IF(H$4="",0,IF($E20="kWh",VLOOKUP(H$4,'4. Billing Determinants'!$B$19:$N$41,4,0)/'4. Billing Determinants'!$E$41*$D20,IF($E20="kW",VLOOKUP(H$4,'4. Billing Determinants'!$B$19:$N$41,5,0)/'4. Billing Determinants'!$F$41*$D20,IF($E20="Non-RPP kWh",VLOOKUP(H$4,'4. Billing Determinants'!$B$19:$N$41,6,0)/'4. Billing Determinants'!$G$41*$D20,IF($E20="Distribution Rev.",VLOOKUP(H$4,'4. Billing Determinants'!$B$19:$N$41,8,0)/'4. Billing Determinants'!$I$41*$D20, VLOOKUP(H$4,'4. Billing Determinants'!$B$19:$N$41,3,0)/'4. Billing Determinants'!$D$41*$D20)))))</f>
        <v>131.88912809472552</v>
      </c>
      <c r="I20" s="148">
        <f>IF(I$4="",0,IF($E20="kWh",VLOOKUP(I$4,'4. Billing Determinants'!$B$19:$N$41,4,0)/'4. Billing Determinants'!$E$41*$D20,IF($E20="kW",VLOOKUP(I$4,'4. Billing Determinants'!$B$19:$N$41,5,0)/'4. Billing Determinants'!$F$41*$D20,IF($E20="Non-RPP kWh",VLOOKUP(I$4,'4. Billing Determinants'!$B$19:$N$41,6,0)/'4. Billing Determinants'!$G$41*$D20,IF($E20="Distribution Rev.",VLOOKUP(I$4,'4. Billing Determinants'!$B$19:$N$41,8,0)/'4. Billing Determinants'!$I$41*$D20, VLOOKUP(I$4,'4. Billing Determinants'!$B$19:$N$41,3,0)/'4. Billing Determinants'!$D$41*$D20)))))</f>
        <v>0.67635450304987443</v>
      </c>
      <c r="J20" s="148">
        <f>IF(J$4="",0,IF($E20="kWh",VLOOKUP(J$4,'4. Billing Determinants'!$B$19:$N$41,4,0)/'4. Billing Determinants'!$E$41*$D20,IF($E20="kW",VLOOKUP(J$4,'4. Billing Determinants'!$B$19:$N$41,5,0)/'4. Billing Determinants'!$F$41*$D20,IF($E20="Non-RPP kWh",VLOOKUP(J$4,'4. Billing Determinants'!$B$19:$N$41,6,0)/'4. Billing Determinants'!$G$41*$D20,IF($E20="Distribution Rev.",VLOOKUP(J$4,'4. Billing Determinants'!$B$19:$N$41,8,0)/'4. Billing Determinants'!$I$41*$D20, VLOOKUP(J$4,'4. Billing Determinants'!$B$19:$N$41,3,0)/'4. Billing Determinants'!$D$41*$D20)))))</f>
        <v>2756.1445999282382</v>
      </c>
      <c r="K20" s="148">
        <f>IF(K$4="",0,IF($E20="kWh",VLOOKUP(K$4,'4. Billing Determinants'!$B$19:$N$41,4,0)/'4. Billing Determinants'!$E$41*$D20,IF($E20="kW",VLOOKUP(K$4,'4. Billing Determinants'!$B$19:$N$41,5,0)/'4. Billing Determinants'!$F$41*$D20,IF($E20="Non-RPP kWh",VLOOKUP(K$4,'4. Billing Determinants'!$B$19:$N$41,6,0)/'4. Billing Determinants'!$G$41*$D20,IF($E20="Distribution Rev.",VLOOKUP(K$4,'4. Billing Determinants'!$B$19:$N$41,8,0)/'4. Billing Determinants'!$I$41*$D20, VLOOKUP(K$4,'4. Billing Determinants'!$B$19:$N$41,3,0)/'4. Billing Determinants'!$D$41*$D20)))))</f>
        <v>122.08198780050233</v>
      </c>
      <c r="L20" s="148">
        <f>IF(L$4="",0,IF($E20="kWh",VLOOKUP(L$4,'4. Billing Determinants'!$B$19:$N$41,4,0)/'4. Billing Determinants'!$E$41*$D20,IF($E20="kW",VLOOKUP(L$4,'4. Billing Determinants'!$B$19:$N$41,5,0)/'4. Billing Determinants'!$F$41*$D20,IF($E20="Non-RPP kWh",VLOOKUP(L$4,'4. Billing Determinants'!$B$19:$N$41,6,0)/'4. Billing Determinants'!$G$41*$D20,IF($E20="Distribution Rev.",VLOOKUP(L$4,'4. Billing Determinants'!$B$19:$N$41,8,0)/'4. Billing Determinants'!$I$41*$D20, VLOOKUP(L$4,'4. Billing Determinants'!$B$19:$N$41,3,0)/'4. Billing Determinants'!$D$41*$D20)))))</f>
        <v>129.86006458557588</v>
      </c>
      <c r="M20" s="148">
        <f>IF(M$4="",0,IF($E20="kWh",VLOOKUP(M$4,'4. Billing Determinants'!$B$19:$N$41,4,0)/'4. Billing Determinants'!$E$41*$D20,IF($E20="kW",VLOOKUP(M$4,'4. Billing Determinants'!$B$19:$N$41,5,0)/'4. Billing Determinants'!$F$41*$D20,IF($E20="Non-RPP kWh",VLOOKUP(M$4,'4. Billing Determinants'!$B$19:$N$41,6,0)/'4. Billing Determinants'!$G$41*$D20,IF($E20="Distribution Rev.",VLOOKUP(M$4,'4. Billing Determinants'!$B$19:$N$41,8,0)/'4. Billing Determinants'!$I$41*$D20, VLOOKUP(M$4,'4. Billing Determinants'!$B$19:$N$41,3,0)/'4. Billing Determinants'!$D$41*$D20)))))</f>
        <v>0</v>
      </c>
      <c r="N20" s="148">
        <f>IF(N$4="",0,IF($E20="kWh",VLOOKUP(N$4,'4. Billing Determinants'!$B$19:$N$41,4,0)/'4. Billing Determinants'!$E$41*$D20,IF($E20="kW",VLOOKUP(N$4,'4. Billing Determinants'!$B$19:$N$41,5,0)/'4. Billing Determinants'!$F$41*$D20,IF($E20="Non-RPP kWh",VLOOKUP(N$4,'4. Billing Determinants'!$B$19:$N$41,6,0)/'4. Billing Determinants'!$G$41*$D20,IF($E20="Distribution Rev.",VLOOKUP(N$4,'4. Billing Determinants'!$B$19:$N$41,8,0)/'4. Billing Determinants'!$I$41*$D20, VLOOKUP(N$4,'4. Billing Determinants'!$B$19:$N$41,3,0)/'4. Billing Determinants'!$D$41*$D20)))))</f>
        <v>0</v>
      </c>
      <c r="O20" s="148">
        <f>IF(O$4="",0,IF($E20="kWh",VLOOKUP(O$4,'4. Billing Determinants'!$B$19:$N$41,4,0)/'4. Billing Determinants'!$E$41*$D20,IF($E20="kW",VLOOKUP(O$4,'4. Billing Determinants'!$B$19:$N$41,5,0)/'4. Billing Determinants'!$F$41*$D20,IF($E20="Non-RPP kWh",VLOOKUP(O$4,'4. Billing Determinants'!$B$19:$N$41,6,0)/'4. Billing Determinants'!$G$41*$D20,IF($E20="Distribution Rev.",VLOOKUP(O$4,'4. Billing Determinants'!$B$19:$N$41,8,0)/'4. Billing Determinants'!$I$41*$D20, VLOOKUP(O$4,'4. Billing Determinants'!$B$19:$N$41,3,0)/'4. Billing Determinants'!$D$41*$D20)))))</f>
        <v>0</v>
      </c>
      <c r="P20" s="148">
        <f>IF(P$4="",0,IF($E20="kWh",VLOOKUP(P$4,'4. Billing Determinants'!$B$19:$N$41,4,0)/'4. Billing Determinants'!$E$41*$D20,IF($E20="kW",VLOOKUP(P$4,'4. Billing Determinants'!$B$19:$N$41,5,0)/'4. Billing Determinants'!$F$41*$D20,IF($E20="Non-RPP kWh",VLOOKUP(P$4,'4. Billing Determinants'!$B$19:$N$41,6,0)/'4. Billing Determinants'!$G$41*$D20,IF($E20="Distribution Rev.",VLOOKUP(P$4,'4. Billing Determinants'!$B$19:$N$41,8,0)/'4. Billing Determinants'!$I$41*$D20, VLOOKUP(P$4,'4. Billing Determinants'!$B$19:$N$41,3,0)/'4. Billing Determinants'!$D$41*$D20)))))</f>
        <v>0</v>
      </c>
      <c r="Q20" s="148">
        <f>IF(Q$4="",0,IF($E20="kWh",VLOOKUP(Q$4,'4. Billing Determinants'!$B$19:$N$41,4,0)/'4. Billing Determinants'!$E$41*$D20,IF($E20="kW",VLOOKUP(Q$4,'4. Billing Determinants'!$B$19:$N$41,5,0)/'4. Billing Determinants'!$F$41*$D20,IF($E20="Non-RPP kWh",VLOOKUP(Q$4,'4. Billing Determinants'!$B$19:$N$41,6,0)/'4. Billing Determinants'!$G$41*$D20,IF($E20="Distribution Rev.",VLOOKUP(Q$4,'4. Billing Determinants'!$B$19:$N$41,8,0)/'4. Billing Determinants'!$I$41*$D20, VLOOKUP(Q$4,'4. Billing Determinants'!$B$19:$N$41,3,0)/'4. Billing Determinants'!$D$41*$D20)))))</f>
        <v>0</v>
      </c>
      <c r="R20" s="148">
        <f>IF(R$4="",0,IF($E20="kWh",VLOOKUP(R$4,'4. Billing Determinants'!$B$19:$N$41,4,0)/'4. Billing Determinants'!$E$41*$D20,IF($E20="kW",VLOOKUP(R$4,'4. Billing Determinants'!$B$19:$N$41,5,0)/'4. Billing Determinants'!$F$41*$D20,IF($E20="Non-RPP kWh",VLOOKUP(R$4,'4. Billing Determinants'!$B$19:$N$41,6,0)/'4. Billing Determinants'!$G$41*$D20,IF($E20="Distribution Rev.",VLOOKUP(R$4,'4. Billing Determinants'!$B$19:$N$41,8,0)/'4. Billing Determinants'!$I$41*$D20, VLOOKUP(R$4,'4. Billing Determinants'!$B$19:$N$41,3,0)/'4. Billing Determinants'!$D$41*$D20)))))</f>
        <v>0</v>
      </c>
      <c r="S20" s="148">
        <f>IF(S$4="",0,IF($E20="kWh",VLOOKUP(S$4,'4. Billing Determinants'!$B$19:$N$41,4,0)/'4. Billing Determinants'!$E$41*$D20,IF($E20="kW",VLOOKUP(S$4,'4. Billing Determinants'!$B$19:$N$41,5,0)/'4. Billing Determinants'!$F$41*$D20,IF($E20="Non-RPP kWh",VLOOKUP(S$4,'4. Billing Determinants'!$B$19:$N$41,6,0)/'4. Billing Determinants'!$G$41*$D20,IF($E20="Distribution Rev.",VLOOKUP(S$4,'4. Billing Determinants'!$B$19:$N$41,8,0)/'4. Billing Determinants'!$I$41*$D20, VLOOKUP(S$4,'4. Billing Determinants'!$B$19:$N$41,3,0)/'4. Billing Determinants'!$D$41*$D20)))))</f>
        <v>0</v>
      </c>
      <c r="T20" s="148">
        <f>IF(T$4="",0,IF($E20="kWh",VLOOKUP(T$4,'4. Billing Determinants'!$B$19:$N$41,4,0)/'4. Billing Determinants'!$E$41*$D20,IF($E20="kW",VLOOKUP(T$4,'4. Billing Determinants'!$B$19:$N$41,5,0)/'4. Billing Determinants'!$F$41*$D20,IF($E20="Non-RPP kWh",VLOOKUP(T$4,'4. Billing Determinants'!$B$19:$N$41,6,0)/'4. Billing Determinants'!$G$41*$D20,IF($E20="Distribution Rev.",VLOOKUP(T$4,'4. Billing Determinants'!$B$19:$N$41,8,0)/'4. Billing Determinants'!$I$41*$D20, VLOOKUP(T$4,'4. Billing Determinants'!$B$19:$N$41,3,0)/'4. Billing Determinants'!$D$41*$D20)))))</f>
        <v>0</v>
      </c>
      <c r="U20" s="148">
        <f>IF(U$4="",0,IF($E20="kWh",VLOOKUP(U$4,'4. Billing Determinants'!$B$19:$N$41,4,0)/'4. Billing Determinants'!$E$41*$D20,IF($E20="kW",VLOOKUP(U$4,'4. Billing Determinants'!$B$19:$N$41,5,0)/'4. Billing Determinants'!$F$41*$D20,IF($E20="Non-RPP kWh",VLOOKUP(U$4,'4. Billing Determinants'!$B$19:$N$41,6,0)/'4. Billing Determinants'!$G$41*$D20,IF($E20="Distribution Rev.",VLOOKUP(U$4,'4. Billing Determinants'!$B$19:$N$41,8,0)/'4. Billing Determinants'!$I$41*$D20, VLOOKUP(U$4,'4. Billing Determinants'!$B$19:$N$41,3,0)/'4. Billing Determinants'!$D$41*$D20)))))</f>
        <v>0</v>
      </c>
      <c r="V20" s="148">
        <f>IF(V$4="",0,IF($E20="kWh",VLOOKUP(V$4,'4. Billing Determinants'!$B$19:$N$41,4,0)/'4. Billing Determinants'!$E$41*$D20,IF($E20="kW",VLOOKUP(V$4,'4. Billing Determinants'!$B$19:$N$41,5,0)/'4. Billing Determinants'!$F$41*$D20,IF($E20="Non-RPP kWh",VLOOKUP(V$4,'4. Billing Determinants'!$B$19:$N$41,6,0)/'4. Billing Determinants'!$G$41*$D20,IF($E20="Distribution Rev.",VLOOKUP(V$4,'4. Billing Determinants'!$B$19:$N$41,8,0)/'4. Billing Determinants'!$I$41*$D20, VLOOKUP(V$4,'4. Billing Determinants'!$B$19:$N$41,3,0)/'4. Billing Determinants'!$D$41*$D20)))))</f>
        <v>0</v>
      </c>
      <c r="W20" s="148">
        <f>IF(W$4="",0,IF($E20="kWh",VLOOKUP(W$4,'4. Billing Determinants'!$B$19:$N$41,4,0)/'4. Billing Determinants'!$E$41*$D20,IF($E20="kW",VLOOKUP(W$4,'4. Billing Determinants'!$B$19:$N$41,5,0)/'4. Billing Determinants'!$F$41*$D20,IF($E20="Non-RPP kWh",VLOOKUP(W$4,'4. Billing Determinants'!$B$19:$N$41,6,0)/'4. Billing Determinants'!$G$41*$D20,IF($E20="Distribution Rev.",VLOOKUP(W$4,'4. Billing Determinants'!$B$19:$N$41,8,0)/'4. Billing Determinants'!$I$41*$D20, VLOOKUP(W$4,'4. Billing Determinants'!$B$19:$N$41,3,0)/'4. Billing Determinants'!$D$41*$D20)))))</f>
        <v>0</v>
      </c>
      <c r="X20" s="148">
        <f>IF(X$4="",0,IF($E20="kWh",VLOOKUP(X$4,'4. Billing Determinants'!$B$19:$N$41,4,0)/'4. Billing Determinants'!$E$41*$D20,IF($E20="kW",VLOOKUP(X$4,'4. Billing Determinants'!$B$19:$N$41,5,0)/'4. Billing Determinants'!$F$41*$D20,IF($E20="Non-RPP kWh",VLOOKUP(X$4,'4. Billing Determinants'!$B$19:$N$41,6,0)/'4. Billing Determinants'!$G$41*$D20,IF($E20="Distribution Rev.",VLOOKUP(X$4,'4. Billing Determinants'!$B$19:$N$41,8,0)/'4. Billing Determinants'!$I$41*$D20, VLOOKUP(X$4,'4. Billing Determinants'!$B$19:$N$41,3,0)/'4. Billing Determinants'!$D$41*$D20)))))</f>
        <v>0</v>
      </c>
      <c r="Y20" s="148">
        <f>IF(Y$4="",0,IF($E20="kWh",VLOOKUP(Y$4,'4. Billing Determinants'!$B$19:$N$41,4,0)/'4. Billing Determinants'!$E$41*$D20,IF($E20="kW",VLOOKUP(Y$4,'4. Billing Determinants'!$B$19:$N$41,5,0)/'4. Billing Determinants'!$F$41*$D20,IF($E20="Non-RPP kWh",VLOOKUP(Y$4,'4. Billing Determinants'!$B$19:$N$41,6,0)/'4. Billing Determinants'!$G$41*$D20,IF($E20="Distribution Rev.",VLOOKUP(Y$4,'4. Billing Determinants'!$B$19:$N$41,8,0)/'4. Billing Determinants'!$I$41*$D20, VLOOKUP(Y$4,'4. Billing Determinants'!$B$19:$N$41,3,0)/'4. Billing Determinants'!$D$41*$D20)))))</f>
        <v>0</v>
      </c>
    </row>
    <row r="21" spans="2:25" ht="25.5">
      <c r="B21" s="153" t="s">
        <v>183</v>
      </c>
      <c r="C21" s="147">
        <v>1508</v>
      </c>
      <c r="D21" s="148">
        <f>'2. 2013 Continuity Schedule'!CL44</f>
        <v>0</v>
      </c>
      <c r="E21" s="166"/>
      <c r="F21" s="148">
        <f>IF(F$4="",0,IF($E21="kWh",VLOOKUP(F$4,'4. Billing Determinants'!$B$19:$N$41,4,0)/'4. Billing Determinants'!$E$41*$D21,IF($E21="kW",VLOOKUP(F$4,'4. Billing Determinants'!$B$19:$N$41,5,0)/'4. Billing Determinants'!$F$41*$D21,IF($E21="Non-RPP kWh",VLOOKUP(F$4,'4. Billing Determinants'!$B$19:$N$41,6,0)/'4. Billing Determinants'!$G$41*$D21,IF($E21="Distribution Rev.",VLOOKUP(F$4,'4. Billing Determinants'!$B$19:$N$41,8,0)/'4. Billing Determinants'!$I$41*$D21, VLOOKUP(F$4,'4. Billing Determinants'!$B$19:$N$41,3,0)/'4. Billing Determinants'!$D$41*$D21)))))</f>
        <v>0</v>
      </c>
      <c r="G21" s="148">
        <f>IF(G$4="",0,IF($E21="kWh",VLOOKUP(G$4,'4. Billing Determinants'!$B$19:$N$41,4,0)/'4. Billing Determinants'!$E$41*$D21,IF($E21="kW",VLOOKUP(G$4,'4. Billing Determinants'!$B$19:$N$41,5,0)/'4. Billing Determinants'!$F$41*$D21,IF($E21="Non-RPP kWh",VLOOKUP(G$4,'4. Billing Determinants'!$B$19:$N$41,6,0)/'4. Billing Determinants'!$G$41*$D21,IF($E21="Distribution Rev.",VLOOKUP(G$4,'4. Billing Determinants'!$B$19:$N$41,8,0)/'4. Billing Determinants'!$I$41*$D21, VLOOKUP(G$4,'4. Billing Determinants'!$B$19:$N$41,3,0)/'4. Billing Determinants'!$D$41*$D21)))))</f>
        <v>0</v>
      </c>
      <c r="H21" s="148">
        <f>IF(H$4="",0,IF($E21="kWh",VLOOKUP(H$4,'4. Billing Determinants'!$B$19:$N$41,4,0)/'4. Billing Determinants'!$E$41*$D21,IF($E21="kW",VLOOKUP(H$4,'4. Billing Determinants'!$B$19:$N$41,5,0)/'4. Billing Determinants'!$F$41*$D21,IF($E21="Non-RPP kWh",VLOOKUP(H$4,'4. Billing Determinants'!$B$19:$N$41,6,0)/'4. Billing Determinants'!$G$41*$D21,IF($E21="Distribution Rev.",VLOOKUP(H$4,'4. Billing Determinants'!$B$19:$N$41,8,0)/'4. Billing Determinants'!$I$41*$D21, VLOOKUP(H$4,'4. Billing Determinants'!$B$19:$N$41,3,0)/'4. Billing Determinants'!$D$41*$D21)))))</f>
        <v>0</v>
      </c>
      <c r="I21" s="148">
        <f>IF(I$4="",0,IF($E21="kWh",VLOOKUP(I$4,'4. Billing Determinants'!$B$19:$N$41,4,0)/'4. Billing Determinants'!$E$41*$D21,IF($E21="kW",VLOOKUP(I$4,'4. Billing Determinants'!$B$19:$N$41,5,0)/'4. Billing Determinants'!$F$41*$D21,IF($E21="Non-RPP kWh",VLOOKUP(I$4,'4. Billing Determinants'!$B$19:$N$41,6,0)/'4. Billing Determinants'!$G$41*$D21,IF($E21="Distribution Rev.",VLOOKUP(I$4,'4. Billing Determinants'!$B$19:$N$41,8,0)/'4. Billing Determinants'!$I$41*$D21, VLOOKUP(I$4,'4. Billing Determinants'!$B$19:$N$41,3,0)/'4. Billing Determinants'!$D$41*$D21)))))</f>
        <v>0</v>
      </c>
      <c r="J21" s="148">
        <f>IF(J$4="",0,IF($E21="kWh",VLOOKUP(J$4,'4. Billing Determinants'!$B$19:$N$41,4,0)/'4. Billing Determinants'!$E$41*$D21,IF($E21="kW",VLOOKUP(J$4,'4. Billing Determinants'!$B$19:$N$41,5,0)/'4. Billing Determinants'!$F$41*$D21,IF($E21="Non-RPP kWh",VLOOKUP(J$4,'4. Billing Determinants'!$B$19:$N$41,6,0)/'4. Billing Determinants'!$G$41*$D21,IF($E21="Distribution Rev.",VLOOKUP(J$4,'4. Billing Determinants'!$B$19:$N$41,8,0)/'4. Billing Determinants'!$I$41*$D21, VLOOKUP(J$4,'4. Billing Determinants'!$B$19:$N$41,3,0)/'4. Billing Determinants'!$D$41*$D21)))))</f>
        <v>0</v>
      </c>
      <c r="K21" s="148">
        <f>IF(K$4="",0,IF($E21="kWh",VLOOKUP(K$4,'4. Billing Determinants'!$B$19:$N$41,4,0)/'4. Billing Determinants'!$E$41*$D21,IF($E21="kW",VLOOKUP(K$4,'4. Billing Determinants'!$B$19:$N$41,5,0)/'4. Billing Determinants'!$F$41*$D21,IF($E21="Non-RPP kWh",VLOOKUP(K$4,'4. Billing Determinants'!$B$19:$N$41,6,0)/'4. Billing Determinants'!$G$41*$D21,IF($E21="Distribution Rev.",VLOOKUP(K$4,'4. Billing Determinants'!$B$19:$N$41,8,0)/'4. Billing Determinants'!$I$41*$D21, VLOOKUP(K$4,'4. Billing Determinants'!$B$19:$N$41,3,0)/'4. Billing Determinants'!$D$41*$D21)))))</f>
        <v>0</v>
      </c>
      <c r="L21" s="148">
        <f>IF(L$4="",0,IF($E21="kWh",VLOOKUP(L$4,'4. Billing Determinants'!$B$19:$N$41,4,0)/'4. Billing Determinants'!$E$41*$D21,IF($E21="kW",VLOOKUP(L$4,'4. Billing Determinants'!$B$19:$N$41,5,0)/'4. Billing Determinants'!$F$41*$D21,IF($E21="Non-RPP kWh",VLOOKUP(L$4,'4. Billing Determinants'!$B$19:$N$41,6,0)/'4. Billing Determinants'!$G$41*$D21,IF($E21="Distribution Rev.",VLOOKUP(L$4,'4. Billing Determinants'!$B$19:$N$41,8,0)/'4. Billing Determinants'!$I$41*$D21, VLOOKUP(L$4,'4. Billing Determinants'!$B$19:$N$41,3,0)/'4. Billing Determinants'!$D$41*$D21)))))</f>
        <v>0</v>
      </c>
      <c r="M21" s="148">
        <f>IF(M$4="",0,IF($E21="kWh",VLOOKUP(M$4,'4. Billing Determinants'!$B$19:$N$41,4,0)/'4. Billing Determinants'!$E$41*$D21,IF($E21="kW",VLOOKUP(M$4,'4. Billing Determinants'!$B$19:$N$41,5,0)/'4. Billing Determinants'!$F$41*$D21,IF($E21="Non-RPP kWh",VLOOKUP(M$4,'4. Billing Determinants'!$B$19:$N$41,6,0)/'4. Billing Determinants'!$G$41*$D21,IF($E21="Distribution Rev.",VLOOKUP(M$4,'4. Billing Determinants'!$B$19:$N$41,8,0)/'4. Billing Determinants'!$I$41*$D21, VLOOKUP(M$4,'4. Billing Determinants'!$B$19:$N$41,3,0)/'4. Billing Determinants'!$D$41*$D21)))))</f>
        <v>0</v>
      </c>
      <c r="N21" s="148">
        <f>IF(N$4="",0,IF($E21="kWh",VLOOKUP(N$4,'4. Billing Determinants'!$B$19:$N$41,4,0)/'4. Billing Determinants'!$E$41*$D21,IF($E21="kW",VLOOKUP(N$4,'4. Billing Determinants'!$B$19:$N$41,5,0)/'4. Billing Determinants'!$F$41*$D21,IF($E21="Non-RPP kWh",VLOOKUP(N$4,'4. Billing Determinants'!$B$19:$N$41,6,0)/'4. Billing Determinants'!$G$41*$D21,IF($E21="Distribution Rev.",VLOOKUP(N$4,'4. Billing Determinants'!$B$19:$N$41,8,0)/'4. Billing Determinants'!$I$41*$D21, VLOOKUP(N$4,'4. Billing Determinants'!$B$19:$N$41,3,0)/'4. Billing Determinants'!$D$41*$D21)))))</f>
        <v>0</v>
      </c>
      <c r="O21" s="148">
        <f>IF(O$4="",0,IF($E21="kWh",VLOOKUP(O$4,'4. Billing Determinants'!$B$19:$N$41,4,0)/'4. Billing Determinants'!$E$41*$D21,IF($E21="kW",VLOOKUP(O$4,'4. Billing Determinants'!$B$19:$N$41,5,0)/'4. Billing Determinants'!$F$41*$D21,IF($E21="Non-RPP kWh",VLOOKUP(O$4,'4. Billing Determinants'!$B$19:$N$41,6,0)/'4. Billing Determinants'!$G$41*$D21,IF($E21="Distribution Rev.",VLOOKUP(O$4,'4. Billing Determinants'!$B$19:$N$41,8,0)/'4. Billing Determinants'!$I$41*$D21, VLOOKUP(O$4,'4. Billing Determinants'!$B$19:$N$41,3,0)/'4. Billing Determinants'!$D$41*$D21)))))</f>
        <v>0</v>
      </c>
      <c r="P21" s="148">
        <f>IF(P$4="",0,IF($E21="kWh",VLOOKUP(P$4,'4. Billing Determinants'!$B$19:$N$41,4,0)/'4. Billing Determinants'!$E$41*$D21,IF($E21="kW",VLOOKUP(P$4,'4. Billing Determinants'!$B$19:$N$41,5,0)/'4. Billing Determinants'!$F$41*$D21,IF($E21="Non-RPP kWh",VLOOKUP(P$4,'4. Billing Determinants'!$B$19:$N$41,6,0)/'4. Billing Determinants'!$G$41*$D21,IF($E21="Distribution Rev.",VLOOKUP(P$4,'4. Billing Determinants'!$B$19:$N$41,8,0)/'4. Billing Determinants'!$I$41*$D21, VLOOKUP(P$4,'4. Billing Determinants'!$B$19:$N$41,3,0)/'4. Billing Determinants'!$D$41*$D21)))))</f>
        <v>0</v>
      </c>
      <c r="Q21" s="148">
        <f>IF(Q$4="",0,IF($E21="kWh",VLOOKUP(Q$4,'4. Billing Determinants'!$B$19:$N$41,4,0)/'4. Billing Determinants'!$E$41*$D21,IF($E21="kW",VLOOKUP(Q$4,'4. Billing Determinants'!$B$19:$N$41,5,0)/'4. Billing Determinants'!$F$41*$D21,IF($E21="Non-RPP kWh",VLOOKUP(Q$4,'4. Billing Determinants'!$B$19:$N$41,6,0)/'4. Billing Determinants'!$G$41*$D21,IF($E21="Distribution Rev.",VLOOKUP(Q$4,'4. Billing Determinants'!$B$19:$N$41,8,0)/'4. Billing Determinants'!$I$41*$D21, VLOOKUP(Q$4,'4. Billing Determinants'!$B$19:$N$41,3,0)/'4. Billing Determinants'!$D$41*$D21)))))</f>
        <v>0</v>
      </c>
      <c r="R21" s="148">
        <f>IF(R$4="",0,IF($E21="kWh",VLOOKUP(R$4,'4. Billing Determinants'!$B$19:$N$41,4,0)/'4. Billing Determinants'!$E$41*$D21,IF($E21="kW",VLOOKUP(R$4,'4. Billing Determinants'!$B$19:$N$41,5,0)/'4. Billing Determinants'!$F$41*$D21,IF($E21="Non-RPP kWh",VLOOKUP(R$4,'4. Billing Determinants'!$B$19:$N$41,6,0)/'4. Billing Determinants'!$G$41*$D21,IF($E21="Distribution Rev.",VLOOKUP(R$4,'4. Billing Determinants'!$B$19:$N$41,8,0)/'4. Billing Determinants'!$I$41*$D21, VLOOKUP(R$4,'4. Billing Determinants'!$B$19:$N$41,3,0)/'4. Billing Determinants'!$D$41*$D21)))))</f>
        <v>0</v>
      </c>
      <c r="S21" s="148">
        <f>IF(S$4="",0,IF($E21="kWh",VLOOKUP(S$4,'4. Billing Determinants'!$B$19:$N$41,4,0)/'4. Billing Determinants'!$E$41*$D21,IF($E21="kW",VLOOKUP(S$4,'4. Billing Determinants'!$B$19:$N$41,5,0)/'4. Billing Determinants'!$F$41*$D21,IF($E21="Non-RPP kWh",VLOOKUP(S$4,'4. Billing Determinants'!$B$19:$N$41,6,0)/'4. Billing Determinants'!$G$41*$D21,IF($E21="Distribution Rev.",VLOOKUP(S$4,'4. Billing Determinants'!$B$19:$N$41,8,0)/'4. Billing Determinants'!$I$41*$D21, VLOOKUP(S$4,'4. Billing Determinants'!$B$19:$N$41,3,0)/'4. Billing Determinants'!$D$41*$D21)))))</f>
        <v>0</v>
      </c>
      <c r="T21" s="148">
        <f>IF(T$4="",0,IF($E21="kWh",VLOOKUP(T$4,'4. Billing Determinants'!$B$19:$N$41,4,0)/'4. Billing Determinants'!$E$41*$D21,IF($E21="kW",VLOOKUP(T$4,'4. Billing Determinants'!$B$19:$N$41,5,0)/'4. Billing Determinants'!$F$41*$D21,IF($E21="Non-RPP kWh",VLOOKUP(T$4,'4. Billing Determinants'!$B$19:$N$41,6,0)/'4. Billing Determinants'!$G$41*$D21,IF($E21="Distribution Rev.",VLOOKUP(T$4,'4. Billing Determinants'!$B$19:$N$41,8,0)/'4. Billing Determinants'!$I$41*$D21, VLOOKUP(T$4,'4. Billing Determinants'!$B$19:$N$41,3,0)/'4. Billing Determinants'!$D$41*$D21)))))</f>
        <v>0</v>
      </c>
      <c r="U21" s="148">
        <f>IF(U$4="",0,IF($E21="kWh",VLOOKUP(U$4,'4. Billing Determinants'!$B$19:$N$41,4,0)/'4. Billing Determinants'!$E$41*$D21,IF($E21="kW",VLOOKUP(U$4,'4. Billing Determinants'!$B$19:$N$41,5,0)/'4. Billing Determinants'!$F$41*$D21,IF($E21="Non-RPP kWh",VLOOKUP(U$4,'4. Billing Determinants'!$B$19:$N$41,6,0)/'4. Billing Determinants'!$G$41*$D21,IF($E21="Distribution Rev.",VLOOKUP(U$4,'4. Billing Determinants'!$B$19:$N$41,8,0)/'4. Billing Determinants'!$I$41*$D21, VLOOKUP(U$4,'4. Billing Determinants'!$B$19:$N$41,3,0)/'4. Billing Determinants'!$D$41*$D21)))))</f>
        <v>0</v>
      </c>
      <c r="V21" s="148">
        <f>IF(V$4="",0,IF($E21="kWh",VLOOKUP(V$4,'4. Billing Determinants'!$B$19:$N$41,4,0)/'4. Billing Determinants'!$E$41*$D21,IF($E21="kW",VLOOKUP(V$4,'4. Billing Determinants'!$B$19:$N$41,5,0)/'4. Billing Determinants'!$F$41*$D21,IF($E21="Non-RPP kWh",VLOOKUP(V$4,'4. Billing Determinants'!$B$19:$N$41,6,0)/'4. Billing Determinants'!$G$41*$D21,IF($E21="Distribution Rev.",VLOOKUP(V$4,'4. Billing Determinants'!$B$19:$N$41,8,0)/'4. Billing Determinants'!$I$41*$D21, VLOOKUP(V$4,'4. Billing Determinants'!$B$19:$N$41,3,0)/'4. Billing Determinants'!$D$41*$D21)))))</f>
        <v>0</v>
      </c>
      <c r="W21" s="148">
        <f>IF(W$4="",0,IF($E21="kWh",VLOOKUP(W$4,'4. Billing Determinants'!$B$19:$N$41,4,0)/'4. Billing Determinants'!$E$41*$D21,IF($E21="kW",VLOOKUP(W$4,'4. Billing Determinants'!$B$19:$N$41,5,0)/'4. Billing Determinants'!$F$41*$D21,IF($E21="Non-RPP kWh",VLOOKUP(W$4,'4. Billing Determinants'!$B$19:$N$41,6,0)/'4. Billing Determinants'!$G$41*$D21,IF($E21="Distribution Rev.",VLOOKUP(W$4,'4. Billing Determinants'!$B$19:$N$41,8,0)/'4. Billing Determinants'!$I$41*$D21, VLOOKUP(W$4,'4. Billing Determinants'!$B$19:$N$41,3,0)/'4. Billing Determinants'!$D$41*$D21)))))</f>
        <v>0</v>
      </c>
      <c r="X21" s="148">
        <f>IF(X$4="",0,IF($E21="kWh",VLOOKUP(X$4,'4. Billing Determinants'!$B$19:$N$41,4,0)/'4. Billing Determinants'!$E$41*$D21,IF($E21="kW",VLOOKUP(X$4,'4. Billing Determinants'!$B$19:$N$41,5,0)/'4. Billing Determinants'!$F$41*$D21,IF($E21="Non-RPP kWh",VLOOKUP(X$4,'4. Billing Determinants'!$B$19:$N$41,6,0)/'4. Billing Determinants'!$G$41*$D21,IF($E21="Distribution Rev.",VLOOKUP(X$4,'4. Billing Determinants'!$B$19:$N$41,8,0)/'4. Billing Determinants'!$I$41*$D21, VLOOKUP(X$4,'4. Billing Determinants'!$B$19:$N$41,3,0)/'4. Billing Determinants'!$D$41*$D21)))))</f>
        <v>0</v>
      </c>
      <c r="Y21" s="148">
        <f>IF(Y$4="",0,IF($E21="kWh",VLOOKUP(Y$4,'4. Billing Determinants'!$B$19:$N$41,4,0)/'4. Billing Determinants'!$E$41*$D21,IF($E21="kW",VLOOKUP(Y$4,'4. Billing Determinants'!$B$19:$N$41,5,0)/'4. Billing Determinants'!$F$41*$D21,IF($E21="Non-RPP kWh",VLOOKUP(Y$4,'4. Billing Determinants'!$B$19:$N$41,6,0)/'4. Billing Determinants'!$G$41*$D21,IF($E21="Distribution Rev.",VLOOKUP(Y$4,'4. Billing Determinants'!$B$19:$N$41,8,0)/'4. Billing Determinants'!$I$41*$D21, VLOOKUP(Y$4,'4. Billing Determinants'!$B$19:$N$41,3,0)/'4. Billing Determinants'!$D$41*$D21)))))</f>
        <v>0</v>
      </c>
    </row>
    <row r="22" spans="2:25" ht="25.5">
      <c r="B22" s="153" t="s">
        <v>92</v>
      </c>
      <c r="C22" s="147">
        <v>1508</v>
      </c>
      <c r="D22" s="148">
        <f>'2. 2013 Continuity Schedule'!CL45</f>
        <v>0</v>
      </c>
      <c r="E22" s="166"/>
      <c r="F22" s="148">
        <f>IF(F$4="",0,IF($E22="kWh",VLOOKUP(F$4,'4. Billing Determinants'!$B$19:$N$41,4,0)/'4. Billing Determinants'!$E$41*$D22,IF($E22="kW",VLOOKUP(F$4,'4. Billing Determinants'!$B$19:$N$41,5,0)/'4. Billing Determinants'!$F$41*$D22,IF($E22="Non-RPP kWh",VLOOKUP(F$4,'4. Billing Determinants'!$B$19:$N$41,6,0)/'4. Billing Determinants'!$G$41*$D22,IF($E22="Distribution Rev.",VLOOKUP(F$4,'4. Billing Determinants'!$B$19:$N$41,8,0)/'4. Billing Determinants'!$I$41*$D22, VLOOKUP(F$4,'4. Billing Determinants'!$B$19:$N$41,3,0)/'4. Billing Determinants'!$D$41*$D22)))))</f>
        <v>0</v>
      </c>
      <c r="G22" s="148">
        <f>IF(G$4="",0,IF($E22="kWh",VLOOKUP(G$4,'4. Billing Determinants'!$B$19:$N$41,4,0)/'4. Billing Determinants'!$E$41*$D22,IF($E22="kW",VLOOKUP(G$4,'4. Billing Determinants'!$B$19:$N$41,5,0)/'4. Billing Determinants'!$F$41*$D22,IF($E22="Non-RPP kWh",VLOOKUP(G$4,'4. Billing Determinants'!$B$19:$N$41,6,0)/'4. Billing Determinants'!$G$41*$D22,IF($E22="Distribution Rev.",VLOOKUP(G$4,'4. Billing Determinants'!$B$19:$N$41,8,0)/'4. Billing Determinants'!$I$41*$D22, VLOOKUP(G$4,'4. Billing Determinants'!$B$19:$N$41,3,0)/'4. Billing Determinants'!$D$41*$D22)))))</f>
        <v>0</v>
      </c>
      <c r="H22" s="148">
        <f>IF(H$4="",0,IF($E22="kWh",VLOOKUP(H$4,'4. Billing Determinants'!$B$19:$N$41,4,0)/'4. Billing Determinants'!$E$41*$D22,IF($E22="kW",VLOOKUP(H$4,'4. Billing Determinants'!$B$19:$N$41,5,0)/'4. Billing Determinants'!$F$41*$D22,IF($E22="Non-RPP kWh",VLOOKUP(H$4,'4. Billing Determinants'!$B$19:$N$41,6,0)/'4. Billing Determinants'!$G$41*$D22,IF($E22="Distribution Rev.",VLOOKUP(H$4,'4. Billing Determinants'!$B$19:$N$41,8,0)/'4. Billing Determinants'!$I$41*$D22, VLOOKUP(H$4,'4. Billing Determinants'!$B$19:$N$41,3,0)/'4. Billing Determinants'!$D$41*$D22)))))</f>
        <v>0</v>
      </c>
      <c r="I22" s="148">
        <f>IF(I$4="",0,IF($E22="kWh",VLOOKUP(I$4,'4. Billing Determinants'!$B$19:$N$41,4,0)/'4. Billing Determinants'!$E$41*$D22,IF($E22="kW",VLOOKUP(I$4,'4. Billing Determinants'!$B$19:$N$41,5,0)/'4. Billing Determinants'!$F$41*$D22,IF($E22="Non-RPP kWh",VLOOKUP(I$4,'4. Billing Determinants'!$B$19:$N$41,6,0)/'4. Billing Determinants'!$G$41*$D22,IF($E22="Distribution Rev.",VLOOKUP(I$4,'4. Billing Determinants'!$B$19:$N$41,8,0)/'4. Billing Determinants'!$I$41*$D22, VLOOKUP(I$4,'4. Billing Determinants'!$B$19:$N$41,3,0)/'4. Billing Determinants'!$D$41*$D22)))))</f>
        <v>0</v>
      </c>
      <c r="J22" s="148">
        <f>IF(J$4="",0,IF($E22="kWh",VLOOKUP(J$4,'4. Billing Determinants'!$B$19:$N$41,4,0)/'4. Billing Determinants'!$E$41*$D22,IF($E22="kW",VLOOKUP(J$4,'4. Billing Determinants'!$B$19:$N$41,5,0)/'4. Billing Determinants'!$F$41*$D22,IF($E22="Non-RPP kWh",VLOOKUP(J$4,'4. Billing Determinants'!$B$19:$N$41,6,0)/'4. Billing Determinants'!$G$41*$D22,IF($E22="Distribution Rev.",VLOOKUP(J$4,'4. Billing Determinants'!$B$19:$N$41,8,0)/'4. Billing Determinants'!$I$41*$D22, VLOOKUP(J$4,'4. Billing Determinants'!$B$19:$N$41,3,0)/'4. Billing Determinants'!$D$41*$D22)))))</f>
        <v>0</v>
      </c>
      <c r="K22" s="148">
        <f>IF(K$4="",0,IF($E22="kWh",VLOOKUP(K$4,'4. Billing Determinants'!$B$19:$N$41,4,0)/'4. Billing Determinants'!$E$41*$D22,IF($E22="kW",VLOOKUP(K$4,'4. Billing Determinants'!$B$19:$N$41,5,0)/'4. Billing Determinants'!$F$41*$D22,IF($E22="Non-RPP kWh",VLOOKUP(K$4,'4. Billing Determinants'!$B$19:$N$41,6,0)/'4. Billing Determinants'!$G$41*$D22,IF($E22="Distribution Rev.",VLOOKUP(K$4,'4. Billing Determinants'!$B$19:$N$41,8,0)/'4. Billing Determinants'!$I$41*$D22, VLOOKUP(K$4,'4. Billing Determinants'!$B$19:$N$41,3,0)/'4. Billing Determinants'!$D$41*$D22)))))</f>
        <v>0</v>
      </c>
      <c r="L22" s="148">
        <f>IF(L$4="",0,IF($E22="kWh",VLOOKUP(L$4,'4. Billing Determinants'!$B$19:$N$41,4,0)/'4. Billing Determinants'!$E$41*$D22,IF($E22="kW",VLOOKUP(L$4,'4. Billing Determinants'!$B$19:$N$41,5,0)/'4. Billing Determinants'!$F$41*$D22,IF($E22="Non-RPP kWh",VLOOKUP(L$4,'4. Billing Determinants'!$B$19:$N$41,6,0)/'4. Billing Determinants'!$G$41*$D22,IF($E22="Distribution Rev.",VLOOKUP(L$4,'4. Billing Determinants'!$B$19:$N$41,8,0)/'4. Billing Determinants'!$I$41*$D22, VLOOKUP(L$4,'4. Billing Determinants'!$B$19:$N$41,3,0)/'4. Billing Determinants'!$D$41*$D22)))))</f>
        <v>0</v>
      </c>
      <c r="M22" s="148">
        <f>IF(M$4="",0,IF($E22="kWh",VLOOKUP(M$4,'4. Billing Determinants'!$B$19:$N$41,4,0)/'4. Billing Determinants'!$E$41*$D22,IF($E22="kW",VLOOKUP(M$4,'4. Billing Determinants'!$B$19:$N$41,5,0)/'4. Billing Determinants'!$F$41*$D22,IF($E22="Non-RPP kWh",VLOOKUP(M$4,'4. Billing Determinants'!$B$19:$N$41,6,0)/'4. Billing Determinants'!$G$41*$D22,IF($E22="Distribution Rev.",VLOOKUP(M$4,'4. Billing Determinants'!$B$19:$N$41,8,0)/'4. Billing Determinants'!$I$41*$D22, VLOOKUP(M$4,'4. Billing Determinants'!$B$19:$N$41,3,0)/'4. Billing Determinants'!$D$41*$D22)))))</f>
        <v>0</v>
      </c>
      <c r="N22" s="148">
        <f>IF(N$4="",0,IF($E22="kWh",VLOOKUP(N$4,'4. Billing Determinants'!$B$19:$N$41,4,0)/'4. Billing Determinants'!$E$41*$D22,IF($E22="kW",VLOOKUP(N$4,'4. Billing Determinants'!$B$19:$N$41,5,0)/'4. Billing Determinants'!$F$41*$D22,IF($E22="Non-RPP kWh",VLOOKUP(N$4,'4. Billing Determinants'!$B$19:$N$41,6,0)/'4. Billing Determinants'!$G$41*$D22,IF($E22="Distribution Rev.",VLOOKUP(N$4,'4. Billing Determinants'!$B$19:$N$41,8,0)/'4. Billing Determinants'!$I$41*$D22, VLOOKUP(N$4,'4. Billing Determinants'!$B$19:$N$41,3,0)/'4. Billing Determinants'!$D$41*$D22)))))</f>
        <v>0</v>
      </c>
      <c r="O22" s="148">
        <f>IF(O$4="",0,IF($E22="kWh",VLOOKUP(O$4,'4. Billing Determinants'!$B$19:$N$41,4,0)/'4. Billing Determinants'!$E$41*$D22,IF($E22="kW",VLOOKUP(O$4,'4. Billing Determinants'!$B$19:$N$41,5,0)/'4. Billing Determinants'!$F$41*$D22,IF($E22="Non-RPP kWh",VLOOKUP(O$4,'4. Billing Determinants'!$B$19:$N$41,6,0)/'4. Billing Determinants'!$G$41*$D22,IF($E22="Distribution Rev.",VLOOKUP(O$4,'4. Billing Determinants'!$B$19:$N$41,8,0)/'4. Billing Determinants'!$I$41*$D22, VLOOKUP(O$4,'4. Billing Determinants'!$B$19:$N$41,3,0)/'4. Billing Determinants'!$D$41*$D22)))))</f>
        <v>0</v>
      </c>
      <c r="P22" s="148">
        <f>IF(P$4="",0,IF($E22="kWh",VLOOKUP(P$4,'4. Billing Determinants'!$B$19:$N$41,4,0)/'4. Billing Determinants'!$E$41*$D22,IF($E22="kW",VLOOKUP(P$4,'4. Billing Determinants'!$B$19:$N$41,5,0)/'4. Billing Determinants'!$F$41*$D22,IF($E22="Non-RPP kWh",VLOOKUP(P$4,'4. Billing Determinants'!$B$19:$N$41,6,0)/'4. Billing Determinants'!$G$41*$D22,IF($E22="Distribution Rev.",VLOOKUP(P$4,'4. Billing Determinants'!$B$19:$N$41,8,0)/'4. Billing Determinants'!$I$41*$D22, VLOOKUP(P$4,'4. Billing Determinants'!$B$19:$N$41,3,0)/'4. Billing Determinants'!$D$41*$D22)))))</f>
        <v>0</v>
      </c>
      <c r="Q22" s="148">
        <f>IF(Q$4="",0,IF($E22="kWh",VLOOKUP(Q$4,'4. Billing Determinants'!$B$19:$N$41,4,0)/'4. Billing Determinants'!$E$41*$D22,IF($E22="kW",VLOOKUP(Q$4,'4. Billing Determinants'!$B$19:$N$41,5,0)/'4. Billing Determinants'!$F$41*$D22,IF($E22="Non-RPP kWh",VLOOKUP(Q$4,'4. Billing Determinants'!$B$19:$N$41,6,0)/'4. Billing Determinants'!$G$41*$D22,IF($E22="Distribution Rev.",VLOOKUP(Q$4,'4. Billing Determinants'!$B$19:$N$41,8,0)/'4. Billing Determinants'!$I$41*$D22, VLOOKUP(Q$4,'4. Billing Determinants'!$B$19:$N$41,3,0)/'4. Billing Determinants'!$D$41*$D22)))))</f>
        <v>0</v>
      </c>
      <c r="R22" s="148">
        <f>IF(R$4="",0,IF($E22="kWh",VLOOKUP(R$4,'4. Billing Determinants'!$B$19:$N$41,4,0)/'4. Billing Determinants'!$E$41*$D22,IF($E22="kW",VLOOKUP(R$4,'4. Billing Determinants'!$B$19:$N$41,5,0)/'4. Billing Determinants'!$F$41*$D22,IF($E22="Non-RPP kWh",VLOOKUP(R$4,'4. Billing Determinants'!$B$19:$N$41,6,0)/'4. Billing Determinants'!$G$41*$D22,IF($E22="Distribution Rev.",VLOOKUP(R$4,'4. Billing Determinants'!$B$19:$N$41,8,0)/'4. Billing Determinants'!$I$41*$D22, VLOOKUP(R$4,'4. Billing Determinants'!$B$19:$N$41,3,0)/'4. Billing Determinants'!$D$41*$D22)))))</f>
        <v>0</v>
      </c>
      <c r="S22" s="148">
        <f>IF(S$4="",0,IF($E22="kWh",VLOOKUP(S$4,'4. Billing Determinants'!$B$19:$N$41,4,0)/'4. Billing Determinants'!$E$41*$D22,IF($E22="kW",VLOOKUP(S$4,'4. Billing Determinants'!$B$19:$N$41,5,0)/'4. Billing Determinants'!$F$41*$D22,IF($E22="Non-RPP kWh",VLOOKUP(S$4,'4. Billing Determinants'!$B$19:$N$41,6,0)/'4. Billing Determinants'!$G$41*$D22,IF($E22="Distribution Rev.",VLOOKUP(S$4,'4. Billing Determinants'!$B$19:$N$41,8,0)/'4. Billing Determinants'!$I$41*$D22, VLOOKUP(S$4,'4. Billing Determinants'!$B$19:$N$41,3,0)/'4. Billing Determinants'!$D$41*$D22)))))</f>
        <v>0</v>
      </c>
      <c r="T22" s="148">
        <f>IF(T$4="",0,IF($E22="kWh",VLOOKUP(T$4,'4. Billing Determinants'!$B$19:$N$41,4,0)/'4. Billing Determinants'!$E$41*$D22,IF($E22="kW",VLOOKUP(T$4,'4. Billing Determinants'!$B$19:$N$41,5,0)/'4. Billing Determinants'!$F$41*$D22,IF($E22="Non-RPP kWh",VLOOKUP(T$4,'4. Billing Determinants'!$B$19:$N$41,6,0)/'4. Billing Determinants'!$G$41*$D22,IF($E22="Distribution Rev.",VLOOKUP(T$4,'4. Billing Determinants'!$B$19:$N$41,8,0)/'4. Billing Determinants'!$I$41*$D22, VLOOKUP(T$4,'4. Billing Determinants'!$B$19:$N$41,3,0)/'4. Billing Determinants'!$D$41*$D22)))))</f>
        <v>0</v>
      </c>
      <c r="U22" s="148">
        <f>IF(U$4="",0,IF($E22="kWh",VLOOKUP(U$4,'4. Billing Determinants'!$B$19:$N$41,4,0)/'4. Billing Determinants'!$E$41*$D22,IF($E22="kW",VLOOKUP(U$4,'4. Billing Determinants'!$B$19:$N$41,5,0)/'4. Billing Determinants'!$F$41*$D22,IF($E22="Non-RPP kWh",VLOOKUP(U$4,'4. Billing Determinants'!$B$19:$N$41,6,0)/'4. Billing Determinants'!$G$41*$D22,IF($E22="Distribution Rev.",VLOOKUP(U$4,'4. Billing Determinants'!$B$19:$N$41,8,0)/'4. Billing Determinants'!$I$41*$D22, VLOOKUP(U$4,'4. Billing Determinants'!$B$19:$N$41,3,0)/'4. Billing Determinants'!$D$41*$D22)))))</f>
        <v>0</v>
      </c>
      <c r="V22" s="148">
        <f>IF(V$4="",0,IF($E22="kWh",VLOOKUP(V$4,'4. Billing Determinants'!$B$19:$N$41,4,0)/'4. Billing Determinants'!$E$41*$D22,IF($E22="kW",VLOOKUP(V$4,'4. Billing Determinants'!$B$19:$N$41,5,0)/'4. Billing Determinants'!$F$41*$D22,IF($E22="Non-RPP kWh",VLOOKUP(V$4,'4. Billing Determinants'!$B$19:$N$41,6,0)/'4. Billing Determinants'!$G$41*$D22,IF($E22="Distribution Rev.",VLOOKUP(V$4,'4. Billing Determinants'!$B$19:$N$41,8,0)/'4. Billing Determinants'!$I$41*$D22, VLOOKUP(V$4,'4. Billing Determinants'!$B$19:$N$41,3,0)/'4. Billing Determinants'!$D$41*$D22)))))</f>
        <v>0</v>
      </c>
      <c r="W22" s="148">
        <f>IF(W$4="",0,IF($E22="kWh",VLOOKUP(W$4,'4. Billing Determinants'!$B$19:$N$41,4,0)/'4. Billing Determinants'!$E$41*$D22,IF($E22="kW",VLOOKUP(W$4,'4. Billing Determinants'!$B$19:$N$41,5,0)/'4. Billing Determinants'!$F$41*$D22,IF($E22="Non-RPP kWh",VLOOKUP(W$4,'4. Billing Determinants'!$B$19:$N$41,6,0)/'4. Billing Determinants'!$G$41*$D22,IF($E22="Distribution Rev.",VLOOKUP(W$4,'4. Billing Determinants'!$B$19:$N$41,8,0)/'4. Billing Determinants'!$I$41*$D22, VLOOKUP(W$4,'4. Billing Determinants'!$B$19:$N$41,3,0)/'4. Billing Determinants'!$D$41*$D22)))))</f>
        <v>0</v>
      </c>
      <c r="X22" s="148">
        <f>IF(X$4="",0,IF($E22="kWh",VLOOKUP(X$4,'4. Billing Determinants'!$B$19:$N$41,4,0)/'4. Billing Determinants'!$E$41*$D22,IF($E22="kW",VLOOKUP(X$4,'4. Billing Determinants'!$B$19:$N$41,5,0)/'4. Billing Determinants'!$F$41*$D22,IF($E22="Non-RPP kWh",VLOOKUP(X$4,'4. Billing Determinants'!$B$19:$N$41,6,0)/'4. Billing Determinants'!$G$41*$D22,IF($E22="Distribution Rev.",VLOOKUP(X$4,'4. Billing Determinants'!$B$19:$N$41,8,0)/'4. Billing Determinants'!$I$41*$D22, VLOOKUP(X$4,'4. Billing Determinants'!$B$19:$N$41,3,0)/'4. Billing Determinants'!$D$41*$D22)))))</f>
        <v>0</v>
      </c>
      <c r="Y22" s="148">
        <f>IF(Y$4="",0,IF($E22="kWh",VLOOKUP(Y$4,'4. Billing Determinants'!$B$19:$N$41,4,0)/'4. Billing Determinants'!$E$41*$D22,IF($E22="kW",VLOOKUP(Y$4,'4. Billing Determinants'!$B$19:$N$41,5,0)/'4. Billing Determinants'!$F$41*$D22,IF($E22="Non-RPP kWh",VLOOKUP(Y$4,'4. Billing Determinants'!$B$19:$N$41,6,0)/'4. Billing Determinants'!$G$41*$D22,IF($E22="Distribution Rev.",VLOOKUP(Y$4,'4. Billing Determinants'!$B$19:$N$41,8,0)/'4. Billing Determinants'!$I$41*$D22, VLOOKUP(Y$4,'4. Billing Determinants'!$B$19:$N$41,3,0)/'4. Billing Determinants'!$D$41*$D22)))))</f>
        <v>0</v>
      </c>
    </row>
    <row r="23" spans="2:25">
      <c r="B23" s="146" t="s">
        <v>184</v>
      </c>
      <c r="C23" s="147">
        <v>1508</v>
      </c>
      <c r="D23" s="148">
        <f>'2. 2013 Continuity Schedule'!CL46</f>
        <v>0</v>
      </c>
      <c r="E23" s="166"/>
      <c r="F23" s="148">
        <f>IF(F$4="",0,IF($E23="kWh",VLOOKUP(F$4,'4. Billing Determinants'!$B$19:$N$41,4,0)/'4. Billing Determinants'!$E$41*$D23,IF($E23="kW",VLOOKUP(F$4,'4. Billing Determinants'!$B$19:$N$41,5,0)/'4. Billing Determinants'!$F$41*$D23,IF($E23="Non-RPP kWh",VLOOKUP(F$4,'4. Billing Determinants'!$B$19:$N$41,6,0)/'4. Billing Determinants'!$G$41*$D23,IF($E23="Distribution Rev.",VLOOKUP(F$4,'4. Billing Determinants'!$B$19:$N$41,8,0)/'4. Billing Determinants'!$I$41*$D23, VLOOKUP(F$4,'4. Billing Determinants'!$B$19:$N$41,3,0)/'4. Billing Determinants'!$D$41*$D23)))))</f>
        <v>0</v>
      </c>
      <c r="G23" s="148">
        <f>IF(G$4="",0,IF($E23="kWh",VLOOKUP(G$4,'4. Billing Determinants'!$B$19:$N$41,4,0)/'4. Billing Determinants'!$E$41*$D23,IF($E23="kW",VLOOKUP(G$4,'4. Billing Determinants'!$B$19:$N$41,5,0)/'4. Billing Determinants'!$F$41*$D23,IF($E23="Non-RPP kWh",VLOOKUP(G$4,'4. Billing Determinants'!$B$19:$N$41,6,0)/'4. Billing Determinants'!$G$41*$D23,IF($E23="Distribution Rev.",VLOOKUP(G$4,'4. Billing Determinants'!$B$19:$N$41,8,0)/'4. Billing Determinants'!$I$41*$D23, VLOOKUP(G$4,'4. Billing Determinants'!$B$19:$N$41,3,0)/'4. Billing Determinants'!$D$41*$D23)))))</f>
        <v>0</v>
      </c>
      <c r="H23" s="148">
        <f>IF(H$4="",0,IF($E23="kWh",VLOOKUP(H$4,'4. Billing Determinants'!$B$19:$N$41,4,0)/'4. Billing Determinants'!$E$41*$D23,IF($E23="kW",VLOOKUP(H$4,'4. Billing Determinants'!$B$19:$N$41,5,0)/'4. Billing Determinants'!$F$41*$D23,IF($E23="Non-RPP kWh",VLOOKUP(H$4,'4. Billing Determinants'!$B$19:$N$41,6,0)/'4. Billing Determinants'!$G$41*$D23,IF($E23="Distribution Rev.",VLOOKUP(H$4,'4. Billing Determinants'!$B$19:$N$41,8,0)/'4. Billing Determinants'!$I$41*$D23, VLOOKUP(H$4,'4. Billing Determinants'!$B$19:$N$41,3,0)/'4. Billing Determinants'!$D$41*$D23)))))</f>
        <v>0</v>
      </c>
      <c r="I23" s="148">
        <f>IF(I$4="",0,IF($E23="kWh",VLOOKUP(I$4,'4. Billing Determinants'!$B$19:$N$41,4,0)/'4. Billing Determinants'!$E$41*$D23,IF($E23="kW",VLOOKUP(I$4,'4. Billing Determinants'!$B$19:$N$41,5,0)/'4. Billing Determinants'!$F$41*$D23,IF($E23="Non-RPP kWh",VLOOKUP(I$4,'4. Billing Determinants'!$B$19:$N$41,6,0)/'4. Billing Determinants'!$G$41*$D23,IF($E23="Distribution Rev.",VLOOKUP(I$4,'4. Billing Determinants'!$B$19:$N$41,8,0)/'4. Billing Determinants'!$I$41*$D23, VLOOKUP(I$4,'4. Billing Determinants'!$B$19:$N$41,3,0)/'4. Billing Determinants'!$D$41*$D23)))))</f>
        <v>0</v>
      </c>
      <c r="J23" s="148">
        <f>IF(J$4="",0,IF($E23="kWh",VLOOKUP(J$4,'4. Billing Determinants'!$B$19:$N$41,4,0)/'4. Billing Determinants'!$E$41*$D23,IF($E23="kW",VLOOKUP(J$4,'4. Billing Determinants'!$B$19:$N$41,5,0)/'4. Billing Determinants'!$F$41*$D23,IF($E23="Non-RPP kWh",VLOOKUP(J$4,'4. Billing Determinants'!$B$19:$N$41,6,0)/'4. Billing Determinants'!$G$41*$D23,IF($E23="Distribution Rev.",VLOOKUP(J$4,'4. Billing Determinants'!$B$19:$N$41,8,0)/'4. Billing Determinants'!$I$41*$D23, VLOOKUP(J$4,'4. Billing Determinants'!$B$19:$N$41,3,0)/'4. Billing Determinants'!$D$41*$D23)))))</f>
        <v>0</v>
      </c>
      <c r="K23" s="148">
        <f>IF(K$4="",0,IF($E23="kWh",VLOOKUP(K$4,'4. Billing Determinants'!$B$19:$N$41,4,0)/'4. Billing Determinants'!$E$41*$D23,IF($E23="kW",VLOOKUP(K$4,'4. Billing Determinants'!$B$19:$N$41,5,0)/'4. Billing Determinants'!$F$41*$D23,IF($E23="Non-RPP kWh",VLOOKUP(K$4,'4. Billing Determinants'!$B$19:$N$41,6,0)/'4. Billing Determinants'!$G$41*$D23,IF($E23="Distribution Rev.",VLOOKUP(K$4,'4. Billing Determinants'!$B$19:$N$41,8,0)/'4. Billing Determinants'!$I$41*$D23, VLOOKUP(K$4,'4. Billing Determinants'!$B$19:$N$41,3,0)/'4. Billing Determinants'!$D$41*$D23)))))</f>
        <v>0</v>
      </c>
      <c r="L23" s="148">
        <f>IF(L$4="",0,IF($E23="kWh",VLOOKUP(L$4,'4. Billing Determinants'!$B$19:$N$41,4,0)/'4. Billing Determinants'!$E$41*$D23,IF($E23="kW",VLOOKUP(L$4,'4. Billing Determinants'!$B$19:$N$41,5,0)/'4. Billing Determinants'!$F$41*$D23,IF($E23="Non-RPP kWh",VLOOKUP(L$4,'4. Billing Determinants'!$B$19:$N$41,6,0)/'4. Billing Determinants'!$G$41*$D23,IF($E23="Distribution Rev.",VLOOKUP(L$4,'4. Billing Determinants'!$B$19:$N$41,8,0)/'4. Billing Determinants'!$I$41*$D23, VLOOKUP(L$4,'4. Billing Determinants'!$B$19:$N$41,3,0)/'4. Billing Determinants'!$D$41*$D23)))))</f>
        <v>0</v>
      </c>
      <c r="M23" s="148">
        <f>IF(M$4="",0,IF($E23="kWh",VLOOKUP(M$4,'4. Billing Determinants'!$B$19:$N$41,4,0)/'4. Billing Determinants'!$E$41*$D23,IF($E23="kW",VLOOKUP(M$4,'4. Billing Determinants'!$B$19:$N$41,5,0)/'4. Billing Determinants'!$F$41*$D23,IF($E23="Non-RPP kWh",VLOOKUP(M$4,'4. Billing Determinants'!$B$19:$N$41,6,0)/'4. Billing Determinants'!$G$41*$D23,IF($E23="Distribution Rev.",VLOOKUP(M$4,'4. Billing Determinants'!$B$19:$N$41,8,0)/'4. Billing Determinants'!$I$41*$D23, VLOOKUP(M$4,'4. Billing Determinants'!$B$19:$N$41,3,0)/'4. Billing Determinants'!$D$41*$D23)))))</f>
        <v>0</v>
      </c>
      <c r="N23" s="148">
        <f>IF(N$4="",0,IF($E23="kWh",VLOOKUP(N$4,'4. Billing Determinants'!$B$19:$N$41,4,0)/'4. Billing Determinants'!$E$41*$D23,IF($E23="kW",VLOOKUP(N$4,'4. Billing Determinants'!$B$19:$N$41,5,0)/'4. Billing Determinants'!$F$41*$D23,IF($E23="Non-RPP kWh",VLOOKUP(N$4,'4. Billing Determinants'!$B$19:$N$41,6,0)/'4. Billing Determinants'!$G$41*$D23,IF($E23="Distribution Rev.",VLOOKUP(N$4,'4. Billing Determinants'!$B$19:$N$41,8,0)/'4. Billing Determinants'!$I$41*$D23, VLOOKUP(N$4,'4. Billing Determinants'!$B$19:$N$41,3,0)/'4. Billing Determinants'!$D$41*$D23)))))</f>
        <v>0</v>
      </c>
      <c r="O23" s="148">
        <f>IF(O$4="",0,IF($E23="kWh",VLOOKUP(O$4,'4. Billing Determinants'!$B$19:$N$41,4,0)/'4. Billing Determinants'!$E$41*$D23,IF($E23="kW",VLOOKUP(O$4,'4. Billing Determinants'!$B$19:$N$41,5,0)/'4. Billing Determinants'!$F$41*$D23,IF($E23="Non-RPP kWh",VLOOKUP(O$4,'4. Billing Determinants'!$B$19:$N$41,6,0)/'4. Billing Determinants'!$G$41*$D23,IF($E23="Distribution Rev.",VLOOKUP(O$4,'4. Billing Determinants'!$B$19:$N$41,8,0)/'4. Billing Determinants'!$I$41*$D23, VLOOKUP(O$4,'4. Billing Determinants'!$B$19:$N$41,3,0)/'4. Billing Determinants'!$D$41*$D23)))))</f>
        <v>0</v>
      </c>
      <c r="P23" s="148">
        <f>IF(P$4="",0,IF($E23="kWh",VLOOKUP(P$4,'4. Billing Determinants'!$B$19:$N$41,4,0)/'4. Billing Determinants'!$E$41*$D23,IF($E23="kW",VLOOKUP(P$4,'4. Billing Determinants'!$B$19:$N$41,5,0)/'4. Billing Determinants'!$F$41*$D23,IF($E23="Non-RPP kWh",VLOOKUP(P$4,'4. Billing Determinants'!$B$19:$N$41,6,0)/'4. Billing Determinants'!$G$41*$D23,IF($E23="Distribution Rev.",VLOOKUP(P$4,'4. Billing Determinants'!$B$19:$N$41,8,0)/'4. Billing Determinants'!$I$41*$D23, VLOOKUP(P$4,'4. Billing Determinants'!$B$19:$N$41,3,0)/'4. Billing Determinants'!$D$41*$D23)))))</f>
        <v>0</v>
      </c>
      <c r="Q23" s="148">
        <f>IF(Q$4="",0,IF($E23="kWh",VLOOKUP(Q$4,'4. Billing Determinants'!$B$19:$N$41,4,0)/'4. Billing Determinants'!$E$41*$D23,IF($E23="kW",VLOOKUP(Q$4,'4. Billing Determinants'!$B$19:$N$41,5,0)/'4. Billing Determinants'!$F$41*$D23,IF($E23="Non-RPP kWh",VLOOKUP(Q$4,'4. Billing Determinants'!$B$19:$N$41,6,0)/'4. Billing Determinants'!$G$41*$D23,IF($E23="Distribution Rev.",VLOOKUP(Q$4,'4. Billing Determinants'!$B$19:$N$41,8,0)/'4. Billing Determinants'!$I$41*$D23, VLOOKUP(Q$4,'4. Billing Determinants'!$B$19:$N$41,3,0)/'4. Billing Determinants'!$D$41*$D23)))))</f>
        <v>0</v>
      </c>
      <c r="R23" s="148">
        <f>IF(R$4="",0,IF($E23="kWh",VLOOKUP(R$4,'4. Billing Determinants'!$B$19:$N$41,4,0)/'4. Billing Determinants'!$E$41*$D23,IF($E23="kW",VLOOKUP(R$4,'4. Billing Determinants'!$B$19:$N$41,5,0)/'4. Billing Determinants'!$F$41*$D23,IF($E23="Non-RPP kWh",VLOOKUP(R$4,'4. Billing Determinants'!$B$19:$N$41,6,0)/'4. Billing Determinants'!$G$41*$D23,IF($E23="Distribution Rev.",VLOOKUP(R$4,'4. Billing Determinants'!$B$19:$N$41,8,0)/'4. Billing Determinants'!$I$41*$D23, VLOOKUP(R$4,'4. Billing Determinants'!$B$19:$N$41,3,0)/'4. Billing Determinants'!$D$41*$D23)))))</f>
        <v>0</v>
      </c>
      <c r="S23" s="148">
        <f>IF(S$4="",0,IF($E23="kWh",VLOOKUP(S$4,'4. Billing Determinants'!$B$19:$N$41,4,0)/'4. Billing Determinants'!$E$41*$D23,IF($E23="kW",VLOOKUP(S$4,'4. Billing Determinants'!$B$19:$N$41,5,0)/'4. Billing Determinants'!$F$41*$D23,IF($E23="Non-RPP kWh",VLOOKUP(S$4,'4. Billing Determinants'!$B$19:$N$41,6,0)/'4. Billing Determinants'!$G$41*$D23,IF($E23="Distribution Rev.",VLOOKUP(S$4,'4. Billing Determinants'!$B$19:$N$41,8,0)/'4. Billing Determinants'!$I$41*$D23, VLOOKUP(S$4,'4. Billing Determinants'!$B$19:$N$41,3,0)/'4. Billing Determinants'!$D$41*$D23)))))</f>
        <v>0</v>
      </c>
      <c r="T23" s="148">
        <f>IF(T$4="",0,IF($E23="kWh",VLOOKUP(T$4,'4. Billing Determinants'!$B$19:$N$41,4,0)/'4. Billing Determinants'!$E$41*$D23,IF($E23="kW",VLOOKUP(T$4,'4. Billing Determinants'!$B$19:$N$41,5,0)/'4. Billing Determinants'!$F$41*$D23,IF($E23="Non-RPP kWh",VLOOKUP(T$4,'4. Billing Determinants'!$B$19:$N$41,6,0)/'4. Billing Determinants'!$G$41*$D23,IF($E23="Distribution Rev.",VLOOKUP(T$4,'4. Billing Determinants'!$B$19:$N$41,8,0)/'4. Billing Determinants'!$I$41*$D23, VLOOKUP(T$4,'4. Billing Determinants'!$B$19:$N$41,3,0)/'4. Billing Determinants'!$D$41*$D23)))))</f>
        <v>0</v>
      </c>
      <c r="U23" s="148">
        <f>IF(U$4="",0,IF($E23="kWh",VLOOKUP(U$4,'4. Billing Determinants'!$B$19:$N$41,4,0)/'4. Billing Determinants'!$E$41*$D23,IF($E23="kW",VLOOKUP(U$4,'4. Billing Determinants'!$B$19:$N$41,5,0)/'4. Billing Determinants'!$F$41*$D23,IF($E23="Non-RPP kWh",VLOOKUP(U$4,'4. Billing Determinants'!$B$19:$N$41,6,0)/'4. Billing Determinants'!$G$41*$D23,IF($E23="Distribution Rev.",VLOOKUP(U$4,'4. Billing Determinants'!$B$19:$N$41,8,0)/'4. Billing Determinants'!$I$41*$D23, VLOOKUP(U$4,'4. Billing Determinants'!$B$19:$N$41,3,0)/'4. Billing Determinants'!$D$41*$D23)))))</f>
        <v>0</v>
      </c>
      <c r="V23" s="148">
        <f>IF(V$4="",0,IF($E23="kWh",VLOOKUP(V$4,'4. Billing Determinants'!$B$19:$N$41,4,0)/'4. Billing Determinants'!$E$41*$D23,IF($E23="kW",VLOOKUP(V$4,'4. Billing Determinants'!$B$19:$N$41,5,0)/'4. Billing Determinants'!$F$41*$D23,IF($E23="Non-RPP kWh",VLOOKUP(V$4,'4. Billing Determinants'!$B$19:$N$41,6,0)/'4. Billing Determinants'!$G$41*$D23,IF($E23="Distribution Rev.",VLOOKUP(V$4,'4. Billing Determinants'!$B$19:$N$41,8,0)/'4. Billing Determinants'!$I$41*$D23, VLOOKUP(V$4,'4. Billing Determinants'!$B$19:$N$41,3,0)/'4. Billing Determinants'!$D$41*$D23)))))</f>
        <v>0</v>
      </c>
      <c r="W23" s="148">
        <f>IF(W$4="",0,IF($E23="kWh",VLOOKUP(W$4,'4. Billing Determinants'!$B$19:$N$41,4,0)/'4. Billing Determinants'!$E$41*$D23,IF($E23="kW",VLOOKUP(W$4,'4. Billing Determinants'!$B$19:$N$41,5,0)/'4. Billing Determinants'!$F$41*$D23,IF($E23="Non-RPP kWh",VLOOKUP(W$4,'4. Billing Determinants'!$B$19:$N$41,6,0)/'4. Billing Determinants'!$G$41*$D23,IF($E23="Distribution Rev.",VLOOKUP(W$4,'4. Billing Determinants'!$B$19:$N$41,8,0)/'4. Billing Determinants'!$I$41*$D23, VLOOKUP(W$4,'4. Billing Determinants'!$B$19:$N$41,3,0)/'4. Billing Determinants'!$D$41*$D23)))))</f>
        <v>0</v>
      </c>
      <c r="X23" s="148">
        <f>IF(X$4="",0,IF($E23="kWh",VLOOKUP(X$4,'4. Billing Determinants'!$B$19:$N$41,4,0)/'4. Billing Determinants'!$E$41*$D23,IF($E23="kW",VLOOKUP(X$4,'4. Billing Determinants'!$B$19:$N$41,5,0)/'4. Billing Determinants'!$F$41*$D23,IF($E23="Non-RPP kWh",VLOOKUP(X$4,'4. Billing Determinants'!$B$19:$N$41,6,0)/'4. Billing Determinants'!$G$41*$D23,IF($E23="Distribution Rev.",VLOOKUP(X$4,'4. Billing Determinants'!$B$19:$N$41,8,0)/'4. Billing Determinants'!$I$41*$D23, VLOOKUP(X$4,'4. Billing Determinants'!$B$19:$N$41,3,0)/'4. Billing Determinants'!$D$41*$D23)))))</f>
        <v>0</v>
      </c>
      <c r="Y23" s="148">
        <f>IF(Y$4="",0,IF($E23="kWh",VLOOKUP(Y$4,'4. Billing Determinants'!$B$19:$N$41,4,0)/'4. Billing Determinants'!$E$41*$D23,IF($E23="kW",VLOOKUP(Y$4,'4. Billing Determinants'!$B$19:$N$41,5,0)/'4. Billing Determinants'!$F$41*$D23,IF($E23="Non-RPP kWh",VLOOKUP(Y$4,'4. Billing Determinants'!$B$19:$N$41,6,0)/'4. Billing Determinants'!$G$41*$D23,IF($E23="Distribution Rev.",VLOOKUP(Y$4,'4. Billing Determinants'!$B$19:$N$41,8,0)/'4. Billing Determinants'!$I$41*$D23, VLOOKUP(Y$4,'4. Billing Determinants'!$B$19:$N$41,3,0)/'4. Billing Determinants'!$D$41*$D23)))))</f>
        <v>0</v>
      </c>
    </row>
    <row r="24" spans="2:25">
      <c r="B24" s="146" t="s">
        <v>4</v>
      </c>
      <c r="C24" s="147">
        <v>1518</v>
      </c>
      <c r="D24" s="148">
        <f>'2. 2013 Continuity Schedule'!CL47</f>
        <v>0</v>
      </c>
      <c r="E24" s="166"/>
      <c r="F24" s="148">
        <f>IF(F$4="",0,IF($E24="kWh",VLOOKUP(F$4,'4. Billing Determinants'!$B$19:$N$41,4,0)/'4. Billing Determinants'!$E$41*$D24,IF($E24="kW",VLOOKUP(F$4,'4. Billing Determinants'!$B$19:$N$41,5,0)/'4. Billing Determinants'!$F$41*$D24,IF($E24="Non-RPP kWh",VLOOKUP(F$4,'4. Billing Determinants'!$B$19:$N$41,6,0)/'4. Billing Determinants'!$G$41*$D24,IF($E24="Distribution Rev.",VLOOKUP(F$4,'4. Billing Determinants'!$B$19:$N$41,8,0)/'4. Billing Determinants'!$I$41*$D24, VLOOKUP(F$4,'4. Billing Determinants'!$B$19:$N$41,3,0)/'4. Billing Determinants'!$D$41*$D24)))))</f>
        <v>0</v>
      </c>
      <c r="G24" s="148">
        <f>IF(G$4="",0,IF($E24="kWh",VLOOKUP(G$4,'4. Billing Determinants'!$B$19:$N$41,4,0)/'4. Billing Determinants'!$E$41*$D24,IF($E24="kW",VLOOKUP(G$4,'4. Billing Determinants'!$B$19:$N$41,5,0)/'4. Billing Determinants'!$F$41*$D24,IF($E24="Non-RPP kWh",VLOOKUP(G$4,'4. Billing Determinants'!$B$19:$N$41,6,0)/'4. Billing Determinants'!$G$41*$D24,IF($E24="Distribution Rev.",VLOOKUP(G$4,'4. Billing Determinants'!$B$19:$N$41,8,0)/'4. Billing Determinants'!$I$41*$D24, VLOOKUP(G$4,'4. Billing Determinants'!$B$19:$N$41,3,0)/'4. Billing Determinants'!$D$41*$D24)))))</f>
        <v>0</v>
      </c>
      <c r="H24" s="148">
        <f>IF(H$4="",0,IF($E24="kWh",VLOOKUP(H$4,'4. Billing Determinants'!$B$19:$N$41,4,0)/'4. Billing Determinants'!$E$41*$D24,IF($E24="kW",VLOOKUP(H$4,'4. Billing Determinants'!$B$19:$N$41,5,0)/'4. Billing Determinants'!$F$41*$D24,IF($E24="Non-RPP kWh",VLOOKUP(H$4,'4. Billing Determinants'!$B$19:$N$41,6,0)/'4. Billing Determinants'!$G$41*$D24,IF($E24="Distribution Rev.",VLOOKUP(H$4,'4. Billing Determinants'!$B$19:$N$41,8,0)/'4. Billing Determinants'!$I$41*$D24, VLOOKUP(H$4,'4. Billing Determinants'!$B$19:$N$41,3,0)/'4. Billing Determinants'!$D$41*$D24)))))</f>
        <v>0</v>
      </c>
      <c r="I24" s="148">
        <f>IF(I$4="",0,IF($E24="kWh",VLOOKUP(I$4,'4. Billing Determinants'!$B$19:$N$41,4,0)/'4. Billing Determinants'!$E$41*$D24,IF($E24="kW",VLOOKUP(I$4,'4. Billing Determinants'!$B$19:$N$41,5,0)/'4. Billing Determinants'!$F$41*$D24,IF($E24="Non-RPP kWh",VLOOKUP(I$4,'4. Billing Determinants'!$B$19:$N$41,6,0)/'4. Billing Determinants'!$G$41*$D24,IF($E24="Distribution Rev.",VLOOKUP(I$4,'4. Billing Determinants'!$B$19:$N$41,8,0)/'4. Billing Determinants'!$I$41*$D24, VLOOKUP(I$4,'4. Billing Determinants'!$B$19:$N$41,3,0)/'4. Billing Determinants'!$D$41*$D24)))))</f>
        <v>0</v>
      </c>
      <c r="J24" s="148">
        <f>IF(J$4="",0,IF($E24="kWh",VLOOKUP(J$4,'4. Billing Determinants'!$B$19:$N$41,4,0)/'4. Billing Determinants'!$E$41*$D24,IF($E24="kW",VLOOKUP(J$4,'4. Billing Determinants'!$B$19:$N$41,5,0)/'4. Billing Determinants'!$F$41*$D24,IF($E24="Non-RPP kWh",VLOOKUP(J$4,'4. Billing Determinants'!$B$19:$N$41,6,0)/'4. Billing Determinants'!$G$41*$D24,IF($E24="Distribution Rev.",VLOOKUP(J$4,'4. Billing Determinants'!$B$19:$N$41,8,0)/'4. Billing Determinants'!$I$41*$D24, VLOOKUP(J$4,'4. Billing Determinants'!$B$19:$N$41,3,0)/'4. Billing Determinants'!$D$41*$D24)))))</f>
        <v>0</v>
      </c>
      <c r="K24" s="148">
        <f>IF(K$4="",0,IF($E24="kWh",VLOOKUP(K$4,'4. Billing Determinants'!$B$19:$N$41,4,0)/'4. Billing Determinants'!$E$41*$D24,IF($E24="kW",VLOOKUP(K$4,'4. Billing Determinants'!$B$19:$N$41,5,0)/'4. Billing Determinants'!$F$41*$D24,IF($E24="Non-RPP kWh",VLOOKUP(K$4,'4. Billing Determinants'!$B$19:$N$41,6,0)/'4. Billing Determinants'!$G$41*$D24,IF($E24="Distribution Rev.",VLOOKUP(K$4,'4. Billing Determinants'!$B$19:$N$41,8,0)/'4. Billing Determinants'!$I$41*$D24, VLOOKUP(K$4,'4. Billing Determinants'!$B$19:$N$41,3,0)/'4. Billing Determinants'!$D$41*$D24)))))</f>
        <v>0</v>
      </c>
      <c r="L24" s="148">
        <f>IF(L$4="",0,IF($E24="kWh",VLOOKUP(L$4,'4. Billing Determinants'!$B$19:$N$41,4,0)/'4. Billing Determinants'!$E$41*$D24,IF($E24="kW",VLOOKUP(L$4,'4. Billing Determinants'!$B$19:$N$41,5,0)/'4. Billing Determinants'!$F$41*$D24,IF($E24="Non-RPP kWh",VLOOKUP(L$4,'4. Billing Determinants'!$B$19:$N$41,6,0)/'4. Billing Determinants'!$G$41*$D24,IF($E24="Distribution Rev.",VLOOKUP(L$4,'4. Billing Determinants'!$B$19:$N$41,8,0)/'4. Billing Determinants'!$I$41*$D24, VLOOKUP(L$4,'4. Billing Determinants'!$B$19:$N$41,3,0)/'4. Billing Determinants'!$D$41*$D24)))))</f>
        <v>0</v>
      </c>
      <c r="M24" s="148">
        <f>IF(M$4="",0,IF($E24="kWh",VLOOKUP(M$4,'4. Billing Determinants'!$B$19:$N$41,4,0)/'4. Billing Determinants'!$E$41*$D24,IF($E24="kW",VLOOKUP(M$4,'4. Billing Determinants'!$B$19:$N$41,5,0)/'4. Billing Determinants'!$F$41*$D24,IF($E24="Non-RPP kWh",VLOOKUP(M$4,'4. Billing Determinants'!$B$19:$N$41,6,0)/'4. Billing Determinants'!$G$41*$D24,IF($E24="Distribution Rev.",VLOOKUP(M$4,'4. Billing Determinants'!$B$19:$N$41,8,0)/'4. Billing Determinants'!$I$41*$D24, VLOOKUP(M$4,'4. Billing Determinants'!$B$19:$N$41,3,0)/'4. Billing Determinants'!$D$41*$D24)))))</f>
        <v>0</v>
      </c>
      <c r="N24" s="148">
        <f>IF(N$4="",0,IF($E24="kWh",VLOOKUP(N$4,'4. Billing Determinants'!$B$19:$N$41,4,0)/'4. Billing Determinants'!$E$41*$D24,IF($E24="kW",VLOOKUP(N$4,'4. Billing Determinants'!$B$19:$N$41,5,0)/'4. Billing Determinants'!$F$41*$D24,IF($E24="Non-RPP kWh",VLOOKUP(N$4,'4. Billing Determinants'!$B$19:$N$41,6,0)/'4. Billing Determinants'!$G$41*$D24,IF($E24="Distribution Rev.",VLOOKUP(N$4,'4. Billing Determinants'!$B$19:$N$41,8,0)/'4. Billing Determinants'!$I$41*$D24, VLOOKUP(N$4,'4. Billing Determinants'!$B$19:$N$41,3,0)/'4. Billing Determinants'!$D$41*$D24)))))</f>
        <v>0</v>
      </c>
      <c r="O24" s="148">
        <f>IF(O$4="",0,IF($E24="kWh",VLOOKUP(O$4,'4. Billing Determinants'!$B$19:$N$41,4,0)/'4. Billing Determinants'!$E$41*$D24,IF($E24="kW",VLOOKUP(O$4,'4. Billing Determinants'!$B$19:$N$41,5,0)/'4. Billing Determinants'!$F$41*$D24,IF($E24="Non-RPP kWh",VLOOKUP(O$4,'4. Billing Determinants'!$B$19:$N$41,6,0)/'4. Billing Determinants'!$G$41*$D24,IF($E24="Distribution Rev.",VLOOKUP(O$4,'4. Billing Determinants'!$B$19:$N$41,8,0)/'4. Billing Determinants'!$I$41*$D24, VLOOKUP(O$4,'4. Billing Determinants'!$B$19:$N$41,3,0)/'4. Billing Determinants'!$D$41*$D24)))))</f>
        <v>0</v>
      </c>
      <c r="P24" s="148">
        <f>IF(P$4="",0,IF($E24="kWh",VLOOKUP(P$4,'4. Billing Determinants'!$B$19:$N$41,4,0)/'4. Billing Determinants'!$E$41*$D24,IF($E24="kW",VLOOKUP(P$4,'4. Billing Determinants'!$B$19:$N$41,5,0)/'4. Billing Determinants'!$F$41*$D24,IF($E24="Non-RPP kWh",VLOOKUP(P$4,'4. Billing Determinants'!$B$19:$N$41,6,0)/'4. Billing Determinants'!$G$41*$D24,IF($E24="Distribution Rev.",VLOOKUP(P$4,'4. Billing Determinants'!$B$19:$N$41,8,0)/'4. Billing Determinants'!$I$41*$D24, VLOOKUP(P$4,'4. Billing Determinants'!$B$19:$N$41,3,0)/'4. Billing Determinants'!$D$41*$D24)))))</f>
        <v>0</v>
      </c>
      <c r="Q24" s="148">
        <f>IF(Q$4="",0,IF($E24="kWh",VLOOKUP(Q$4,'4. Billing Determinants'!$B$19:$N$41,4,0)/'4. Billing Determinants'!$E$41*$D24,IF($E24="kW",VLOOKUP(Q$4,'4. Billing Determinants'!$B$19:$N$41,5,0)/'4. Billing Determinants'!$F$41*$D24,IF($E24="Non-RPP kWh",VLOOKUP(Q$4,'4. Billing Determinants'!$B$19:$N$41,6,0)/'4. Billing Determinants'!$G$41*$D24,IF($E24="Distribution Rev.",VLOOKUP(Q$4,'4. Billing Determinants'!$B$19:$N$41,8,0)/'4. Billing Determinants'!$I$41*$D24, VLOOKUP(Q$4,'4. Billing Determinants'!$B$19:$N$41,3,0)/'4. Billing Determinants'!$D$41*$D24)))))</f>
        <v>0</v>
      </c>
      <c r="R24" s="148">
        <f>IF(R$4="",0,IF($E24="kWh",VLOOKUP(R$4,'4. Billing Determinants'!$B$19:$N$41,4,0)/'4. Billing Determinants'!$E$41*$D24,IF($E24="kW",VLOOKUP(R$4,'4. Billing Determinants'!$B$19:$N$41,5,0)/'4. Billing Determinants'!$F$41*$D24,IF($E24="Non-RPP kWh",VLOOKUP(R$4,'4. Billing Determinants'!$B$19:$N$41,6,0)/'4. Billing Determinants'!$G$41*$D24,IF($E24="Distribution Rev.",VLOOKUP(R$4,'4. Billing Determinants'!$B$19:$N$41,8,0)/'4. Billing Determinants'!$I$41*$D24, VLOOKUP(R$4,'4. Billing Determinants'!$B$19:$N$41,3,0)/'4. Billing Determinants'!$D$41*$D24)))))</f>
        <v>0</v>
      </c>
      <c r="S24" s="148">
        <f>IF(S$4="",0,IF($E24="kWh",VLOOKUP(S$4,'4. Billing Determinants'!$B$19:$N$41,4,0)/'4. Billing Determinants'!$E$41*$D24,IF($E24="kW",VLOOKUP(S$4,'4. Billing Determinants'!$B$19:$N$41,5,0)/'4. Billing Determinants'!$F$41*$D24,IF($E24="Non-RPP kWh",VLOOKUP(S$4,'4. Billing Determinants'!$B$19:$N$41,6,0)/'4. Billing Determinants'!$G$41*$D24,IF($E24="Distribution Rev.",VLOOKUP(S$4,'4. Billing Determinants'!$B$19:$N$41,8,0)/'4. Billing Determinants'!$I$41*$D24, VLOOKUP(S$4,'4. Billing Determinants'!$B$19:$N$41,3,0)/'4. Billing Determinants'!$D$41*$D24)))))</f>
        <v>0</v>
      </c>
      <c r="T24" s="148">
        <f>IF(T$4="",0,IF($E24="kWh",VLOOKUP(T$4,'4. Billing Determinants'!$B$19:$N$41,4,0)/'4. Billing Determinants'!$E$41*$D24,IF($E24="kW",VLOOKUP(T$4,'4. Billing Determinants'!$B$19:$N$41,5,0)/'4. Billing Determinants'!$F$41*$D24,IF($E24="Non-RPP kWh",VLOOKUP(T$4,'4. Billing Determinants'!$B$19:$N$41,6,0)/'4. Billing Determinants'!$G$41*$D24,IF($E24="Distribution Rev.",VLOOKUP(T$4,'4. Billing Determinants'!$B$19:$N$41,8,0)/'4. Billing Determinants'!$I$41*$D24, VLOOKUP(T$4,'4. Billing Determinants'!$B$19:$N$41,3,0)/'4. Billing Determinants'!$D$41*$D24)))))</f>
        <v>0</v>
      </c>
      <c r="U24" s="148">
        <f>IF(U$4="",0,IF($E24="kWh",VLOOKUP(U$4,'4. Billing Determinants'!$B$19:$N$41,4,0)/'4. Billing Determinants'!$E$41*$D24,IF($E24="kW",VLOOKUP(U$4,'4. Billing Determinants'!$B$19:$N$41,5,0)/'4. Billing Determinants'!$F$41*$D24,IF($E24="Non-RPP kWh",VLOOKUP(U$4,'4. Billing Determinants'!$B$19:$N$41,6,0)/'4. Billing Determinants'!$G$41*$D24,IF($E24="Distribution Rev.",VLOOKUP(U$4,'4. Billing Determinants'!$B$19:$N$41,8,0)/'4. Billing Determinants'!$I$41*$D24, VLOOKUP(U$4,'4. Billing Determinants'!$B$19:$N$41,3,0)/'4. Billing Determinants'!$D$41*$D24)))))</f>
        <v>0</v>
      </c>
      <c r="V24" s="148">
        <f>IF(V$4="",0,IF($E24="kWh",VLOOKUP(V$4,'4. Billing Determinants'!$B$19:$N$41,4,0)/'4. Billing Determinants'!$E$41*$D24,IF($E24="kW",VLOOKUP(V$4,'4. Billing Determinants'!$B$19:$N$41,5,0)/'4. Billing Determinants'!$F$41*$D24,IF($E24="Non-RPP kWh",VLOOKUP(V$4,'4. Billing Determinants'!$B$19:$N$41,6,0)/'4. Billing Determinants'!$G$41*$D24,IF($E24="Distribution Rev.",VLOOKUP(V$4,'4. Billing Determinants'!$B$19:$N$41,8,0)/'4. Billing Determinants'!$I$41*$D24, VLOOKUP(V$4,'4. Billing Determinants'!$B$19:$N$41,3,0)/'4. Billing Determinants'!$D$41*$D24)))))</f>
        <v>0</v>
      </c>
      <c r="W24" s="148">
        <f>IF(W$4="",0,IF($E24="kWh",VLOOKUP(W$4,'4. Billing Determinants'!$B$19:$N$41,4,0)/'4. Billing Determinants'!$E$41*$D24,IF($E24="kW",VLOOKUP(W$4,'4. Billing Determinants'!$B$19:$N$41,5,0)/'4. Billing Determinants'!$F$41*$D24,IF($E24="Non-RPP kWh",VLOOKUP(W$4,'4. Billing Determinants'!$B$19:$N$41,6,0)/'4. Billing Determinants'!$G$41*$D24,IF($E24="Distribution Rev.",VLOOKUP(W$4,'4. Billing Determinants'!$B$19:$N$41,8,0)/'4. Billing Determinants'!$I$41*$D24, VLOOKUP(W$4,'4. Billing Determinants'!$B$19:$N$41,3,0)/'4. Billing Determinants'!$D$41*$D24)))))</f>
        <v>0</v>
      </c>
      <c r="X24" s="148">
        <f>IF(X$4="",0,IF($E24="kWh",VLOOKUP(X$4,'4. Billing Determinants'!$B$19:$N$41,4,0)/'4. Billing Determinants'!$E$41*$D24,IF($E24="kW",VLOOKUP(X$4,'4. Billing Determinants'!$B$19:$N$41,5,0)/'4. Billing Determinants'!$F$41*$D24,IF($E24="Non-RPP kWh",VLOOKUP(X$4,'4. Billing Determinants'!$B$19:$N$41,6,0)/'4. Billing Determinants'!$G$41*$D24,IF($E24="Distribution Rev.",VLOOKUP(X$4,'4. Billing Determinants'!$B$19:$N$41,8,0)/'4. Billing Determinants'!$I$41*$D24, VLOOKUP(X$4,'4. Billing Determinants'!$B$19:$N$41,3,0)/'4. Billing Determinants'!$D$41*$D24)))))</f>
        <v>0</v>
      </c>
      <c r="Y24" s="148">
        <f>IF(Y$4="",0,IF($E24="kWh",VLOOKUP(Y$4,'4. Billing Determinants'!$B$19:$N$41,4,0)/'4. Billing Determinants'!$E$41*$D24,IF($E24="kW",VLOOKUP(Y$4,'4. Billing Determinants'!$B$19:$N$41,5,0)/'4. Billing Determinants'!$F$41*$D24,IF($E24="Non-RPP kWh",VLOOKUP(Y$4,'4. Billing Determinants'!$B$19:$N$41,6,0)/'4. Billing Determinants'!$G$41*$D24,IF($E24="Distribution Rev.",VLOOKUP(Y$4,'4. Billing Determinants'!$B$19:$N$41,8,0)/'4. Billing Determinants'!$I$41*$D24, VLOOKUP(Y$4,'4. Billing Determinants'!$B$19:$N$41,3,0)/'4. Billing Determinants'!$D$41*$D24)))))</f>
        <v>0</v>
      </c>
    </row>
    <row r="25" spans="2:25">
      <c r="B25" s="146" t="s">
        <v>17</v>
      </c>
      <c r="C25" s="147">
        <v>1525</v>
      </c>
      <c r="D25" s="148">
        <f>'2. 2013 Continuity Schedule'!CL48</f>
        <v>0</v>
      </c>
      <c r="E25" s="166"/>
      <c r="F25" s="148">
        <f>IF(F$4="",0,IF($E25="kWh",VLOOKUP(F$4,'4. Billing Determinants'!$B$19:$N$41,4,0)/'4. Billing Determinants'!$E$41*$D25,IF($E25="kW",VLOOKUP(F$4,'4. Billing Determinants'!$B$19:$N$41,5,0)/'4. Billing Determinants'!$F$41*$D25,IF($E25="Non-RPP kWh",VLOOKUP(F$4,'4. Billing Determinants'!$B$19:$N$41,6,0)/'4. Billing Determinants'!$G$41*$D25,IF($E25="Distribution Rev.",VLOOKUP(F$4,'4. Billing Determinants'!$B$19:$N$41,8,0)/'4. Billing Determinants'!$I$41*$D25, VLOOKUP(F$4,'4. Billing Determinants'!$B$19:$N$41,3,0)/'4. Billing Determinants'!$D$41*$D25)))))</f>
        <v>0</v>
      </c>
      <c r="G25" s="148">
        <f>IF(G$4="",0,IF($E25="kWh",VLOOKUP(G$4,'4. Billing Determinants'!$B$19:$N$41,4,0)/'4. Billing Determinants'!$E$41*$D25,IF($E25="kW",VLOOKUP(G$4,'4. Billing Determinants'!$B$19:$N$41,5,0)/'4. Billing Determinants'!$F$41*$D25,IF($E25="Non-RPP kWh",VLOOKUP(G$4,'4. Billing Determinants'!$B$19:$N$41,6,0)/'4. Billing Determinants'!$G$41*$D25,IF($E25="Distribution Rev.",VLOOKUP(G$4,'4. Billing Determinants'!$B$19:$N$41,8,0)/'4. Billing Determinants'!$I$41*$D25, VLOOKUP(G$4,'4. Billing Determinants'!$B$19:$N$41,3,0)/'4. Billing Determinants'!$D$41*$D25)))))</f>
        <v>0</v>
      </c>
      <c r="H25" s="148">
        <f>IF(H$4="",0,IF($E25="kWh",VLOOKUP(H$4,'4. Billing Determinants'!$B$19:$N$41,4,0)/'4. Billing Determinants'!$E$41*$D25,IF($E25="kW",VLOOKUP(H$4,'4. Billing Determinants'!$B$19:$N$41,5,0)/'4. Billing Determinants'!$F$41*$D25,IF($E25="Non-RPP kWh",VLOOKUP(H$4,'4. Billing Determinants'!$B$19:$N$41,6,0)/'4. Billing Determinants'!$G$41*$D25,IF($E25="Distribution Rev.",VLOOKUP(H$4,'4. Billing Determinants'!$B$19:$N$41,8,0)/'4. Billing Determinants'!$I$41*$D25, VLOOKUP(H$4,'4. Billing Determinants'!$B$19:$N$41,3,0)/'4. Billing Determinants'!$D$41*$D25)))))</f>
        <v>0</v>
      </c>
      <c r="I25" s="148">
        <f>IF(I$4="",0,IF($E25="kWh",VLOOKUP(I$4,'4. Billing Determinants'!$B$19:$N$41,4,0)/'4. Billing Determinants'!$E$41*$D25,IF($E25="kW",VLOOKUP(I$4,'4. Billing Determinants'!$B$19:$N$41,5,0)/'4. Billing Determinants'!$F$41*$D25,IF($E25="Non-RPP kWh",VLOOKUP(I$4,'4. Billing Determinants'!$B$19:$N$41,6,0)/'4. Billing Determinants'!$G$41*$D25,IF($E25="Distribution Rev.",VLOOKUP(I$4,'4. Billing Determinants'!$B$19:$N$41,8,0)/'4. Billing Determinants'!$I$41*$D25, VLOOKUP(I$4,'4. Billing Determinants'!$B$19:$N$41,3,0)/'4. Billing Determinants'!$D$41*$D25)))))</f>
        <v>0</v>
      </c>
      <c r="J25" s="148">
        <f>IF(J$4="",0,IF($E25="kWh",VLOOKUP(J$4,'4. Billing Determinants'!$B$19:$N$41,4,0)/'4. Billing Determinants'!$E$41*$D25,IF($E25="kW",VLOOKUP(J$4,'4. Billing Determinants'!$B$19:$N$41,5,0)/'4. Billing Determinants'!$F$41*$D25,IF($E25="Non-RPP kWh",VLOOKUP(J$4,'4. Billing Determinants'!$B$19:$N$41,6,0)/'4. Billing Determinants'!$G$41*$D25,IF($E25="Distribution Rev.",VLOOKUP(J$4,'4. Billing Determinants'!$B$19:$N$41,8,0)/'4. Billing Determinants'!$I$41*$D25, VLOOKUP(J$4,'4. Billing Determinants'!$B$19:$N$41,3,0)/'4. Billing Determinants'!$D$41*$D25)))))</f>
        <v>0</v>
      </c>
      <c r="K25" s="148">
        <f>IF(K$4="",0,IF($E25="kWh",VLOOKUP(K$4,'4. Billing Determinants'!$B$19:$N$41,4,0)/'4. Billing Determinants'!$E$41*$D25,IF($E25="kW",VLOOKUP(K$4,'4. Billing Determinants'!$B$19:$N$41,5,0)/'4. Billing Determinants'!$F$41*$D25,IF($E25="Non-RPP kWh",VLOOKUP(K$4,'4. Billing Determinants'!$B$19:$N$41,6,0)/'4. Billing Determinants'!$G$41*$D25,IF($E25="Distribution Rev.",VLOOKUP(K$4,'4. Billing Determinants'!$B$19:$N$41,8,0)/'4. Billing Determinants'!$I$41*$D25, VLOOKUP(K$4,'4. Billing Determinants'!$B$19:$N$41,3,0)/'4. Billing Determinants'!$D$41*$D25)))))</f>
        <v>0</v>
      </c>
      <c r="L25" s="148">
        <f>IF(L$4="",0,IF($E25="kWh",VLOOKUP(L$4,'4. Billing Determinants'!$B$19:$N$41,4,0)/'4. Billing Determinants'!$E$41*$D25,IF($E25="kW",VLOOKUP(L$4,'4. Billing Determinants'!$B$19:$N$41,5,0)/'4. Billing Determinants'!$F$41*$D25,IF($E25="Non-RPP kWh",VLOOKUP(L$4,'4. Billing Determinants'!$B$19:$N$41,6,0)/'4. Billing Determinants'!$G$41*$D25,IF($E25="Distribution Rev.",VLOOKUP(L$4,'4. Billing Determinants'!$B$19:$N$41,8,0)/'4. Billing Determinants'!$I$41*$D25, VLOOKUP(L$4,'4. Billing Determinants'!$B$19:$N$41,3,0)/'4. Billing Determinants'!$D$41*$D25)))))</f>
        <v>0</v>
      </c>
      <c r="M25" s="148">
        <f>IF(M$4="",0,IF($E25="kWh",VLOOKUP(M$4,'4. Billing Determinants'!$B$19:$N$41,4,0)/'4. Billing Determinants'!$E$41*$D25,IF($E25="kW",VLOOKUP(M$4,'4. Billing Determinants'!$B$19:$N$41,5,0)/'4. Billing Determinants'!$F$41*$D25,IF($E25="Non-RPP kWh",VLOOKUP(M$4,'4. Billing Determinants'!$B$19:$N$41,6,0)/'4. Billing Determinants'!$G$41*$D25,IF($E25="Distribution Rev.",VLOOKUP(M$4,'4. Billing Determinants'!$B$19:$N$41,8,0)/'4. Billing Determinants'!$I$41*$D25, VLOOKUP(M$4,'4. Billing Determinants'!$B$19:$N$41,3,0)/'4. Billing Determinants'!$D$41*$D25)))))</f>
        <v>0</v>
      </c>
      <c r="N25" s="148">
        <f>IF(N$4="",0,IF($E25="kWh",VLOOKUP(N$4,'4. Billing Determinants'!$B$19:$N$41,4,0)/'4. Billing Determinants'!$E$41*$D25,IF($E25="kW",VLOOKUP(N$4,'4. Billing Determinants'!$B$19:$N$41,5,0)/'4. Billing Determinants'!$F$41*$D25,IF($E25="Non-RPP kWh",VLOOKUP(N$4,'4. Billing Determinants'!$B$19:$N$41,6,0)/'4. Billing Determinants'!$G$41*$D25,IF($E25="Distribution Rev.",VLOOKUP(N$4,'4. Billing Determinants'!$B$19:$N$41,8,0)/'4. Billing Determinants'!$I$41*$D25, VLOOKUP(N$4,'4. Billing Determinants'!$B$19:$N$41,3,0)/'4. Billing Determinants'!$D$41*$D25)))))</f>
        <v>0</v>
      </c>
      <c r="O25" s="148">
        <f>IF(O$4="",0,IF($E25="kWh",VLOOKUP(O$4,'4. Billing Determinants'!$B$19:$N$41,4,0)/'4. Billing Determinants'!$E$41*$D25,IF($E25="kW",VLOOKUP(O$4,'4. Billing Determinants'!$B$19:$N$41,5,0)/'4. Billing Determinants'!$F$41*$D25,IF($E25="Non-RPP kWh",VLOOKUP(O$4,'4. Billing Determinants'!$B$19:$N$41,6,0)/'4. Billing Determinants'!$G$41*$D25,IF($E25="Distribution Rev.",VLOOKUP(O$4,'4. Billing Determinants'!$B$19:$N$41,8,0)/'4. Billing Determinants'!$I$41*$D25, VLOOKUP(O$4,'4. Billing Determinants'!$B$19:$N$41,3,0)/'4. Billing Determinants'!$D$41*$D25)))))</f>
        <v>0</v>
      </c>
      <c r="P25" s="148">
        <f>IF(P$4="",0,IF($E25="kWh",VLOOKUP(P$4,'4. Billing Determinants'!$B$19:$N$41,4,0)/'4. Billing Determinants'!$E$41*$D25,IF($E25="kW",VLOOKUP(P$4,'4. Billing Determinants'!$B$19:$N$41,5,0)/'4. Billing Determinants'!$F$41*$D25,IF($E25="Non-RPP kWh",VLOOKUP(P$4,'4. Billing Determinants'!$B$19:$N$41,6,0)/'4. Billing Determinants'!$G$41*$D25,IF($E25="Distribution Rev.",VLOOKUP(P$4,'4. Billing Determinants'!$B$19:$N$41,8,0)/'4. Billing Determinants'!$I$41*$D25, VLOOKUP(P$4,'4. Billing Determinants'!$B$19:$N$41,3,0)/'4. Billing Determinants'!$D$41*$D25)))))</f>
        <v>0</v>
      </c>
      <c r="Q25" s="148">
        <f>IF(Q$4="",0,IF($E25="kWh",VLOOKUP(Q$4,'4. Billing Determinants'!$B$19:$N$41,4,0)/'4. Billing Determinants'!$E$41*$D25,IF($E25="kW",VLOOKUP(Q$4,'4. Billing Determinants'!$B$19:$N$41,5,0)/'4. Billing Determinants'!$F$41*$D25,IF($E25="Non-RPP kWh",VLOOKUP(Q$4,'4. Billing Determinants'!$B$19:$N$41,6,0)/'4. Billing Determinants'!$G$41*$D25,IF($E25="Distribution Rev.",VLOOKUP(Q$4,'4. Billing Determinants'!$B$19:$N$41,8,0)/'4. Billing Determinants'!$I$41*$D25, VLOOKUP(Q$4,'4. Billing Determinants'!$B$19:$N$41,3,0)/'4. Billing Determinants'!$D$41*$D25)))))</f>
        <v>0</v>
      </c>
      <c r="R25" s="148">
        <f>IF(R$4="",0,IF($E25="kWh",VLOOKUP(R$4,'4. Billing Determinants'!$B$19:$N$41,4,0)/'4. Billing Determinants'!$E$41*$D25,IF($E25="kW",VLOOKUP(R$4,'4. Billing Determinants'!$B$19:$N$41,5,0)/'4. Billing Determinants'!$F$41*$D25,IF($E25="Non-RPP kWh",VLOOKUP(R$4,'4. Billing Determinants'!$B$19:$N$41,6,0)/'4. Billing Determinants'!$G$41*$D25,IF($E25="Distribution Rev.",VLOOKUP(R$4,'4. Billing Determinants'!$B$19:$N$41,8,0)/'4. Billing Determinants'!$I$41*$D25, VLOOKUP(R$4,'4. Billing Determinants'!$B$19:$N$41,3,0)/'4. Billing Determinants'!$D$41*$D25)))))</f>
        <v>0</v>
      </c>
      <c r="S25" s="148">
        <f>IF(S$4="",0,IF($E25="kWh",VLOOKUP(S$4,'4. Billing Determinants'!$B$19:$N$41,4,0)/'4. Billing Determinants'!$E$41*$D25,IF($E25="kW",VLOOKUP(S$4,'4. Billing Determinants'!$B$19:$N$41,5,0)/'4. Billing Determinants'!$F$41*$D25,IF($E25="Non-RPP kWh",VLOOKUP(S$4,'4. Billing Determinants'!$B$19:$N$41,6,0)/'4. Billing Determinants'!$G$41*$D25,IF($E25="Distribution Rev.",VLOOKUP(S$4,'4. Billing Determinants'!$B$19:$N$41,8,0)/'4. Billing Determinants'!$I$41*$D25, VLOOKUP(S$4,'4. Billing Determinants'!$B$19:$N$41,3,0)/'4. Billing Determinants'!$D$41*$D25)))))</f>
        <v>0</v>
      </c>
      <c r="T25" s="148">
        <f>IF(T$4="",0,IF($E25="kWh",VLOOKUP(T$4,'4. Billing Determinants'!$B$19:$N$41,4,0)/'4. Billing Determinants'!$E$41*$D25,IF($E25="kW",VLOOKUP(T$4,'4. Billing Determinants'!$B$19:$N$41,5,0)/'4. Billing Determinants'!$F$41*$D25,IF($E25="Non-RPP kWh",VLOOKUP(T$4,'4. Billing Determinants'!$B$19:$N$41,6,0)/'4. Billing Determinants'!$G$41*$D25,IF($E25="Distribution Rev.",VLOOKUP(T$4,'4. Billing Determinants'!$B$19:$N$41,8,0)/'4. Billing Determinants'!$I$41*$D25, VLOOKUP(T$4,'4. Billing Determinants'!$B$19:$N$41,3,0)/'4. Billing Determinants'!$D$41*$D25)))))</f>
        <v>0</v>
      </c>
      <c r="U25" s="148">
        <f>IF(U$4="",0,IF($E25="kWh",VLOOKUP(U$4,'4. Billing Determinants'!$B$19:$N$41,4,0)/'4. Billing Determinants'!$E$41*$D25,IF($E25="kW",VLOOKUP(U$4,'4. Billing Determinants'!$B$19:$N$41,5,0)/'4. Billing Determinants'!$F$41*$D25,IF($E25="Non-RPP kWh",VLOOKUP(U$4,'4. Billing Determinants'!$B$19:$N$41,6,0)/'4. Billing Determinants'!$G$41*$D25,IF($E25="Distribution Rev.",VLOOKUP(U$4,'4. Billing Determinants'!$B$19:$N$41,8,0)/'4. Billing Determinants'!$I$41*$D25, VLOOKUP(U$4,'4. Billing Determinants'!$B$19:$N$41,3,0)/'4. Billing Determinants'!$D$41*$D25)))))</f>
        <v>0</v>
      </c>
      <c r="V25" s="148">
        <f>IF(V$4="",0,IF($E25="kWh",VLOOKUP(V$4,'4. Billing Determinants'!$B$19:$N$41,4,0)/'4. Billing Determinants'!$E$41*$D25,IF($E25="kW",VLOOKUP(V$4,'4. Billing Determinants'!$B$19:$N$41,5,0)/'4. Billing Determinants'!$F$41*$D25,IF($E25="Non-RPP kWh",VLOOKUP(V$4,'4. Billing Determinants'!$B$19:$N$41,6,0)/'4. Billing Determinants'!$G$41*$D25,IF($E25="Distribution Rev.",VLOOKUP(V$4,'4. Billing Determinants'!$B$19:$N$41,8,0)/'4. Billing Determinants'!$I$41*$D25, VLOOKUP(V$4,'4. Billing Determinants'!$B$19:$N$41,3,0)/'4. Billing Determinants'!$D$41*$D25)))))</f>
        <v>0</v>
      </c>
      <c r="W25" s="148">
        <f>IF(W$4="",0,IF($E25="kWh",VLOOKUP(W$4,'4. Billing Determinants'!$B$19:$N$41,4,0)/'4. Billing Determinants'!$E$41*$D25,IF($E25="kW",VLOOKUP(W$4,'4. Billing Determinants'!$B$19:$N$41,5,0)/'4. Billing Determinants'!$F$41*$D25,IF($E25="Non-RPP kWh",VLOOKUP(W$4,'4. Billing Determinants'!$B$19:$N$41,6,0)/'4. Billing Determinants'!$G$41*$D25,IF($E25="Distribution Rev.",VLOOKUP(W$4,'4. Billing Determinants'!$B$19:$N$41,8,0)/'4. Billing Determinants'!$I$41*$D25, VLOOKUP(W$4,'4. Billing Determinants'!$B$19:$N$41,3,0)/'4. Billing Determinants'!$D$41*$D25)))))</f>
        <v>0</v>
      </c>
      <c r="X25" s="148">
        <f>IF(X$4="",0,IF($E25="kWh",VLOOKUP(X$4,'4. Billing Determinants'!$B$19:$N$41,4,0)/'4. Billing Determinants'!$E$41*$D25,IF($E25="kW",VLOOKUP(X$4,'4. Billing Determinants'!$B$19:$N$41,5,0)/'4. Billing Determinants'!$F$41*$D25,IF($E25="Non-RPP kWh",VLOOKUP(X$4,'4. Billing Determinants'!$B$19:$N$41,6,0)/'4. Billing Determinants'!$G$41*$D25,IF($E25="Distribution Rev.",VLOOKUP(X$4,'4. Billing Determinants'!$B$19:$N$41,8,0)/'4. Billing Determinants'!$I$41*$D25, VLOOKUP(X$4,'4. Billing Determinants'!$B$19:$N$41,3,0)/'4. Billing Determinants'!$D$41*$D25)))))</f>
        <v>0</v>
      </c>
      <c r="Y25" s="148">
        <f>IF(Y$4="",0,IF($E25="kWh",VLOOKUP(Y$4,'4. Billing Determinants'!$B$19:$N$41,4,0)/'4. Billing Determinants'!$E$41*$D25,IF($E25="kW",VLOOKUP(Y$4,'4. Billing Determinants'!$B$19:$N$41,5,0)/'4. Billing Determinants'!$F$41*$D25,IF($E25="Non-RPP kWh",VLOOKUP(Y$4,'4. Billing Determinants'!$B$19:$N$41,6,0)/'4. Billing Determinants'!$G$41*$D25,IF($E25="Distribution Rev.",VLOOKUP(Y$4,'4. Billing Determinants'!$B$19:$N$41,8,0)/'4. Billing Determinants'!$I$41*$D25, VLOOKUP(Y$4,'4. Billing Determinants'!$B$19:$N$41,3,0)/'4. Billing Determinants'!$D$41*$D25)))))</f>
        <v>0</v>
      </c>
    </row>
    <row r="26" spans="2:25">
      <c r="B26" s="146" t="s">
        <v>64</v>
      </c>
      <c r="C26" s="147">
        <v>1531</v>
      </c>
      <c r="D26" s="148">
        <f>'2. 2013 Continuity Schedule'!CL49</f>
        <v>0</v>
      </c>
      <c r="E26" s="166"/>
      <c r="F26" s="148">
        <f>IF(F$4="",0,IF($E26="kWh",VLOOKUP(F$4,'4. Billing Determinants'!$B$19:$N$41,4,0)/'4. Billing Determinants'!$E$41*$D26,IF($E26="kW",VLOOKUP(F$4,'4. Billing Determinants'!$B$19:$N$41,5,0)/'4. Billing Determinants'!$F$41*$D26,IF($E26="Non-RPP kWh",VLOOKUP(F$4,'4. Billing Determinants'!$B$19:$N$41,6,0)/'4. Billing Determinants'!$G$41*$D26,IF($E26="Distribution Rev.",VLOOKUP(F$4,'4. Billing Determinants'!$B$19:$N$41,8,0)/'4. Billing Determinants'!$I$41*$D26, VLOOKUP(F$4,'4. Billing Determinants'!$B$19:$N$41,3,0)/'4. Billing Determinants'!$D$41*$D26)))))</f>
        <v>0</v>
      </c>
      <c r="G26" s="148">
        <f>IF(G$4="",0,IF($E26="kWh",VLOOKUP(G$4,'4. Billing Determinants'!$B$19:$N$41,4,0)/'4. Billing Determinants'!$E$41*$D26,IF($E26="kW",VLOOKUP(G$4,'4. Billing Determinants'!$B$19:$N$41,5,0)/'4. Billing Determinants'!$F$41*$D26,IF($E26="Non-RPP kWh",VLOOKUP(G$4,'4. Billing Determinants'!$B$19:$N$41,6,0)/'4. Billing Determinants'!$G$41*$D26,IF($E26="Distribution Rev.",VLOOKUP(G$4,'4. Billing Determinants'!$B$19:$N$41,8,0)/'4. Billing Determinants'!$I$41*$D26, VLOOKUP(G$4,'4. Billing Determinants'!$B$19:$N$41,3,0)/'4. Billing Determinants'!$D$41*$D26)))))</f>
        <v>0</v>
      </c>
      <c r="H26" s="148">
        <f>IF(H$4="",0,IF($E26="kWh",VLOOKUP(H$4,'4. Billing Determinants'!$B$19:$N$41,4,0)/'4. Billing Determinants'!$E$41*$D26,IF($E26="kW",VLOOKUP(H$4,'4. Billing Determinants'!$B$19:$N$41,5,0)/'4. Billing Determinants'!$F$41*$D26,IF($E26="Non-RPP kWh",VLOOKUP(H$4,'4. Billing Determinants'!$B$19:$N$41,6,0)/'4. Billing Determinants'!$G$41*$D26,IF($E26="Distribution Rev.",VLOOKUP(H$4,'4. Billing Determinants'!$B$19:$N$41,8,0)/'4. Billing Determinants'!$I$41*$D26, VLOOKUP(H$4,'4. Billing Determinants'!$B$19:$N$41,3,0)/'4. Billing Determinants'!$D$41*$D26)))))</f>
        <v>0</v>
      </c>
      <c r="I26" s="148">
        <f>IF(I$4="",0,IF($E26="kWh",VLOOKUP(I$4,'4. Billing Determinants'!$B$19:$N$41,4,0)/'4. Billing Determinants'!$E$41*$D26,IF($E26="kW",VLOOKUP(I$4,'4. Billing Determinants'!$B$19:$N$41,5,0)/'4. Billing Determinants'!$F$41*$D26,IF($E26="Non-RPP kWh",VLOOKUP(I$4,'4. Billing Determinants'!$B$19:$N$41,6,0)/'4. Billing Determinants'!$G$41*$D26,IF($E26="Distribution Rev.",VLOOKUP(I$4,'4. Billing Determinants'!$B$19:$N$41,8,0)/'4. Billing Determinants'!$I$41*$D26, VLOOKUP(I$4,'4. Billing Determinants'!$B$19:$N$41,3,0)/'4. Billing Determinants'!$D$41*$D26)))))</f>
        <v>0</v>
      </c>
      <c r="J26" s="148">
        <f>IF(J$4="",0,IF($E26="kWh",VLOOKUP(J$4,'4. Billing Determinants'!$B$19:$N$41,4,0)/'4. Billing Determinants'!$E$41*$D26,IF($E26="kW",VLOOKUP(J$4,'4. Billing Determinants'!$B$19:$N$41,5,0)/'4. Billing Determinants'!$F$41*$D26,IF($E26="Non-RPP kWh",VLOOKUP(J$4,'4. Billing Determinants'!$B$19:$N$41,6,0)/'4. Billing Determinants'!$G$41*$D26,IF($E26="Distribution Rev.",VLOOKUP(J$4,'4. Billing Determinants'!$B$19:$N$41,8,0)/'4. Billing Determinants'!$I$41*$D26, VLOOKUP(J$4,'4. Billing Determinants'!$B$19:$N$41,3,0)/'4. Billing Determinants'!$D$41*$D26)))))</f>
        <v>0</v>
      </c>
      <c r="K26" s="148">
        <f>IF(K$4="",0,IF($E26="kWh",VLOOKUP(K$4,'4. Billing Determinants'!$B$19:$N$41,4,0)/'4. Billing Determinants'!$E$41*$D26,IF($E26="kW",VLOOKUP(K$4,'4. Billing Determinants'!$B$19:$N$41,5,0)/'4. Billing Determinants'!$F$41*$D26,IF($E26="Non-RPP kWh",VLOOKUP(K$4,'4. Billing Determinants'!$B$19:$N$41,6,0)/'4. Billing Determinants'!$G$41*$D26,IF($E26="Distribution Rev.",VLOOKUP(K$4,'4. Billing Determinants'!$B$19:$N$41,8,0)/'4. Billing Determinants'!$I$41*$D26, VLOOKUP(K$4,'4. Billing Determinants'!$B$19:$N$41,3,0)/'4. Billing Determinants'!$D$41*$D26)))))</f>
        <v>0</v>
      </c>
      <c r="L26" s="148">
        <f>IF(L$4="",0,IF($E26="kWh",VLOOKUP(L$4,'4. Billing Determinants'!$B$19:$N$41,4,0)/'4. Billing Determinants'!$E$41*$D26,IF($E26="kW",VLOOKUP(L$4,'4. Billing Determinants'!$B$19:$N$41,5,0)/'4. Billing Determinants'!$F$41*$D26,IF($E26="Non-RPP kWh",VLOOKUP(L$4,'4. Billing Determinants'!$B$19:$N$41,6,0)/'4. Billing Determinants'!$G$41*$D26,IF($E26="Distribution Rev.",VLOOKUP(L$4,'4. Billing Determinants'!$B$19:$N$41,8,0)/'4. Billing Determinants'!$I$41*$D26, VLOOKUP(L$4,'4. Billing Determinants'!$B$19:$N$41,3,0)/'4. Billing Determinants'!$D$41*$D26)))))</f>
        <v>0</v>
      </c>
      <c r="M26" s="148">
        <f>IF(M$4="",0,IF($E26="kWh",VLOOKUP(M$4,'4. Billing Determinants'!$B$19:$N$41,4,0)/'4. Billing Determinants'!$E$41*$D26,IF($E26="kW",VLOOKUP(M$4,'4. Billing Determinants'!$B$19:$N$41,5,0)/'4. Billing Determinants'!$F$41*$D26,IF($E26="Non-RPP kWh",VLOOKUP(M$4,'4. Billing Determinants'!$B$19:$N$41,6,0)/'4. Billing Determinants'!$G$41*$D26,IF($E26="Distribution Rev.",VLOOKUP(M$4,'4. Billing Determinants'!$B$19:$N$41,8,0)/'4. Billing Determinants'!$I$41*$D26, VLOOKUP(M$4,'4. Billing Determinants'!$B$19:$N$41,3,0)/'4. Billing Determinants'!$D$41*$D26)))))</f>
        <v>0</v>
      </c>
      <c r="N26" s="148">
        <f>IF(N$4="",0,IF($E26="kWh",VLOOKUP(N$4,'4. Billing Determinants'!$B$19:$N$41,4,0)/'4. Billing Determinants'!$E$41*$D26,IF($E26="kW",VLOOKUP(N$4,'4. Billing Determinants'!$B$19:$N$41,5,0)/'4. Billing Determinants'!$F$41*$D26,IF($E26="Non-RPP kWh",VLOOKUP(N$4,'4. Billing Determinants'!$B$19:$N$41,6,0)/'4. Billing Determinants'!$G$41*$D26,IF($E26="Distribution Rev.",VLOOKUP(N$4,'4. Billing Determinants'!$B$19:$N$41,8,0)/'4. Billing Determinants'!$I$41*$D26, VLOOKUP(N$4,'4. Billing Determinants'!$B$19:$N$41,3,0)/'4. Billing Determinants'!$D$41*$D26)))))</f>
        <v>0</v>
      </c>
      <c r="O26" s="148">
        <f>IF(O$4="",0,IF($E26="kWh",VLOOKUP(O$4,'4. Billing Determinants'!$B$19:$N$41,4,0)/'4. Billing Determinants'!$E$41*$D26,IF($E26="kW",VLOOKUP(O$4,'4. Billing Determinants'!$B$19:$N$41,5,0)/'4. Billing Determinants'!$F$41*$D26,IF($E26="Non-RPP kWh",VLOOKUP(O$4,'4. Billing Determinants'!$B$19:$N$41,6,0)/'4. Billing Determinants'!$G$41*$D26,IF($E26="Distribution Rev.",VLOOKUP(O$4,'4. Billing Determinants'!$B$19:$N$41,8,0)/'4. Billing Determinants'!$I$41*$D26, VLOOKUP(O$4,'4. Billing Determinants'!$B$19:$N$41,3,0)/'4. Billing Determinants'!$D$41*$D26)))))</f>
        <v>0</v>
      </c>
      <c r="P26" s="148">
        <f>IF(P$4="",0,IF($E26="kWh",VLOOKUP(P$4,'4. Billing Determinants'!$B$19:$N$41,4,0)/'4. Billing Determinants'!$E$41*$D26,IF($E26="kW",VLOOKUP(P$4,'4. Billing Determinants'!$B$19:$N$41,5,0)/'4. Billing Determinants'!$F$41*$D26,IF($E26="Non-RPP kWh",VLOOKUP(P$4,'4. Billing Determinants'!$B$19:$N$41,6,0)/'4. Billing Determinants'!$G$41*$D26,IF($E26="Distribution Rev.",VLOOKUP(P$4,'4. Billing Determinants'!$B$19:$N$41,8,0)/'4. Billing Determinants'!$I$41*$D26, VLOOKUP(P$4,'4. Billing Determinants'!$B$19:$N$41,3,0)/'4. Billing Determinants'!$D$41*$D26)))))</f>
        <v>0</v>
      </c>
      <c r="Q26" s="148">
        <f>IF(Q$4="",0,IF($E26="kWh",VLOOKUP(Q$4,'4. Billing Determinants'!$B$19:$N$41,4,0)/'4. Billing Determinants'!$E$41*$D26,IF($E26="kW",VLOOKUP(Q$4,'4. Billing Determinants'!$B$19:$N$41,5,0)/'4. Billing Determinants'!$F$41*$D26,IF($E26="Non-RPP kWh",VLOOKUP(Q$4,'4. Billing Determinants'!$B$19:$N$41,6,0)/'4. Billing Determinants'!$G$41*$D26,IF($E26="Distribution Rev.",VLOOKUP(Q$4,'4. Billing Determinants'!$B$19:$N$41,8,0)/'4. Billing Determinants'!$I$41*$D26, VLOOKUP(Q$4,'4. Billing Determinants'!$B$19:$N$41,3,0)/'4. Billing Determinants'!$D$41*$D26)))))</f>
        <v>0</v>
      </c>
      <c r="R26" s="148">
        <f>IF(R$4="",0,IF($E26="kWh",VLOOKUP(R$4,'4. Billing Determinants'!$B$19:$N$41,4,0)/'4. Billing Determinants'!$E$41*$D26,IF($E26="kW",VLOOKUP(R$4,'4. Billing Determinants'!$B$19:$N$41,5,0)/'4. Billing Determinants'!$F$41*$D26,IF($E26="Non-RPP kWh",VLOOKUP(R$4,'4. Billing Determinants'!$B$19:$N$41,6,0)/'4. Billing Determinants'!$G$41*$D26,IF($E26="Distribution Rev.",VLOOKUP(R$4,'4. Billing Determinants'!$B$19:$N$41,8,0)/'4. Billing Determinants'!$I$41*$D26, VLOOKUP(R$4,'4. Billing Determinants'!$B$19:$N$41,3,0)/'4. Billing Determinants'!$D$41*$D26)))))</f>
        <v>0</v>
      </c>
      <c r="S26" s="148">
        <f>IF(S$4="",0,IF($E26="kWh",VLOOKUP(S$4,'4. Billing Determinants'!$B$19:$N$41,4,0)/'4. Billing Determinants'!$E$41*$D26,IF($E26="kW",VLOOKUP(S$4,'4. Billing Determinants'!$B$19:$N$41,5,0)/'4. Billing Determinants'!$F$41*$D26,IF($E26="Non-RPP kWh",VLOOKUP(S$4,'4. Billing Determinants'!$B$19:$N$41,6,0)/'4. Billing Determinants'!$G$41*$D26,IF($E26="Distribution Rev.",VLOOKUP(S$4,'4. Billing Determinants'!$B$19:$N$41,8,0)/'4. Billing Determinants'!$I$41*$D26, VLOOKUP(S$4,'4. Billing Determinants'!$B$19:$N$41,3,0)/'4. Billing Determinants'!$D$41*$D26)))))</f>
        <v>0</v>
      </c>
      <c r="T26" s="148">
        <f>IF(T$4="",0,IF($E26="kWh",VLOOKUP(T$4,'4. Billing Determinants'!$B$19:$N$41,4,0)/'4. Billing Determinants'!$E$41*$D26,IF($E26="kW",VLOOKUP(T$4,'4. Billing Determinants'!$B$19:$N$41,5,0)/'4. Billing Determinants'!$F$41*$D26,IF($E26="Non-RPP kWh",VLOOKUP(T$4,'4. Billing Determinants'!$B$19:$N$41,6,0)/'4. Billing Determinants'!$G$41*$D26,IF($E26="Distribution Rev.",VLOOKUP(T$4,'4. Billing Determinants'!$B$19:$N$41,8,0)/'4. Billing Determinants'!$I$41*$D26, VLOOKUP(T$4,'4. Billing Determinants'!$B$19:$N$41,3,0)/'4. Billing Determinants'!$D$41*$D26)))))</f>
        <v>0</v>
      </c>
      <c r="U26" s="148">
        <f>IF(U$4="",0,IF($E26="kWh",VLOOKUP(U$4,'4. Billing Determinants'!$B$19:$N$41,4,0)/'4. Billing Determinants'!$E$41*$D26,IF($E26="kW",VLOOKUP(U$4,'4. Billing Determinants'!$B$19:$N$41,5,0)/'4. Billing Determinants'!$F$41*$D26,IF($E26="Non-RPP kWh",VLOOKUP(U$4,'4. Billing Determinants'!$B$19:$N$41,6,0)/'4. Billing Determinants'!$G$41*$D26,IF($E26="Distribution Rev.",VLOOKUP(U$4,'4. Billing Determinants'!$B$19:$N$41,8,0)/'4. Billing Determinants'!$I$41*$D26, VLOOKUP(U$4,'4. Billing Determinants'!$B$19:$N$41,3,0)/'4. Billing Determinants'!$D$41*$D26)))))</f>
        <v>0</v>
      </c>
      <c r="V26" s="148">
        <f>IF(V$4="",0,IF($E26="kWh",VLOOKUP(V$4,'4. Billing Determinants'!$B$19:$N$41,4,0)/'4. Billing Determinants'!$E$41*$D26,IF($E26="kW",VLOOKUP(V$4,'4. Billing Determinants'!$B$19:$N$41,5,0)/'4. Billing Determinants'!$F$41*$D26,IF($E26="Non-RPP kWh",VLOOKUP(V$4,'4. Billing Determinants'!$B$19:$N$41,6,0)/'4. Billing Determinants'!$G$41*$D26,IF($E26="Distribution Rev.",VLOOKUP(V$4,'4. Billing Determinants'!$B$19:$N$41,8,0)/'4. Billing Determinants'!$I$41*$D26, VLOOKUP(V$4,'4. Billing Determinants'!$B$19:$N$41,3,0)/'4. Billing Determinants'!$D$41*$D26)))))</f>
        <v>0</v>
      </c>
      <c r="W26" s="148">
        <f>IF(W$4="",0,IF($E26="kWh",VLOOKUP(W$4,'4. Billing Determinants'!$B$19:$N$41,4,0)/'4. Billing Determinants'!$E$41*$D26,IF($E26="kW",VLOOKUP(W$4,'4. Billing Determinants'!$B$19:$N$41,5,0)/'4. Billing Determinants'!$F$41*$D26,IF($E26="Non-RPP kWh",VLOOKUP(W$4,'4. Billing Determinants'!$B$19:$N$41,6,0)/'4. Billing Determinants'!$G$41*$D26,IF($E26="Distribution Rev.",VLOOKUP(W$4,'4. Billing Determinants'!$B$19:$N$41,8,0)/'4. Billing Determinants'!$I$41*$D26, VLOOKUP(W$4,'4. Billing Determinants'!$B$19:$N$41,3,0)/'4. Billing Determinants'!$D$41*$D26)))))</f>
        <v>0</v>
      </c>
      <c r="X26" s="148">
        <f>IF(X$4="",0,IF($E26="kWh",VLOOKUP(X$4,'4. Billing Determinants'!$B$19:$N$41,4,0)/'4. Billing Determinants'!$E$41*$D26,IF($E26="kW",VLOOKUP(X$4,'4. Billing Determinants'!$B$19:$N$41,5,0)/'4. Billing Determinants'!$F$41*$D26,IF($E26="Non-RPP kWh",VLOOKUP(X$4,'4. Billing Determinants'!$B$19:$N$41,6,0)/'4. Billing Determinants'!$G$41*$D26,IF($E26="Distribution Rev.",VLOOKUP(X$4,'4. Billing Determinants'!$B$19:$N$41,8,0)/'4. Billing Determinants'!$I$41*$D26, VLOOKUP(X$4,'4. Billing Determinants'!$B$19:$N$41,3,0)/'4. Billing Determinants'!$D$41*$D26)))))</f>
        <v>0</v>
      </c>
      <c r="Y26" s="148">
        <f>IF(Y$4="",0,IF($E26="kWh",VLOOKUP(Y$4,'4. Billing Determinants'!$B$19:$N$41,4,0)/'4. Billing Determinants'!$E$41*$D26,IF($E26="kW",VLOOKUP(Y$4,'4. Billing Determinants'!$B$19:$N$41,5,0)/'4. Billing Determinants'!$F$41*$D26,IF($E26="Non-RPP kWh",VLOOKUP(Y$4,'4. Billing Determinants'!$B$19:$N$41,6,0)/'4. Billing Determinants'!$G$41*$D26,IF($E26="Distribution Rev.",VLOOKUP(Y$4,'4. Billing Determinants'!$B$19:$N$41,8,0)/'4. Billing Determinants'!$I$41*$D26, VLOOKUP(Y$4,'4. Billing Determinants'!$B$19:$N$41,3,0)/'4. Billing Determinants'!$D$41*$D26)))))</f>
        <v>0</v>
      </c>
    </row>
    <row r="27" spans="2:25">
      <c r="B27" s="146" t="s">
        <v>65</v>
      </c>
      <c r="C27" s="147">
        <v>1532</v>
      </c>
      <c r="D27" s="148">
        <f>'2. 2013 Continuity Schedule'!CL50</f>
        <v>0</v>
      </c>
      <c r="E27" s="166"/>
      <c r="F27" s="148">
        <f>IF(F$4="",0,IF($E27="kWh",VLOOKUP(F$4,'4. Billing Determinants'!$B$19:$N$41,4,0)/'4. Billing Determinants'!$E$41*$D27,IF($E27="kW",VLOOKUP(F$4,'4. Billing Determinants'!$B$19:$N$41,5,0)/'4. Billing Determinants'!$F$41*$D27,IF($E27="Non-RPP kWh",VLOOKUP(F$4,'4. Billing Determinants'!$B$19:$N$41,6,0)/'4. Billing Determinants'!$G$41*$D27,IF($E27="Distribution Rev.",VLOOKUP(F$4,'4. Billing Determinants'!$B$19:$N$41,8,0)/'4. Billing Determinants'!$I$41*$D27, VLOOKUP(F$4,'4. Billing Determinants'!$B$19:$N$41,3,0)/'4. Billing Determinants'!$D$41*$D27)))))</f>
        <v>0</v>
      </c>
      <c r="G27" s="148">
        <f>IF(G$4="",0,IF($E27="kWh",VLOOKUP(G$4,'4. Billing Determinants'!$B$19:$N$41,4,0)/'4. Billing Determinants'!$E$41*$D27,IF($E27="kW",VLOOKUP(G$4,'4. Billing Determinants'!$B$19:$N$41,5,0)/'4. Billing Determinants'!$F$41*$D27,IF($E27="Non-RPP kWh",VLOOKUP(G$4,'4. Billing Determinants'!$B$19:$N$41,6,0)/'4. Billing Determinants'!$G$41*$D27,IF($E27="Distribution Rev.",VLOOKUP(G$4,'4. Billing Determinants'!$B$19:$N$41,8,0)/'4. Billing Determinants'!$I$41*$D27, VLOOKUP(G$4,'4. Billing Determinants'!$B$19:$N$41,3,0)/'4. Billing Determinants'!$D$41*$D27)))))</f>
        <v>0</v>
      </c>
      <c r="H27" s="148">
        <f>IF(H$4="",0,IF($E27="kWh",VLOOKUP(H$4,'4. Billing Determinants'!$B$19:$N$41,4,0)/'4. Billing Determinants'!$E$41*$D27,IF($E27="kW",VLOOKUP(H$4,'4. Billing Determinants'!$B$19:$N$41,5,0)/'4. Billing Determinants'!$F$41*$D27,IF($E27="Non-RPP kWh",VLOOKUP(H$4,'4. Billing Determinants'!$B$19:$N$41,6,0)/'4. Billing Determinants'!$G$41*$D27,IF($E27="Distribution Rev.",VLOOKUP(H$4,'4. Billing Determinants'!$B$19:$N$41,8,0)/'4. Billing Determinants'!$I$41*$D27, VLOOKUP(H$4,'4. Billing Determinants'!$B$19:$N$41,3,0)/'4. Billing Determinants'!$D$41*$D27)))))</f>
        <v>0</v>
      </c>
      <c r="I27" s="148">
        <f>IF(I$4="",0,IF($E27="kWh",VLOOKUP(I$4,'4. Billing Determinants'!$B$19:$N$41,4,0)/'4. Billing Determinants'!$E$41*$D27,IF($E27="kW",VLOOKUP(I$4,'4. Billing Determinants'!$B$19:$N$41,5,0)/'4. Billing Determinants'!$F$41*$D27,IF($E27="Non-RPP kWh",VLOOKUP(I$4,'4. Billing Determinants'!$B$19:$N$41,6,0)/'4. Billing Determinants'!$G$41*$D27,IF($E27="Distribution Rev.",VLOOKUP(I$4,'4. Billing Determinants'!$B$19:$N$41,8,0)/'4. Billing Determinants'!$I$41*$D27, VLOOKUP(I$4,'4. Billing Determinants'!$B$19:$N$41,3,0)/'4. Billing Determinants'!$D$41*$D27)))))</f>
        <v>0</v>
      </c>
      <c r="J27" s="148">
        <f>IF(J$4="",0,IF($E27="kWh",VLOOKUP(J$4,'4. Billing Determinants'!$B$19:$N$41,4,0)/'4. Billing Determinants'!$E$41*$D27,IF($E27="kW",VLOOKUP(J$4,'4. Billing Determinants'!$B$19:$N$41,5,0)/'4. Billing Determinants'!$F$41*$D27,IF($E27="Non-RPP kWh",VLOOKUP(J$4,'4. Billing Determinants'!$B$19:$N$41,6,0)/'4. Billing Determinants'!$G$41*$D27,IF($E27="Distribution Rev.",VLOOKUP(J$4,'4. Billing Determinants'!$B$19:$N$41,8,0)/'4. Billing Determinants'!$I$41*$D27, VLOOKUP(J$4,'4. Billing Determinants'!$B$19:$N$41,3,0)/'4. Billing Determinants'!$D$41*$D27)))))</f>
        <v>0</v>
      </c>
      <c r="K27" s="148">
        <f>IF(K$4="",0,IF($E27="kWh",VLOOKUP(K$4,'4. Billing Determinants'!$B$19:$N$41,4,0)/'4. Billing Determinants'!$E$41*$D27,IF($E27="kW",VLOOKUP(K$4,'4. Billing Determinants'!$B$19:$N$41,5,0)/'4. Billing Determinants'!$F$41*$D27,IF($E27="Non-RPP kWh",VLOOKUP(K$4,'4. Billing Determinants'!$B$19:$N$41,6,0)/'4. Billing Determinants'!$G$41*$D27,IF($E27="Distribution Rev.",VLOOKUP(K$4,'4. Billing Determinants'!$B$19:$N$41,8,0)/'4. Billing Determinants'!$I$41*$D27, VLOOKUP(K$4,'4. Billing Determinants'!$B$19:$N$41,3,0)/'4. Billing Determinants'!$D$41*$D27)))))</f>
        <v>0</v>
      </c>
      <c r="L27" s="148">
        <f>IF(L$4="",0,IF($E27="kWh",VLOOKUP(L$4,'4. Billing Determinants'!$B$19:$N$41,4,0)/'4. Billing Determinants'!$E$41*$D27,IF($E27="kW",VLOOKUP(L$4,'4. Billing Determinants'!$B$19:$N$41,5,0)/'4. Billing Determinants'!$F$41*$D27,IF($E27="Non-RPP kWh",VLOOKUP(L$4,'4. Billing Determinants'!$B$19:$N$41,6,0)/'4. Billing Determinants'!$G$41*$D27,IF($E27="Distribution Rev.",VLOOKUP(L$4,'4. Billing Determinants'!$B$19:$N$41,8,0)/'4. Billing Determinants'!$I$41*$D27, VLOOKUP(L$4,'4. Billing Determinants'!$B$19:$N$41,3,0)/'4. Billing Determinants'!$D$41*$D27)))))</f>
        <v>0</v>
      </c>
      <c r="M27" s="148">
        <f>IF(M$4="",0,IF($E27="kWh",VLOOKUP(M$4,'4. Billing Determinants'!$B$19:$N$41,4,0)/'4. Billing Determinants'!$E$41*$D27,IF($E27="kW",VLOOKUP(M$4,'4. Billing Determinants'!$B$19:$N$41,5,0)/'4. Billing Determinants'!$F$41*$D27,IF($E27="Non-RPP kWh",VLOOKUP(M$4,'4. Billing Determinants'!$B$19:$N$41,6,0)/'4. Billing Determinants'!$G$41*$D27,IF($E27="Distribution Rev.",VLOOKUP(M$4,'4. Billing Determinants'!$B$19:$N$41,8,0)/'4. Billing Determinants'!$I$41*$D27, VLOOKUP(M$4,'4. Billing Determinants'!$B$19:$N$41,3,0)/'4. Billing Determinants'!$D$41*$D27)))))</f>
        <v>0</v>
      </c>
      <c r="N27" s="148">
        <f>IF(N$4="",0,IF($E27="kWh",VLOOKUP(N$4,'4. Billing Determinants'!$B$19:$N$41,4,0)/'4. Billing Determinants'!$E$41*$D27,IF($E27="kW",VLOOKUP(N$4,'4. Billing Determinants'!$B$19:$N$41,5,0)/'4. Billing Determinants'!$F$41*$D27,IF($E27="Non-RPP kWh",VLOOKUP(N$4,'4. Billing Determinants'!$B$19:$N$41,6,0)/'4. Billing Determinants'!$G$41*$D27,IF($E27="Distribution Rev.",VLOOKUP(N$4,'4. Billing Determinants'!$B$19:$N$41,8,0)/'4. Billing Determinants'!$I$41*$D27, VLOOKUP(N$4,'4. Billing Determinants'!$B$19:$N$41,3,0)/'4. Billing Determinants'!$D$41*$D27)))))</f>
        <v>0</v>
      </c>
      <c r="O27" s="148">
        <f>IF(O$4="",0,IF($E27="kWh",VLOOKUP(O$4,'4. Billing Determinants'!$B$19:$N$41,4,0)/'4. Billing Determinants'!$E$41*$D27,IF($E27="kW",VLOOKUP(O$4,'4. Billing Determinants'!$B$19:$N$41,5,0)/'4. Billing Determinants'!$F$41*$D27,IF($E27="Non-RPP kWh",VLOOKUP(O$4,'4. Billing Determinants'!$B$19:$N$41,6,0)/'4. Billing Determinants'!$G$41*$D27,IF($E27="Distribution Rev.",VLOOKUP(O$4,'4. Billing Determinants'!$B$19:$N$41,8,0)/'4. Billing Determinants'!$I$41*$D27, VLOOKUP(O$4,'4. Billing Determinants'!$B$19:$N$41,3,0)/'4. Billing Determinants'!$D$41*$D27)))))</f>
        <v>0</v>
      </c>
      <c r="P27" s="148">
        <f>IF(P$4="",0,IF($E27="kWh",VLOOKUP(P$4,'4. Billing Determinants'!$B$19:$N$41,4,0)/'4. Billing Determinants'!$E$41*$D27,IF($E27="kW",VLOOKUP(P$4,'4. Billing Determinants'!$B$19:$N$41,5,0)/'4. Billing Determinants'!$F$41*$D27,IF($E27="Non-RPP kWh",VLOOKUP(P$4,'4. Billing Determinants'!$B$19:$N$41,6,0)/'4. Billing Determinants'!$G$41*$D27,IF($E27="Distribution Rev.",VLOOKUP(P$4,'4. Billing Determinants'!$B$19:$N$41,8,0)/'4. Billing Determinants'!$I$41*$D27, VLOOKUP(P$4,'4. Billing Determinants'!$B$19:$N$41,3,0)/'4. Billing Determinants'!$D$41*$D27)))))</f>
        <v>0</v>
      </c>
      <c r="Q27" s="148">
        <f>IF(Q$4="",0,IF($E27="kWh",VLOOKUP(Q$4,'4. Billing Determinants'!$B$19:$N$41,4,0)/'4. Billing Determinants'!$E$41*$D27,IF($E27="kW",VLOOKUP(Q$4,'4. Billing Determinants'!$B$19:$N$41,5,0)/'4. Billing Determinants'!$F$41*$D27,IF($E27="Non-RPP kWh",VLOOKUP(Q$4,'4. Billing Determinants'!$B$19:$N$41,6,0)/'4. Billing Determinants'!$G$41*$D27,IF($E27="Distribution Rev.",VLOOKUP(Q$4,'4. Billing Determinants'!$B$19:$N$41,8,0)/'4. Billing Determinants'!$I$41*$D27, VLOOKUP(Q$4,'4. Billing Determinants'!$B$19:$N$41,3,0)/'4. Billing Determinants'!$D$41*$D27)))))</f>
        <v>0</v>
      </c>
      <c r="R27" s="148">
        <f>IF(R$4="",0,IF($E27="kWh",VLOOKUP(R$4,'4. Billing Determinants'!$B$19:$N$41,4,0)/'4. Billing Determinants'!$E$41*$D27,IF($E27="kW",VLOOKUP(R$4,'4. Billing Determinants'!$B$19:$N$41,5,0)/'4. Billing Determinants'!$F$41*$D27,IF($E27="Non-RPP kWh",VLOOKUP(R$4,'4. Billing Determinants'!$B$19:$N$41,6,0)/'4. Billing Determinants'!$G$41*$D27,IF($E27="Distribution Rev.",VLOOKUP(R$4,'4. Billing Determinants'!$B$19:$N$41,8,0)/'4. Billing Determinants'!$I$41*$D27, VLOOKUP(R$4,'4. Billing Determinants'!$B$19:$N$41,3,0)/'4. Billing Determinants'!$D$41*$D27)))))</f>
        <v>0</v>
      </c>
      <c r="S27" s="148">
        <f>IF(S$4="",0,IF($E27="kWh",VLOOKUP(S$4,'4. Billing Determinants'!$B$19:$N$41,4,0)/'4. Billing Determinants'!$E$41*$D27,IF($E27="kW",VLOOKUP(S$4,'4. Billing Determinants'!$B$19:$N$41,5,0)/'4. Billing Determinants'!$F$41*$D27,IF($E27="Non-RPP kWh",VLOOKUP(S$4,'4. Billing Determinants'!$B$19:$N$41,6,0)/'4. Billing Determinants'!$G$41*$D27,IF($E27="Distribution Rev.",VLOOKUP(S$4,'4. Billing Determinants'!$B$19:$N$41,8,0)/'4. Billing Determinants'!$I$41*$D27, VLOOKUP(S$4,'4. Billing Determinants'!$B$19:$N$41,3,0)/'4. Billing Determinants'!$D$41*$D27)))))</f>
        <v>0</v>
      </c>
      <c r="T27" s="148">
        <f>IF(T$4="",0,IF($E27="kWh",VLOOKUP(T$4,'4. Billing Determinants'!$B$19:$N$41,4,0)/'4. Billing Determinants'!$E$41*$D27,IF($E27="kW",VLOOKUP(T$4,'4. Billing Determinants'!$B$19:$N$41,5,0)/'4. Billing Determinants'!$F$41*$D27,IF($E27="Non-RPP kWh",VLOOKUP(T$4,'4. Billing Determinants'!$B$19:$N$41,6,0)/'4. Billing Determinants'!$G$41*$D27,IF($E27="Distribution Rev.",VLOOKUP(T$4,'4. Billing Determinants'!$B$19:$N$41,8,0)/'4. Billing Determinants'!$I$41*$D27, VLOOKUP(T$4,'4. Billing Determinants'!$B$19:$N$41,3,0)/'4. Billing Determinants'!$D$41*$D27)))))</f>
        <v>0</v>
      </c>
      <c r="U27" s="148">
        <f>IF(U$4="",0,IF($E27="kWh",VLOOKUP(U$4,'4. Billing Determinants'!$B$19:$N$41,4,0)/'4. Billing Determinants'!$E$41*$D27,IF($E27="kW",VLOOKUP(U$4,'4. Billing Determinants'!$B$19:$N$41,5,0)/'4. Billing Determinants'!$F$41*$D27,IF($E27="Non-RPP kWh",VLOOKUP(U$4,'4. Billing Determinants'!$B$19:$N$41,6,0)/'4. Billing Determinants'!$G$41*$D27,IF($E27="Distribution Rev.",VLOOKUP(U$4,'4. Billing Determinants'!$B$19:$N$41,8,0)/'4. Billing Determinants'!$I$41*$D27, VLOOKUP(U$4,'4. Billing Determinants'!$B$19:$N$41,3,0)/'4. Billing Determinants'!$D$41*$D27)))))</f>
        <v>0</v>
      </c>
      <c r="V27" s="148">
        <f>IF(V$4="",0,IF($E27="kWh",VLOOKUP(V$4,'4. Billing Determinants'!$B$19:$N$41,4,0)/'4. Billing Determinants'!$E$41*$D27,IF($E27="kW",VLOOKUP(V$4,'4. Billing Determinants'!$B$19:$N$41,5,0)/'4. Billing Determinants'!$F$41*$D27,IF($E27="Non-RPP kWh",VLOOKUP(V$4,'4. Billing Determinants'!$B$19:$N$41,6,0)/'4. Billing Determinants'!$G$41*$D27,IF($E27="Distribution Rev.",VLOOKUP(V$4,'4. Billing Determinants'!$B$19:$N$41,8,0)/'4. Billing Determinants'!$I$41*$D27, VLOOKUP(V$4,'4. Billing Determinants'!$B$19:$N$41,3,0)/'4. Billing Determinants'!$D$41*$D27)))))</f>
        <v>0</v>
      </c>
      <c r="W27" s="148">
        <f>IF(W$4="",0,IF($E27="kWh",VLOOKUP(W$4,'4. Billing Determinants'!$B$19:$N$41,4,0)/'4. Billing Determinants'!$E$41*$D27,IF($E27="kW",VLOOKUP(W$4,'4. Billing Determinants'!$B$19:$N$41,5,0)/'4. Billing Determinants'!$F$41*$D27,IF($E27="Non-RPP kWh",VLOOKUP(W$4,'4. Billing Determinants'!$B$19:$N$41,6,0)/'4. Billing Determinants'!$G$41*$D27,IF($E27="Distribution Rev.",VLOOKUP(W$4,'4. Billing Determinants'!$B$19:$N$41,8,0)/'4. Billing Determinants'!$I$41*$D27, VLOOKUP(W$4,'4. Billing Determinants'!$B$19:$N$41,3,0)/'4. Billing Determinants'!$D$41*$D27)))))</f>
        <v>0</v>
      </c>
      <c r="X27" s="148">
        <f>IF(X$4="",0,IF($E27="kWh",VLOOKUP(X$4,'4. Billing Determinants'!$B$19:$N$41,4,0)/'4. Billing Determinants'!$E$41*$D27,IF($E27="kW",VLOOKUP(X$4,'4. Billing Determinants'!$B$19:$N$41,5,0)/'4. Billing Determinants'!$F$41*$D27,IF($E27="Non-RPP kWh",VLOOKUP(X$4,'4. Billing Determinants'!$B$19:$N$41,6,0)/'4. Billing Determinants'!$G$41*$D27,IF($E27="Distribution Rev.",VLOOKUP(X$4,'4. Billing Determinants'!$B$19:$N$41,8,0)/'4. Billing Determinants'!$I$41*$D27, VLOOKUP(X$4,'4. Billing Determinants'!$B$19:$N$41,3,0)/'4. Billing Determinants'!$D$41*$D27)))))</f>
        <v>0</v>
      </c>
      <c r="Y27" s="148">
        <f>IF(Y$4="",0,IF($E27="kWh",VLOOKUP(Y$4,'4. Billing Determinants'!$B$19:$N$41,4,0)/'4. Billing Determinants'!$E$41*$D27,IF($E27="kW",VLOOKUP(Y$4,'4. Billing Determinants'!$B$19:$N$41,5,0)/'4. Billing Determinants'!$F$41*$D27,IF($E27="Non-RPP kWh",VLOOKUP(Y$4,'4. Billing Determinants'!$B$19:$N$41,6,0)/'4. Billing Determinants'!$G$41*$D27,IF($E27="Distribution Rev.",VLOOKUP(Y$4,'4. Billing Determinants'!$B$19:$N$41,8,0)/'4. Billing Determinants'!$I$41*$D27, VLOOKUP(Y$4,'4. Billing Determinants'!$B$19:$N$41,3,0)/'4. Billing Determinants'!$D$41*$D27)))))</f>
        <v>0</v>
      </c>
    </row>
    <row r="28" spans="2:25">
      <c r="B28" s="149" t="s">
        <v>41</v>
      </c>
      <c r="C28" s="147">
        <v>1533</v>
      </c>
      <c r="D28" s="148">
        <f>'2. 2013 Continuity Schedule'!CL51</f>
        <v>0</v>
      </c>
      <c r="E28" s="166"/>
      <c r="F28" s="148">
        <f>IF(F$4="",0,IF($E28="kWh",VLOOKUP(F$4,'4. Billing Determinants'!$B$19:$N$41,4,0)/'4. Billing Determinants'!$E$41*$D28,IF($E28="kW",VLOOKUP(F$4,'4. Billing Determinants'!$B$19:$N$41,5,0)/'4. Billing Determinants'!$F$41*$D28,IF($E28="Non-RPP kWh",VLOOKUP(F$4,'4. Billing Determinants'!$B$19:$N$41,6,0)/'4. Billing Determinants'!$G$41*$D28,IF($E28="Distribution Rev.",VLOOKUP(F$4,'4. Billing Determinants'!$B$19:$N$41,8,0)/'4. Billing Determinants'!$I$41*$D28, VLOOKUP(F$4,'4. Billing Determinants'!$B$19:$N$41,3,0)/'4. Billing Determinants'!$D$41*$D28)))))</f>
        <v>0</v>
      </c>
      <c r="G28" s="148">
        <f>IF(G$4="",0,IF($E28="kWh",VLOOKUP(G$4,'4. Billing Determinants'!$B$19:$N$41,4,0)/'4. Billing Determinants'!$E$41*$D28,IF($E28="kW",VLOOKUP(G$4,'4. Billing Determinants'!$B$19:$N$41,5,0)/'4. Billing Determinants'!$F$41*$D28,IF($E28="Non-RPP kWh",VLOOKUP(G$4,'4. Billing Determinants'!$B$19:$N$41,6,0)/'4. Billing Determinants'!$G$41*$D28,IF($E28="Distribution Rev.",VLOOKUP(G$4,'4. Billing Determinants'!$B$19:$N$41,8,0)/'4. Billing Determinants'!$I$41*$D28, VLOOKUP(G$4,'4. Billing Determinants'!$B$19:$N$41,3,0)/'4. Billing Determinants'!$D$41*$D28)))))</f>
        <v>0</v>
      </c>
      <c r="H28" s="148">
        <f>IF(H$4="",0,IF($E28="kWh",VLOOKUP(H$4,'4. Billing Determinants'!$B$19:$N$41,4,0)/'4. Billing Determinants'!$E$41*$D28,IF($E28="kW",VLOOKUP(H$4,'4. Billing Determinants'!$B$19:$N$41,5,0)/'4. Billing Determinants'!$F$41*$D28,IF($E28="Non-RPP kWh",VLOOKUP(H$4,'4. Billing Determinants'!$B$19:$N$41,6,0)/'4. Billing Determinants'!$G$41*$D28,IF($E28="Distribution Rev.",VLOOKUP(H$4,'4. Billing Determinants'!$B$19:$N$41,8,0)/'4. Billing Determinants'!$I$41*$D28, VLOOKUP(H$4,'4. Billing Determinants'!$B$19:$N$41,3,0)/'4. Billing Determinants'!$D$41*$D28)))))</f>
        <v>0</v>
      </c>
      <c r="I28" s="148">
        <f>IF(I$4="",0,IF($E28="kWh",VLOOKUP(I$4,'4. Billing Determinants'!$B$19:$N$41,4,0)/'4. Billing Determinants'!$E$41*$D28,IF($E28="kW",VLOOKUP(I$4,'4. Billing Determinants'!$B$19:$N$41,5,0)/'4. Billing Determinants'!$F$41*$D28,IF($E28="Non-RPP kWh",VLOOKUP(I$4,'4. Billing Determinants'!$B$19:$N$41,6,0)/'4. Billing Determinants'!$G$41*$D28,IF($E28="Distribution Rev.",VLOOKUP(I$4,'4. Billing Determinants'!$B$19:$N$41,8,0)/'4. Billing Determinants'!$I$41*$D28, VLOOKUP(I$4,'4. Billing Determinants'!$B$19:$N$41,3,0)/'4. Billing Determinants'!$D$41*$D28)))))</f>
        <v>0</v>
      </c>
      <c r="J28" s="148">
        <f>IF(J$4="",0,IF($E28="kWh",VLOOKUP(J$4,'4. Billing Determinants'!$B$19:$N$41,4,0)/'4. Billing Determinants'!$E$41*$D28,IF($E28="kW",VLOOKUP(J$4,'4. Billing Determinants'!$B$19:$N$41,5,0)/'4. Billing Determinants'!$F$41*$D28,IF($E28="Non-RPP kWh",VLOOKUP(J$4,'4. Billing Determinants'!$B$19:$N$41,6,0)/'4. Billing Determinants'!$G$41*$D28,IF($E28="Distribution Rev.",VLOOKUP(J$4,'4. Billing Determinants'!$B$19:$N$41,8,0)/'4. Billing Determinants'!$I$41*$D28, VLOOKUP(J$4,'4. Billing Determinants'!$B$19:$N$41,3,0)/'4. Billing Determinants'!$D$41*$D28)))))</f>
        <v>0</v>
      </c>
      <c r="K28" s="148">
        <f>IF(K$4="",0,IF($E28="kWh",VLOOKUP(K$4,'4. Billing Determinants'!$B$19:$N$41,4,0)/'4. Billing Determinants'!$E$41*$D28,IF($E28="kW",VLOOKUP(K$4,'4. Billing Determinants'!$B$19:$N$41,5,0)/'4. Billing Determinants'!$F$41*$D28,IF($E28="Non-RPP kWh",VLOOKUP(K$4,'4. Billing Determinants'!$B$19:$N$41,6,0)/'4. Billing Determinants'!$G$41*$D28,IF($E28="Distribution Rev.",VLOOKUP(K$4,'4. Billing Determinants'!$B$19:$N$41,8,0)/'4. Billing Determinants'!$I$41*$D28, VLOOKUP(K$4,'4. Billing Determinants'!$B$19:$N$41,3,0)/'4. Billing Determinants'!$D$41*$D28)))))</f>
        <v>0</v>
      </c>
      <c r="L28" s="148">
        <f>IF(L$4="",0,IF($E28="kWh",VLOOKUP(L$4,'4. Billing Determinants'!$B$19:$N$41,4,0)/'4. Billing Determinants'!$E$41*$D28,IF($E28="kW",VLOOKUP(L$4,'4. Billing Determinants'!$B$19:$N$41,5,0)/'4. Billing Determinants'!$F$41*$D28,IF($E28="Non-RPP kWh",VLOOKUP(L$4,'4. Billing Determinants'!$B$19:$N$41,6,0)/'4. Billing Determinants'!$G$41*$D28,IF($E28="Distribution Rev.",VLOOKUP(L$4,'4. Billing Determinants'!$B$19:$N$41,8,0)/'4. Billing Determinants'!$I$41*$D28, VLOOKUP(L$4,'4. Billing Determinants'!$B$19:$N$41,3,0)/'4. Billing Determinants'!$D$41*$D28)))))</f>
        <v>0</v>
      </c>
      <c r="M28" s="148">
        <f>IF(M$4="",0,IF($E28="kWh",VLOOKUP(M$4,'4. Billing Determinants'!$B$19:$N$41,4,0)/'4. Billing Determinants'!$E$41*$D28,IF($E28="kW",VLOOKUP(M$4,'4. Billing Determinants'!$B$19:$N$41,5,0)/'4. Billing Determinants'!$F$41*$D28,IF($E28="Non-RPP kWh",VLOOKUP(M$4,'4. Billing Determinants'!$B$19:$N$41,6,0)/'4. Billing Determinants'!$G$41*$D28,IF($E28="Distribution Rev.",VLOOKUP(M$4,'4. Billing Determinants'!$B$19:$N$41,8,0)/'4. Billing Determinants'!$I$41*$D28, VLOOKUP(M$4,'4. Billing Determinants'!$B$19:$N$41,3,0)/'4. Billing Determinants'!$D$41*$D28)))))</f>
        <v>0</v>
      </c>
      <c r="N28" s="148">
        <f>IF(N$4="",0,IF($E28="kWh",VLOOKUP(N$4,'4. Billing Determinants'!$B$19:$N$41,4,0)/'4. Billing Determinants'!$E$41*$D28,IF($E28="kW",VLOOKUP(N$4,'4. Billing Determinants'!$B$19:$N$41,5,0)/'4. Billing Determinants'!$F$41*$D28,IF($E28="Non-RPP kWh",VLOOKUP(N$4,'4. Billing Determinants'!$B$19:$N$41,6,0)/'4. Billing Determinants'!$G$41*$D28,IF($E28="Distribution Rev.",VLOOKUP(N$4,'4. Billing Determinants'!$B$19:$N$41,8,0)/'4. Billing Determinants'!$I$41*$D28, VLOOKUP(N$4,'4. Billing Determinants'!$B$19:$N$41,3,0)/'4. Billing Determinants'!$D$41*$D28)))))</f>
        <v>0</v>
      </c>
      <c r="O28" s="148">
        <f>IF(O$4="",0,IF($E28="kWh",VLOOKUP(O$4,'4. Billing Determinants'!$B$19:$N$41,4,0)/'4. Billing Determinants'!$E$41*$D28,IF($E28="kW",VLOOKUP(O$4,'4. Billing Determinants'!$B$19:$N$41,5,0)/'4. Billing Determinants'!$F$41*$D28,IF($E28="Non-RPP kWh",VLOOKUP(O$4,'4. Billing Determinants'!$B$19:$N$41,6,0)/'4. Billing Determinants'!$G$41*$D28,IF($E28="Distribution Rev.",VLOOKUP(O$4,'4. Billing Determinants'!$B$19:$N$41,8,0)/'4. Billing Determinants'!$I$41*$D28, VLOOKUP(O$4,'4. Billing Determinants'!$B$19:$N$41,3,0)/'4. Billing Determinants'!$D$41*$D28)))))</f>
        <v>0</v>
      </c>
      <c r="P28" s="148">
        <f>IF(P$4="",0,IF($E28="kWh",VLOOKUP(P$4,'4. Billing Determinants'!$B$19:$N$41,4,0)/'4. Billing Determinants'!$E$41*$D28,IF($E28="kW",VLOOKUP(P$4,'4. Billing Determinants'!$B$19:$N$41,5,0)/'4. Billing Determinants'!$F$41*$D28,IF($E28="Non-RPP kWh",VLOOKUP(P$4,'4. Billing Determinants'!$B$19:$N$41,6,0)/'4. Billing Determinants'!$G$41*$D28,IF($E28="Distribution Rev.",VLOOKUP(P$4,'4. Billing Determinants'!$B$19:$N$41,8,0)/'4. Billing Determinants'!$I$41*$D28, VLOOKUP(P$4,'4. Billing Determinants'!$B$19:$N$41,3,0)/'4. Billing Determinants'!$D$41*$D28)))))</f>
        <v>0</v>
      </c>
      <c r="Q28" s="148">
        <f>IF(Q$4="",0,IF($E28="kWh",VLOOKUP(Q$4,'4. Billing Determinants'!$B$19:$N$41,4,0)/'4. Billing Determinants'!$E$41*$D28,IF($E28="kW",VLOOKUP(Q$4,'4. Billing Determinants'!$B$19:$N$41,5,0)/'4. Billing Determinants'!$F$41*$D28,IF($E28="Non-RPP kWh",VLOOKUP(Q$4,'4. Billing Determinants'!$B$19:$N$41,6,0)/'4. Billing Determinants'!$G$41*$D28,IF($E28="Distribution Rev.",VLOOKUP(Q$4,'4. Billing Determinants'!$B$19:$N$41,8,0)/'4. Billing Determinants'!$I$41*$D28, VLOOKUP(Q$4,'4. Billing Determinants'!$B$19:$N$41,3,0)/'4. Billing Determinants'!$D$41*$D28)))))</f>
        <v>0</v>
      </c>
      <c r="R28" s="148">
        <f>IF(R$4="",0,IF($E28="kWh",VLOOKUP(R$4,'4. Billing Determinants'!$B$19:$N$41,4,0)/'4. Billing Determinants'!$E$41*$D28,IF($E28="kW",VLOOKUP(R$4,'4. Billing Determinants'!$B$19:$N$41,5,0)/'4. Billing Determinants'!$F$41*$D28,IF($E28="Non-RPP kWh",VLOOKUP(R$4,'4. Billing Determinants'!$B$19:$N$41,6,0)/'4. Billing Determinants'!$G$41*$D28,IF($E28="Distribution Rev.",VLOOKUP(R$4,'4. Billing Determinants'!$B$19:$N$41,8,0)/'4. Billing Determinants'!$I$41*$D28, VLOOKUP(R$4,'4. Billing Determinants'!$B$19:$N$41,3,0)/'4. Billing Determinants'!$D$41*$D28)))))</f>
        <v>0</v>
      </c>
      <c r="S28" s="148">
        <f>IF(S$4="",0,IF($E28="kWh",VLOOKUP(S$4,'4. Billing Determinants'!$B$19:$N$41,4,0)/'4. Billing Determinants'!$E$41*$D28,IF($E28="kW",VLOOKUP(S$4,'4. Billing Determinants'!$B$19:$N$41,5,0)/'4. Billing Determinants'!$F$41*$D28,IF($E28="Non-RPP kWh",VLOOKUP(S$4,'4. Billing Determinants'!$B$19:$N$41,6,0)/'4. Billing Determinants'!$G$41*$D28,IF($E28="Distribution Rev.",VLOOKUP(S$4,'4. Billing Determinants'!$B$19:$N$41,8,0)/'4. Billing Determinants'!$I$41*$D28, VLOOKUP(S$4,'4. Billing Determinants'!$B$19:$N$41,3,0)/'4. Billing Determinants'!$D$41*$D28)))))</f>
        <v>0</v>
      </c>
      <c r="T28" s="148">
        <f>IF(T$4="",0,IF($E28="kWh",VLOOKUP(T$4,'4. Billing Determinants'!$B$19:$N$41,4,0)/'4. Billing Determinants'!$E$41*$D28,IF($E28="kW",VLOOKUP(T$4,'4. Billing Determinants'!$B$19:$N$41,5,0)/'4. Billing Determinants'!$F$41*$D28,IF($E28="Non-RPP kWh",VLOOKUP(T$4,'4. Billing Determinants'!$B$19:$N$41,6,0)/'4. Billing Determinants'!$G$41*$D28,IF($E28="Distribution Rev.",VLOOKUP(T$4,'4. Billing Determinants'!$B$19:$N$41,8,0)/'4. Billing Determinants'!$I$41*$D28, VLOOKUP(T$4,'4. Billing Determinants'!$B$19:$N$41,3,0)/'4. Billing Determinants'!$D$41*$D28)))))</f>
        <v>0</v>
      </c>
      <c r="U28" s="148">
        <f>IF(U$4="",0,IF($E28="kWh",VLOOKUP(U$4,'4. Billing Determinants'!$B$19:$N$41,4,0)/'4. Billing Determinants'!$E$41*$D28,IF($E28="kW",VLOOKUP(U$4,'4. Billing Determinants'!$B$19:$N$41,5,0)/'4. Billing Determinants'!$F$41*$D28,IF($E28="Non-RPP kWh",VLOOKUP(U$4,'4. Billing Determinants'!$B$19:$N$41,6,0)/'4. Billing Determinants'!$G$41*$D28,IF($E28="Distribution Rev.",VLOOKUP(U$4,'4. Billing Determinants'!$B$19:$N$41,8,0)/'4. Billing Determinants'!$I$41*$D28, VLOOKUP(U$4,'4. Billing Determinants'!$B$19:$N$41,3,0)/'4. Billing Determinants'!$D$41*$D28)))))</f>
        <v>0</v>
      </c>
      <c r="V28" s="148">
        <f>IF(V$4="",0,IF($E28="kWh",VLOOKUP(V$4,'4. Billing Determinants'!$B$19:$N$41,4,0)/'4. Billing Determinants'!$E$41*$D28,IF($E28="kW",VLOOKUP(V$4,'4. Billing Determinants'!$B$19:$N$41,5,0)/'4. Billing Determinants'!$F$41*$D28,IF($E28="Non-RPP kWh",VLOOKUP(V$4,'4. Billing Determinants'!$B$19:$N$41,6,0)/'4. Billing Determinants'!$G$41*$D28,IF($E28="Distribution Rev.",VLOOKUP(V$4,'4. Billing Determinants'!$B$19:$N$41,8,0)/'4. Billing Determinants'!$I$41*$D28, VLOOKUP(V$4,'4. Billing Determinants'!$B$19:$N$41,3,0)/'4. Billing Determinants'!$D$41*$D28)))))</f>
        <v>0</v>
      </c>
      <c r="W28" s="148">
        <f>IF(W$4="",0,IF($E28="kWh",VLOOKUP(W$4,'4. Billing Determinants'!$B$19:$N$41,4,0)/'4. Billing Determinants'!$E$41*$D28,IF($E28="kW",VLOOKUP(W$4,'4. Billing Determinants'!$B$19:$N$41,5,0)/'4. Billing Determinants'!$F$41*$D28,IF($E28="Non-RPP kWh",VLOOKUP(W$4,'4. Billing Determinants'!$B$19:$N$41,6,0)/'4. Billing Determinants'!$G$41*$D28,IF($E28="Distribution Rev.",VLOOKUP(W$4,'4. Billing Determinants'!$B$19:$N$41,8,0)/'4. Billing Determinants'!$I$41*$D28, VLOOKUP(W$4,'4. Billing Determinants'!$B$19:$N$41,3,0)/'4. Billing Determinants'!$D$41*$D28)))))</f>
        <v>0</v>
      </c>
      <c r="X28" s="148">
        <f>IF(X$4="",0,IF($E28="kWh",VLOOKUP(X$4,'4. Billing Determinants'!$B$19:$N$41,4,0)/'4. Billing Determinants'!$E$41*$D28,IF($E28="kW",VLOOKUP(X$4,'4. Billing Determinants'!$B$19:$N$41,5,0)/'4. Billing Determinants'!$F$41*$D28,IF($E28="Non-RPP kWh",VLOOKUP(X$4,'4. Billing Determinants'!$B$19:$N$41,6,0)/'4. Billing Determinants'!$G$41*$D28,IF($E28="Distribution Rev.",VLOOKUP(X$4,'4. Billing Determinants'!$B$19:$N$41,8,0)/'4. Billing Determinants'!$I$41*$D28, VLOOKUP(X$4,'4. Billing Determinants'!$B$19:$N$41,3,0)/'4. Billing Determinants'!$D$41*$D28)))))</f>
        <v>0</v>
      </c>
      <c r="Y28" s="148">
        <f>IF(Y$4="",0,IF($E28="kWh",VLOOKUP(Y$4,'4. Billing Determinants'!$B$19:$N$41,4,0)/'4. Billing Determinants'!$E$41*$D28,IF($E28="kW",VLOOKUP(Y$4,'4. Billing Determinants'!$B$19:$N$41,5,0)/'4. Billing Determinants'!$F$41*$D28,IF($E28="Non-RPP kWh",VLOOKUP(Y$4,'4. Billing Determinants'!$B$19:$N$41,6,0)/'4. Billing Determinants'!$G$41*$D28,IF($E28="Distribution Rev.",VLOOKUP(Y$4,'4. Billing Determinants'!$B$19:$N$41,8,0)/'4. Billing Determinants'!$I$41*$D28, VLOOKUP(Y$4,'4. Billing Determinants'!$B$19:$N$41,3,0)/'4. Billing Determinants'!$D$41*$D28)))))</f>
        <v>0</v>
      </c>
    </row>
    <row r="29" spans="2:25">
      <c r="B29" s="146" t="s">
        <v>32</v>
      </c>
      <c r="C29" s="147">
        <v>1534</v>
      </c>
      <c r="D29" s="148">
        <f>'2. 2013 Continuity Schedule'!CL52</f>
        <v>0</v>
      </c>
      <c r="E29" s="166"/>
      <c r="F29" s="148">
        <f>IF(F$4="",0,IF($E29="kWh",VLOOKUP(F$4,'4. Billing Determinants'!$B$19:$N$41,4,0)/'4. Billing Determinants'!$E$41*$D29,IF($E29="kW",VLOOKUP(F$4,'4. Billing Determinants'!$B$19:$N$41,5,0)/'4. Billing Determinants'!$F$41*$D29,IF($E29="Non-RPP kWh",VLOOKUP(F$4,'4. Billing Determinants'!$B$19:$N$41,6,0)/'4. Billing Determinants'!$G$41*$D29,IF($E29="Distribution Rev.",VLOOKUP(F$4,'4. Billing Determinants'!$B$19:$N$41,8,0)/'4. Billing Determinants'!$I$41*$D29, VLOOKUP(F$4,'4. Billing Determinants'!$B$19:$N$41,3,0)/'4. Billing Determinants'!$D$41*$D29)))))</f>
        <v>0</v>
      </c>
      <c r="G29" s="148">
        <f>IF(G$4="",0,IF($E29="kWh",VLOOKUP(G$4,'4. Billing Determinants'!$B$19:$N$41,4,0)/'4. Billing Determinants'!$E$41*$D29,IF($E29="kW",VLOOKUP(G$4,'4. Billing Determinants'!$B$19:$N$41,5,0)/'4. Billing Determinants'!$F$41*$D29,IF($E29="Non-RPP kWh",VLOOKUP(G$4,'4. Billing Determinants'!$B$19:$N$41,6,0)/'4. Billing Determinants'!$G$41*$D29,IF($E29="Distribution Rev.",VLOOKUP(G$4,'4. Billing Determinants'!$B$19:$N$41,8,0)/'4. Billing Determinants'!$I$41*$D29, VLOOKUP(G$4,'4. Billing Determinants'!$B$19:$N$41,3,0)/'4. Billing Determinants'!$D$41*$D29)))))</f>
        <v>0</v>
      </c>
      <c r="H29" s="148">
        <f>IF(H$4="",0,IF($E29="kWh",VLOOKUP(H$4,'4. Billing Determinants'!$B$19:$N$41,4,0)/'4. Billing Determinants'!$E$41*$D29,IF($E29="kW",VLOOKUP(H$4,'4. Billing Determinants'!$B$19:$N$41,5,0)/'4. Billing Determinants'!$F$41*$D29,IF($E29="Non-RPP kWh",VLOOKUP(H$4,'4. Billing Determinants'!$B$19:$N$41,6,0)/'4. Billing Determinants'!$G$41*$D29,IF($E29="Distribution Rev.",VLOOKUP(H$4,'4. Billing Determinants'!$B$19:$N$41,8,0)/'4. Billing Determinants'!$I$41*$D29, VLOOKUP(H$4,'4. Billing Determinants'!$B$19:$N$41,3,0)/'4. Billing Determinants'!$D$41*$D29)))))</f>
        <v>0</v>
      </c>
      <c r="I29" s="148">
        <f>IF(I$4="",0,IF($E29="kWh",VLOOKUP(I$4,'4. Billing Determinants'!$B$19:$N$41,4,0)/'4. Billing Determinants'!$E$41*$D29,IF($E29="kW",VLOOKUP(I$4,'4. Billing Determinants'!$B$19:$N$41,5,0)/'4. Billing Determinants'!$F$41*$D29,IF($E29="Non-RPP kWh",VLOOKUP(I$4,'4. Billing Determinants'!$B$19:$N$41,6,0)/'4. Billing Determinants'!$G$41*$D29,IF($E29="Distribution Rev.",VLOOKUP(I$4,'4. Billing Determinants'!$B$19:$N$41,8,0)/'4. Billing Determinants'!$I$41*$D29, VLOOKUP(I$4,'4. Billing Determinants'!$B$19:$N$41,3,0)/'4. Billing Determinants'!$D$41*$D29)))))</f>
        <v>0</v>
      </c>
      <c r="J29" s="148">
        <f>IF(J$4="",0,IF($E29="kWh",VLOOKUP(J$4,'4. Billing Determinants'!$B$19:$N$41,4,0)/'4. Billing Determinants'!$E$41*$D29,IF($E29="kW",VLOOKUP(J$4,'4. Billing Determinants'!$B$19:$N$41,5,0)/'4. Billing Determinants'!$F$41*$D29,IF($E29="Non-RPP kWh",VLOOKUP(J$4,'4. Billing Determinants'!$B$19:$N$41,6,0)/'4. Billing Determinants'!$G$41*$D29,IF($E29="Distribution Rev.",VLOOKUP(J$4,'4. Billing Determinants'!$B$19:$N$41,8,0)/'4. Billing Determinants'!$I$41*$D29, VLOOKUP(J$4,'4. Billing Determinants'!$B$19:$N$41,3,0)/'4. Billing Determinants'!$D$41*$D29)))))</f>
        <v>0</v>
      </c>
      <c r="K29" s="148">
        <f>IF(K$4="",0,IF($E29="kWh",VLOOKUP(K$4,'4. Billing Determinants'!$B$19:$N$41,4,0)/'4. Billing Determinants'!$E$41*$D29,IF($E29="kW",VLOOKUP(K$4,'4. Billing Determinants'!$B$19:$N$41,5,0)/'4. Billing Determinants'!$F$41*$D29,IF($E29="Non-RPP kWh",VLOOKUP(K$4,'4. Billing Determinants'!$B$19:$N$41,6,0)/'4. Billing Determinants'!$G$41*$D29,IF($E29="Distribution Rev.",VLOOKUP(K$4,'4. Billing Determinants'!$B$19:$N$41,8,0)/'4. Billing Determinants'!$I$41*$D29, VLOOKUP(K$4,'4. Billing Determinants'!$B$19:$N$41,3,0)/'4. Billing Determinants'!$D$41*$D29)))))</f>
        <v>0</v>
      </c>
      <c r="L29" s="148">
        <f>IF(L$4="",0,IF($E29="kWh",VLOOKUP(L$4,'4. Billing Determinants'!$B$19:$N$41,4,0)/'4. Billing Determinants'!$E$41*$D29,IF($E29="kW",VLOOKUP(L$4,'4. Billing Determinants'!$B$19:$N$41,5,0)/'4. Billing Determinants'!$F$41*$D29,IF($E29="Non-RPP kWh",VLOOKUP(L$4,'4. Billing Determinants'!$B$19:$N$41,6,0)/'4. Billing Determinants'!$G$41*$D29,IF($E29="Distribution Rev.",VLOOKUP(L$4,'4. Billing Determinants'!$B$19:$N$41,8,0)/'4. Billing Determinants'!$I$41*$D29, VLOOKUP(L$4,'4. Billing Determinants'!$B$19:$N$41,3,0)/'4. Billing Determinants'!$D$41*$D29)))))</f>
        <v>0</v>
      </c>
      <c r="M29" s="148">
        <f>IF(M$4="",0,IF($E29="kWh",VLOOKUP(M$4,'4. Billing Determinants'!$B$19:$N$41,4,0)/'4. Billing Determinants'!$E$41*$D29,IF($E29="kW",VLOOKUP(M$4,'4. Billing Determinants'!$B$19:$N$41,5,0)/'4. Billing Determinants'!$F$41*$D29,IF($E29="Non-RPP kWh",VLOOKUP(M$4,'4. Billing Determinants'!$B$19:$N$41,6,0)/'4. Billing Determinants'!$G$41*$D29,IF($E29="Distribution Rev.",VLOOKUP(M$4,'4. Billing Determinants'!$B$19:$N$41,8,0)/'4. Billing Determinants'!$I$41*$D29, VLOOKUP(M$4,'4. Billing Determinants'!$B$19:$N$41,3,0)/'4. Billing Determinants'!$D$41*$D29)))))</f>
        <v>0</v>
      </c>
      <c r="N29" s="148">
        <f>IF(N$4="",0,IF($E29="kWh",VLOOKUP(N$4,'4. Billing Determinants'!$B$19:$N$41,4,0)/'4. Billing Determinants'!$E$41*$D29,IF($E29="kW",VLOOKUP(N$4,'4. Billing Determinants'!$B$19:$N$41,5,0)/'4. Billing Determinants'!$F$41*$D29,IF($E29="Non-RPP kWh",VLOOKUP(N$4,'4. Billing Determinants'!$B$19:$N$41,6,0)/'4. Billing Determinants'!$G$41*$D29,IF($E29="Distribution Rev.",VLOOKUP(N$4,'4. Billing Determinants'!$B$19:$N$41,8,0)/'4. Billing Determinants'!$I$41*$D29, VLOOKUP(N$4,'4. Billing Determinants'!$B$19:$N$41,3,0)/'4. Billing Determinants'!$D$41*$D29)))))</f>
        <v>0</v>
      </c>
      <c r="O29" s="148">
        <f>IF(O$4="",0,IF($E29="kWh",VLOOKUP(O$4,'4. Billing Determinants'!$B$19:$N$41,4,0)/'4. Billing Determinants'!$E$41*$D29,IF($E29="kW",VLOOKUP(O$4,'4. Billing Determinants'!$B$19:$N$41,5,0)/'4. Billing Determinants'!$F$41*$D29,IF($E29="Non-RPP kWh",VLOOKUP(O$4,'4. Billing Determinants'!$B$19:$N$41,6,0)/'4. Billing Determinants'!$G$41*$D29,IF($E29="Distribution Rev.",VLOOKUP(O$4,'4. Billing Determinants'!$B$19:$N$41,8,0)/'4. Billing Determinants'!$I$41*$D29, VLOOKUP(O$4,'4. Billing Determinants'!$B$19:$N$41,3,0)/'4. Billing Determinants'!$D$41*$D29)))))</f>
        <v>0</v>
      </c>
      <c r="P29" s="148">
        <f>IF(P$4="",0,IF($E29="kWh",VLOOKUP(P$4,'4. Billing Determinants'!$B$19:$N$41,4,0)/'4. Billing Determinants'!$E$41*$D29,IF($E29="kW",VLOOKUP(P$4,'4. Billing Determinants'!$B$19:$N$41,5,0)/'4. Billing Determinants'!$F$41*$D29,IF($E29="Non-RPP kWh",VLOOKUP(P$4,'4. Billing Determinants'!$B$19:$N$41,6,0)/'4. Billing Determinants'!$G$41*$D29,IF($E29="Distribution Rev.",VLOOKUP(P$4,'4. Billing Determinants'!$B$19:$N$41,8,0)/'4. Billing Determinants'!$I$41*$D29, VLOOKUP(P$4,'4. Billing Determinants'!$B$19:$N$41,3,0)/'4. Billing Determinants'!$D$41*$D29)))))</f>
        <v>0</v>
      </c>
      <c r="Q29" s="148">
        <f>IF(Q$4="",0,IF($E29="kWh",VLOOKUP(Q$4,'4. Billing Determinants'!$B$19:$N$41,4,0)/'4. Billing Determinants'!$E$41*$D29,IF($E29="kW",VLOOKUP(Q$4,'4. Billing Determinants'!$B$19:$N$41,5,0)/'4. Billing Determinants'!$F$41*$D29,IF($E29="Non-RPP kWh",VLOOKUP(Q$4,'4. Billing Determinants'!$B$19:$N$41,6,0)/'4. Billing Determinants'!$G$41*$D29,IF($E29="Distribution Rev.",VLOOKUP(Q$4,'4. Billing Determinants'!$B$19:$N$41,8,0)/'4. Billing Determinants'!$I$41*$D29, VLOOKUP(Q$4,'4. Billing Determinants'!$B$19:$N$41,3,0)/'4. Billing Determinants'!$D$41*$D29)))))</f>
        <v>0</v>
      </c>
      <c r="R29" s="148">
        <f>IF(R$4="",0,IF($E29="kWh",VLOOKUP(R$4,'4. Billing Determinants'!$B$19:$N$41,4,0)/'4. Billing Determinants'!$E$41*$D29,IF($E29="kW",VLOOKUP(R$4,'4. Billing Determinants'!$B$19:$N$41,5,0)/'4. Billing Determinants'!$F$41*$D29,IF($E29="Non-RPP kWh",VLOOKUP(R$4,'4. Billing Determinants'!$B$19:$N$41,6,0)/'4. Billing Determinants'!$G$41*$D29,IF($E29="Distribution Rev.",VLOOKUP(R$4,'4. Billing Determinants'!$B$19:$N$41,8,0)/'4. Billing Determinants'!$I$41*$D29, VLOOKUP(R$4,'4. Billing Determinants'!$B$19:$N$41,3,0)/'4. Billing Determinants'!$D$41*$D29)))))</f>
        <v>0</v>
      </c>
      <c r="S29" s="148">
        <f>IF(S$4="",0,IF($E29="kWh",VLOOKUP(S$4,'4. Billing Determinants'!$B$19:$N$41,4,0)/'4. Billing Determinants'!$E$41*$D29,IF($E29="kW",VLOOKUP(S$4,'4. Billing Determinants'!$B$19:$N$41,5,0)/'4. Billing Determinants'!$F$41*$D29,IF($E29="Non-RPP kWh",VLOOKUP(S$4,'4. Billing Determinants'!$B$19:$N$41,6,0)/'4. Billing Determinants'!$G$41*$D29,IF($E29="Distribution Rev.",VLOOKUP(S$4,'4. Billing Determinants'!$B$19:$N$41,8,0)/'4. Billing Determinants'!$I$41*$D29, VLOOKUP(S$4,'4. Billing Determinants'!$B$19:$N$41,3,0)/'4. Billing Determinants'!$D$41*$D29)))))</f>
        <v>0</v>
      </c>
      <c r="T29" s="148">
        <f>IF(T$4="",0,IF($E29="kWh",VLOOKUP(T$4,'4. Billing Determinants'!$B$19:$N$41,4,0)/'4. Billing Determinants'!$E$41*$D29,IF($E29="kW",VLOOKUP(T$4,'4. Billing Determinants'!$B$19:$N$41,5,0)/'4. Billing Determinants'!$F$41*$D29,IF($E29="Non-RPP kWh",VLOOKUP(T$4,'4. Billing Determinants'!$B$19:$N$41,6,0)/'4. Billing Determinants'!$G$41*$D29,IF($E29="Distribution Rev.",VLOOKUP(T$4,'4. Billing Determinants'!$B$19:$N$41,8,0)/'4. Billing Determinants'!$I$41*$D29, VLOOKUP(T$4,'4. Billing Determinants'!$B$19:$N$41,3,0)/'4. Billing Determinants'!$D$41*$D29)))))</f>
        <v>0</v>
      </c>
      <c r="U29" s="148">
        <f>IF(U$4="",0,IF($E29="kWh",VLOOKUP(U$4,'4. Billing Determinants'!$B$19:$N$41,4,0)/'4. Billing Determinants'!$E$41*$D29,IF($E29="kW",VLOOKUP(U$4,'4. Billing Determinants'!$B$19:$N$41,5,0)/'4. Billing Determinants'!$F$41*$D29,IF($E29="Non-RPP kWh",VLOOKUP(U$4,'4. Billing Determinants'!$B$19:$N$41,6,0)/'4. Billing Determinants'!$G$41*$D29,IF($E29="Distribution Rev.",VLOOKUP(U$4,'4. Billing Determinants'!$B$19:$N$41,8,0)/'4. Billing Determinants'!$I$41*$D29, VLOOKUP(U$4,'4. Billing Determinants'!$B$19:$N$41,3,0)/'4. Billing Determinants'!$D$41*$D29)))))</f>
        <v>0</v>
      </c>
      <c r="V29" s="148">
        <f>IF(V$4="",0,IF($E29="kWh",VLOOKUP(V$4,'4. Billing Determinants'!$B$19:$N$41,4,0)/'4. Billing Determinants'!$E$41*$D29,IF($E29="kW",VLOOKUP(V$4,'4. Billing Determinants'!$B$19:$N$41,5,0)/'4. Billing Determinants'!$F$41*$D29,IF($E29="Non-RPP kWh",VLOOKUP(V$4,'4. Billing Determinants'!$B$19:$N$41,6,0)/'4. Billing Determinants'!$G$41*$D29,IF($E29="Distribution Rev.",VLOOKUP(V$4,'4. Billing Determinants'!$B$19:$N$41,8,0)/'4. Billing Determinants'!$I$41*$D29, VLOOKUP(V$4,'4. Billing Determinants'!$B$19:$N$41,3,0)/'4. Billing Determinants'!$D$41*$D29)))))</f>
        <v>0</v>
      </c>
      <c r="W29" s="148">
        <f>IF(W$4="",0,IF($E29="kWh",VLOOKUP(W$4,'4. Billing Determinants'!$B$19:$N$41,4,0)/'4. Billing Determinants'!$E$41*$D29,IF($E29="kW",VLOOKUP(W$4,'4. Billing Determinants'!$B$19:$N$41,5,0)/'4. Billing Determinants'!$F$41*$D29,IF($E29="Non-RPP kWh",VLOOKUP(W$4,'4. Billing Determinants'!$B$19:$N$41,6,0)/'4. Billing Determinants'!$G$41*$D29,IF($E29="Distribution Rev.",VLOOKUP(W$4,'4. Billing Determinants'!$B$19:$N$41,8,0)/'4. Billing Determinants'!$I$41*$D29, VLOOKUP(W$4,'4. Billing Determinants'!$B$19:$N$41,3,0)/'4. Billing Determinants'!$D$41*$D29)))))</f>
        <v>0</v>
      </c>
      <c r="X29" s="148">
        <f>IF(X$4="",0,IF($E29="kWh",VLOOKUP(X$4,'4. Billing Determinants'!$B$19:$N$41,4,0)/'4. Billing Determinants'!$E$41*$D29,IF($E29="kW",VLOOKUP(X$4,'4. Billing Determinants'!$B$19:$N$41,5,0)/'4. Billing Determinants'!$F$41*$D29,IF($E29="Non-RPP kWh",VLOOKUP(X$4,'4. Billing Determinants'!$B$19:$N$41,6,0)/'4. Billing Determinants'!$G$41*$D29,IF($E29="Distribution Rev.",VLOOKUP(X$4,'4. Billing Determinants'!$B$19:$N$41,8,0)/'4. Billing Determinants'!$I$41*$D29, VLOOKUP(X$4,'4. Billing Determinants'!$B$19:$N$41,3,0)/'4. Billing Determinants'!$D$41*$D29)))))</f>
        <v>0</v>
      </c>
      <c r="Y29" s="148">
        <f>IF(Y$4="",0,IF($E29="kWh",VLOOKUP(Y$4,'4. Billing Determinants'!$B$19:$N$41,4,0)/'4. Billing Determinants'!$E$41*$D29,IF($E29="kW",VLOOKUP(Y$4,'4. Billing Determinants'!$B$19:$N$41,5,0)/'4. Billing Determinants'!$F$41*$D29,IF($E29="Non-RPP kWh",VLOOKUP(Y$4,'4. Billing Determinants'!$B$19:$N$41,6,0)/'4. Billing Determinants'!$G$41*$D29,IF($E29="Distribution Rev.",VLOOKUP(Y$4,'4. Billing Determinants'!$B$19:$N$41,8,0)/'4. Billing Determinants'!$I$41*$D29, VLOOKUP(Y$4,'4. Billing Determinants'!$B$19:$N$41,3,0)/'4. Billing Determinants'!$D$41*$D29)))))</f>
        <v>0</v>
      </c>
    </row>
    <row r="30" spans="2:25">
      <c r="B30" s="146" t="s">
        <v>33</v>
      </c>
      <c r="C30" s="147">
        <v>1535</v>
      </c>
      <c r="D30" s="148">
        <f>'2. 2013 Continuity Schedule'!CL53</f>
        <v>0</v>
      </c>
      <c r="E30" s="166"/>
      <c r="F30" s="148">
        <f>IF(F$4="",0,IF($E30="kWh",VLOOKUP(F$4,'4. Billing Determinants'!$B$19:$N$41,4,0)/'4. Billing Determinants'!$E$41*$D30,IF($E30="kW",VLOOKUP(F$4,'4. Billing Determinants'!$B$19:$N$41,5,0)/'4. Billing Determinants'!$F$41*$D30,IF($E30="Non-RPP kWh",VLOOKUP(F$4,'4. Billing Determinants'!$B$19:$N$41,6,0)/'4. Billing Determinants'!$G$41*$D30,IF($E30="Distribution Rev.",VLOOKUP(F$4,'4. Billing Determinants'!$B$19:$N$41,8,0)/'4. Billing Determinants'!$I$41*$D30, VLOOKUP(F$4,'4. Billing Determinants'!$B$19:$N$41,3,0)/'4. Billing Determinants'!$D$41*$D30)))))</f>
        <v>0</v>
      </c>
      <c r="G30" s="148">
        <f>IF(G$4="",0,IF($E30="kWh",VLOOKUP(G$4,'4. Billing Determinants'!$B$19:$N$41,4,0)/'4. Billing Determinants'!$E$41*$D30,IF($E30="kW",VLOOKUP(G$4,'4. Billing Determinants'!$B$19:$N$41,5,0)/'4. Billing Determinants'!$F$41*$D30,IF($E30="Non-RPP kWh",VLOOKUP(G$4,'4. Billing Determinants'!$B$19:$N$41,6,0)/'4. Billing Determinants'!$G$41*$D30,IF($E30="Distribution Rev.",VLOOKUP(G$4,'4. Billing Determinants'!$B$19:$N$41,8,0)/'4. Billing Determinants'!$I$41*$D30, VLOOKUP(G$4,'4. Billing Determinants'!$B$19:$N$41,3,0)/'4. Billing Determinants'!$D$41*$D30)))))</f>
        <v>0</v>
      </c>
      <c r="H30" s="148">
        <f>IF(H$4="",0,IF($E30="kWh",VLOOKUP(H$4,'4. Billing Determinants'!$B$19:$N$41,4,0)/'4. Billing Determinants'!$E$41*$D30,IF($E30="kW",VLOOKUP(H$4,'4. Billing Determinants'!$B$19:$N$41,5,0)/'4. Billing Determinants'!$F$41*$D30,IF($E30="Non-RPP kWh",VLOOKUP(H$4,'4. Billing Determinants'!$B$19:$N$41,6,0)/'4. Billing Determinants'!$G$41*$D30,IF($E30="Distribution Rev.",VLOOKUP(H$4,'4. Billing Determinants'!$B$19:$N$41,8,0)/'4. Billing Determinants'!$I$41*$D30, VLOOKUP(H$4,'4. Billing Determinants'!$B$19:$N$41,3,0)/'4. Billing Determinants'!$D$41*$D30)))))</f>
        <v>0</v>
      </c>
      <c r="I30" s="148">
        <f>IF(I$4="",0,IF($E30="kWh",VLOOKUP(I$4,'4. Billing Determinants'!$B$19:$N$41,4,0)/'4. Billing Determinants'!$E$41*$D30,IF($E30="kW",VLOOKUP(I$4,'4. Billing Determinants'!$B$19:$N$41,5,0)/'4. Billing Determinants'!$F$41*$D30,IF($E30="Non-RPP kWh",VLOOKUP(I$4,'4. Billing Determinants'!$B$19:$N$41,6,0)/'4. Billing Determinants'!$G$41*$D30,IF($E30="Distribution Rev.",VLOOKUP(I$4,'4. Billing Determinants'!$B$19:$N$41,8,0)/'4. Billing Determinants'!$I$41*$D30, VLOOKUP(I$4,'4. Billing Determinants'!$B$19:$N$41,3,0)/'4. Billing Determinants'!$D$41*$D30)))))</f>
        <v>0</v>
      </c>
      <c r="J30" s="148">
        <f>IF(J$4="",0,IF($E30="kWh",VLOOKUP(J$4,'4. Billing Determinants'!$B$19:$N$41,4,0)/'4. Billing Determinants'!$E$41*$D30,IF($E30="kW",VLOOKUP(J$4,'4. Billing Determinants'!$B$19:$N$41,5,0)/'4. Billing Determinants'!$F$41*$D30,IF($E30="Non-RPP kWh",VLOOKUP(J$4,'4. Billing Determinants'!$B$19:$N$41,6,0)/'4. Billing Determinants'!$G$41*$D30,IF($E30="Distribution Rev.",VLOOKUP(J$4,'4. Billing Determinants'!$B$19:$N$41,8,0)/'4. Billing Determinants'!$I$41*$D30, VLOOKUP(J$4,'4. Billing Determinants'!$B$19:$N$41,3,0)/'4. Billing Determinants'!$D$41*$D30)))))</f>
        <v>0</v>
      </c>
      <c r="K30" s="148">
        <f>IF(K$4="",0,IF($E30="kWh",VLOOKUP(K$4,'4. Billing Determinants'!$B$19:$N$41,4,0)/'4. Billing Determinants'!$E$41*$D30,IF($E30="kW",VLOOKUP(K$4,'4. Billing Determinants'!$B$19:$N$41,5,0)/'4. Billing Determinants'!$F$41*$D30,IF($E30="Non-RPP kWh",VLOOKUP(K$4,'4. Billing Determinants'!$B$19:$N$41,6,0)/'4. Billing Determinants'!$G$41*$D30,IF($E30="Distribution Rev.",VLOOKUP(K$4,'4. Billing Determinants'!$B$19:$N$41,8,0)/'4. Billing Determinants'!$I$41*$D30, VLOOKUP(K$4,'4. Billing Determinants'!$B$19:$N$41,3,0)/'4. Billing Determinants'!$D$41*$D30)))))</f>
        <v>0</v>
      </c>
      <c r="L30" s="148">
        <f>IF(L$4="",0,IF($E30="kWh",VLOOKUP(L$4,'4. Billing Determinants'!$B$19:$N$41,4,0)/'4. Billing Determinants'!$E$41*$D30,IF($E30="kW",VLOOKUP(L$4,'4. Billing Determinants'!$B$19:$N$41,5,0)/'4. Billing Determinants'!$F$41*$D30,IF($E30="Non-RPP kWh",VLOOKUP(L$4,'4. Billing Determinants'!$B$19:$N$41,6,0)/'4. Billing Determinants'!$G$41*$D30,IF($E30="Distribution Rev.",VLOOKUP(L$4,'4. Billing Determinants'!$B$19:$N$41,8,0)/'4. Billing Determinants'!$I$41*$D30, VLOOKUP(L$4,'4. Billing Determinants'!$B$19:$N$41,3,0)/'4. Billing Determinants'!$D$41*$D30)))))</f>
        <v>0</v>
      </c>
      <c r="M30" s="148">
        <f>IF(M$4="",0,IF($E30="kWh",VLOOKUP(M$4,'4. Billing Determinants'!$B$19:$N$41,4,0)/'4. Billing Determinants'!$E$41*$D30,IF($E30="kW",VLOOKUP(M$4,'4. Billing Determinants'!$B$19:$N$41,5,0)/'4. Billing Determinants'!$F$41*$D30,IF($E30="Non-RPP kWh",VLOOKUP(M$4,'4. Billing Determinants'!$B$19:$N$41,6,0)/'4. Billing Determinants'!$G$41*$D30,IF($E30="Distribution Rev.",VLOOKUP(M$4,'4. Billing Determinants'!$B$19:$N$41,8,0)/'4. Billing Determinants'!$I$41*$D30, VLOOKUP(M$4,'4. Billing Determinants'!$B$19:$N$41,3,0)/'4. Billing Determinants'!$D$41*$D30)))))</f>
        <v>0</v>
      </c>
      <c r="N30" s="148">
        <f>IF(N$4="",0,IF($E30="kWh",VLOOKUP(N$4,'4. Billing Determinants'!$B$19:$N$41,4,0)/'4. Billing Determinants'!$E$41*$D30,IF($E30="kW",VLOOKUP(N$4,'4. Billing Determinants'!$B$19:$N$41,5,0)/'4. Billing Determinants'!$F$41*$D30,IF($E30="Non-RPP kWh",VLOOKUP(N$4,'4. Billing Determinants'!$B$19:$N$41,6,0)/'4. Billing Determinants'!$G$41*$D30,IF($E30="Distribution Rev.",VLOOKUP(N$4,'4. Billing Determinants'!$B$19:$N$41,8,0)/'4. Billing Determinants'!$I$41*$D30, VLOOKUP(N$4,'4. Billing Determinants'!$B$19:$N$41,3,0)/'4. Billing Determinants'!$D$41*$D30)))))</f>
        <v>0</v>
      </c>
      <c r="O30" s="148">
        <f>IF(O$4="",0,IF($E30="kWh",VLOOKUP(O$4,'4. Billing Determinants'!$B$19:$N$41,4,0)/'4. Billing Determinants'!$E$41*$D30,IF($E30="kW",VLOOKUP(O$4,'4. Billing Determinants'!$B$19:$N$41,5,0)/'4. Billing Determinants'!$F$41*$D30,IF($E30="Non-RPP kWh",VLOOKUP(O$4,'4. Billing Determinants'!$B$19:$N$41,6,0)/'4. Billing Determinants'!$G$41*$D30,IF($E30="Distribution Rev.",VLOOKUP(O$4,'4. Billing Determinants'!$B$19:$N$41,8,0)/'4. Billing Determinants'!$I$41*$D30, VLOOKUP(O$4,'4. Billing Determinants'!$B$19:$N$41,3,0)/'4. Billing Determinants'!$D$41*$D30)))))</f>
        <v>0</v>
      </c>
      <c r="P30" s="148">
        <f>IF(P$4="",0,IF($E30="kWh",VLOOKUP(P$4,'4. Billing Determinants'!$B$19:$N$41,4,0)/'4. Billing Determinants'!$E$41*$D30,IF($E30="kW",VLOOKUP(P$4,'4. Billing Determinants'!$B$19:$N$41,5,0)/'4. Billing Determinants'!$F$41*$D30,IF($E30="Non-RPP kWh",VLOOKUP(P$4,'4. Billing Determinants'!$B$19:$N$41,6,0)/'4. Billing Determinants'!$G$41*$D30,IF($E30="Distribution Rev.",VLOOKUP(P$4,'4. Billing Determinants'!$B$19:$N$41,8,0)/'4. Billing Determinants'!$I$41*$D30, VLOOKUP(P$4,'4. Billing Determinants'!$B$19:$N$41,3,0)/'4. Billing Determinants'!$D$41*$D30)))))</f>
        <v>0</v>
      </c>
      <c r="Q30" s="148">
        <f>IF(Q$4="",0,IF($E30="kWh",VLOOKUP(Q$4,'4. Billing Determinants'!$B$19:$N$41,4,0)/'4. Billing Determinants'!$E$41*$D30,IF($E30="kW",VLOOKUP(Q$4,'4. Billing Determinants'!$B$19:$N$41,5,0)/'4. Billing Determinants'!$F$41*$D30,IF($E30="Non-RPP kWh",VLOOKUP(Q$4,'4. Billing Determinants'!$B$19:$N$41,6,0)/'4. Billing Determinants'!$G$41*$D30,IF($E30="Distribution Rev.",VLOOKUP(Q$4,'4. Billing Determinants'!$B$19:$N$41,8,0)/'4. Billing Determinants'!$I$41*$D30, VLOOKUP(Q$4,'4. Billing Determinants'!$B$19:$N$41,3,0)/'4. Billing Determinants'!$D$41*$D30)))))</f>
        <v>0</v>
      </c>
      <c r="R30" s="148">
        <f>IF(R$4="",0,IF($E30="kWh",VLOOKUP(R$4,'4. Billing Determinants'!$B$19:$N$41,4,0)/'4. Billing Determinants'!$E$41*$D30,IF($E30="kW",VLOOKUP(R$4,'4. Billing Determinants'!$B$19:$N$41,5,0)/'4. Billing Determinants'!$F$41*$D30,IF($E30="Non-RPP kWh",VLOOKUP(R$4,'4. Billing Determinants'!$B$19:$N$41,6,0)/'4. Billing Determinants'!$G$41*$D30,IF($E30="Distribution Rev.",VLOOKUP(R$4,'4. Billing Determinants'!$B$19:$N$41,8,0)/'4. Billing Determinants'!$I$41*$D30, VLOOKUP(R$4,'4. Billing Determinants'!$B$19:$N$41,3,0)/'4. Billing Determinants'!$D$41*$D30)))))</f>
        <v>0</v>
      </c>
      <c r="S30" s="148">
        <f>IF(S$4="",0,IF($E30="kWh",VLOOKUP(S$4,'4. Billing Determinants'!$B$19:$N$41,4,0)/'4. Billing Determinants'!$E$41*$D30,IF($E30="kW",VLOOKUP(S$4,'4. Billing Determinants'!$B$19:$N$41,5,0)/'4. Billing Determinants'!$F$41*$D30,IF($E30="Non-RPP kWh",VLOOKUP(S$4,'4. Billing Determinants'!$B$19:$N$41,6,0)/'4. Billing Determinants'!$G$41*$D30,IF($E30="Distribution Rev.",VLOOKUP(S$4,'4. Billing Determinants'!$B$19:$N$41,8,0)/'4. Billing Determinants'!$I$41*$D30, VLOOKUP(S$4,'4. Billing Determinants'!$B$19:$N$41,3,0)/'4. Billing Determinants'!$D$41*$D30)))))</f>
        <v>0</v>
      </c>
      <c r="T30" s="148">
        <f>IF(T$4="",0,IF($E30="kWh",VLOOKUP(T$4,'4. Billing Determinants'!$B$19:$N$41,4,0)/'4. Billing Determinants'!$E$41*$D30,IF($E30="kW",VLOOKUP(T$4,'4. Billing Determinants'!$B$19:$N$41,5,0)/'4. Billing Determinants'!$F$41*$D30,IF($E30="Non-RPP kWh",VLOOKUP(T$4,'4. Billing Determinants'!$B$19:$N$41,6,0)/'4. Billing Determinants'!$G$41*$D30,IF($E30="Distribution Rev.",VLOOKUP(T$4,'4. Billing Determinants'!$B$19:$N$41,8,0)/'4. Billing Determinants'!$I$41*$D30, VLOOKUP(T$4,'4. Billing Determinants'!$B$19:$N$41,3,0)/'4. Billing Determinants'!$D$41*$D30)))))</f>
        <v>0</v>
      </c>
      <c r="U30" s="148">
        <f>IF(U$4="",0,IF($E30="kWh",VLOOKUP(U$4,'4. Billing Determinants'!$B$19:$N$41,4,0)/'4. Billing Determinants'!$E$41*$D30,IF($E30="kW",VLOOKUP(U$4,'4. Billing Determinants'!$B$19:$N$41,5,0)/'4. Billing Determinants'!$F$41*$D30,IF($E30="Non-RPP kWh",VLOOKUP(U$4,'4. Billing Determinants'!$B$19:$N$41,6,0)/'4. Billing Determinants'!$G$41*$D30,IF($E30="Distribution Rev.",VLOOKUP(U$4,'4. Billing Determinants'!$B$19:$N$41,8,0)/'4. Billing Determinants'!$I$41*$D30, VLOOKUP(U$4,'4. Billing Determinants'!$B$19:$N$41,3,0)/'4. Billing Determinants'!$D$41*$D30)))))</f>
        <v>0</v>
      </c>
      <c r="V30" s="148">
        <f>IF(V$4="",0,IF($E30="kWh",VLOOKUP(V$4,'4. Billing Determinants'!$B$19:$N$41,4,0)/'4. Billing Determinants'!$E$41*$D30,IF($E30="kW",VLOOKUP(V$4,'4. Billing Determinants'!$B$19:$N$41,5,0)/'4. Billing Determinants'!$F$41*$D30,IF($E30="Non-RPP kWh",VLOOKUP(V$4,'4. Billing Determinants'!$B$19:$N$41,6,0)/'4. Billing Determinants'!$G$41*$D30,IF($E30="Distribution Rev.",VLOOKUP(V$4,'4. Billing Determinants'!$B$19:$N$41,8,0)/'4. Billing Determinants'!$I$41*$D30, VLOOKUP(V$4,'4. Billing Determinants'!$B$19:$N$41,3,0)/'4. Billing Determinants'!$D$41*$D30)))))</f>
        <v>0</v>
      </c>
      <c r="W30" s="148">
        <f>IF(W$4="",0,IF($E30="kWh",VLOOKUP(W$4,'4. Billing Determinants'!$B$19:$N$41,4,0)/'4. Billing Determinants'!$E$41*$D30,IF($E30="kW",VLOOKUP(W$4,'4. Billing Determinants'!$B$19:$N$41,5,0)/'4. Billing Determinants'!$F$41*$D30,IF($E30="Non-RPP kWh",VLOOKUP(W$4,'4. Billing Determinants'!$B$19:$N$41,6,0)/'4. Billing Determinants'!$G$41*$D30,IF($E30="Distribution Rev.",VLOOKUP(W$4,'4. Billing Determinants'!$B$19:$N$41,8,0)/'4. Billing Determinants'!$I$41*$D30, VLOOKUP(W$4,'4. Billing Determinants'!$B$19:$N$41,3,0)/'4. Billing Determinants'!$D$41*$D30)))))</f>
        <v>0</v>
      </c>
      <c r="X30" s="148">
        <f>IF(X$4="",0,IF($E30="kWh",VLOOKUP(X$4,'4. Billing Determinants'!$B$19:$N$41,4,0)/'4. Billing Determinants'!$E$41*$D30,IF($E30="kW",VLOOKUP(X$4,'4. Billing Determinants'!$B$19:$N$41,5,0)/'4. Billing Determinants'!$F$41*$D30,IF($E30="Non-RPP kWh",VLOOKUP(X$4,'4. Billing Determinants'!$B$19:$N$41,6,0)/'4. Billing Determinants'!$G$41*$D30,IF($E30="Distribution Rev.",VLOOKUP(X$4,'4. Billing Determinants'!$B$19:$N$41,8,0)/'4. Billing Determinants'!$I$41*$D30, VLOOKUP(X$4,'4. Billing Determinants'!$B$19:$N$41,3,0)/'4. Billing Determinants'!$D$41*$D30)))))</f>
        <v>0</v>
      </c>
      <c r="Y30" s="148">
        <f>IF(Y$4="",0,IF($E30="kWh",VLOOKUP(Y$4,'4. Billing Determinants'!$B$19:$N$41,4,0)/'4. Billing Determinants'!$E$41*$D30,IF($E30="kW",VLOOKUP(Y$4,'4. Billing Determinants'!$B$19:$N$41,5,0)/'4. Billing Determinants'!$F$41*$D30,IF($E30="Non-RPP kWh",VLOOKUP(Y$4,'4. Billing Determinants'!$B$19:$N$41,6,0)/'4. Billing Determinants'!$G$41*$D30,IF($E30="Distribution Rev.",VLOOKUP(Y$4,'4. Billing Determinants'!$B$19:$N$41,8,0)/'4. Billing Determinants'!$I$41*$D30, VLOOKUP(Y$4,'4. Billing Determinants'!$B$19:$N$41,3,0)/'4. Billing Determinants'!$D$41*$D30)))))</f>
        <v>0</v>
      </c>
    </row>
    <row r="31" spans="2:25">
      <c r="B31" s="146" t="s">
        <v>39</v>
      </c>
      <c r="C31" s="147">
        <v>1536</v>
      </c>
      <c r="D31" s="148">
        <f>'2. 2013 Continuity Schedule'!CL54</f>
        <v>0</v>
      </c>
      <c r="E31" s="166"/>
      <c r="F31" s="148">
        <f>IF(F$4="",0,IF($E31="kWh",VLOOKUP(F$4,'4. Billing Determinants'!$B$19:$N$41,4,0)/'4. Billing Determinants'!$E$41*$D31,IF($E31="kW",VLOOKUP(F$4,'4. Billing Determinants'!$B$19:$N$41,5,0)/'4. Billing Determinants'!$F$41*$D31,IF($E31="Non-RPP kWh",VLOOKUP(F$4,'4. Billing Determinants'!$B$19:$N$41,6,0)/'4. Billing Determinants'!$G$41*$D31,IF($E31="Distribution Rev.",VLOOKUP(F$4,'4. Billing Determinants'!$B$19:$N$41,8,0)/'4. Billing Determinants'!$I$41*$D31, VLOOKUP(F$4,'4. Billing Determinants'!$B$19:$N$41,3,0)/'4. Billing Determinants'!$D$41*$D31)))))</f>
        <v>0</v>
      </c>
      <c r="G31" s="148">
        <f>IF(G$4="",0,IF($E31="kWh",VLOOKUP(G$4,'4. Billing Determinants'!$B$19:$N$41,4,0)/'4. Billing Determinants'!$E$41*$D31,IF($E31="kW",VLOOKUP(G$4,'4. Billing Determinants'!$B$19:$N$41,5,0)/'4. Billing Determinants'!$F$41*$D31,IF($E31="Non-RPP kWh",VLOOKUP(G$4,'4. Billing Determinants'!$B$19:$N$41,6,0)/'4. Billing Determinants'!$G$41*$D31,IF($E31="Distribution Rev.",VLOOKUP(G$4,'4. Billing Determinants'!$B$19:$N$41,8,0)/'4. Billing Determinants'!$I$41*$D31, VLOOKUP(G$4,'4. Billing Determinants'!$B$19:$N$41,3,0)/'4. Billing Determinants'!$D$41*$D31)))))</f>
        <v>0</v>
      </c>
      <c r="H31" s="148">
        <f>IF(H$4="",0,IF($E31="kWh",VLOOKUP(H$4,'4. Billing Determinants'!$B$19:$N$41,4,0)/'4. Billing Determinants'!$E$41*$D31,IF($E31="kW",VLOOKUP(H$4,'4. Billing Determinants'!$B$19:$N$41,5,0)/'4. Billing Determinants'!$F$41*$D31,IF($E31="Non-RPP kWh",VLOOKUP(H$4,'4. Billing Determinants'!$B$19:$N$41,6,0)/'4. Billing Determinants'!$G$41*$D31,IF($E31="Distribution Rev.",VLOOKUP(H$4,'4. Billing Determinants'!$B$19:$N$41,8,0)/'4. Billing Determinants'!$I$41*$D31, VLOOKUP(H$4,'4. Billing Determinants'!$B$19:$N$41,3,0)/'4. Billing Determinants'!$D$41*$D31)))))</f>
        <v>0</v>
      </c>
      <c r="I31" s="148">
        <f>IF(I$4="",0,IF($E31="kWh",VLOOKUP(I$4,'4. Billing Determinants'!$B$19:$N$41,4,0)/'4. Billing Determinants'!$E$41*$D31,IF($E31="kW",VLOOKUP(I$4,'4. Billing Determinants'!$B$19:$N$41,5,0)/'4. Billing Determinants'!$F$41*$D31,IF($E31="Non-RPP kWh",VLOOKUP(I$4,'4. Billing Determinants'!$B$19:$N$41,6,0)/'4. Billing Determinants'!$G$41*$D31,IF($E31="Distribution Rev.",VLOOKUP(I$4,'4. Billing Determinants'!$B$19:$N$41,8,0)/'4. Billing Determinants'!$I$41*$D31, VLOOKUP(I$4,'4. Billing Determinants'!$B$19:$N$41,3,0)/'4. Billing Determinants'!$D$41*$D31)))))</f>
        <v>0</v>
      </c>
      <c r="J31" s="148">
        <f>IF(J$4="",0,IF($E31="kWh",VLOOKUP(J$4,'4. Billing Determinants'!$B$19:$N$41,4,0)/'4. Billing Determinants'!$E$41*$D31,IF($E31="kW",VLOOKUP(J$4,'4. Billing Determinants'!$B$19:$N$41,5,0)/'4. Billing Determinants'!$F$41*$D31,IF($E31="Non-RPP kWh",VLOOKUP(J$4,'4. Billing Determinants'!$B$19:$N$41,6,0)/'4. Billing Determinants'!$G$41*$D31,IF($E31="Distribution Rev.",VLOOKUP(J$4,'4. Billing Determinants'!$B$19:$N$41,8,0)/'4. Billing Determinants'!$I$41*$D31, VLOOKUP(J$4,'4. Billing Determinants'!$B$19:$N$41,3,0)/'4. Billing Determinants'!$D$41*$D31)))))</f>
        <v>0</v>
      </c>
      <c r="K31" s="148">
        <f>IF(K$4="",0,IF($E31="kWh",VLOOKUP(K$4,'4. Billing Determinants'!$B$19:$N$41,4,0)/'4. Billing Determinants'!$E$41*$D31,IF($E31="kW",VLOOKUP(K$4,'4. Billing Determinants'!$B$19:$N$41,5,0)/'4. Billing Determinants'!$F$41*$D31,IF($E31="Non-RPP kWh",VLOOKUP(K$4,'4. Billing Determinants'!$B$19:$N$41,6,0)/'4. Billing Determinants'!$G$41*$D31,IF($E31="Distribution Rev.",VLOOKUP(K$4,'4. Billing Determinants'!$B$19:$N$41,8,0)/'4. Billing Determinants'!$I$41*$D31, VLOOKUP(K$4,'4. Billing Determinants'!$B$19:$N$41,3,0)/'4. Billing Determinants'!$D$41*$D31)))))</f>
        <v>0</v>
      </c>
      <c r="L31" s="148">
        <f>IF(L$4="",0,IF($E31="kWh",VLOOKUP(L$4,'4. Billing Determinants'!$B$19:$N$41,4,0)/'4. Billing Determinants'!$E$41*$D31,IF($E31="kW",VLOOKUP(L$4,'4. Billing Determinants'!$B$19:$N$41,5,0)/'4. Billing Determinants'!$F$41*$D31,IF($E31="Non-RPP kWh",VLOOKUP(L$4,'4. Billing Determinants'!$B$19:$N$41,6,0)/'4. Billing Determinants'!$G$41*$D31,IF($E31="Distribution Rev.",VLOOKUP(L$4,'4. Billing Determinants'!$B$19:$N$41,8,0)/'4. Billing Determinants'!$I$41*$D31, VLOOKUP(L$4,'4. Billing Determinants'!$B$19:$N$41,3,0)/'4. Billing Determinants'!$D$41*$D31)))))</f>
        <v>0</v>
      </c>
      <c r="M31" s="148">
        <f>IF(M$4="",0,IF($E31="kWh",VLOOKUP(M$4,'4. Billing Determinants'!$B$19:$N$41,4,0)/'4. Billing Determinants'!$E$41*$D31,IF($E31="kW",VLOOKUP(M$4,'4. Billing Determinants'!$B$19:$N$41,5,0)/'4. Billing Determinants'!$F$41*$D31,IF($E31="Non-RPP kWh",VLOOKUP(M$4,'4. Billing Determinants'!$B$19:$N$41,6,0)/'4. Billing Determinants'!$G$41*$D31,IF($E31="Distribution Rev.",VLOOKUP(M$4,'4. Billing Determinants'!$B$19:$N$41,8,0)/'4. Billing Determinants'!$I$41*$D31, VLOOKUP(M$4,'4. Billing Determinants'!$B$19:$N$41,3,0)/'4. Billing Determinants'!$D$41*$D31)))))</f>
        <v>0</v>
      </c>
      <c r="N31" s="148">
        <f>IF(N$4="",0,IF($E31="kWh",VLOOKUP(N$4,'4. Billing Determinants'!$B$19:$N$41,4,0)/'4. Billing Determinants'!$E$41*$D31,IF($E31="kW",VLOOKUP(N$4,'4. Billing Determinants'!$B$19:$N$41,5,0)/'4. Billing Determinants'!$F$41*$D31,IF($E31="Non-RPP kWh",VLOOKUP(N$4,'4. Billing Determinants'!$B$19:$N$41,6,0)/'4. Billing Determinants'!$G$41*$D31,IF($E31="Distribution Rev.",VLOOKUP(N$4,'4. Billing Determinants'!$B$19:$N$41,8,0)/'4. Billing Determinants'!$I$41*$D31, VLOOKUP(N$4,'4. Billing Determinants'!$B$19:$N$41,3,0)/'4. Billing Determinants'!$D$41*$D31)))))</f>
        <v>0</v>
      </c>
      <c r="O31" s="148">
        <f>IF(O$4="",0,IF($E31="kWh",VLOOKUP(O$4,'4. Billing Determinants'!$B$19:$N$41,4,0)/'4. Billing Determinants'!$E$41*$D31,IF($E31="kW",VLOOKUP(O$4,'4. Billing Determinants'!$B$19:$N$41,5,0)/'4. Billing Determinants'!$F$41*$D31,IF($E31="Non-RPP kWh",VLOOKUP(O$4,'4. Billing Determinants'!$B$19:$N$41,6,0)/'4. Billing Determinants'!$G$41*$D31,IF($E31="Distribution Rev.",VLOOKUP(O$4,'4. Billing Determinants'!$B$19:$N$41,8,0)/'4. Billing Determinants'!$I$41*$D31, VLOOKUP(O$4,'4. Billing Determinants'!$B$19:$N$41,3,0)/'4. Billing Determinants'!$D$41*$D31)))))</f>
        <v>0</v>
      </c>
      <c r="P31" s="148">
        <f>IF(P$4="",0,IF($E31="kWh",VLOOKUP(P$4,'4. Billing Determinants'!$B$19:$N$41,4,0)/'4. Billing Determinants'!$E$41*$D31,IF($E31="kW",VLOOKUP(P$4,'4. Billing Determinants'!$B$19:$N$41,5,0)/'4. Billing Determinants'!$F$41*$D31,IF($E31="Non-RPP kWh",VLOOKUP(P$4,'4. Billing Determinants'!$B$19:$N$41,6,0)/'4. Billing Determinants'!$G$41*$D31,IF($E31="Distribution Rev.",VLOOKUP(P$4,'4. Billing Determinants'!$B$19:$N$41,8,0)/'4. Billing Determinants'!$I$41*$D31, VLOOKUP(P$4,'4. Billing Determinants'!$B$19:$N$41,3,0)/'4. Billing Determinants'!$D$41*$D31)))))</f>
        <v>0</v>
      </c>
      <c r="Q31" s="148">
        <f>IF(Q$4="",0,IF($E31="kWh",VLOOKUP(Q$4,'4. Billing Determinants'!$B$19:$N$41,4,0)/'4. Billing Determinants'!$E$41*$D31,IF($E31="kW",VLOOKUP(Q$4,'4. Billing Determinants'!$B$19:$N$41,5,0)/'4. Billing Determinants'!$F$41*$D31,IF($E31="Non-RPP kWh",VLOOKUP(Q$4,'4. Billing Determinants'!$B$19:$N$41,6,0)/'4. Billing Determinants'!$G$41*$D31,IF($E31="Distribution Rev.",VLOOKUP(Q$4,'4. Billing Determinants'!$B$19:$N$41,8,0)/'4. Billing Determinants'!$I$41*$D31, VLOOKUP(Q$4,'4. Billing Determinants'!$B$19:$N$41,3,0)/'4. Billing Determinants'!$D$41*$D31)))))</f>
        <v>0</v>
      </c>
      <c r="R31" s="148">
        <f>IF(R$4="",0,IF($E31="kWh",VLOOKUP(R$4,'4. Billing Determinants'!$B$19:$N$41,4,0)/'4. Billing Determinants'!$E$41*$D31,IF($E31="kW",VLOOKUP(R$4,'4. Billing Determinants'!$B$19:$N$41,5,0)/'4. Billing Determinants'!$F$41*$D31,IF($E31="Non-RPP kWh",VLOOKUP(R$4,'4. Billing Determinants'!$B$19:$N$41,6,0)/'4. Billing Determinants'!$G$41*$D31,IF($E31="Distribution Rev.",VLOOKUP(R$4,'4. Billing Determinants'!$B$19:$N$41,8,0)/'4. Billing Determinants'!$I$41*$D31, VLOOKUP(R$4,'4. Billing Determinants'!$B$19:$N$41,3,0)/'4. Billing Determinants'!$D$41*$D31)))))</f>
        <v>0</v>
      </c>
      <c r="S31" s="148">
        <f>IF(S$4="",0,IF($E31="kWh",VLOOKUP(S$4,'4. Billing Determinants'!$B$19:$N$41,4,0)/'4. Billing Determinants'!$E$41*$D31,IF($E31="kW",VLOOKUP(S$4,'4. Billing Determinants'!$B$19:$N$41,5,0)/'4. Billing Determinants'!$F$41*$D31,IF($E31="Non-RPP kWh",VLOOKUP(S$4,'4. Billing Determinants'!$B$19:$N$41,6,0)/'4. Billing Determinants'!$G$41*$D31,IF($E31="Distribution Rev.",VLOOKUP(S$4,'4. Billing Determinants'!$B$19:$N$41,8,0)/'4. Billing Determinants'!$I$41*$D31, VLOOKUP(S$4,'4. Billing Determinants'!$B$19:$N$41,3,0)/'4. Billing Determinants'!$D$41*$D31)))))</f>
        <v>0</v>
      </c>
      <c r="T31" s="148">
        <f>IF(T$4="",0,IF($E31="kWh",VLOOKUP(T$4,'4. Billing Determinants'!$B$19:$N$41,4,0)/'4. Billing Determinants'!$E$41*$D31,IF($E31="kW",VLOOKUP(T$4,'4. Billing Determinants'!$B$19:$N$41,5,0)/'4. Billing Determinants'!$F$41*$D31,IF($E31="Non-RPP kWh",VLOOKUP(T$4,'4. Billing Determinants'!$B$19:$N$41,6,0)/'4. Billing Determinants'!$G$41*$D31,IF($E31="Distribution Rev.",VLOOKUP(T$4,'4. Billing Determinants'!$B$19:$N$41,8,0)/'4. Billing Determinants'!$I$41*$D31, VLOOKUP(T$4,'4. Billing Determinants'!$B$19:$N$41,3,0)/'4. Billing Determinants'!$D$41*$D31)))))</f>
        <v>0</v>
      </c>
      <c r="U31" s="148">
        <f>IF(U$4="",0,IF($E31="kWh",VLOOKUP(U$4,'4. Billing Determinants'!$B$19:$N$41,4,0)/'4. Billing Determinants'!$E$41*$D31,IF($E31="kW",VLOOKUP(U$4,'4. Billing Determinants'!$B$19:$N$41,5,0)/'4. Billing Determinants'!$F$41*$D31,IF($E31="Non-RPP kWh",VLOOKUP(U$4,'4. Billing Determinants'!$B$19:$N$41,6,0)/'4. Billing Determinants'!$G$41*$D31,IF($E31="Distribution Rev.",VLOOKUP(U$4,'4. Billing Determinants'!$B$19:$N$41,8,0)/'4. Billing Determinants'!$I$41*$D31, VLOOKUP(U$4,'4. Billing Determinants'!$B$19:$N$41,3,0)/'4. Billing Determinants'!$D$41*$D31)))))</f>
        <v>0</v>
      </c>
      <c r="V31" s="148">
        <f>IF(V$4="",0,IF($E31="kWh",VLOOKUP(V$4,'4. Billing Determinants'!$B$19:$N$41,4,0)/'4. Billing Determinants'!$E$41*$D31,IF($E31="kW",VLOOKUP(V$4,'4. Billing Determinants'!$B$19:$N$41,5,0)/'4. Billing Determinants'!$F$41*$D31,IF($E31="Non-RPP kWh",VLOOKUP(V$4,'4. Billing Determinants'!$B$19:$N$41,6,0)/'4. Billing Determinants'!$G$41*$D31,IF($E31="Distribution Rev.",VLOOKUP(V$4,'4. Billing Determinants'!$B$19:$N$41,8,0)/'4. Billing Determinants'!$I$41*$D31, VLOOKUP(V$4,'4. Billing Determinants'!$B$19:$N$41,3,0)/'4. Billing Determinants'!$D$41*$D31)))))</f>
        <v>0</v>
      </c>
      <c r="W31" s="148">
        <f>IF(W$4="",0,IF($E31="kWh",VLOOKUP(W$4,'4. Billing Determinants'!$B$19:$N$41,4,0)/'4. Billing Determinants'!$E$41*$D31,IF($E31="kW",VLOOKUP(W$4,'4. Billing Determinants'!$B$19:$N$41,5,0)/'4. Billing Determinants'!$F$41*$D31,IF($E31="Non-RPP kWh",VLOOKUP(W$4,'4. Billing Determinants'!$B$19:$N$41,6,0)/'4. Billing Determinants'!$G$41*$D31,IF($E31="Distribution Rev.",VLOOKUP(W$4,'4. Billing Determinants'!$B$19:$N$41,8,0)/'4. Billing Determinants'!$I$41*$D31, VLOOKUP(W$4,'4. Billing Determinants'!$B$19:$N$41,3,0)/'4. Billing Determinants'!$D$41*$D31)))))</f>
        <v>0</v>
      </c>
      <c r="X31" s="148">
        <f>IF(X$4="",0,IF($E31="kWh",VLOOKUP(X$4,'4. Billing Determinants'!$B$19:$N$41,4,0)/'4. Billing Determinants'!$E$41*$D31,IF($E31="kW",VLOOKUP(X$4,'4. Billing Determinants'!$B$19:$N$41,5,0)/'4. Billing Determinants'!$F$41*$D31,IF($E31="Non-RPP kWh",VLOOKUP(X$4,'4. Billing Determinants'!$B$19:$N$41,6,0)/'4. Billing Determinants'!$G$41*$D31,IF($E31="Distribution Rev.",VLOOKUP(X$4,'4. Billing Determinants'!$B$19:$N$41,8,0)/'4. Billing Determinants'!$I$41*$D31, VLOOKUP(X$4,'4. Billing Determinants'!$B$19:$N$41,3,0)/'4. Billing Determinants'!$D$41*$D31)))))</f>
        <v>0</v>
      </c>
      <c r="Y31" s="148">
        <f>IF(Y$4="",0,IF($E31="kWh",VLOOKUP(Y$4,'4. Billing Determinants'!$B$19:$N$41,4,0)/'4. Billing Determinants'!$E$41*$D31,IF($E31="kW",VLOOKUP(Y$4,'4. Billing Determinants'!$B$19:$N$41,5,0)/'4. Billing Determinants'!$F$41*$D31,IF($E31="Non-RPP kWh",VLOOKUP(Y$4,'4. Billing Determinants'!$B$19:$N$41,6,0)/'4. Billing Determinants'!$G$41*$D31,IF($E31="Distribution Rev.",VLOOKUP(Y$4,'4. Billing Determinants'!$B$19:$N$41,8,0)/'4. Billing Determinants'!$I$41*$D31, VLOOKUP(Y$4,'4. Billing Determinants'!$B$19:$N$41,3,0)/'4. Billing Determinants'!$D$41*$D31)))))</f>
        <v>0</v>
      </c>
    </row>
    <row r="32" spans="2:25">
      <c r="B32" s="146" t="s">
        <v>5</v>
      </c>
      <c r="C32" s="147">
        <v>1548</v>
      </c>
      <c r="D32" s="148">
        <f>'2. 2013 Continuity Schedule'!CL55</f>
        <v>0</v>
      </c>
      <c r="E32" s="166"/>
      <c r="F32" s="148">
        <f>IF(F$4="",0,IF($E32="kWh",VLOOKUP(F$4,'4. Billing Determinants'!$B$19:$N$41,4,0)/'4. Billing Determinants'!$E$41*$D32,IF($E32="kW",VLOOKUP(F$4,'4. Billing Determinants'!$B$19:$N$41,5,0)/'4. Billing Determinants'!$F$41*$D32,IF($E32="Non-RPP kWh",VLOOKUP(F$4,'4. Billing Determinants'!$B$19:$N$41,6,0)/'4. Billing Determinants'!$G$41*$D32,IF($E32="Distribution Rev.",VLOOKUP(F$4,'4. Billing Determinants'!$B$19:$N$41,8,0)/'4. Billing Determinants'!$I$41*$D32, VLOOKUP(F$4,'4. Billing Determinants'!$B$19:$N$41,3,0)/'4. Billing Determinants'!$D$41*$D32)))))</f>
        <v>0</v>
      </c>
      <c r="G32" s="148">
        <f>IF(G$4="",0,IF($E32="kWh",VLOOKUP(G$4,'4. Billing Determinants'!$B$19:$N$41,4,0)/'4. Billing Determinants'!$E$41*$D32,IF($E32="kW",VLOOKUP(G$4,'4. Billing Determinants'!$B$19:$N$41,5,0)/'4. Billing Determinants'!$F$41*$D32,IF($E32="Non-RPP kWh",VLOOKUP(G$4,'4. Billing Determinants'!$B$19:$N$41,6,0)/'4. Billing Determinants'!$G$41*$D32,IF($E32="Distribution Rev.",VLOOKUP(G$4,'4. Billing Determinants'!$B$19:$N$41,8,0)/'4. Billing Determinants'!$I$41*$D32, VLOOKUP(G$4,'4. Billing Determinants'!$B$19:$N$41,3,0)/'4. Billing Determinants'!$D$41*$D32)))))</f>
        <v>0</v>
      </c>
      <c r="H32" s="148">
        <f>IF(H$4="",0,IF($E32="kWh",VLOOKUP(H$4,'4. Billing Determinants'!$B$19:$N$41,4,0)/'4. Billing Determinants'!$E$41*$D32,IF($E32="kW",VLOOKUP(H$4,'4. Billing Determinants'!$B$19:$N$41,5,0)/'4. Billing Determinants'!$F$41*$D32,IF($E32="Non-RPP kWh",VLOOKUP(H$4,'4. Billing Determinants'!$B$19:$N$41,6,0)/'4. Billing Determinants'!$G$41*$D32,IF($E32="Distribution Rev.",VLOOKUP(H$4,'4. Billing Determinants'!$B$19:$N$41,8,0)/'4. Billing Determinants'!$I$41*$D32, VLOOKUP(H$4,'4. Billing Determinants'!$B$19:$N$41,3,0)/'4. Billing Determinants'!$D$41*$D32)))))</f>
        <v>0</v>
      </c>
      <c r="I32" s="148">
        <f>IF(I$4="",0,IF($E32="kWh",VLOOKUP(I$4,'4. Billing Determinants'!$B$19:$N$41,4,0)/'4. Billing Determinants'!$E$41*$D32,IF($E32="kW",VLOOKUP(I$4,'4. Billing Determinants'!$B$19:$N$41,5,0)/'4. Billing Determinants'!$F$41*$D32,IF($E32="Non-RPP kWh",VLOOKUP(I$4,'4. Billing Determinants'!$B$19:$N$41,6,0)/'4. Billing Determinants'!$G$41*$D32,IF($E32="Distribution Rev.",VLOOKUP(I$4,'4. Billing Determinants'!$B$19:$N$41,8,0)/'4. Billing Determinants'!$I$41*$D32, VLOOKUP(I$4,'4. Billing Determinants'!$B$19:$N$41,3,0)/'4. Billing Determinants'!$D$41*$D32)))))</f>
        <v>0</v>
      </c>
      <c r="J32" s="148">
        <f>IF(J$4="",0,IF($E32="kWh",VLOOKUP(J$4,'4. Billing Determinants'!$B$19:$N$41,4,0)/'4. Billing Determinants'!$E$41*$D32,IF($E32="kW",VLOOKUP(J$4,'4. Billing Determinants'!$B$19:$N$41,5,0)/'4. Billing Determinants'!$F$41*$D32,IF($E32="Non-RPP kWh",VLOOKUP(J$4,'4. Billing Determinants'!$B$19:$N$41,6,0)/'4. Billing Determinants'!$G$41*$D32,IF($E32="Distribution Rev.",VLOOKUP(J$4,'4. Billing Determinants'!$B$19:$N$41,8,0)/'4. Billing Determinants'!$I$41*$D32, VLOOKUP(J$4,'4. Billing Determinants'!$B$19:$N$41,3,0)/'4. Billing Determinants'!$D$41*$D32)))))</f>
        <v>0</v>
      </c>
      <c r="K32" s="148">
        <f>IF(K$4="",0,IF($E32="kWh",VLOOKUP(K$4,'4. Billing Determinants'!$B$19:$N$41,4,0)/'4. Billing Determinants'!$E$41*$D32,IF($E32="kW",VLOOKUP(K$4,'4. Billing Determinants'!$B$19:$N$41,5,0)/'4. Billing Determinants'!$F$41*$D32,IF($E32="Non-RPP kWh",VLOOKUP(K$4,'4. Billing Determinants'!$B$19:$N$41,6,0)/'4. Billing Determinants'!$G$41*$D32,IF($E32="Distribution Rev.",VLOOKUP(K$4,'4. Billing Determinants'!$B$19:$N$41,8,0)/'4. Billing Determinants'!$I$41*$D32, VLOOKUP(K$4,'4. Billing Determinants'!$B$19:$N$41,3,0)/'4. Billing Determinants'!$D$41*$D32)))))</f>
        <v>0</v>
      </c>
      <c r="L32" s="148">
        <f>IF(L$4="",0,IF($E32="kWh",VLOOKUP(L$4,'4. Billing Determinants'!$B$19:$N$41,4,0)/'4. Billing Determinants'!$E$41*$D32,IF($E32="kW",VLOOKUP(L$4,'4. Billing Determinants'!$B$19:$N$41,5,0)/'4. Billing Determinants'!$F$41*$D32,IF($E32="Non-RPP kWh",VLOOKUP(L$4,'4. Billing Determinants'!$B$19:$N$41,6,0)/'4. Billing Determinants'!$G$41*$D32,IF($E32="Distribution Rev.",VLOOKUP(L$4,'4. Billing Determinants'!$B$19:$N$41,8,0)/'4. Billing Determinants'!$I$41*$D32, VLOOKUP(L$4,'4. Billing Determinants'!$B$19:$N$41,3,0)/'4. Billing Determinants'!$D$41*$D32)))))</f>
        <v>0</v>
      </c>
      <c r="M32" s="148">
        <f>IF(M$4="",0,IF($E32="kWh",VLOOKUP(M$4,'4. Billing Determinants'!$B$19:$N$41,4,0)/'4. Billing Determinants'!$E$41*$D32,IF($E32="kW",VLOOKUP(M$4,'4. Billing Determinants'!$B$19:$N$41,5,0)/'4. Billing Determinants'!$F$41*$D32,IF($E32="Non-RPP kWh",VLOOKUP(M$4,'4. Billing Determinants'!$B$19:$N$41,6,0)/'4. Billing Determinants'!$G$41*$D32,IF($E32="Distribution Rev.",VLOOKUP(M$4,'4. Billing Determinants'!$B$19:$N$41,8,0)/'4. Billing Determinants'!$I$41*$D32, VLOOKUP(M$4,'4. Billing Determinants'!$B$19:$N$41,3,0)/'4. Billing Determinants'!$D$41*$D32)))))</f>
        <v>0</v>
      </c>
      <c r="N32" s="148">
        <f>IF(N$4="",0,IF($E32="kWh",VLOOKUP(N$4,'4. Billing Determinants'!$B$19:$N$41,4,0)/'4. Billing Determinants'!$E$41*$D32,IF($E32="kW",VLOOKUP(N$4,'4. Billing Determinants'!$B$19:$N$41,5,0)/'4. Billing Determinants'!$F$41*$D32,IF($E32="Non-RPP kWh",VLOOKUP(N$4,'4. Billing Determinants'!$B$19:$N$41,6,0)/'4. Billing Determinants'!$G$41*$D32,IF($E32="Distribution Rev.",VLOOKUP(N$4,'4. Billing Determinants'!$B$19:$N$41,8,0)/'4. Billing Determinants'!$I$41*$D32, VLOOKUP(N$4,'4. Billing Determinants'!$B$19:$N$41,3,0)/'4. Billing Determinants'!$D$41*$D32)))))</f>
        <v>0</v>
      </c>
      <c r="O32" s="148">
        <f>IF(O$4="",0,IF($E32="kWh",VLOOKUP(O$4,'4. Billing Determinants'!$B$19:$N$41,4,0)/'4. Billing Determinants'!$E$41*$D32,IF($E32="kW",VLOOKUP(O$4,'4. Billing Determinants'!$B$19:$N$41,5,0)/'4. Billing Determinants'!$F$41*$D32,IF($E32="Non-RPP kWh",VLOOKUP(O$4,'4. Billing Determinants'!$B$19:$N$41,6,0)/'4. Billing Determinants'!$G$41*$D32,IF($E32="Distribution Rev.",VLOOKUP(O$4,'4. Billing Determinants'!$B$19:$N$41,8,0)/'4. Billing Determinants'!$I$41*$D32, VLOOKUP(O$4,'4. Billing Determinants'!$B$19:$N$41,3,0)/'4. Billing Determinants'!$D$41*$D32)))))</f>
        <v>0</v>
      </c>
      <c r="P32" s="148">
        <f>IF(P$4="",0,IF($E32="kWh",VLOOKUP(P$4,'4. Billing Determinants'!$B$19:$N$41,4,0)/'4. Billing Determinants'!$E$41*$D32,IF($E32="kW",VLOOKUP(P$4,'4. Billing Determinants'!$B$19:$N$41,5,0)/'4. Billing Determinants'!$F$41*$D32,IF($E32="Non-RPP kWh",VLOOKUP(P$4,'4. Billing Determinants'!$B$19:$N$41,6,0)/'4. Billing Determinants'!$G$41*$D32,IF($E32="Distribution Rev.",VLOOKUP(P$4,'4. Billing Determinants'!$B$19:$N$41,8,0)/'4. Billing Determinants'!$I$41*$D32, VLOOKUP(P$4,'4. Billing Determinants'!$B$19:$N$41,3,0)/'4. Billing Determinants'!$D$41*$D32)))))</f>
        <v>0</v>
      </c>
      <c r="Q32" s="148">
        <f>IF(Q$4="",0,IF($E32="kWh",VLOOKUP(Q$4,'4. Billing Determinants'!$B$19:$N$41,4,0)/'4. Billing Determinants'!$E$41*$D32,IF($E32="kW",VLOOKUP(Q$4,'4. Billing Determinants'!$B$19:$N$41,5,0)/'4. Billing Determinants'!$F$41*$D32,IF($E32="Non-RPP kWh",VLOOKUP(Q$4,'4. Billing Determinants'!$B$19:$N$41,6,0)/'4. Billing Determinants'!$G$41*$D32,IF($E32="Distribution Rev.",VLOOKUP(Q$4,'4. Billing Determinants'!$B$19:$N$41,8,0)/'4. Billing Determinants'!$I$41*$D32, VLOOKUP(Q$4,'4. Billing Determinants'!$B$19:$N$41,3,0)/'4. Billing Determinants'!$D$41*$D32)))))</f>
        <v>0</v>
      </c>
      <c r="R32" s="148">
        <f>IF(R$4="",0,IF($E32="kWh",VLOOKUP(R$4,'4. Billing Determinants'!$B$19:$N$41,4,0)/'4. Billing Determinants'!$E$41*$D32,IF($E32="kW",VLOOKUP(R$4,'4. Billing Determinants'!$B$19:$N$41,5,0)/'4. Billing Determinants'!$F$41*$D32,IF($E32="Non-RPP kWh",VLOOKUP(R$4,'4. Billing Determinants'!$B$19:$N$41,6,0)/'4. Billing Determinants'!$G$41*$D32,IF($E32="Distribution Rev.",VLOOKUP(R$4,'4. Billing Determinants'!$B$19:$N$41,8,0)/'4. Billing Determinants'!$I$41*$D32, VLOOKUP(R$4,'4. Billing Determinants'!$B$19:$N$41,3,0)/'4. Billing Determinants'!$D$41*$D32)))))</f>
        <v>0</v>
      </c>
      <c r="S32" s="148">
        <f>IF(S$4="",0,IF($E32="kWh",VLOOKUP(S$4,'4. Billing Determinants'!$B$19:$N$41,4,0)/'4. Billing Determinants'!$E$41*$D32,IF($E32="kW",VLOOKUP(S$4,'4. Billing Determinants'!$B$19:$N$41,5,0)/'4. Billing Determinants'!$F$41*$D32,IF($E32="Non-RPP kWh",VLOOKUP(S$4,'4. Billing Determinants'!$B$19:$N$41,6,0)/'4. Billing Determinants'!$G$41*$D32,IF($E32="Distribution Rev.",VLOOKUP(S$4,'4. Billing Determinants'!$B$19:$N$41,8,0)/'4. Billing Determinants'!$I$41*$D32, VLOOKUP(S$4,'4. Billing Determinants'!$B$19:$N$41,3,0)/'4. Billing Determinants'!$D$41*$D32)))))</f>
        <v>0</v>
      </c>
      <c r="T32" s="148">
        <f>IF(T$4="",0,IF($E32="kWh",VLOOKUP(T$4,'4. Billing Determinants'!$B$19:$N$41,4,0)/'4. Billing Determinants'!$E$41*$D32,IF($E32="kW",VLOOKUP(T$4,'4. Billing Determinants'!$B$19:$N$41,5,0)/'4. Billing Determinants'!$F$41*$D32,IF($E32="Non-RPP kWh",VLOOKUP(T$4,'4. Billing Determinants'!$B$19:$N$41,6,0)/'4. Billing Determinants'!$G$41*$D32,IF($E32="Distribution Rev.",VLOOKUP(T$4,'4. Billing Determinants'!$B$19:$N$41,8,0)/'4. Billing Determinants'!$I$41*$D32, VLOOKUP(T$4,'4. Billing Determinants'!$B$19:$N$41,3,0)/'4. Billing Determinants'!$D$41*$D32)))))</f>
        <v>0</v>
      </c>
      <c r="U32" s="148">
        <f>IF(U$4="",0,IF($E32="kWh",VLOOKUP(U$4,'4. Billing Determinants'!$B$19:$N$41,4,0)/'4. Billing Determinants'!$E$41*$D32,IF($E32="kW",VLOOKUP(U$4,'4. Billing Determinants'!$B$19:$N$41,5,0)/'4. Billing Determinants'!$F$41*$D32,IF($E32="Non-RPP kWh",VLOOKUP(U$4,'4. Billing Determinants'!$B$19:$N$41,6,0)/'4. Billing Determinants'!$G$41*$D32,IF($E32="Distribution Rev.",VLOOKUP(U$4,'4. Billing Determinants'!$B$19:$N$41,8,0)/'4. Billing Determinants'!$I$41*$D32, VLOOKUP(U$4,'4. Billing Determinants'!$B$19:$N$41,3,0)/'4. Billing Determinants'!$D$41*$D32)))))</f>
        <v>0</v>
      </c>
      <c r="V32" s="148">
        <f>IF(V$4="",0,IF($E32="kWh",VLOOKUP(V$4,'4. Billing Determinants'!$B$19:$N$41,4,0)/'4. Billing Determinants'!$E$41*$D32,IF($E32="kW",VLOOKUP(V$4,'4. Billing Determinants'!$B$19:$N$41,5,0)/'4. Billing Determinants'!$F$41*$D32,IF($E32="Non-RPP kWh",VLOOKUP(V$4,'4. Billing Determinants'!$B$19:$N$41,6,0)/'4. Billing Determinants'!$G$41*$D32,IF($E32="Distribution Rev.",VLOOKUP(V$4,'4. Billing Determinants'!$B$19:$N$41,8,0)/'4. Billing Determinants'!$I$41*$D32, VLOOKUP(V$4,'4. Billing Determinants'!$B$19:$N$41,3,0)/'4. Billing Determinants'!$D$41*$D32)))))</f>
        <v>0</v>
      </c>
      <c r="W32" s="148">
        <f>IF(W$4="",0,IF($E32="kWh",VLOOKUP(W$4,'4. Billing Determinants'!$B$19:$N$41,4,0)/'4. Billing Determinants'!$E$41*$D32,IF($E32="kW",VLOOKUP(W$4,'4. Billing Determinants'!$B$19:$N$41,5,0)/'4. Billing Determinants'!$F$41*$D32,IF($E32="Non-RPP kWh",VLOOKUP(W$4,'4. Billing Determinants'!$B$19:$N$41,6,0)/'4. Billing Determinants'!$G$41*$D32,IF($E32="Distribution Rev.",VLOOKUP(W$4,'4. Billing Determinants'!$B$19:$N$41,8,0)/'4. Billing Determinants'!$I$41*$D32, VLOOKUP(W$4,'4. Billing Determinants'!$B$19:$N$41,3,0)/'4. Billing Determinants'!$D$41*$D32)))))</f>
        <v>0</v>
      </c>
      <c r="X32" s="148">
        <f>IF(X$4="",0,IF($E32="kWh",VLOOKUP(X$4,'4. Billing Determinants'!$B$19:$N$41,4,0)/'4. Billing Determinants'!$E$41*$D32,IF($E32="kW",VLOOKUP(X$4,'4. Billing Determinants'!$B$19:$N$41,5,0)/'4. Billing Determinants'!$F$41*$D32,IF($E32="Non-RPP kWh",VLOOKUP(X$4,'4. Billing Determinants'!$B$19:$N$41,6,0)/'4. Billing Determinants'!$G$41*$D32,IF($E32="Distribution Rev.",VLOOKUP(X$4,'4. Billing Determinants'!$B$19:$N$41,8,0)/'4. Billing Determinants'!$I$41*$D32, VLOOKUP(X$4,'4. Billing Determinants'!$B$19:$N$41,3,0)/'4. Billing Determinants'!$D$41*$D32)))))</f>
        <v>0</v>
      </c>
      <c r="Y32" s="148">
        <f>IF(Y$4="",0,IF($E32="kWh",VLOOKUP(Y$4,'4. Billing Determinants'!$B$19:$N$41,4,0)/'4. Billing Determinants'!$E$41*$D32,IF($E32="kW",VLOOKUP(Y$4,'4. Billing Determinants'!$B$19:$N$41,5,0)/'4. Billing Determinants'!$F$41*$D32,IF($E32="Non-RPP kWh",VLOOKUP(Y$4,'4. Billing Determinants'!$B$19:$N$41,6,0)/'4. Billing Determinants'!$G$41*$D32,IF($E32="Distribution Rev.",VLOOKUP(Y$4,'4. Billing Determinants'!$B$19:$N$41,8,0)/'4. Billing Determinants'!$I$41*$D32, VLOOKUP(Y$4,'4. Billing Determinants'!$B$19:$N$41,3,0)/'4. Billing Determinants'!$D$41*$D32)))))</f>
        <v>0</v>
      </c>
    </row>
    <row r="33" spans="1:25">
      <c r="B33" s="146" t="s">
        <v>66</v>
      </c>
      <c r="C33" s="147">
        <v>1567</v>
      </c>
      <c r="D33" s="148">
        <f>'2. 2013 Continuity Schedule'!CL56</f>
        <v>0</v>
      </c>
      <c r="E33" s="166"/>
      <c r="F33" s="148">
        <f>IF(F$4="",0,IF($E33="kWh",VLOOKUP(F$4,'4. Billing Determinants'!$B$19:$N$41,4,0)/'4. Billing Determinants'!$E$41*$D33,IF($E33="kW",VLOOKUP(F$4,'4. Billing Determinants'!$B$19:$N$41,5,0)/'4. Billing Determinants'!$F$41*$D33,IF($E33="Non-RPP kWh",VLOOKUP(F$4,'4. Billing Determinants'!$B$19:$N$41,6,0)/'4. Billing Determinants'!$G$41*$D33,IF($E33="Distribution Rev.",VLOOKUP(F$4,'4. Billing Determinants'!$B$19:$N$41,8,0)/'4. Billing Determinants'!$I$41*$D33, VLOOKUP(F$4,'4. Billing Determinants'!$B$19:$N$41,3,0)/'4. Billing Determinants'!$D$41*$D33)))))</f>
        <v>0</v>
      </c>
      <c r="G33" s="148">
        <f>IF(G$4="",0,IF($E33="kWh",VLOOKUP(G$4,'4. Billing Determinants'!$B$19:$N$41,4,0)/'4. Billing Determinants'!$E$41*$D33,IF($E33="kW",VLOOKUP(G$4,'4. Billing Determinants'!$B$19:$N$41,5,0)/'4. Billing Determinants'!$F$41*$D33,IF($E33="Non-RPP kWh",VLOOKUP(G$4,'4. Billing Determinants'!$B$19:$N$41,6,0)/'4. Billing Determinants'!$G$41*$D33,IF($E33="Distribution Rev.",VLOOKUP(G$4,'4. Billing Determinants'!$B$19:$N$41,8,0)/'4. Billing Determinants'!$I$41*$D33, VLOOKUP(G$4,'4. Billing Determinants'!$B$19:$N$41,3,0)/'4. Billing Determinants'!$D$41*$D33)))))</f>
        <v>0</v>
      </c>
      <c r="H33" s="148">
        <f>IF(H$4="",0,IF($E33="kWh",VLOOKUP(H$4,'4. Billing Determinants'!$B$19:$N$41,4,0)/'4. Billing Determinants'!$E$41*$D33,IF($E33="kW",VLOOKUP(H$4,'4. Billing Determinants'!$B$19:$N$41,5,0)/'4. Billing Determinants'!$F$41*$D33,IF($E33="Non-RPP kWh",VLOOKUP(H$4,'4. Billing Determinants'!$B$19:$N$41,6,0)/'4. Billing Determinants'!$G$41*$D33,IF($E33="Distribution Rev.",VLOOKUP(H$4,'4. Billing Determinants'!$B$19:$N$41,8,0)/'4. Billing Determinants'!$I$41*$D33, VLOOKUP(H$4,'4. Billing Determinants'!$B$19:$N$41,3,0)/'4. Billing Determinants'!$D$41*$D33)))))</f>
        <v>0</v>
      </c>
      <c r="I33" s="148">
        <f>IF(I$4="",0,IF($E33="kWh",VLOOKUP(I$4,'4. Billing Determinants'!$B$19:$N$41,4,0)/'4. Billing Determinants'!$E$41*$D33,IF($E33="kW",VLOOKUP(I$4,'4. Billing Determinants'!$B$19:$N$41,5,0)/'4. Billing Determinants'!$F$41*$D33,IF($E33="Non-RPP kWh",VLOOKUP(I$4,'4. Billing Determinants'!$B$19:$N$41,6,0)/'4. Billing Determinants'!$G$41*$D33,IF($E33="Distribution Rev.",VLOOKUP(I$4,'4. Billing Determinants'!$B$19:$N$41,8,0)/'4. Billing Determinants'!$I$41*$D33, VLOOKUP(I$4,'4. Billing Determinants'!$B$19:$N$41,3,0)/'4. Billing Determinants'!$D$41*$D33)))))</f>
        <v>0</v>
      </c>
      <c r="J33" s="148">
        <f>IF(J$4="",0,IF($E33="kWh",VLOOKUP(J$4,'4. Billing Determinants'!$B$19:$N$41,4,0)/'4. Billing Determinants'!$E$41*$D33,IF($E33="kW",VLOOKUP(J$4,'4. Billing Determinants'!$B$19:$N$41,5,0)/'4. Billing Determinants'!$F$41*$D33,IF($E33="Non-RPP kWh",VLOOKUP(J$4,'4. Billing Determinants'!$B$19:$N$41,6,0)/'4. Billing Determinants'!$G$41*$D33,IF($E33="Distribution Rev.",VLOOKUP(J$4,'4. Billing Determinants'!$B$19:$N$41,8,0)/'4. Billing Determinants'!$I$41*$D33, VLOOKUP(J$4,'4. Billing Determinants'!$B$19:$N$41,3,0)/'4. Billing Determinants'!$D$41*$D33)))))</f>
        <v>0</v>
      </c>
      <c r="K33" s="148">
        <f>IF(K$4="",0,IF($E33="kWh",VLOOKUP(K$4,'4. Billing Determinants'!$B$19:$N$41,4,0)/'4. Billing Determinants'!$E$41*$D33,IF($E33="kW",VLOOKUP(K$4,'4. Billing Determinants'!$B$19:$N$41,5,0)/'4. Billing Determinants'!$F$41*$D33,IF($E33="Non-RPP kWh",VLOOKUP(K$4,'4. Billing Determinants'!$B$19:$N$41,6,0)/'4. Billing Determinants'!$G$41*$D33,IF($E33="Distribution Rev.",VLOOKUP(K$4,'4. Billing Determinants'!$B$19:$N$41,8,0)/'4. Billing Determinants'!$I$41*$D33, VLOOKUP(K$4,'4. Billing Determinants'!$B$19:$N$41,3,0)/'4. Billing Determinants'!$D$41*$D33)))))</f>
        <v>0</v>
      </c>
      <c r="L33" s="148">
        <f>IF(L$4="",0,IF($E33="kWh",VLOOKUP(L$4,'4. Billing Determinants'!$B$19:$N$41,4,0)/'4. Billing Determinants'!$E$41*$D33,IF($E33="kW",VLOOKUP(L$4,'4. Billing Determinants'!$B$19:$N$41,5,0)/'4. Billing Determinants'!$F$41*$D33,IF($E33="Non-RPP kWh",VLOOKUP(L$4,'4. Billing Determinants'!$B$19:$N$41,6,0)/'4. Billing Determinants'!$G$41*$D33,IF($E33="Distribution Rev.",VLOOKUP(L$4,'4. Billing Determinants'!$B$19:$N$41,8,0)/'4. Billing Determinants'!$I$41*$D33, VLOOKUP(L$4,'4. Billing Determinants'!$B$19:$N$41,3,0)/'4. Billing Determinants'!$D$41*$D33)))))</f>
        <v>0</v>
      </c>
      <c r="M33" s="148">
        <f>IF(M$4="",0,IF($E33="kWh",VLOOKUP(M$4,'4. Billing Determinants'!$B$19:$N$41,4,0)/'4. Billing Determinants'!$E$41*$D33,IF($E33="kW",VLOOKUP(M$4,'4. Billing Determinants'!$B$19:$N$41,5,0)/'4. Billing Determinants'!$F$41*$D33,IF($E33="Non-RPP kWh",VLOOKUP(M$4,'4. Billing Determinants'!$B$19:$N$41,6,0)/'4. Billing Determinants'!$G$41*$D33,IF($E33="Distribution Rev.",VLOOKUP(M$4,'4. Billing Determinants'!$B$19:$N$41,8,0)/'4. Billing Determinants'!$I$41*$D33, VLOOKUP(M$4,'4. Billing Determinants'!$B$19:$N$41,3,0)/'4. Billing Determinants'!$D$41*$D33)))))</f>
        <v>0</v>
      </c>
      <c r="N33" s="148">
        <f>IF(N$4="",0,IF($E33="kWh",VLOOKUP(N$4,'4. Billing Determinants'!$B$19:$N$41,4,0)/'4. Billing Determinants'!$E$41*$D33,IF($E33="kW",VLOOKUP(N$4,'4. Billing Determinants'!$B$19:$N$41,5,0)/'4. Billing Determinants'!$F$41*$D33,IF($E33="Non-RPP kWh",VLOOKUP(N$4,'4. Billing Determinants'!$B$19:$N$41,6,0)/'4. Billing Determinants'!$G$41*$D33,IF($E33="Distribution Rev.",VLOOKUP(N$4,'4. Billing Determinants'!$B$19:$N$41,8,0)/'4. Billing Determinants'!$I$41*$D33, VLOOKUP(N$4,'4. Billing Determinants'!$B$19:$N$41,3,0)/'4. Billing Determinants'!$D$41*$D33)))))</f>
        <v>0</v>
      </c>
      <c r="O33" s="148">
        <f>IF(O$4="",0,IF($E33="kWh",VLOOKUP(O$4,'4. Billing Determinants'!$B$19:$N$41,4,0)/'4. Billing Determinants'!$E$41*$D33,IF($E33="kW",VLOOKUP(O$4,'4. Billing Determinants'!$B$19:$N$41,5,0)/'4. Billing Determinants'!$F$41*$D33,IF($E33="Non-RPP kWh",VLOOKUP(O$4,'4. Billing Determinants'!$B$19:$N$41,6,0)/'4. Billing Determinants'!$G$41*$D33,IF($E33="Distribution Rev.",VLOOKUP(O$4,'4. Billing Determinants'!$B$19:$N$41,8,0)/'4. Billing Determinants'!$I$41*$D33, VLOOKUP(O$4,'4. Billing Determinants'!$B$19:$N$41,3,0)/'4. Billing Determinants'!$D$41*$D33)))))</f>
        <v>0</v>
      </c>
      <c r="P33" s="148">
        <f>IF(P$4="",0,IF($E33="kWh",VLOOKUP(P$4,'4. Billing Determinants'!$B$19:$N$41,4,0)/'4. Billing Determinants'!$E$41*$D33,IF($E33="kW",VLOOKUP(P$4,'4. Billing Determinants'!$B$19:$N$41,5,0)/'4. Billing Determinants'!$F$41*$D33,IF($E33="Non-RPP kWh",VLOOKUP(P$4,'4. Billing Determinants'!$B$19:$N$41,6,0)/'4. Billing Determinants'!$G$41*$D33,IF($E33="Distribution Rev.",VLOOKUP(P$4,'4. Billing Determinants'!$B$19:$N$41,8,0)/'4. Billing Determinants'!$I$41*$D33, VLOOKUP(P$4,'4. Billing Determinants'!$B$19:$N$41,3,0)/'4. Billing Determinants'!$D$41*$D33)))))</f>
        <v>0</v>
      </c>
      <c r="Q33" s="148">
        <f>IF(Q$4="",0,IF($E33="kWh",VLOOKUP(Q$4,'4. Billing Determinants'!$B$19:$N$41,4,0)/'4. Billing Determinants'!$E$41*$D33,IF($E33="kW",VLOOKUP(Q$4,'4. Billing Determinants'!$B$19:$N$41,5,0)/'4. Billing Determinants'!$F$41*$D33,IF($E33="Non-RPP kWh",VLOOKUP(Q$4,'4. Billing Determinants'!$B$19:$N$41,6,0)/'4. Billing Determinants'!$G$41*$D33,IF($E33="Distribution Rev.",VLOOKUP(Q$4,'4. Billing Determinants'!$B$19:$N$41,8,0)/'4. Billing Determinants'!$I$41*$D33, VLOOKUP(Q$4,'4. Billing Determinants'!$B$19:$N$41,3,0)/'4. Billing Determinants'!$D$41*$D33)))))</f>
        <v>0</v>
      </c>
      <c r="R33" s="148">
        <f>IF(R$4="",0,IF($E33="kWh",VLOOKUP(R$4,'4. Billing Determinants'!$B$19:$N$41,4,0)/'4. Billing Determinants'!$E$41*$D33,IF($E33="kW",VLOOKUP(R$4,'4. Billing Determinants'!$B$19:$N$41,5,0)/'4. Billing Determinants'!$F$41*$D33,IF($E33="Non-RPP kWh",VLOOKUP(R$4,'4. Billing Determinants'!$B$19:$N$41,6,0)/'4. Billing Determinants'!$G$41*$D33,IF($E33="Distribution Rev.",VLOOKUP(R$4,'4. Billing Determinants'!$B$19:$N$41,8,0)/'4. Billing Determinants'!$I$41*$D33, VLOOKUP(R$4,'4. Billing Determinants'!$B$19:$N$41,3,0)/'4. Billing Determinants'!$D$41*$D33)))))</f>
        <v>0</v>
      </c>
      <c r="S33" s="148">
        <f>IF(S$4="",0,IF($E33="kWh",VLOOKUP(S$4,'4. Billing Determinants'!$B$19:$N$41,4,0)/'4. Billing Determinants'!$E$41*$D33,IF($E33="kW",VLOOKUP(S$4,'4. Billing Determinants'!$B$19:$N$41,5,0)/'4. Billing Determinants'!$F$41*$D33,IF($E33="Non-RPP kWh",VLOOKUP(S$4,'4. Billing Determinants'!$B$19:$N$41,6,0)/'4. Billing Determinants'!$G$41*$D33,IF($E33="Distribution Rev.",VLOOKUP(S$4,'4. Billing Determinants'!$B$19:$N$41,8,0)/'4. Billing Determinants'!$I$41*$D33, VLOOKUP(S$4,'4. Billing Determinants'!$B$19:$N$41,3,0)/'4. Billing Determinants'!$D$41*$D33)))))</f>
        <v>0</v>
      </c>
      <c r="T33" s="148">
        <f>IF(T$4="",0,IF($E33="kWh",VLOOKUP(T$4,'4. Billing Determinants'!$B$19:$N$41,4,0)/'4. Billing Determinants'!$E$41*$D33,IF($E33="kW",VLOOKUP(T$4,'4. Billing Determinants'!$B$19:$N$41,5,0)/'4. Billing Determinants'!$F$41*$D33,IF($E33="Non-RPP kWh",VLOOKUP(T$4,'4. Billing Determinants'!$B$19:$N$41,6,0)/'4. Billing Determinants'!$G$41*$D33,IF($E33="Distribution Rev.",VLOOKUP(T$4,'4. Billing Determinants'!$B$19:$N$41,8,0)/'4. Billing Determinants'!$I$41*$D33, VLOOKUP(T$4,'4. Billing Determinants'!$B$19:$N$41,3,0)/'4. Billing Determinants'!$D$41*$D33)))))</f>
        <v>0</v>
      </c>
      <c r="U33" s="148">
        <f>IF(U$4="",0,IF($E33="kWh",VLOOKUP(U$4,'4. Billing Determinants'!$B$19:$N$41,4,0)/'4. Billing Determinants'!$E$41*$D33,IF($E33="kW",VLOOKUP(U$4,'4. Billing Determinants'!$B$19:$N$41,5,0)/'4. Billing Determinants'!$F$41*$D33,IF($E33="Non-RPP kWh",VLOOKUP(U$4,'4. Billing Determinants'!$B$19:$N$41,6,0)/'4. Billing Determinants'!$G$41*$D33,IF($E33="Distribution Rev.",VLOOKUP(U$4,'4. Billing Determinants'!$B$19:$N$41,8,0)/'4. Billing Determinants'!$I$41*$D33, VLOOKUP(U$4,'4. Billing Determinants'!$B$19:$N$41,3,0)/'4. Billing Determinants'!$D$41*$D33)))))</f>
        <v>0</v>
      </c>
      <c r="V33" s="148">
        <f>IF(V$4="",0,IF($E33="kWh",VLOOKUP(V$4,'4. Billing Determinants'!$B$19:$N$41,4,0)/'4. Billing Determinants'!$E$41*$D33,IF($E33="kW",VLOOKUP(V$4,'4. Billing Determinants'!$B$19:$N$41,5,0)/'4. Billing Determinants'!$F$41*$D33,IF($E33="Non-RPP kWh",VLOOKUP(V$4,'4. Billing Determinants'!$B$19:$N$41,6,0)/'4. Billing Determinants'!$G$41*$D33,IF($E33="Distribution Rev.",VLOOKUP(V$4,'4. Billing Determinants'!$B$19:$N$41,8,0)/'4. Billing Determinants'!$I$41*$D33, VLOOKUP(V$4,'4. Billing Determinants'!$B$19:$N$41,3,0)/'4. Billing Determinants'!$D$41*$D33)))))</f>
        <v>0</v>
      </c>
      <c r="W33" s="148">
        <f>IF(W$4="",0,IF($E33="kWh",VLOOKUP(W$4,'4. Billing Determinants'!$B$19:$N$41,4,0)/'4. Billing Determinants'!$E$41*$D33,IF($E33="kW",VLOOKUP(W$4,'4. Billing Determinants'!$B$19:$N$41,5,0)/'4. Billing Determinants'!$F$41*$D33,IF($E33="Non-RPP kWh",VLOOKUP(W$4,'4. Billing Determinants'!$B$19:$N$41,6,0)/'4. Billing Determinants'!$G$41*$D33,IF($E33="Distribution Rev.",VLOOKUP(W$4,'4. Billing Determinants'!$B$19:$N$41,8,0)/'4. Billing Determinants'!$I$41*$D33, VLOOKUP(W$4,'4. Billing Determinants'!$B$19:$N$41,3,0)/'4. Billing Determinants'!$D$41*$D33)))))</f>
        <v>0</v>
      </c>
      <c r="X33" s="148">
        <f>IF(X$4="",0,IF($E33="kWh",VLOOKUP(X$4,'4. Billing Determinants'!$B$19:$N$41,4,0)/'4. Billing Determinants'!$E$41*$D33,IF($E33="kW",VLOOKUP(X$4,'4. Billing Determinants'!$B$19:$N$41,5,0)/'4. Billing Determinants'!$F$41*$D33,IF($E33="Non-RPP kWh",VLOOKUP(X$4,'4. Billing Determinants'!$B$19:$N$41,6,0)/'4. Billing Determinants'!$G$41*$D33,IF($E33="Distribution Rev.",VLOOKUP(X$4,'4. Billing Determinants'!$B$19:$N$41,8,0)/'4. Billing Determinants'!$I$41*$D33, VLOOKUP(X$4,'4. Billing Determinants'!$B$19:$N$41,3,0)/'4. Billing Determinants'!$D$41*$D33)))))</f>
        <v>0</v>
      </c>
      <c r="Y33" s="148">
        <f>IF(Y$4="",0,IF($E33="kWh",VLOOKUP(Y$4,'4. Billing Determinants'!$B$19:$N$41,4,0)/'4. Billing Determinants'!$E$41*$D33,IF($E33="kW",VLOOKUP(Y$4,'4. Billing Determinants'!$B$19:$N$41,5,0)/'4. Billing Determinants'!$F$41*$D33,IF($E33="Non-RPP kWh",VLOOKUP(Y$4,'4. Billing Determinants'!$B$19:$N$41,6,0)/'4. Billing Determinants'!$G$41*$D33,IF($E33="Distribution Rev.",VLOOKUP(Y$4,'4. Billing Determinants'!$B$19:$N$41,8,0)/'4. Billing Determinants'!$I$41*$D33, VLOOKUP(Y$4,'4. Billing Determinants'!$B$19:$N$41,3,0)/'4. Billing Determinants'!$D$41*$D33)))))</f>
        <v>0</v>
      </c>
    </row>
    <row r="34" spans="1:25">
      <c r="B34" s="146" t="s">
        <v>18</v>
      </c>
      <c r="C34" s="147">
        <v>1572</v>
      </c>
      <c r="D34" s="148">
        <f>'2. 2013 Continuity Schedule'!CL57</f>
        <v>0</v>
      </c>
      <c r="E34" s="166"/>
      <c r="F34" s="148">
        <f>IF(F$4="",0,IF($E34="kWh",VLOOKUP(F$4,'4. Billing Determinants'!$B$19:$N$41,4,0)/'4. Billing Determinants'!$E$41*$D34,IF($E34="kW",VLOOKUP(F$4,'4. Billing Determinants'!$B$19:$N$41,5,0)/'4. Billing Determinants'!$F$41*$D34,IF($E34="Non-RPP kWh",VLOOKUP(F$4,'4. Billing Determinants'!$B$19:$N$41,6,0)/'4. Billing Determinants'!$G$41*$D34,IF($E34="Distribution Rev.",VLOOKUP(F$4,'4. Billing Determinants'!$B$19:$N$41,8,0)/'4. Billing Determinants'!$I$41*$D34, VLOOKUP(F$4,'4. Billing Determinants'!$B$19:$N$41,3,0)/'4. Billing Determinants'!$D$41*$D34)))))</f>
        <v>0</v>
      </c>
      <c r="G34" s="148">
        <f>IF(G$4="",0,IF($E34="kWh",VLOOKUP(G$4,'4. Billing Determinants'!$B$19:$N$41,4,0)/'4. Billing Determinants'!$E$41*$D34,IF($E34="kW",VLOOKUP(G$4,'4. Billing Determinants'!$B$19:$N$41,5,0)/'4. Billing Determinants'!$F$41*$D34,IF($E34="Non-RPP kWh",VLOOKUP(G$4,'4. Billing Determinants'!$B$19:$N$41,6,0)/'4. Billing Determinants'!$G$41*$D34,IF($E34="Distribution Rev.",VLOOKUP(G$4,'4. Billing Determinants'!$B$19:$N$41,8,0)/'4. Billing Determinants'!$I$41*$D34, VLOOKUP(G$4,'4. Billing Determinants'!$B$19:$N$41,3,0)/'4. Billing Determinants'!$D$41*$D34)))))</f>
        <v>0</v>
      </c>
      <c r="H34" s="148">
        <f>IF(H$4="",0,IF($E34="kWh",VLOOKUP(H$4,'4. Billing Determinants'!$B$19:$N$41,4,0)/'4. Billing Determinants'!$E$41*$D34,IF($E34="kW",VLOOKUP(H$4,'4. Billing Determinants'!$B$19:$N$41,5,0)/'4. Billing Determinants'!$F$41*$D34,IF($E34="Non-RPP kWh",VLOOKUP(H$4,'4. Billing Determinants'!$B$19:$N$41,6,0)/'4. Billing Determinants'!$G$41*$D34,IF($E34="Distribution Rev.",VLOOKUP(H$4,'4. Billing Determinants'!$B$19:$N$41,8,0)/'4. Billing Determinants'!$I$41*$D34, VLOOKUP(H$4,'4. Billing Determinants'!$B$19:$N$41,3,0)/'4. Billing Determinants'!$D$41*$D34)))))</f>
        <v>0</v>
      </c>
      <c r="I34" s="148">
        <f>IF(I$4="",0,IF($E34="kWh",VLOOKUP(I$4,'4. Billing Determinants'!$B$19:$N$41,4,0)/'4. Billing Determinants'!$E$41*$D34,IF($E34="kW",VLOOKUP(I$4,'4. Billing Determinants'!$B$19:$N$41,5,0)/'4. Billing Determinants'!$F$41*$D34,IF($E34="Non-RPP kWh",VLOOKUP(I$4,'4. Billing Determinants'!$B$19:$N$41,6,0)/'4. Billing Determinants'!$G$41*$D34,IF($E34="Distribution Rev.",VLOOKUP(I$4,'4. Billing Determinants'!$B$19:$N$41,8,0)/'4. Billing Determinants'!$I$41*$D34, VLOOKUP(I$4,'4. Billing Determinants'!$B$19:$N$41,3,0)/'4. Billing Determinants'!$D$41*$D34)))))</f>
        <v>0</v>
      </c>
      <c r="J34" s="148">
        <f>IF(J$4="",0,IF($E34="kWh",VLOOKUP(J$4,'4. Billing Determinants'!$B$19:$N$41,4,0)/'4. Billing Determinants'!$E$41*$D34,IF($E34="kW",VLOOKUP(J$4,'4. Billing Determinants'!$B$19:$N$41,5,0)/'4. Billing Determinants'!$F$41*$D34,IF($E34="Non-RPP kWh",VLOOKUP(J$4,'4. Billing Determinants'!$B$19:$N$41,6,0)/'4. Billing Determinants'!$G$41*$D34,IF($E34="Distribution Rev.",VLOOKUP(J$4,'4. Billing Determinants'!$B$19:$N$41,8,0)/'4. Billing Determinants'!$I$41*$D34, VLOOKUP(J$4,'4. Billing Determinants'!$B$19:$N$41,3,0)/'4. Billing Determinants'!$D$41*$D34)))))</f>
        <v>0</v>
      </c>
      <c r="K34" s="148">
        <f>IF(K$4="",0,IF($E34="kWh",VLOOKUP(K$4,'4. Billing Determinants'!$B$19:$N$41,4,0)/'4. Billing Determinants'!$E$41*$D34,IF($E34="kW",VLOOKUP(K$4,'4. Billing Determinants'!$B$19:$N$41,5,0)/'4. Billing Determinants'!$F$41*$D34,IF($E34="Non-RPP kWh",VLOOKUP(K$4,'4. Billing Determinants'!$B$19:$N$41,6,0)/'4. Billing Determinants'!$G$41*$D34,IF($E34="Distribution Rev.",VLOOKUP(K$4,'4. Billing Determinants'!$B$19:$N$41,8,0)/'4. Billing Determinants'!$I$41*$D34, VLOOKUP(K$4,'4. Billing Determinants'!$B$19:$N$41,3,0)/'4. Billing Determinants'!$D$41*$D34)))))</f>
        <v>0</v>
      </c>
      <c r="L34" s="148">
        <f>IF(L$4="",0,IF($E34="kWh",VLOOKUP(L$4,'4. Billing Determinants'!$B$19:$N$41,4,0)/'4. Billing Determinants'!$E$41*$D34,IF($E34="kW",VLOOKUP(L$4,'4. Billing Determinants'!$B$19:$N$41,5,0)/'4. Billing Determinants'!$F$41*$D34,IF($E34="Non-RPP kWh",VLOOKUP(L$4,'4. Billing Determinants'!$B$19:$N$41,6,0)/'4. Billing Determinants'!$G$41*$D34,IF($E34="Distribution Rev.",VLOOKUP(L$4,'4. Billing Determinants'!$B$19:$N$41,8,0)/'4. Billing Determinants'!$I$41*$D34, VLOOKUP(L$4,'4. Billing Determinants'!$B$19:$N$41,3,0)/'4. Billing Determinants'!$D$41*$D34)))))</f>
        <v>0</v>
      </c>
      <c r="M34" s="148">
        <f>IF(M$4="",0,IF($E34="kWh",VLOOKUP(M$4,'4. Billing Determinants'!$B$19:$N$41,4,0)/'4. Billing Determinants'!$E$41*$D34,IF($E34="kW",VLOOKUP(M$4,'4. Billing Determinants'!$B$19:$N$41,5,0)/'4. Billing Determinants'!$F$41*$D34,IF($E34="Non-RPP kWh",VLOOKUP(M$4,'4. Billing Determinants'!$B$19:$N$41,6,0)/'4. Billing Determinants'!$G$41*$D34,IF($E34="Distribution Rev.",VLOOKUP(M$4,'4. Billing Determinants'!$B$19:$N$41,8,0)/'4. Billing Determinants'!$I$41*$D34, VLOOKUP(M$4,'4. Billing Determinants'!$B$19:$N$41,3,0)/'4. Billing Determinants'!$D$41*$D34)))))</f>
        <v>0</v>
      </c>
      <c r="N34" s="148">
        <f>IF(N$4="",0,IF($E34="kWh",VLOOKUP(N$4,'4. Billing Determinants'!$B$19:$N$41,4,0)/'4. Billing Determinants'!$E$41*$D34,IF($E34="kW",VLOOKUP(N$4,'4. Billing Determinants'!$B$19:$N$41,5,0)/'4. Billing Determinants'!$F$41*$D34,IF($E34="Non-RPP kWh",VLOOKUP(N$4,'4. Billing Determinants'!$B$19:$N$41,6,0)/'4. Billing Determinants'!$G$41*$D34,IF($E34="Distribution Rev.",VLOOKUP(N$4,'4. Billing Determinants'!$B$19:$N$41,8,0)/'4. Billing Determinants'!$I$41*$D34, VLOOKUP(N$4,'4. Billing Determinants'!$B$19:$N$41,3,0)/'4. Billing Determinants'!$D$41*$D34)))))</f>
        <v>0</v>
      </c>
      <c r="O34" s="148">
        <f>IF(O$4="",0,IF($E34="kWh",VLOOKUP(O$4,'4. Billing Determinants'!$B$19:$N$41,4,0)/'4. Billing Determinants'!$E$41*$D34,IF($E34="kW",VLOOKUP(O$4,'4. Billing Determinants'!$B$19:$N$41,5,0)/'4. Billing Determinants'!$F$41*$D34,IF($E34="Non-RPP kWh",VLOOKUP(O$4,'4. Billing Determinants'!$B$19:$N$41,6,0)/'4. Billing Determinants'!$G$41*$D34,IF($E34="Distribution Rev.",VLOOKUP(O$4,'4. Billing Determinants'!$B$19:$N$41,8,0)/'4. Billing Determinants'!$I$41*$D34, VLOOKUP(O$4,'4. Billing Determinants'!$B$19:$N$41,3,0)/'4. Billing Determinants'!$D$41*$D34)))))</f>
        <v>0</v>
      </c>
      <c r="P34" s="148">
        <f>IF(P$4="",0,IF($E34="kWh",VLOOKUP(P$4,'4. Billing Determinants'!$B$19:$N$41,4,0)/'4. Billing Determinants'!$E$41*$D34,IF($E34="kW",VLOOKUP(P$4,'4. Billing Determinants'!$B$19:$N$41,5,0)/'4. Billing Determinants'!$F$41*$D34,IF($E34="Non-RPP kWh",VLOOKUP(P$4,'4. Billing Determinants'!$B$19:$N$41,6,0)/'4. Billing Determinants'!$G$41*$D34,IF($E34="Distribution Rev.",VLOOKUP(P$4,'4. Billing Determinants'!$B$19:$N$41,8,0)/'4. Billing Determinants'!$I$41*$D34, VLOOKUP(P$4,'4. Billing Determinants'!$B$19:$N$41,3,0)/'4. Billing Determinants'!$D$41*$D34)))))</f>
        <v>0</v>
      </c>
      <c r="Q34" s="148">
        <f>IF(Q$4="",0,IF($E34="kWh",VLOOKUP(Q$4,'4. Billing Determinants'!$B$19:$N$41,4,0)/'4. Billing Determinants'!$E$41*$D34,IF($E34="kW",VLOOKUP(Q$4,'4. Billing Determinants'!$B$19:$N$41,5,0)/'4. Billing Determinants'!$F$41*$D34,IF($E34="Non-RPP kWh",VLOOKUP(Q$4,'4. Billing Determinants'!$B$19:$N$41,6,0)/'4. Billing Determinants'!$G$41*$D34,IF($E34="Distribution Rev.",VLOOKUP(Q$4,'4. Billing Determinants'!$B$19:$N$41,8,0)/'4. Billing Determinants'!$I$41*$D34, VLOOKUP(Q$4,'4. Billing Determinants'!$B$19:$N$41,3,0)/'4. Billing Determinants'!$D$41*$D34)))))</f>
        <v>0</v>
      </c>
      <c r="R34" s="148">
        <f>IF(R$4="",0,IF($E34="kWh",VLOOKUP(R$4,'4. Billing Determinants'!$B$19:$N$41,4,0)/'4. Billing Determinants'!$E$41*$D34,IF($E34="kW",VLOOKUP(R$4,'4. Billing Determinants'!$B$19:$N$41,5,0)/'4. Billing Determinants'!$F$41*$D34,IF($E34="Non-RPP kWh",VLOOKUP(R$4,'4. Billing Determinants'!$B$19:$N$41,6,0)/'4. Billing Determinants'!$G$41*$D34,IF($E34="Distribution Rev.",VLOOKUP(R$4,'4. Billing Determinants'!$B$19:$N$41,8,0)/'4. Billing Determinants'!$I$41*$D34, VLOOKUP(R$4,'4. Billing Determinants'!$B$19:$N$41,3,0)/'4. Billing Determinants'!$D$41*$D34)))))</f>
        <v>0</v>
      </c>
      <c r="S34" s="148">
        <f>IF(S$4="",0,IF($E34="kWh",VLOOKUP(S$4,'4. Billing Determinants'!$B$19:$N$41,4,0)/'4. Billing Determinants'!$E$41*$D34,IF($E34="kW",VLOOKUP(S$4,'4. Billing Determinants'!$B$19:$N$41,5,0)/'4. Billing Determinants'!$F$41*$D34,IF($E34="Non-RPP kWh",VLOOKUP(S$4,'4. Billing Determinants'!$B$19:$N$41,6,0)/'4. Billing Determinants'!$G$41*$D34,IF($E34="Distribution Rev.",VLOOKUP(S$4,'4. Billing Determinants'!$B$19:$N$41,8,0)/'4. Billing Determinants'!$I$41*$D34, VLOOKUP(S$4,'4. Billing Determinants'!$B$19:$N$41,3,0)/'4. Billing Determinants'!$D$41*$D34)))))</f>
        <v>0</v>
      </c>
      <c r="T34" s="148">
        <f>IF(T$4="",0,IF($E34="kWh",VLOOKUP(T$4,'4. Billing Determinants'!$B$19:$N$41,4,0)/'4. Billing Determinants'!$E$41*$D34,IF($E34="kW",VLOOKUP(T$4,'4. Billing Determinants'!$B$19:$N$41,5,0)/'4. Billing Determinants'!$F$41*$D34,IF($E34="Non-RPP kWh",VLOOKUP(T$4,'4. Billing Determinants'!$B$19:$N$41,6,0)/'4. Billing Determinants'!$G$41*$D34,IF($E34="Distribution Rev.",VLOOKUP(T$4,'4. Billing Determinants'!$B$19:$N$41,8,0)/'4. Billing Determinants'!$I$41*$D34, VLOOKUP(T$4,'4. Billing Determinants'!$B$19:$N$41,3,0)/'4. Billing Determinants'!$D$41*$D34)))))</f>
        <v>0</v>
      </c>
      <c r="U34" s="148">
        <f>IF(U$4="",0,IF($E34="kWh",VLOOKUP(U$4,'4. Billing Determinants'!$B$19:$N$41,4,0)/'4. Billing Determinants'!$E$41*$D34,IF($E34="kW",VLOOKUP(U$4,'4. Billing Determinants'!$B$19:$N$41,5,0)/'4. Billing Determinants'!$F$41*$D34,IF($E34="Non-RPP kWh",VLOOKUP(U$4,'4. Billing Determinants'!$B$19:$N$41,6,0)/'4. Billing Determinants'!$G$41*$D34,IF($E34="Distribution Rev.",VLOOKUP(U$4,'4. Billing Determinants'!$B$19:$N$41,8,0)/'4. Billing Determinants'!$I$41*$D34, VLOOKUP(U$4,'4. Billing Determinants'!$B$19:$N$41,3,0)/'4. Billing Determinants'!$D$41*$D34)))))</f>
        <v>0</v>
      </c>
      <c r="V34" s="148">
        <f>IF(V$4="",0,IF($E34="kWh",VLOOKUP(V$4,'4. Billing Determinants'!$B$19:$N$41,4,0)/'4. Billing Determinants'!$E$41*$D34,IF($E34="kW",VLOOKUP(V$4,'4. Billing Determinants'!$B$19:$N$41,5,0)/'4. Billing Determinants'!$F$41*$D34,IF($E34="Non-RPP kWh",VLOOKUP(V$4,'4. Billing Determinants'!$B$19:$N$41,6,0)/'4. Billing Determinants'!$G$41*$D34,IF($E34="Distribution Rev.",VLOOKUP(V$4,'4. Billing Determinants'!$B$19:$N$41,8,0)/'4. Billing Determinants'!$I$41*$D34, VLOOKUP(V$4,'4. Billing Determinants'!$B$19:$N$41,3,0)/'4. Billing Determinants'!$D$41*$D34)))))</f>
        <v>0</v>
      </c>
      <c r="W34" s="148">
        <f>IF(W$4="",0,IF($E34="kWh",VLOOKUP(W$4,'4. Billing Determinants'!$B$19:$N$41,4,0)/'4. Billing Determinants'!$E$41*$D34,IF($E34="kW",VLOOKUP(W$4,'4. Billing Determinants'!$B$19:$N$41,5,0)/'4. Billing Determinants'!$F$41*$D34,IF($E34="Non-RPP kWh",VLOOKUP(W$4,'4. Billing Determinants'!$B$19:$N$41,6,0)/'4. Billing Determinants'!$G$41*$D34,IF($E34="Distribution Rev.",VLOOKUP(W$4,'4. Billing Determinants'!$B$19:$N$41,8,0)/'4. Billing Determinants'!$I$41*$D34, VLOOKUP(W$4,'4. Billing Determinants'!$B$19:$N$41,3,0)/'4. Billing Determinants'!$D$41*$D34)))))</f>
        <v>0</v>
      </c>
      <c r="X34" s="148">
        <f>IF(X$4="",0,IF($E34="kWh",VLOOKUP(X$4,'4. Billing Determinants'!$B$19:$N$41,4,0)/'4. Billing Determinants'!$E$41*$D34,IF($E34="kW",VLOOKUP(X$4,'4. Billing Determinants'!$B$19:$N$41,5,0)/'4. Billing Determinants'!$F$41*$D34,IF($E34="Non-RPP kWh",VLOOKUP(X$4,'4. Billing Determinants'!$B$19:$N$41,6,0)/'4. Billing Determinants'!$G$41*$D34,IF($E34="Distribution Rev.",VLOOKUP(X$4,'4. Billing Determinants'!$B$19:$N$41,8,0)/'4. Billing Determinants'!$I$41*$D34, VLOOKUP(X$4,'4. Billing Determinants'!$B$19:$N$41,3,0)/'4. Billing Determinants'!$D$41*$D34)))))</f>
        <v>0</v>
      </c>
      <c r="Y34" s="148">
        <f>IF(Y$4="",0,IF($E34="kWh",VLOOKUP(Y$4,'4. Billing Determinants'!$B$19:$N$41,4,0)/'4. Billing Determinants'!$E$41*$D34,IF($E34="kW",VLOOKUP(Y$4,'4. Billing Determinants'!$B$19:$N$41,5,0)/'4. Billing Determinants'!$F$41*$D34,IF($E34="Non-RPP kWh",VLOOKUP(Y$4,'4. Billing Determinants'!$B$19:$N$41,6,0)/'4. Billing Determinants'!$G$41*$D34,IF($E34="Distribution Rev.",VLOOKUP(Y$4,'4. Billing Determinants'!$B$19:$N$41,8,0)/'4. Billing Determinants'!$I$41*$D34, VLOOKUP(Y$4,'4. Billing Determinants'!$B$19:$N$41,3,0)/'4. Billing Determinants'!$D$41*$D34)))))</f>
        <v>0</v>
      </c>
    </row>
    <row r="35" spans="1:25">
      <c r="B35" s="146" t="s">
        <v>6</v>
      </c>
      <c r="C35" s="147">
        <v>1574</v>
      </c>
      <c r="D35" s="148">
        <f>'2. 2013 Continuity Schedule'!CL58</f>
        <v>0</v>
      </c>
      <c r="E35" s="166"/>
      <c r="F35" s="148">
        <f>IF(F$4="",0,IF($E35="kWh",VLOOKUP(F$4,'4. Billing Determinants'!$B$19:$N$41,4,0)/'4. Billing Determinants'!$E$41*$D35,IF($E35="kW",VLOOKUP(F$4,'4. Billing Determinants'!$B$19:$N$41,5,0)/'4. Billing Determinants'!$F$41*$D35,IF($E35="Non-RPP kWh",VLOOKUP(F$4,'4. Billing Determinants'!$B$19:$N$41,6,0)/'4. Billing Determinants'!$G$41*$D35,IF($E35="Distribution Rev.",VLOOKUP(F$4,'4. Billing Determinants'!$B$19:$N$41,8,0)/'4. Billing Determinants'!$I$41*$D35, VLOOKUP(F$4,'4. Billing Determinants'!$B$19:$N$41,3,0)/'4. Billing Determinants'!$D$41*$D35)))))</f>
        <v>0</v>
      </c>
      <c r="G35" s="148">
        <f>IF(G$4="",0,IF($E35="kWh",VLOOKUP(G$4,'4. Billing Determinants'!$B$19:$N$41,4,0)/'4. Billing Determinants'!$E$41*$D35,IF($E35="kW",VLOOKUP(G$4,'4. Billing Determinants'!$B$19:$N$41,5,0)/'4. Billing Determinants'!$F$41*$D35,IF($E35="Non-RPP kWh",VLOOKUP(G$4,'4. Billing Determinants'!$B$19:$N$41,6,0)/'4. Billing Determinants'!$G$41*$D35,IF($E35="Distribution Rev.",VLOOKUP(G$4,'4. Billing Determinants'!$B$19:$N$41,8,0)/'4. Billing Determinants'!$I$41*$D35, VLOOKUP(G$4,'4. Billing Determinants'!$B$19:$N$41,3,0)/'4. Billing Determinants'!$D$41*$D35)))))</f>
        <v>0</v>
      </c>
      <c r="H35" s="148">
        <f>IF(H$4="",0,IF($E35="kWh",VLOOKUP(H$4,'4. Billing Determinants'!$B$19:$N$41,4,0)/'4. Billing Determinants'!$E$41*$D35,IF($E35="kW",VLOOKUP(H$4,'4. Billing Determinants'!$B$19:$N$41,5,0)/'4. Billing Determinants'!$F$41*$D35,IF($E35="Non-RPP kWh",VLOOKUP(H$4,'4. Billing Determinants'!$B$19:$N$41,6,0)/'4. Billing Determinants'!$G$41*$D35,IF($E35="Distribution Rev.",VLOOKUP(H$4,'4. Billing Determinants'!$B$19:$N$41,8,0)/'4. Billing Determinants'!$I$41*$D35, VLOOKUP(H$4,'4. Billing Determinants'!$B$19:$N$41,3,0)/'4. Billing Determinants'!$D$41*$D35)))))</f>
        <v>0</v>
      </c>
      <c r="I35" s="148">
        <f>IF(I$4="",0,IF($E35="kWh",VLOOKUP(I$4,'4. Billing Determinants'!$B$19:$N$41,4,0)/'4. Billing Determinants'!$E$41*$D35,IF($E35="kW",VLOOKUP(I$4,'4. Billing Determinants'!$B$19:$N$41,5,0)/'4. Billing Determinants'!$F$41*$D35,IF($E35="Non-RPP kWh",VLOOKUP(I$4,'4. Billing Determinants'!$B$19:$N$41,6,0)/'4. Billing Determinants'!$G$41*$D35,IF($E35="Distribution Rev.",VLOOKUP(I$4,'4. Billing Determinants'!$B$19:$N$41,8,0)/'4. Billing Determinants'!$I$41*$D35, VLOOKUP(I$4,'4. Billing Determinants'!$B$19:$N$41,3,0)/'4. Billing Determinants'!$D$41*$D35)))))</f>
        <v>0</v>
      </c>
      <c r="J35" s="148">
        <f>IF(J$4="",0,IF($E35="kWh",VLOOKUP(J$4,'4. Billing Determinants'!$B$19:$N$41,4,0)/'4. Billing Determinants'!$E$41*$D35,IF($E35="kW",VLOOKUP(J$4,'4. Billing Determinants'!$B$19:$N$41,5,0)/'4. Billing Determinants'!$F$41*$D35,IF($E35="Non-RPP kWh",VLOOKUP(J$4,'4. Billing Determinants'!$B$19:$N$41,6,0)/'4. Billing Determinants'!$G$41*$D35,IF($E35="Distribution Rev.",VLOOKUP(J$4,'4. Billing Determinants'!$B$19:$N$41,8,0)/'4. Billing Determinants'!$I$41*$D35, VLOOKUP(J$4,'4. Billing Determinants'!$B$19:$N$41,3,0)/'4. Billing Determinants'!$D$41*$D35)))))</f>
        <v>0</v>
      </c>
      <c r="K35" s="148">
        <f>IF(K$4="",0,IF($E35="kWh",VLOOKUP(K$4,'4. Billing Determinants'!$B$19:$N$41,4,0)/'4. Billing Determinants'!$E$41*$D35,IF($E35="kW",VLOOKUP(K$4,'4. Billing Determinants'!$B$19:$N$41,5,0)/'4. Billing Determinants'!$F$41*$D35,IF($E35="Non-RPP kWh",VLOOKUP(K$4,'4. Billing Determinants'!$B$19:$N$41,6,0)/'4. Billing Determinants'!$G$41*$D35,IF($E35="Distribution Rev.",VLOOKUP(K$4,'4. Billing Determinants'!$B$19:$N$41,8,0)/'4. Billing Determinants'!$I$41*$D35, VLOOKUP(K$4,'4. Billing Determinants'!$B$19:$N$41,3,0)/'4. Billing Determinants'!$D$41*$D35)))))</f>
        <v>0</v>
      </c>
      <c r="L35" s="148">
        <f>IF(L$4="",0,IF($E35="kWh",VLOOKUP(L$4,'4. Billing Determinants'!$B$19:$N$41,4,0)/'4. Billing Determinants'!$E$41*$D35,IF($E35="kW",VLOOKUP(L$4,'4. Billing Determinants'!$B$19:$N$41,5,0)/'4. Billing Determinants'!$F$41*$D35,IF($E35="Non-RPP kWh",VLOOKUP(L$4,'4. Billing Determinants'!$B$19:$N$41,6,0)/'4. Billing Determinants'!$G$41*$D35,IF($E35="Distribution Rev.",VLOOKUP(L$4,'4. Billing Determinants'!$B$19:$N$41,8,0)/'4. Billing Determinants'!$I$41*$D35, VLOOKUP(L$4,'4. Billing Determinants'!$B$19:$N$41,3,0)/'4. Billing Determinants'!$D$41*$D35)))))</f>
        <v>0</v>
      </c>
      <c r="M35" s="148">
        <f>IF(M$4="",0,IF($E35="kWh",VLOOKUP(M$4,'4. Billing Determinants'!$B$19:$N$41,4,0)/'4. Billing Determinants'!$E$41*$D35,IF($E35="kW",VLOOKUP(M$4,'4. Billing Determinants'!$B$19:$N$41,5,0)/'4. Billing Determinants'!$F$41*$D35,IF($E35="Non-RPP kWh",VLOOKUP(M$4,'4. Billing Determinants'!$B$19:$N$41,6,0)/'4. Billing Determinants'!$G$41*$D35,IF($E35="Distribution Rev.",VLOOKUP(M$4,'4. Billing Determinants'!$B$19:$N$41,8,0)/'4. Billing Determinants'!$I$41*$D35, VLOOKUP(M$4,'4. Billing Determinants'!$B$19:$N$41,3,0)/'4. Billing Determinants'!$D$41*$D35)))))</f>
        <v>0</v>
      </c>
      <c r="N35" s="148">
        <f>IF(N$4="",0,IF($E35="kWh",VLOOKUP(N$4,'4. Billing Determinants'!$B$19:$N$41,4,0)/'4. Billing Determinants'!$E$41*$D35,IF($E35="kW",VLOOKUP(N$4,'4. Billing Determinants'!$B$19:$N$41,5,0)/'4. Billing Determinants'!$F$41*$D35,IF($E35="Non-RPP kWh",VLOOKUP(N$4,'4. Billing Determinants'!$B$19:$N$41,6,0)/'4. Billing Determinants'!$G$41*$D35,IF($E35="Distribution Rev.",VLOOKUP(N$4,'4. Billing Determinants'!$B$19:$N$41,8,0)/'4. Billing Determinants'!$I$41*$D35, VLOOKUP(N$4,'4. Billing Determinants'!$B$19:$N$41,3,0)/'4. Billing Determinants'!$D$41*$D35)))))</f>
        <v>0</v>
      </c>
      <c r="O35" s="148">
        <f>IF(O$4="",0,IF($E35="kWh",VLOOKUP(O$4,'4. Billing Determinants'!$B$19:$N$41,4,0)/'4. Billing Determinants'!$E$41*$D35,IF($E35="kW",VLOOKUP(O$4,'4. Billing Determinants'!$B$19:$N$41,5,0)/'4. Billing Determinants'!$F$41*$D35,IF($E35="Non-RPP kWh",VLOOKUP(O$4,'4. Billing Determinants'!$B$19:$N$41,6,0)/'4. Billing Determinants'!$G$41*$D35,IF($E35="Distribution Rev.",VLOOKUP(O$4,'4. Billing Determinants'!$B$19:$N$41,8,0)/'4. Billing Determinants'!$I$41*$D35, VLOOKUP(O$4,'4. Billing Determinants'!$B$19:$N$41,3,0)/'4. Billing Determinants'!$D$41*$D35)))))</f>
        <v>0</v>
      </c>
      <c r="P35" s="148">
        <f>IF(P$4="",0,IF($E35="kWh",VLOOKUP(P$4,'4. Billing Determinants'!$B$19:$N$41,4,0)/'4. Billing Determinants'!$E$41*$D35,IF($E35="kW",VLOOKUP(P$4,'4. Billing Determinants'!$B$19:$N$41,5,0)/'4. Billing Determinants'!$F$41*$D35,IF($E35="Non-RPP kWh",VLOOKUP(P$4,'4. Billing Determinants'!$B$19:$N$41,6,0)/'4. Billing Determinants'!$G$41*$D35,IF($E35="Distribution Rev.",VLOOKUP(P$4,'4. Billing Determinants'!$B$19:$N$41,8,0)/'4. Billing Determinants'!$I$41*$D35, VLOOKUP(P$4,'4. Billing Determinants'!$B$19:$N$41,3,0)/'4. Billing Determinants'!$D$41*$D35)))))</f>
        <v>0</v>
      </c>
      <c r="Q35" s="148">
        <f>IF(Q$4="",0,IF($E35="kWh",VLOOKUP(Q$4,'4. Billing Determinants'!$B$19:$N$41,4,0)/'4. Billing Determinants'!$E$41*$D35,IF($E35="kW",VLOOKUP(Q$4,'4. Billing Determinants'!$B$19:$N$41,5,0)/'4. Billing Determinants'!$F$41*$D35,IF($E35="Non-RPP kWh",VLOOKUP(Q$4,'4. Billing Determinants'!$B$19:$N$41,6,0)/'4. Billing Determinants'!$G$41*$D35,IF($E35="Distribution Rev.",VLOOKUP(Q$4,'4. Billing Determinants'!$B$19:$N$41,8,0)/'4. Billing Determinants'!$I$41*$D35, VLOOKUP(Q$4,'4. Billing Determinants'!$B$19:$N$41,3,0)/'4. Billing Determinants'!$D$41*$D35)))))</f>
        <v>0</v>
      </c>
      <c r="R35" s="148">
        <f>IF(R$4="",0,IF($E35="kWh",VLOOKUP(R$4,'4. Billing Determinants'!$B$19:$N$41,4,0)/'4. Billing Determinants'!$E$41*$D35,IF($E35="kW",VLOOKUP(R$4,'4. Billing Determinants'!$B$19:$N$41,5,0)/'4. Billing Determinants'!$F$41*$D35,IF($E35="Non-RPP kWh",VLOOKUP(R$4,'4. Billing Determinants'!$B$19:$N$41,6,0)/'4. Billing Determinants'!$G$41*$D35,IF($E35="Distribution Rev.",VLOOKUP(R$4,'4. Billing Determinants'!$B$19:$N$41,8,0)/'4. Billing Determinants'!$I$41*$D35, VLOOKUP(R$4,'4. Billing Determinants'!$B$19:$N$41,3,0)/'4. Billing Determinants'!$D$41*$D35)))))</f>
        <v>0</v>
      </c>
      <c r="S35" s="148">
        <f>IF(S$4="",0,IF($E35="kWh",VLOOKUP(S$4,'4. Billing Determinants'!$B$19:$N$41,4,0)/'4. Billing Determinants'!$E$41*$D35,IF($E35="kW",VLOOKUP(S$4,'4. Billing Determinants'!$B$19:$N$41,5,0)/'4. Billing Determinants'!$F$41*$D35,IF($E35="Non-RPP kWh",VLOOKUP(S$4,'4. Billing Determinants'!$B$19:$N$41,6,0)/'4. Billing Determinants'!$G$41*$D35,IF($E35="Distribution Rev.",VLOOKUP(S$4,'4. Billing Determinants'!$B$19:$N$41,8,0)/'4. Billing Determinants'!$I$41*$D35, VLOOKUP(S$4,'4. Billing Determinants'!$B$19:$N$41,3,0)/'4. Billing Determinants'!$D$41*$D35)))))</f>
        <v>0</v>
      </c>
      <c r="T35" s="148">
        <f>IF(T$4="",0,IF($E35="kWh",VLOOKUP(T$4,'4. Billing Determinants'!$B$19:$N$41,4,0)/'4. Billing Determinants'!$E$41*$D35,IF($E35="kW",VLOOKUP(T$4,'4. Billing Determinants'!$B$19:$N$41,5,0)/'4. Billing Determinants'!$F$41*$D35,IF($E35="Non-RPP kWh",VLOOKUP(T$4,'4. Billing Determinants'!$B$19:$N$41,6,0)/'4. Billing Determinants'!$G$41*$D35,IF($E35="Distribution Rev.",VLOOKUP(T$4,'4. Billing Determinants'!$B$19:$N$41,8,0)/'4. Billing Determinants'!$I$41*$D35, VLOOKUP(T$4,'4. Billing Determinants'!$B$19:$N$41,3,0)/'4. Billing Determinants'!$D$41*$D35)))))</f>
        <v>0</v>
      </c>
      <c r="U35" s="148">
        <f>IF(U$4="",0,IF($E35="kWh",VLOOKUP(U$4,'4. Billing Determinants'!$B$19:$N$41,4,0)/'4. Billing Determinants'!$E$41*$D35,IF($E35="kW",VLOOKUP(U$4,'4. Billing Determinants'!$B$19:$N$41,5,0)/'4. Billing Determinants'!$F$41*$D35,IF($E35="Non-RPP kWh",VLOOKUP(U$4,'4. Billing Determinants'!$B$19:$N$41,6,0)/'4. Billing Determinants'!$G$41*$D35,IF($E35="Distribution Rev.",VLOOKUP(U$4,'4. Billing Determinants'!$B$19:$N$41,8,0)/'4. Billing Determinants'!$I$41*$D35, VLOOKUP(U$4,'4. Billing Determinants'!$B$19:$N$41,3,0)/'4. Billing Determinants'!$D$41*$D35)))))</f>
        <v>0</v>
      </c>
      <c r="V35" s="148">
        <f>IF(V$4="",0,IF($E35="kWh",VLOOKUP(V$4,'4. Billing Determinants'!$B$19:$N$41,4,0)/'4. Billing Determinants'!$E$41*$D35,IF($E35="kW",VLOOKUP(V$4,'4. Billing Determinants'!$B$19:$N$41,5,0)/'4. Billing Determinants'!$F$41*$D35,IF($E35="Non-RPP kWh",VLOOKUP(V$4,'4. Billing Determinants'!$B$19:$N$41,6,0)/'4. Billing Determinants'!$G$41*$D35,IF($E35="Distribution Rev.",VLOOKUP(V$4,'4. Billing Determinants'!$B$19:$N$41,8,0)/'4. Billing Determinants'!$I$41*$D35, VLOOKUP(V$4,'4. Billing Determinants'!$B$19:$N$41,3,0)/'4. Billing Determinants'!$D$41*$D35)))))</f>
        <v>0</v>
      </c>
      <c r="W35" s="148">
        <f>IF(W$4="",0,IF($E35="kWh",VLOOKUP(W$4,'4. Billing Determinants'!$B$19:$N$41,4,0)/'4. Billing Determinants'!$E$41*$D35,IF($E35="kW",VLOOKUP(W$4,'4. Billing Determinants'!$B$19:$N$41,5,0)/'4. Billing Determinants'!$F$41*$D35,IF($E35="Non-RPP kWh",VLOOKUP(W$4,'4. Billing Determinants'!$B$19:$N$41,6,0)/'4. Billing Determinants'!$G$41*$D35,IF($E35="Distribution Rev.",VLOOKUP(W$4,'4. Billing Determinants'!$B$19:$N$41,8,0)/'4. Billing Determinants'!$I$41*$D35, VLOOKUP(W$4,'4. Billing Determinants'!$B$19:$N$41,3,0)/'4. Billing Determinants'!$D$41*$D35)))))</f>
        <v>0</v>
      </c>
      <c r="X35" s="148">
        <f>IF(X$4="",0,IF($E35="kWh",VLOOKUP(X$4,'4. Billing Determinants'!$B$19:$N$41,4,0)/'4. Billing Determinants'!$E$41*$D35,IF($E35="kW",VLOOKUP(X$4,'4. Billing Determinants'!$B$19:$N$41,5,0)/'4. Billing Determinants'!$F$41*$D35,IF($E35="Non-RPP kWh",VLOOKUP(X$4,'4. Billing Determinants'!$B$19:$N$41,6,0)/'4. Billing Determinants'!$G$41*$D35,IF($E35="Distribution Rev.",VLOOKUP(X$4,'4. Billing Determinants'!$B$19:$N$41,8,0)/'4. Billing Determinants'!$I$41*$D35, VLOOKUP(X$4,'4. Billing Determinants'!$B$19:$N$41,3,0)/'4. Billing Determinants'!$D$41*$D35)))))</f>
        <v>0</v>
      </c>
      <c r="Y35" s="148">
        <f>IF(Y$4="",0,IF($E35="kWh",VLOOKUP(Y$4,'4. Billing Determinants'!$B$19:$N$41,4,0)/'4. Billing Determinants'!$E$41*$D35,IF($E35="kW",VLOOKUP(Y$4,'4. Billing Determinants'!$B$19:$N$41,5,0)/'4. Billing Determinants'!$F$41*$D35,IF($E35="Non-RPP kWh",VLOOKUP(Y$4,'4. Billing Determinants'!$B$19:$N$41,6,0)/'4. Billing Determinants'!$G$41*$D35,IF($E35="Distribution Rev.",VLOOKUP(Y$4,'4. Billing Determinants'!$B$19:$N$41,8,0)/'4. Billing Determinants'!$I$41*$D35, VLOOKUP(Y$4,'4. Billing Determinants'!$B$19:$N$41,3,0)/'4. Billing Determinants'!$D$41*$D35)))))</f>
        <v>0</v>
      </c>
    </row>
    <row r="36" spans="1:25">
      <c r="B36" s="149" t="s">
        <v>63</v>
      </c>
      <c r="C36" s="147">
        <v>1582</v>
      </c>
      <c r="D36" s="148">
        <f>'2. 2013 Continuity Schedule'!CL59</f>
        <v>0</v>
      </c>
      <c r="E36" s="166"/>
      <c r="F36" s="148">
        <f>IF(F$4="",0,IF($E36="kWh",VLOOKUP(F$4,'4. Billing Determinants'!$B$19:$N$41,4,0)/'4. Billing Determinants'!$E$41*$D36,IF($E36="kW",VLOOKUP(F$4,'4. Billing Determinants'!$B$19:$N$41,5,0)/'4. Billing Determinants'!$F$41*$D36,IF($E36="Non-RPP kWh",VLOOKUP(F$4,'4. Billing Determinants'!$B$19:$N$41,6,0)/'4. Billing Determinants'!$G$41*$D36,IF($E36="Distribution Rev.",VLOOKUP(F$4,'4. Billing Determinants'!$B$19:$N$41,8,0)/'4. Billing Determinants'!$I$41*$D36, VLOOKUP(F$4,'4. Billing Determinants'!$B$19:$N$41,3,0)/'4. Billing Determinants'!$D$41*$D36)))))</f>
        <v>0</v>
      </c>
      <c r="G36" s="148">
        <f>IF(G$4="",0,IF($E36="kWh",VLOOKUP(G$4,'4. Billing Determinants'!$B$19:$N$41,4,0)/'4. Billing Determinants'!$E$41*$D36,IF($E36="kW",VLOOKUP(G$4,'4. Billing Determinants'!$B$19:$N$41,5,0)/'4. Billing Determinants'!$F$41*$D36,IF($E36="Non-RPP kWh",VLOOKUP(G$4,'4. Billing Determinants'!$B$19:$N$41,6,0)/'4. Billing Determinants'!$G$41*$D36,IF($E36="Distribution Rev.",VLOOKUP(G$4,'4. Billing Determinants'!$B$19:$N$41,8,0)/'4. Billing Determinants'!$I$41*$D36, VLOOKUP(G$4,'4. Billing Determinants'!$B$19:$N$41,3,0)/'4. Billing Determinants'!$D$41*$D36)))))</f>
        <v>0</v>
      </c>
      <c r="H36" s="148">
        <f>IF(H$4="",0,IF($E36="kWh",VLOOKUP(H$4,'4. Billing Determinants'!$B$19:$N$41,4,0)/'4. Billing Determinants'!$E$41*$D36,IF($E36="kW",VLOOKUP(H$4,'4. Billing Determinants'!$B$19:$N$41,5,0)/'4. Billing Determinants'!$F$41*$D36,IF($E36="Non-RPP kWh",VLOOKUP(H$4,'4. Billing Determinants'!$B$19:$N$41,6,0)/'4. Billing Determinants'!$G$41*$D36,IF($E36="Distribution Rev.",VLOOKUP(H$4,'4. Billing Determinants'!$B$19:$N$41,8,0)/'4. Billing Determinants'!$I$41*$D36, VLOOKUP(H$4,'4. Billing Determinants'!$B$19:$N$41,3,0)/'4. Billing Determinants'!$D$41*$D36)))))</f>
        <v>0</v>
      </c>
      <c r="I36" s="148">
        <f>IF(I$4="",0,IF($E36="kWh",VLOOKUP(I$4,'4. Billing Determinants'!$B$19:$N$41,4,0)/'4. Billing Determinants'!$E$41*$D36,IF($E36="kW",VLOOKUP(I$4,'4. Billing Determinants'!$B$19:$N$41,5,0)/'4. Billing Determinants'!$F$41*$D36,IF($E36="Non-RPP kWh",VLOOKUP(I$4,'4. Billing Determinants'!$B$19:$N$41,6,0)/'4. Billing Determinants'!$G$41*$D36,IF($E36="Distribution Rev.",VLOOKUP(I$4,'4. Billing Determinants'!$B$19:$N$41,8,0)/'4. Billing Determinants'!$I$41*$D36, VLOOKUP(I$4,'4. Billing Determinants'!$B$19:$N$41,3,0)/'4. Billing Determinants'!$D$41*$D36)))))</f>
        <v>0</v>
      </c>
      <c r="J36" s="148">
        <f>IF(J$4="",0,IF($E36="kWh",VLOOKUP(J$4,'4. Billing Determinants'!$B$19:$N$41,4,0)/'4. Billing Determinants'!$E$41*$D36,IF($E36="kW",VLOOKUP(J$4,'4. Billing Determinants'!$B$19:$N$41,5,0)/'4. Billing Determinants'!$F$41*$D36,IF($E36="Non-RPP kWh",VLOOKUP(J$4,'4. Billing Determinants'!$B$19:$N$41,6,0)/'4. Billing Determinants'!$G$41*$D36,IF($E36="Distribution Rev.",VLOOKUP(J$4,'4. Billing Determinants'!$B$19:$N$41,8,0)/'4. Billing Determinants'!$I$41*$D36, VLOOKUP(J$4,'4. Billing Determinants'!$B$19:$N$41,3,0)/'4. Billing Determinants'!$D$41*$D36)))))</f>
        <v>0</v>
      </c>
      <c r="K36" s="148">
        <f>IF(K$4="",0,IF($E36="kWh",VLOOKUP(K$4,'4. Billing Determinants'!$B$19:$N$41,4,0)/'4. Billing Determinants'!$E$41*$D36,IF($E36="kW",VLOOKUP(K$4,'4. Billing Determinants'!$B$19:$N$41,5,0)/'4. Billing Determinants'!$F$41*$D36,IF($E36="Non-RPP kWh",VLOOKUP(K$4,'4. Billing Determinants'!$B$19:$N$41,6,0)/'4. Billing Determinants'!$G$41*$D36,IF($E36="Distribution Rev.",VLOOKUP(K$4,'4. Billing Determinants'!$B$19:$N$41,8,0)/'4. Billing Determinants'!$I$41*$D36, VLOOKUP(K$4,'4. Billing Determinants'!$B$19:$N$41,3,0)/'4. Billing Determinants'!$D$41*$D36)))))</f>
        <v>0</v>
      </c>
      <c r="L36" s="148">
        <f>IF(L$4="",0,IF($E36="kWh",VLOOKUP(L$4,'4. Billing Determinants'!$B$19:$N$41,4,0)/'4. Billing Determinants'!$E$41*$D36,IF($E36="kW",VLOOKUP(L$4,'4. Billing Determinants'!$B$19:$N$41,5,0)/'4. Billing Determinants'!$F$41*$D36,IF($E36="Non-RPP kWh",VLOOKUP(L$4,'4. Billing Determinants'!$B$19:$N$41,6,0)/'4. Billing Determinants'!$G$41*$D36,IF($E36="Distribution Rev.",VLOOKUP(L$4,'4. Billing Determinants'!$B$19:$N$41,8,0)/'4. Billing Determinants'!$I$41*$D36, VLOOKUP(L$4,'4. Billing Determinants'!$B$19:$N$41,3,0)/'4. Billing Determinants'!$D$41*$D36)))))</f>
        <v>0</v>
      </c>
      <c r="M36" s="148">
        <f>IF(M$4="",0,IF($E36="kWh",VLOOKUP(M$4,'4. Billing Determinants'!$B$19:$N$41,4,0)/'4. Billing Determinants'!$E$41*$D36,IF($E36="kW",VLOOKUP(M$4,'4. Billing Determinants'!$B$19:$N$41,5,0)/'4. Billing Determinants'!$F$41*$D36,IF($E36="Non-RPP kWh",VLOOKUP(M$4,'4. Billing Determinants'!$B$19:$N$41,6,0)/'4. Billing Determinants'!$G$41*$D36,IF($E36="Distribution Rev.",VLOOKUP(M$4,'4. Billing Determinants'!$B$19:$N$41,8,0)/'4. Billing Determinants'!$I$41*$D36, VLOOKUP(M$4,'4. Billing Determinants'!$B$19:$N$41,3,0)/'4. Billing Determinants'!$D$41*$D36)))))</f>
        <v>0</v>
      </c>
      <c r="N36" s="148">
        <f>IF(N$4="",0,IF($E36="kWh",VLOOKUP(N$4,'4. Billing Determinants'!$B$19:$N$41,4,0)/'4. Billing Determinants'!$E$41*$D36,IF($E36="kW",VLOOKUP(N$4,'4. Billing Determinants'!$B$19:$N$41,5,0)/'4. Billing Determinants'!$F$41*$D36,IF($E36="Non-RPP kWh",VLOOKUP(N$4,'4. Billing Determinants'!$B$19:$N$41,6,0)/'4. Billing Determinants'!$G$41*$D36,IF($E36="Distribution Rev.",VLOOKUP(N$4,'4. Billing Determinants'!$B$19:$N$41,8,0)/'4. Billing Determinants'!$I$41*$D36, VLOOKUP(N$4,'4. Billing Determinants'!$B$19:$N$41,3,0)/'4. Billing Determinants'!$D$41*$D36)))))</f>
        <v>0</v>
      </c>
      <c r="O36" s="148">
        <f>IF(O$4="",0,IF($E36="kWh",VLOOKUP(O$4,'4. Billing Determinants'!$B$19:$N$41,4,0)/'4. Billing Determinants'!$E$41*$D36,IF($E36="kW",VLOOKUP(O$4,'4. Billing Determinants'!$B$19:$N$41,5,0)/'4. Billing Determinants'!$F$41*$D36,IF($E36="Non-RPP kWh",VLOOKUP(O$4,'4. Billing Determinants'!$B$19:$N$41,6,0)/'4. Billing Determinants'!$G$41*$D36,IF($E36="Distribution Rev.",VLOOKUP(O$4,'4. Billing Determinants'!$B$19:$N$41,8,0)/'4. Billing Determinants'!$I$41*$D36, VLOOKUP(O$4,'4. Billing Determinants'!$B$19:$N$41,3,0)/'4. Billing Determinants'!$D$41*$D36)))))</f>
        <v>0</v>
      </c>
      <c r="P36" s="148">
        <f>IF(P$4="",0,IF($E36="kWh",VLOOKUP(P$4,'4. Billing Determinants'!$B$19:$N$41,4,0)/'4. Billing Determinants'!$E$41*$D36,IF($E36="kW",VLOOKUP(P$4,'4. Billing Determinants'!$B$19:$N$41,5,0)/'4. Billing Determinants'!$F$41*$D36,IF($E36="Non-RPP kWh",VLOOKUP(P$4,'4. Billing Determinants'!$B$19:$N$41,6,0)/'4. Billing Determinants'!$G$41*$D36,IF($E36="Distribution Rev.",VLOOKUP(P$4,'4. Billing Determinants'!$B$19:$N$41,8,0)/'4. Billing Determinants'!$I$41*$D36, VLOOKUP(P$4,'4. Billing Determinants'!$B$19:$N$41,3,0)/'4. Billing Determinants'!$D$41*$D36)))))</f>
        <v>0</v>
      </c>
      <c r="Q36" s="148">
        <f>IF(Q$4="",0,IF($E36="kWh",VLOOKUP(Q$4,'4. Billing Determinants'!$B$19:$N$41,4,0)/'4. Billing Determinants'!$E$41*$D36,IF($E36="kW",VLOOKUP(Q$4,'4. Billing Determinants'!$B$19:$N$41,5,0)/'4. Billing Determinants'!$F$41*$D36,IF($E36="Non-RPP kWh",VLOOKUP(Q$4,'4. Billing Determinants'!$B$19:$N$41,6,0)/'4. Billing Determinants'!$G$41*$D36,IF($E36="Distribution Rev.",VLOOKUP(Q$4,'4. Billing Determinants'!$B$19:$N$41,8,0)/'4. Billing Determinants'!$I$41*$D36, VLOOKUP(Q$4,'4. Billing Determinants'!$B$19:$N$41,3,0)/'4. Billing Determinants'!$D$41*$D36)))))</f>
        <v>0</v>
      </c>
      <c r="R36" s="148">
        <f>IF(R$4="",0,IF($E36="kWh",VLOOKUP(R$4,'4. Billing Determinants'!$B$19:$N$41,4,0)/'4. Billing Determinants'!$E$41*$D36,IF($E36="kW",VLOOKUP(R$4,'4. Billing Determinants'!$B$19:$N$41,5,0)/'4. Billing Determinants'!$F$41*$D36,IF($E36="Non-RPP kWh",VLOOKUP(R$4,'4. Billing Determinants'!$B$19:$N$41,6,0)/'4. Billing Determinants'!$G$41*$D36,IF($E36="Distribution Rev.",VLOOKUP(R$4,'4. Billing Determinants'!$B$19:$N$41,8,0)/'4. Billing Determinants'!$I$41*$D36, VLOOKUP(R$4,'4. Billing Determinants'!$B$19:$N$41,3,0)/'4. Billing Determinants'!$D$41*$D36)))))</f>
        <v>0</v>
      </c>
      <c r="S36" s="148">
        <f>IF(S$4="",0,IF($E36="kWh",VLOOKUP(S$4,'4. Billing Determinants'!$B$19:$N$41,4,0)/'4. Billing Determinants'!$E$41*$D36,IF($E36="kW",VLOOKUP(S$4,'4. Billing Determinants'!$B$19:$N$41,5,0)/'4. Billing Determinants'!$F$41*$D36,IF($E36="Non-RPP kWh",VLOOKUP(S$4,'4. Billing Determinants'!$B$19:$N$41,6,0)/'4. Billing Determinants'!$G$41*$D36,IF($E36="Distribution Rev.",VLOOKUP(S$4,'4. Billing Determinants'!$B$19:$N$41,8,0)/'4. Billing Determinants'!$I$41*$D36, VLOOKUP(S$4,'4. Billing Determinants'!$B$19:$N$41,3,0)/'4. Billing Determinants'!$D$41*$D36)))))</f>
        <v>0</v>
      </c>
      <c r="T36" s="148">
        <f>IF(T$4="",0,IF($E36="kWh",VLOOKUP(T$4,'4. Billing Determinants'!$B$19:$N$41,4,0)/'4. Billing Determinants'!$E$41*$D36,IF($E36="kW",VLOOKUP(T$4,'4. Billing Determinants'!$B$19:$N$41,5,0)/'4. Billing Determinants'!$F$41*$D36,IF($E36="Non-RPP kWh",VLOOKUP(T$4,'4. Billing Determinants'!$B$19:$N$41,6,0)/'4. Billing Determinants'!$G$41*$D36,IF($E36="Distribution Rev.",VLOOKUP(T$4,'4. Billing Determinants'!$B$19:$N$41,8,0)/'4. Billing Determinants'!$I$41*$D36, VLOOKUP(T$4,'4. Billing Determinants'!$B$19:$N$41,3,0)/'4. Billing Determinants'!$D$41*$D36)))))</f>
        <v>0</v>
      </c>
      <c r="U36" s="148">
        <f>IF(U$4="",0,IF($E36="kWh",VLOOKUP(U$4,'4. Billing Determinants'!$B$19:$N$41,4,0)/'4. Billing Determinants'!$E$41*$D36,IF($E36="kW",VLOOKUP(U$4,'4. Billing Determinants'!$B$19:$N$41,5,0)/'4. Billing Determinants'!$F$41*$D36,IF($E36="Non-RPP kWh",VLOOKUP(U$4,'4. Billing Determinants'!$B$19:$N$41,6,0)/'4. Billing Determinants'!$G$41*$D36,IF($E36="Distribution Rev.",VLOOKUP(U$4,'4. Billing Determinants'!$B$19:$N$41,8,0)/'4. Billing Determinants'!$I$41*$D36, VLOOKUP(U$4,'4. Billing Determinants'!$B$19:$N$41,3,0)/'4. Billing Determinants'!$D$41*$D36)))))</f>
        <v>0</v>
      </c>
      <c r="V36" s="148">
        <f>IF(V$4="",0,IF($E36="kWh",VLOOKUP(V$4,'4. Billing Determinants'!$B$19:$N$41,4,0)/'4. Billing Determinants'!$E$41*$D36,IF($E36="kW",VLOOKUP(V$4,'4. Billing Determinants'!$B$19:$N$41,5,0)/'4. Billing Determinants'!$F$41*$D36,IF($E36="Non-RPP kWh",VLOOKUP(V$4,'4. Billing Determinants'!$B$19:$N$41,6,0)/'4. Billing Determinants'!$G$41*$D36,IF($E36="Distribution Rev.",VLOOKUP(V$4,'4. Billing Determinants'!$B$19:$N$41,8,0)/'4. Billing Determinants'!$I$41*$D36, VLOOKUP(V$4,'4. Billing Determinants'!$B$19:$N$41,3,0)/'4. Billing Determinants'!$D$41*$D36)))))</f>
        <v>0</v>
      </c>
      <c r="W36" s="148">
        <f>IF(W$4="",0,IF($E36="kWh",VLOOKUP(W$4,'4. Billing Determinants'!$B$19:$N$41,4,0)/'4. Billing Determinants'!$E$41*$D36,IF($E36="kW",VLOOKUP(W$4,'4. Billing Determinants'!$B$19:$N$41,5,0)/'4. Billing Determinants'!$F$41*$D36,IF($E36="Non-RPP kWh",VLOOKUP(W$4,'4. Billing Determinants'!$B$19:$N$41,6,0)/'4. Billing Determinants'!$G$41*$D36,IF($E36="Distribution Rev.",VLOOKUP(W$4,'4. Billing Determinants'!$B$19:$N$41,8,0)/'4. Billing Determinants'!$I$41*$D36, VLOOKUP(W$4,'4. Billing Determinants'!$B$19:$N$41,3,0)/'4. Billing Determinants'!$D$41*$D36)))))</f>
        <v>0</v>
      </c>
      <c r="X36" s="148">
        <f>IF(X$4="",0,IF($E36="kWh",VLOOKUP(X$4,'4. Billing Determinants'!$B$19:$N$41,4,0)/'4. Billing Determinants'!$E$41*$D36,IF($E36="kW",VLOOKUP(X$4,'4. Billing Determinants'!$B$19:$N$41,5,0)/'4. Billing Determinants'!$F$41*$D36,IF($E36="Non-RPP kWh",VLOOKUP(X$4,'4. Billing Determinants'!$B$19:$N$41,6,0)/'4. Billing Determinants'!$G$41*$D36,IF($E36="Distribution Rev.",VLOOKUP(X$4,'4. Billing Determinants'!$B$19:$N$41,8,0)/'4. Billing Determinants'!$I$41*$D36, VLOOKUP(X$4,'4. Billing Determinants'!$B$19:$N$41,3,0)/'4. Billing Determinants'!$D$41*$D36)))))</f>
        <v>0</v>
      </c>
      <c r="Y36" s="148">
        <f>IF(Y$4="",0,IF($E36="kWh",VLOOKUP(Y$4,'4. Billing Determinants'!$B$19:$N$41,4,0)/'4. Billing Determinants'!$E$41*$D36,IF($E36="kW",VLOOKUP(Y$4,'4. Billing Determinants'!$B$19:$N$41,5,0)/'4. Billing Determinants'!$F$41*$D36,IF($E36="Non-RPP kWh",VLOOKUP(Y$4,'4. Billing Determinants'!$B$19:$N$41,6,0)/'4. Billing Determinants'!$G$41*$D36,IF($E36="Distribution Rev.",VLOOKUP(Y$4,'4. Billing Determinants'!$B$19:$N$41,8,0)/'4. Billing Determinants'!$I$41*$D36, VLOOKUP(Y$4,'4. Billing Determinants'!$B$19:$N$41,3,0)/'4. Billing Determinants'!$D$41*$D36)))))</f>
        <v>0</v>
      </c>
    </row>
    <row r="37" spans="1:25">
      <c r="B37" s="146" t="s">
        <v>7</v>
      </c>
      <c r="C37" s="147">
        <v>2425</v>
      </c>
      <c r="D37" s="148">
        <f>'2. 2013 Continuity Schedule'!CL60</f>
        <v>0</v>
      </c>
      <c r="E37" s="166"/>
      <c r="F37" s="148">
        <f>IF(F$4="",0,IF($E37="kWh",VLOOKUP(F$4,'4. Billing Determinants'!$B$19:$N$41,4,0)/'4. Billing Determinants'!$E$41*$D37,IF($E37="kW",VLOOKUP(F$4,'4. Billing Determinants'!$B$19:$N$41,5,0)/'4. Billing Determinants'!$F$41*$D37,IF($E37="Non-RPP kWh",VLOOKUP(F$4,'4. Billing Determinants'!$B$19:$N$41,6,0)/'4. Billing Determinants'!$G$41*$D37,IF($E37="Distribution Rev.",VLOOKUP(F$4,'4. Billing Determinants'!$B$19:$N$41,8,0)/'4. Billing Determinants'!$I$41*$D37, VLOOKUP(F$4,'4. Billing Determinants'!$B$19:$N$41,3,0)/'4. Billing Determinants'!$D$41*$D37)))))</f>
        <v>0</v>
      </c>
      <c r="G37" s="148">
        <f>IF(G$4="",0,IF($E37="kWh",VLOOKUP(G$4,'4. Billing Determinants'!$B$19:$N$41,4,0)/'4. Billing Determinants'!$E$41*$D37,IF($E37="kW",VLOOKUP(G$4,'4. Billing Determinants'!$B$19:$N$41,5,0)/'4. Billing Determinants'!$F$41*$D37,IF($E37="Non-RPP kWh",VLOOKUP(G$4,'4. Billing Determinants'!$B$19:$N$41,6,0)/'4. Billing Determinants'!$G$41*$D37,IF($E37="Distribution Rev.",VLOOKUP(G$4,'4. Billing Determinants'!$B$19:$N$41,8,0)/'4. Billing Determinants'!$I$41*$D37, VLOOKUP(G$4,'4. Billing Determinants'!$B$19:$N$41,3,0)/'4. Billing Determinants'!$D$41*$D37)))))</f>
        <v>0</v>
      </c>
      <c r="H37" s="148">
        <f>IF(H$4="",0,IF($E37="kWh",VLOOKUP(H$4,'4. Billing Determinants'!$B$19:$N$41,4,0)/'4. Billing Determinants'!$E$41*$D37,IF($E37="kW",VLOOKUP(H$4,'4. Billing Determinants'!$B$19:$N$41,5,0)/'4. Billing Determinants'!$F$41*$D37,IF($E37="Non-RPP kWh",VLOOKUP(H$4,'4. Billing Determinants'!$B$19:$N$41,6,0)/'4. Billing Determinants'!$G$41*$D37,IF($E37="Distribution Rev.",VLOOKUP(H$4,'4. Billing Determinants'!$B$19:$N$41,8,0)/'4. Billing Determinants'!$I$41*$D37, VLOOKUP(H$4,'4. Billing Determinants'!$B$19:$N$41,3,0)/'4. Billing Determinants'!$D$41*$D37)))))</f>
        <v>0</v>
      </c>
      <c r="I37" s="148">
        <f>IF(I$4="",0,IF($E37="kWh",VLOOKUP(I$4,'4. Billing Determinants'!$B$19:$N$41,4,0)/'4. Billing Determinants'!$E$41*$D37,IF($E37="kW",VLOOKUP(I$4,'4. Billing Determinants'!$B$19:$N$41,5,0)/'4. Billing Determinants'!$F$41*$D37,IF($E37="Non-RPP kWh",VLOOKUP(I$4,'4. Billing Determinants'!$B$19:$N$41,6,0)/'4. Billing Determinants'!$G$41*$D37,IF($E37="Distribution Rev.",VLOOKUP(I$4,'4. Billing Determinants'!$B$19:$N$41,8,0)/'4. Billing Determinants'!$I$41*$D37, VLOOKUP(I$4,'4. Billing Determinants'!$B$19:$N$41,3,0)/'4. Billing Determinants'!$D$41*$D37)))))</f>
        <v>0</v>
      </c>
      <c r="J37" s="148">
        <f>IF(J$4="",0,IF($E37="kWh",VLOOKUP(J$4,'4. Billing Determinants'!$B$19:$N$41,4,0)/'4. Billing Determinants'!$E$41*$D37,IF($E37="kW",VLOOKUP(J$4,'4. Billing Determinants'!$B$19:$N$41,5,0)/'4. Billing Determinants'!$F$41*$D37,IF($E37="Non-RPP kWh",VLOOKUP(J$4,'4. Billing Determinants'!$B$19:$N$41,6,0)/'4. Billing Determinants'!$G$41*$D37,IF($E37="Distribution Rev.",VLOOKUP(J$4,'4. Billing Determinants'!$B$19:$N$41,8,0)/'4. Billing Determinants'!$I$41*$D37, VLOOKUP(J$4,'4. Billing Determinants'!$B$19:$N$41,3,0)/'4. Billing Determinants'!$D$41*$D37)))))</f>
        <v>0</v>
      </c>
      <c r="K37" s="148">
        <f>IF(K$4="",0,IF($E37="kWh",VLOOKUP(K$4,'4. Billing Determinants'!$B$19:$N$41,4,0)/'4. Billing Determinants'!$E$41*$D37,IF($E37="kW",VLOOKUP(K$4,'4. Billing Determinants'!$B$19:$N$41,5,0)/'4. Billing Determinants'!$F$41*$D37,IF($E37="Non-RPP kWh",VLOOKUP(K$4,'4. Billing Determinants'!$B$19:$N$41,6,0)/'4. Billing Determinants'!$G$41*$D37,IF($E37="Distribution Rev.",VLOOKUP(K$4,'4. Billing Determinants'!$B$19:$N$41,8,0)/'4. Billing Determinants'!$I$41*$D37, VLOOKUP(K$4,'4. Billing Determinants'!$B$19:$N$41,3,0)/'4. Billing Determinants'!$D$41*$D37)))))</f>
        <v>0</v>
      </c>
      <c r="L37" s="148">
        <f>IF(L$4="",0,IF($E37="kWh",VLOOKUP(L$4,'4. Billing Determinants'!$B$19:$N$41,4,0)/'4. Billing Determinants'!$E$41*$D37,IF($E37="kW",VLOOKUP(L$4,'4. Billing Determinants'!$B$19:$N$41,5,0)/'4. Billing Determinants'!$F$41*$D37,IF($E37="Non-RPP kWh",VLOOKUP(L$4,'4. Billing Determinants'!$B$19:$N$41,6,0)/'4. Billing Determinants'!$G$41*$D37,IF($E37="Distribution Rev.",VLOOKUP(L$4,'4. Billing Determinants'!$B$19:$N$41,8,0)/'4. Billing Determinants'!$I$41*$D37, VLOOKUP(L$4,'4. Billing Determinants'!$B$19:$N$41,3,0)/'4. Billing Determinants'!$D$41*$D37)))))</f>
        <v>0</v>
      </c>
      <c r="M37" s="148">
        <f>IF(M$4="",0,IF($E37="kWh",VLOOKUP(M$4,'4. Billing Determinants'!$B$19:$N$41,4,0)/'4. Billing Determinants'!$E$41*$D37,IF($E37="kW",VLOOKUP(M$4,'4. Billing Determinants'!$B$19:$N$41,5,0)/'4. Billing Determinants'!$F$41*$D37,IF($E37="Non-RPP kWh",VLOOKUP(M$4,'4. Billing Determinants'!$B$19:$N$41,6,0)/'4. Billing Determinants'!$G$41*$D37,IF($E37="Distribution Rev.",VLOOKUP(M$4,'4. Billing Determinants'!$B$19:$N$41,8,0)/'4. Billing Determinants'!$I$41*$D37, VLOOKUP(M$4,'4. Billing Determinants'!$B$19:$N$41,3,0)/'4. Billing Determinants'!$D$41*$D37)))))</f>
        <v>0</v>
      </c>
      <c r="N37" s="148">
        <f>IF(N$4="",0,IF($E37="kWh",VLOOKUP(N$4,'4. Billing Determinants'!$B$19:$N$41,4,0)/'4. Billing Determinants'!$E$41*$D37,IF($E37="kW",VLOOKUP(N$4,'4. Billing Determinants'!$B$19:$N$41,5,0)/'4. Billing Determinants'!$F$41*$D37,IF($E37="Non-RPP kWh",VLOOKUP(N$4,'4. Billing Determinants'!$B$19:$N$41,6,0)/'4. Billing Determinants'!$G$41*$D37,IF($E37="Distribution Rev.",VLOOKUP(N$4,'4. Billing Determinants'!$B$19:$N$41,8,0)/'4. Billing Determinants'!$I$41*$D37, VLOOKUP(N$4,'4. Billing Determinants'!$B$19:$N$41,3,0)/'4. Billing Determinants'!$D$41*$D37)))))</f>
        <v>0</v>
      </c>
      <c r="O37" s="148">
        <f>IF(O$4="",0,IF($E37="kWh",VLOOKUP(O$4,'4. Billing Determinants'!$B$19:$N$41,4,0)/'4. Billing Determinants'!$E$41*$D37,IF($E37="kW",VLOOKUP(O$4,'4. Billing Determinants'!$B$19:$N$41,5,0)/'4. Billing Determinants'!$F$41*$D37,IF($E37="Non-RPP kWh",VLOOKUP(O$4,'4. Billing Determinants'!$B$19:$N$41,6,0)/'4. Billing Determinants'!$G$41*$D37,IF($E37="Distribution Rev.",VLOOKUP(O$4,'4. Billing Determinants'!$B$19:$N$41,8,0)/'4. Billing Determinants'!$I$41*$D37, VLOOKUP(O$4,'4. Billing Determinants'!$B$19:$N$41,3,0)/'4. Billing Determinants'!$D$41*$D37)))))</f>
        <v>0</v>
      </c>
      <c r="P37" s="148">
        <f>IF(P$4="",0,IF($E37="kWh",VLOOKUP(P$4,'4. Billing Determinants'!$B$19:$N$41,4,0)/'4. Billing Determinants'!$E$41*$D37,IF($E37="kW",VLOOKUP(P$4,'4. Billing Determinants'!$B$19:$N$41,5,0)/'4. Billing Determinants'!$F$41*$D37,IF($E37="Non-RPP kWh",VLOOKUP(P$4,'4. Billing Determinants'!$B$19:$N$41,6,0)/'4. Billing Determinants'!$G$41*$D37,IF($E37="Distribution Rev.",VLOOKUP(P$4,'4. Billing Determinants'!$B$19:$N$41,8,0)/'4. Billing Determinants'!$I$41*$D37, VLOOKUP(P$4,'4. Billing Determinants'!$B$19:$N$41,3,0)/'4. Billing Determinants'!$D$41*$D37)))))</f>
        <v>0</v>
      </c>
      <c r="Q37" s="148">
        <f>IF(Q$4="",0,IF($E37="kWh",VLOOKUP(Q$4,'4. Billing Determinants'!$B$19:$N$41,4,0)/'4. Billing Determinants'!$E$41*$D37,IF($E37="kW",VLOOKUP(Q$4,'4. Billing Determinants'!$B$19:$N$41,5,0)/'4. Billing Determinants'!$F$41*$D37,IF($E37="Non-RPP kWh",VLOOKUP(Q$4,'4. Billing Determinants'!$B$19:$N$41,6,0)/'4. Billing Determinants'!$G$41*$D37,IF($E37="Distribution Rev.",VLOOKUP(Q$4,'4. Billing Determinants'!$B$19:$N$41,8,0)/'4. Billing Determinants'!$I$41*$D37, VLOOKUP(Q$4,'4. Billing Determinants'!$B$19:$N$41,3,0)/'4. Billing Determinants'!$D$41*$D37)))))</f>
        <v>0</v>
      </c>
      <c r="R37" s="148">
        <f>IF(R$4="",0,IF($E37="kWh",VLOOKUP(R$4,'4. Billing Determinants'!$B$19:$N$41,4,0)/'4. Billing Determinants'!$E$41*$D37,IF($E37="kW",VLOOKUP(R$4,'4. Billing Determinants'!$B$19:$N$41,5,0)/'4. Billing Determinants'!$F$41*$D37,IF($E37="Non-RPP kWh",VLOOKUP(R$4,'4. Billing Determinants'!$B$19:$N$41,6,0)/'4. Billing Determinants'!$G$41*$D37,IF($E37="Distribution Rev.",VLOOKUP(R$4,'4. Billing Determinants'!$B$19:$N$41,8,0)/'4. Billing Determinants'!$I$41*$D37, VLOOKUP(R$4,'4. Billing Determinants'!$B$19:$N$41,3,0)/'4. Billing Determinants'!$D$41*$D37)))))</f>
        <v>0</v>
      </c>
      <c r="S37" s="148">
        <f>IF(S$4="",0,IF($E37="kWh",VLOOKUP(S$4,'4. Billing Determinants'!$B$19:$N$41,4,0)/'4. Billing Determinants'!$E$41*$D37,IF($E37="kW",VLOOKUP(S$4,'4. Billing Determinants'!$B$19:$N$41,5,0)/'4. Billing Determinants'!$F$41*$D37,IF($E37="Non-RPP kWh",VLOOKUP(S$4,'4. Billing Determinants'!$B$19:$N$41,6,0)/'4. Billing Determinants'!$G$41*$D37,IF($E37="Distribution Rev.",VLOOKUP(S$4,'4. Billing Determinants'!$B$19:$N$41,8,0)/'4. Billing Determinants'!$I$41*$D37, VLOOKUP(S$4,'4. Billing Determinants'!$B$19:$N$41,3,0)/'4. Billing Determinants'!$D$41*$D37)))))</f>
        <v>0</v>
      </c>
      <c r="T37" s="148">
        <f>IF(T$4="",0,IF($E37="kWh",VLOOKUP(T$4,'4. Billing Determinants'!$B$19:$N$41,4,0)/'4. Billing Determinants'!$E$41*$D37,IF($E37="kW",VLOOKUP(T$4,'4. Billing Determinants'!$B$19:$N$41,5,0)/'4. Billing Determinants'!$F$41*$D37,IF($E37="Non-RPP kWh",VLOOKUP(T$4,'4. Billing Determinants'!$B$19:$N$41,6,0)/'4. Billing Determinants'!$G$41*$D37,IF($E37="Distribution Rev.",VLOOKUP(T$4,'4. Billing Determinants'!$B$19:$N$41,8,0)/'4. Billing Determinants'!$I$41*$D37, VLOOKUP(T$4,'4. Billing Determinants'!$B$19:$N$41,3,0)/'4. Billing Determinants'!$D$41*$D37)))))</f>
        <v>0</v>
      </c>
      <c r="U37" s="148">
        <f>IF(U$4="",0,IF($E37="kWh",VLOOKUP(U$4,'4. Billing Determinants'!$B$19:$N$41,4,0)/'4. Billing Determinants'!$E$41*$D37,IF($E37="kW",VLOOKUP(U$4,'4. Billing Determinants'!$B$19:$N$41,5,0)/'4. Billing Determinants'!$F$41*$D37,IF($E37="Non-RPP kWh",VLOOKUP(U$4,'4. Billing Determinants'!$B$19:$N$41,6,0)/'4. Billing Determinants'!$G$41*$D37,IF($E37="Distribution Rev.",VLOOKUP(U$4,'4. Billing Determinants'!$B$19:$N$41,8,0)/'4. Billing Determinants'!$I$41*$D37, VLOOKUP(U$4,'4. Billing Determinants'!$B$19:$N$41,3,0)/'4. Billing Determinants'!$D$41*$D37)))))</f>
        <v>0</v>
      </c>
      <c r="V37" s="148">
        <f>IF(V$4="",0,IF($E37="kWh",VLOOKUP(V$4,'4. Billing Determinants'!$B$19:$N$41,4,0)/'4. Billing Determinants'!$E$41*$D37,IF($E37="kW",VLOOKUP(V$4,'4. Billing Determinants'!$B$19:$N$41,5,0)/'4. Billing Determinants'!$F$41*$D37,IF($E37="Non-RPP kWh",VLOOKUP(V$4,'4. Billing Determinants'!$B$19:$N$41,6,0)/'4. Billing Determinants'!$G$41*$D37,IF($E37="Distribution Rev.",VLOOKUP(V$4,'4. Billing Determinants'!$B$19:$N$41,8,0)/'4. Billing Determinants'!$I$41*$D37, VLOOKUP(V$4,'4. Billing Determinants'!$B$19:$N$41,3,0)/'4. Billing Determinants'!$D$41*$D37)))))</f>
        <v>0</v>
      </c>
      <c r="W37" s="148">
        <f>IF(W$4="",0,IF($E37="kWh",VLOOKUP(W$4,'4. Billing Determinants'!$B$19:$N$41,4,0)/'4. Billing Determinants'!$E$41*$D37,IF($E37="kW",VLOOKUP(W$4,'4. Billing Determinants'!$B$19:$N$41,5,0)/'4. Billing Determinants'!$F$41*$D37,IF($E37="Non-RPP kWh",VLOOKUP(W$4,'4. Billing Determinants'!$B$19:$N$41,6,0)/'4. Billing Determinants'!$G$41*$D37,IF($E37="Distribution Rev.",VLOOKUP(W$4,'4. Billing Determinants'!$B$19:$N$41,8,0)/'4. Billing Determinants'!$I$41*$D37, VLOOKUP(W$4,'4. Billing Determinants'!$B$19:$N$41,3,0)/'4. Billing Determinants'!$D$41*$D37)))))</f>
        <v>0</v>
      </c>
      <c r="X37" s="148">
        <f>IF(X$4="",0,IF($E37="kWh",VLOOKUP(X$4,'4. Billing Determinants'!$B$19:$N$41,4,0)/'4. Billing Determinants'!$E$41*$D37,IF($E37="kW",VLOOKUP(X$4,'4. Billing Determinants'!$B$19:$N$41,5,0)/'4. Billing Determinants'!$F$41*$D37,IF($E37="Non-RPP kWh",VLOOKUP(X$4,'4. Billing Determinants'!$B$19:$N$41,6,0)/'4. Billing Determinants'!$G$41*$D37,IF($E37="Distribution Rev.",VLOOKUP(X$4,'4. Billing Determinants'!$B$19:$N$41,8,0)/'4. Billing Determinants'!$I$41*$D37, VLOOKUP(X$4,'4. Billing Determinants'!$B$19:$N$41,3,0)/'4. Billing Determinants'!$D$41*$D37)))))</f>
        <v>0</v>
      </c>
      <c r="Y37" s="148">
        <f>IF(Y$4="",0,IF($E37="kWh",VLOOKUP(Y$4,'4. Billing Determinants'!$B$19:$N$41,4,0)/'4. Billing Determinants'!$E$41*$D37,IF($E37="kW",VLOOKUP(Y$4,'4. Billing Determinants'!$B$19:$N$41,5,0)/'4. Billing Determinants'!$F$41*$D37,IF($E37="Non-RPP kWh",VLOOKUP(Y$4,'4. Billing Determinants'!$B$19:$N$41,6,0)/'4. Billing Determinants'!$G$41*$D37,IF($E37="Distribution Rev.",VLOOKUP(Y$4,'4. Billing Determinants'!$B$19:$N$41,8,0)/'4. Billing Determinants'!$I$41*$D37, VLOOKUP(Y$4,'4. Billing Determinants'!$B$19:$N$41,3,0)/'4. Billing Determinants'!$D$41*$D37)))))</f>
        <v>0</v>
      </c>
    </row>
    <row r="38" spans="1:25" s="130" customFormat="1">
      <c r="A38" s="129"/>
      <c r="B38" s="167" t="s">
        <v>189</v>
      </c>
      <c r="C38" s="169"/>
      <c r="D38" s="168">
        <f>SUM(D17:D37)</f>
        <v>15080</v>
      </c>
      <c r="E38" s="169"/>
      <c r="F38" s="168">
        <f>SUM(F17:F37)</f>
        <v>10739.833153928956</v>
      </c>
      <c r="G38" s="168">
        <f t="shared" ref="G38:Y38" si="1">SUM(G17:G37)</f>
        <v>1199.5147111589524</v>
      </c>
      <c r="H38" s="168">
        <f t="shared" si="1"/>
        <v>131.88912809472552</v>
      </c>
      <c r="I38" s="168">
        <f t="shared" si="1"/>
        <v>0.67635450304987443</v>
      </c>
      <c r="J38" s="168">
        <f t="shared" si="1"/>
        <v>2756.1445999282382</v>
      </c>
      <c r="K38" s="168">
        <f t="shared" si="1"/>
        <v>122.08198780050233</v>
      </c>
      <c r="L38" s="168">
        <f t="shared" si="1"/>
        <v>129.86006458557588</v>
      </c>
      <c r="M38" s="168">
        <f t="shared" si="1"/>
        <v>0</v>
      </c>
      <c r="N38" s="168">
        <f t="shared" si="1"/>
        <v>0</v>
      </c>
      <c r="O38" s="168">
        <f t="shared" si="1"/>
        <v>0</v>
      </c>
      <c r="P38" s="168">
        <f t="shared" si="1"/>
        <v>0</v>
      </c>
      <c r="Q38" s="168">
        <f t="shared" si="1"/>
        <v>0</v>
      </c>
      <c r="R38" s="168">
        <f t="shared" si="1"/>
        <v>0</v>
      </c>
      <c r="S38" s="168">
        <f t="shared" si="1"/>
        <v>0</v>
      </c>
      <c r="T38" s="168">
        <f t="shared" si="1"/>
        <v>0</v>
      </c>
      <c r="U38" s="168">
        <f t="shared" si="1"/>
        <v>0</v>
      </c>
      <c r="V38" s="168">
        <f t="shared" si="1"/>
        <v>0</v>
      </c>
      <c r="W38" s="168">
        <f t="shared" si="1"/>
        <v>0</v>
      </c>
      <c r="X38" s="168">
        <f t="shared" si="1"/>
        <v>0</v>
      </c>
      <c r="Y38" s="168">
        <f t="shared" si="1"/>
        <v>0</v>
      </c>
    </row>
    <row r="39" spans="1:25" s="154" customFormat="1">
      <c r="B39" s="155"/>
      <c r="C39" s="156"/>
      <c r="D39" s="157"/>
      <c r="E39" s="162"/>
      <c r="F39" s="157"/>
      <c r="G39" s="157"/>
      <c r="H39" s="157"/>
      <c r="I39" s="157"/>
      <c r="J39" s="157"/>
      <c r="K39" s="157"/>
      <c r="L39" s="157"/>
      <c r="M39" s="157"/>
      <c r="N39" s="157"/>
      <c r="O39" s="157"/>
      <c r="P39" s="157"/>
      <c r="Q39" s="157"/>
      <c r="R39" s="157"/>
      <c r="S39" s="157"/>
      <c r="T39" s="157"/>
      <c r="U39" s="157"/>
      <c r="V39" s="157"/>
      <c r="W39" s="157"/>
      <c r="X39" s="157"/>
      <c r="Y39" s="157"/>
    </row>
    <row r="40" spans="1:25">
      <c r="B40" s="163" t="s">
        <v>16</v>
      </c>
      <c r="C40" s="161">
        <v>1562</v>
      </c>
      <c r="D40" s="148">
        <f>'2. 2013 Continuity Schedule'!CL64</f>
        <v>0</v>
      </c>
      <c r="E40" s="166"/>
      <c r="F40" s="148">
        <f>IF(F$4="",0,IF($E40="kWh",VLOOKUP(F$4,'4. Billing Determinants'!$B$19:$N$41,4,0)/'4. Billing Determinants'!$E$41*$D40,IF($E40="kW",VLOOKUP(F$4,'4. Billing Determinants'!$B$19:$N$41,5,0)/'4. Billing Determinants'!$F$41*$D40,IF($E40="Non-RPP kWh",VLOOKUP(F$4,'4. Billing Determinants'!$B$19:$N$41,6,0)/'4. Billing Determinants'!$G$41*$D40,IF($E40="Distribution Rev.",VLOOKUP(F$4,'4. Billing Determinants'!$B$19:$N$41,8,0)/'4. Billing Determinants'!$I$41*$D40, VLOOKUP(F$4,'4. Billing Determinants'!$B$19:$N$41,3,0)/'4. Billing Determinants'!$D$41*$D40)))))</f>
        <v>0</v>
      </c>
      <c r="G40" s="148">
        <f>IF(G$4="",0,IF($E40="kWh",VLOOKUP(G$4,'4. Billing Determinants'!$B$19:$N$41,4,0)/'4. Billing Determinants'!$E$41*$D40,IF($E40="kW",VLOOKUP(G$4,'4. Billing Determinants'!$B$19:$N$41,5,0)/'4. Billing Determinants'!$F$41*$D40,IF($E40="Non-RPP kWh",VLOOKUP(G$4,'4. Billing Determinants'!$B$19:$N$41,6,0)/'4. Billing Determinants'!$G$41*$D40,IF($E40="Distribution Rev.",VLOOKUP(G$4,'4. Billing Determinants'!$B$19:$N$41,8,0)/'4. Billing Determinants'!$I$41*$D40, VLOOKUP(G$4,'4. Billing Determinants'!$B$19:$N$41,3,0)/'4. Billing Determinants'!$D$41*$D40)))))</f>
        <v>0</v>
      </c>
      <c r="H40" s="148">
        <f>IF(H$4="",0,IF($E40="kWh",VLOOKUP(H$4,'4. Billing Determinants'!$B$19:$N$41,4,0)/'4. Billing Determinants'!$E$41*$D40,IF($E40="kW",VLOOKUP(H$4,'4. Billing Determinants'!$B$19:$N$41,5,0)/'4. Billing Determinants'!$F$41*$D40,IF($E40="Non-RPP kWh",VLOOKUP(H$4,'4. Billing Determinants'!$B$19:$N$41,6,0)/'4. Billing Determinants'!$G$41*$D40,IF($E40="Distribution Rev.",VLOOKUP(H$4,'4. Billing Determinants'!$B$19:$N$41,8,0)/'4. Billing Determinants'!$I$41*$D40, VLOOKUP(H$4,'4. Billing Determinants'!$B$19:$N$41,3,0)/'4. Billing Determinants'!$D$41*$D40)))))</f>
        <v>0</v>
      </c>
      <c r="I40" s="148">
        <f>IF(I$4="",0,IF($E40="kWh",VLOOKUP(I$4,'4. Billing Determinants'!$B$19:$N$41,4,0)/'4. Billing Determinants'!$E$41*$D40,IF($E40="kW",VLOOKUP(I$4,'4. Billing Determinants'!$B$19:$N$41,5,0)/'4. Billing Determinants'!$F$41*$D40,IF($E40="Non-RPP kWh",VLOOKUP(I$4,'4. Billing Determinants'!$B$19:$N$41,6,0)/'4. Billing Determinants'!$G$41*$D40,IF($E40="Distribution Rev.",VLOOKUP(I$4,'4. Billing Determinants'!$B$19:$N$41,8,0)/'4. Billing Determinants'!$I$41*$D40, VLOOKUP(I$4,'4. Billing Determinants'!$B$19:$N$41,3,0)/'4. Billing Determinants'!$D$41*$D40)))))</f>
        <v>0</v>
      </c>
      <c r="J40" s="148">
        <f>IF(J$4="",0,IF($E40="kWh",VLOOKUP(J$4,'4. Billing Determinants'!$B$19:$N$41,4,0)/'4. Billing Determinants'!$E$41*$D40,IF($E40="kW",VLOOKUP(J$4,'4. Billing Determinants'!$B$19:$N$41,5,0)/'4. Billing Determinants'!$F$41*$D40,IF($E40="Non-RPP kWh",VLOOKUP(J$4,'4. Billing Determinants'!$B$19:$N$41,6,0)/'4. Billing Determinants'!$G$41*$D40,IF($E40="Distribution Rev.",VLOOKUP(J$4,'4. Billing Determinants'!$B$19:$N$41,8,0)/'4. Billing Determinants'!$I$41*$D40, VLOOKUP(J$4,'4. Billing Determinants'!$B$19:$N$41,3,0)/'4. Billing Determinants'!$D$41*$D40)))))</f>
        <v>0</v>
      </c>
      <c r="K40" s="148">
        <f>IF(K$4="",0,IF($E40="kWh",VLOOKUP(K$4,'4. Billing Determinants'!$B$19:$N$41,4,0)/'4. Billing Determinants'!$E$41*$D40,IF($E40="kW",VLOOKUP(K$4,'4. Billing Determinants'!$B$19:$N$41,5,0)/'4. Billing Determinants'!$F$41*$D40,IF($E40="Non-RPP kWh",VLOOKUP(K$4,'4. Billing Determinants'!$B$19:$N$41,6,0)/'4. Billing Determinants'!$G$41*$D40,IF($E40="Distribution Rev.",VLOOKUP(K$4,'4. Billing Determinants'!$B$19:$N$41,8,0)/'4. Billing Determinants'!$I$41*$D40, VLOOKUP(K$4,'4. Billing Determinants'!$B$19:$N$41,3,0)/'4. Billing Determinants'!$D$41*$D40)))))</f>
        <v>0</v>
      </c>
      <c r="L40" s="148">
        <f>IF(L$4="",0,IF($E40="kWh",VLOOKUP(L$4,'4. Billing Determinants'!$B$19:$N$41,4,0)/'4. Billing Determinants'!$E$41*$D40,IF($E40="kW",VLOOKUP(L$4,'4. Billing Determinants'!$B$19:$N$41,5,0)/'4. Billing Determinants'!$F$41*$D40,IF($E40="Non-RPP kWh",VLOOKUP(L$4,'4. Billing Determinants'!$B$19:$N$41,6,0)/'4. Billing Determinants'!$G$41*$D40,IF($E40="Distribution Rev.",VLOOKUP(L$4,'4. Billing Determinants'!$B$19:$N$41,8,0)/'4. Billing Determinants'!$I$41*$D40, VLOOKUP(L$4,'4. Billing Determinants'!$B$19:$N$41,3,0)/'4. Billing Determinants'!$D$41*$D40)))))</f>
        <v>0</v>
      </c>
      <c r="M40" s="148">
        <f>IF(M$4="",0,IF($E40="kWh",VLOOKUP(M$4,'4. Billing Determinants'!$B$19:$N$41,4,0)/'4. Billing Determinants'!$E$41*$D40,IF($E40="kW",VLOOKUP(M$4,'4. Billing Determinants'!$B$19:$N$41,5,0)/'4. Billing Determinants'!$F$41*$D40,IF($E40="Non-RPP kWh",VLOOKUP(M$4,'4. Billing Determinants'!$B$19:$N$41,6,0)/'4. Billing Determinants'!$G$41*$D40,IF($E40="Distribution Rev.",VLOOKUP(M$4,'4. Billing Determinants'!$B$19:$N$41,8,0)/'4. Billing Determinants'!$I$41*$D40, VLOOKUP(M$4,'4. Billing Determinants'!$B$19:$N$41,3,0)/'4. Billing Determinants'!$D$41*$D40)))))</f>
        <v>0</v>
      </c>
      <c r="N40" s="148">
        <f>IF(N$4="",0,IF($E40="kWh",VLOOKUP(N$4,'4. Billing Determinants'!$B$19:$N$41,4,0)/'4. Billing Determinants'!$E$41*$D40,IF($E40="kW",VLOOKUP(N$4,'4. Billing Determinants'!$B$19:$N$41,5,0)/'4. Billing Determinants'!$F$41*$D40,IF($E40="Non-RPP kWh",VLOOKUP(N$4,'4. Billing Determinants'!$B$19:$N$41,6,0)/'4. Billing Determinants'!$G$41*$D40,IF($E40="Distribution Rev.",VLOOKUP(N$4,'4. Billing Determinants'!$B$19:$N$41,8,0)/'4. Billing Determinants'!$I$41*$D40, VLOOKUP(N$4,'4. Billing Determinants'!$B$19:$N$41,3,0)/'4. Billing Determinants'!$D$41*$D40)))))</f>
        <v>0</v>
      </c>
      <c r="O40" s="148">
        <f>IF(O$4="",0,IF($E40="kWh",VLOOKUP(O$4,'4. Billing Determinants'!$B$19:$N$41,4,0)/'4. Billing Determinants'!$E$41*$D40,IF($E40="kW",VLOOKUP(O$4,'4. Billing Determinants'!$B$19:$N$41,5,0)/'4. Billing Determinants'!$F$41*$D40,IF($E40="Non-RPP kWh",VLOOKUP(O$4,'4. Billing Determinants'!$B$19:$N$41,6,0)/'4. Billing Determinants'!$G$41*$D40,IF($E40="Distribution Rev.",VLOOKUP(O$4,'4. Billing Determinants'!$B$19:$N$41,8,0)/'4. Billing Determinants'!$I$41*$D40, VLOOKUP(O$4,'4. Billing Determinants'!$B$19:$N$41,3,0)/'4. Billing Determinants'!$D$41*$D40)))))</f>
        <v>0</v>
      </c>
      <c r="P40" s="148">
        <f>IF(P$4="",0,IF($E40="kWh",VLOOKUP(P$4,'4. Billing Determinants'!$B$19:$N$41,4,0)/'4. Billing Determinants'!$E$41*$D40,IF($E40="kW",VLOOKUP(P$4,'4. Billing Determinants'!$B$19:$N$41,5,0)/'4. Billing Determinants'!$F$41*$D40,IF($E40="Non-RPP kWh",VLOOKUP(P$4,'4. Billing Determinants'!$B$19:$N$41,6,0)/'4. Billing Determinants'!$G$41*$D40,IF($E40="Distribution Rev.",VLOOKUP(P$4,'4. Billing Determinants'!$B$19:$N$41,8,0)/'4. Billing Determinants'!$I$41*$D40, VLOOKUP(P$4,'4. Billing Determinants'!$B$19:$N$41,3,0)/'4. Billing Determinants'!$D$41*$D40)))))</f>
        <v>0</v>
      </c>
      <c r="Q40" s="148">
        <f>IF(Q$4="",0,IF($E40="kWh",VLOOKUP(Q$4,'4. Billing Determinants'!$B$19:$N$41,4,0)/'4. Billing Determinants'!$E$41*$D40,IF($E40="kW",VLOOKUP(Q$4,'4. Billing Determinants'!$B$19:$N$41,5,0)/'4. Billing Determinants'!$F$41*$D40,IF($E40="Non-RPP kWh",VLOOKUP(Q$4,'4. Billing Determinants'!$B$19:$N$41,6,0)/'4. Billing Determinants'!$G$41*$D40,IF($E40="Distribution Rev.",VLOOKUP(Q$4,'4. Billing Determinants'!$B$19:$N$41,8,0)/'4. Billing Determinants'!$I$41*$D40, VLOOKUP(Q$4,'4. Billing Determinants'!$B$19:$N$41,3,0)/'4. Billing Determinants'!$D$41*$D40)))))</f>
        <v>0</v>
      </c>
      <c r="R40" s="148">
        <f>IF(R$4="",0,IF($E40="kWh",VLOOKUP(R$4,'4. Billing Determinants'!$B$19:$N$41,4,0)/'4. Billing Determinants'!$E$41*$D40,IF($E40="kW",VLOOKUP(R$4,'4. Billing Determinants'!$B$19:$N$41,5,0)/'4. Billing Determinants'!$F$41*$D40,IF($E40="Non-RPP kWh",VLOOKUP(R$4,'4. Billing Determinants'!$B$19:$N$41,6,0)/'4. Billing Determinants'!$G$41*$D40,IF($E40="Distribution Rev.",VLOOKUP(R$4,'4. Billing Determinants'!$B$19:$N$41,8,0)/'4. Billing Determinants'!$I$41*$D40, VLOOKUP(R$4,'4. Billing Determinants'!$B$19:$N$41,3,0)/'4. Billing Determinants'!$D$41*$D40)))))</f>
        <v>0</v>
      </c>
      <c r="S40" s="148">
        <f>IF(S$4="",0,IF($E40="kWh",VLOOKUP(S$4,'4. Billing Determinants'!$B$19:$N$41,4,0)/'4. Billing Determinants'!$E$41*$D40,IF($E40="kW",VLOOKUP(S$4,'4. Billing Determinants'!$B$19:$N$41,5,0)/'4. Billing Determinants'!$F$41*$D40,IF($E40="Non-RPP kWh",VLOOKUP(S$4,'4. Billing Determinants'!$B$19:$N$41,6,0)/'4. Billing Determinants'!$G$41*$D40,IF($E40="Distribution Rev.",VLOOKUP(S$4,'4. Billing Determinants'!$B$19:$N$41,8,0)/'4. Billing Determinants'!$I$41*$D40, VLOOKUP(S$4,'4. Billing Determinants'!$B$19:$N$41,3,0)/'4. Billing Determinants'!$D$41*$D40)))))</f>
        <v>0</v>
      </c>
      <c r="T40" s="148">
        <f>IF(T$4="",0,IF($E40="kWh",VLOOKUP(T$4,'4. Billing Determinants'!$B$19:$N$41,4,0)/'4. Billing Determinants'!$E$41*$D40,IF($E40="kW",VLOOKUP(T$4,'4. Billing Determinants'!$B$19:$N$41,5,0)/'4. Billing Determinants'!$F$41*$D40,IF($E40="Non-RPP kWh",VLOOKUP(T$4,'4. Billing Determinants'!$B$19:$N$41,6,0)/'4. Billing Determinants'!$G$41*$D40,IF($E40="Distribution Rev.",VLOOKUP(T$4,'4. Billing Determinants'!$B$19:$N$41,8,0)/'4. Billing Determinants'!$I$41*$D40, VLOOKUP(T$4,'4. Billing Determinants'!$B$19:$N$41,3,0)/'4. Billing Determinants'!$D$41*$D40)))))</f>
        <v>0</v>
      </c>
      <c r="U40" s="148">
        <f>IF(U$4="",0,IF($E40="kWh",VLOOKUP(U$4,'4. Billing Determinants'!$B$19:$N$41,4,0)/'4. Billing Determinants'!$E$41*$D40,IF($E40="kW",VLOOKUP(U$4,'4. Billing Determinants'!$B$19:$N$41,5,0)/'4. Billing Determinants'!$F$41*$D40,IF($E40="Non-RPP kWh",VLOOKUP(U$4,'4. Billing Determinants'!$B$19:$N$41,6,0)/'4. Billing Determinants'!$G$41*$D40,IF($E40="Distribution Rev.",VLOOKUP(U$4,'4. Billing Determinants'!$B$19:$N$41,8,0)/'4. Billing Determinants'!$I$41*$D40, VLOOKUP(U$4,'4. Billing Determinants'!$B$19:$N$41,3,0)/'4. Billing Determinants'!$D$41*$D40)))))</f>
        <v>0</v>
      </c>
      <c r="V40" s="148">
        <f>IF(V$4="",0,IF($E40="kWh",VLOOKUP(V$4,'4. Billing Determinants'!$B$19:$N$41,4,0)/'4. Billing Determinants'!$E$41*$D40,IF($E40="kW",VLOOKUP(V$4,'4. Billing Determinants'!$B$19:$N$41,5,0)/'4. Billing Determinants'!$F$41*$D40,IF($E40="Non-RPP kWh",VLOOKUP(V$4,'4. Billing Determinants'!$B$19:$N$41,6,0)/'4. Billing Determinants'!$G$41*$D40,IF($E40="Distribution Rev.",VLOOKUP(V$4,'4. Billing Determinants'!$B$19:$N$41,8,0)/'4. Billing Determinants'!$I$41*$D40, VLOOKUP(V$4,'4. Billing Determinants'!$B$19:$N$41,3,0)/'4. Billing Determinants'!$D$41*$D40)))))</f>
        <v>0</v>
      </c>
      <c r="W40" s="148">
        <f>IF(W$4="",0,IF($E40="kWh",VLOOKUP(W$4,'4. Billing Determinants'!$B$19:$N$41,4,0)/'4. Billing Determinants'!$E$41*$D40,IF($E40="kW",VLOOKUP(W$4,'4. Billing Determinants'!$B$19:$N$41,5,0)/'4. Billing Determinants'!$F$41*$D40,IF($E40="Non-RPP kWh",VLOOKUP(W$4,'4. Billing Determinants'!$B$19:$N$41,6,0)/'4. Billing Determinants'!$G$41*$D40,IF($E40="Distribution Rev.",VLOOKUP(W$4,'4. Billing Determinants'!$B$19:$N$41,8,0)/'4. Billing Determinants'!$I$41*$D40, VLOOKUP(W$4,'4. Billing Determinants'!$B$19:$N$41,3,0)/'4. Billing Determinants'!$D$41*$D40)))))</f>
        <v>0</v>
      </c>
      <c r="X40" s="148">
        <f>IF(X$4="",0,IF($E40="kWh",VLOOKUP(X$4,'4. Billing Determinants'!$B$19:$N$41,4,0)/'4. Billing Determinants'!$E$41*$D40,IF($E40="kW",VLOOKUP(X$4,'4. Billing Determinants'!$B$19:$N$41,5,0)/'4. Billing Determinants'!$F$41*$D40,IF($E40="Non-RPP kWh",VLOOKUP(X$4,'4. Billing Determinants'!$B$19:$N$41,6,0)/'4. Billing Determinants'!$G$41*$D40,IF($E40="Distribution Rev.",VLOOKUP(X$4,'4. Billing Determinants'!$B$19:$N$41,8,0)/'4. Billing Determinants'!$I$41*$D40, VLOOKUP(X$4,'4. Billing Determinants'!$B$19:$N$41,3,0)/'4. Billing Determinants'!$D$41*$D40)))))</f>
        <v>0</v>
      </c>
      <c r="Y40" s="148">
        <f>IF(Y$4="",0,IF($E40="kWh",VLOOKUP(Y$4,'4. Billing Determinants'!$B$19:$N$41,4,0)/'4. Billing Determinants'!$E$41*$D40,IF($E40="kW",VLOOKUP(Y$4,'4. Billing Determinants'!$B$19:$N$41,5,0)/'4. Billing Determinants'!$F$41*$D40,IF($E40="Non-RPP kWh",VLOOKUP(Y$4,'4. Billing Determinants'!$B$19:$N$41,6,0)/'4. Billing Determinants'!$G$41*$D40,IF($E40="Distribution Rev.",VLOOKUP(Y$4,'4. Billing Determinants'!$B$19:$N$41,8,0)/'4. Billing Determinants'!$I$41*$D40, VLOOKUP(Y$4,'4. Billing Determinants'!$B$19:$N$41,3,0)/'4. Billing Determinants'!$D$41*$D40)))))</f>
        <v>0</v>
      </c>
    </row>
    <row r="41" spans="1:25" ht="25.5">
      <c r="B41" s="164" t="s">
        <v>192</v>
      </c>
      <c r="C41" s="161">
        <v>1592</v>
      </c>
      <c r="D41" s="148">
        <f>'2. 2013 Continuity Schedule'!CL65</f>
        <v>0</v>
      </c>
      <c r="E41" s="166"/>
      <c r="F41" s="148">
        <f>IF(F$4="",0,IF($E41="kWh",VLOOKUP(F$4,'4. Billing Determinants'!$B$19:$N$41,4,0)/'4. Billing Determinants'!$E$41*$D41,IF($E41="kW",VLOOKUP(F$4,'4. Billing Determinants'!$B$19:$N$41,5,0)/'4. Billing Determinants'!$F$41*$D41,IF($E41="Non-RPP kWh",VLOOKUP(F$4,'4. Billing Determinants'!$B$19:$N$41,6,0)/'4. Billing Determinants'!$G$41*$D41,IF($E41="Distribution Rev.",VLOOKUP(F$4,'4. Billing Determinants'!$B$19:$N$41,8,0)/'4. Billing Determinants'!$I$41*$D41, VLOOKUP(F$4,'4. Billing Determinants'!$B$19:$N$41,3,0)/'4. Billing Determinants'!$D$41*$D41)))))</f>
        <v>0</v>
      </c>
      <c r="G41" s="148">
        <f>IF(G$4="",0,IF($E41="kWh",VLOOKUP(G$4,'4. Billing Determinants'!$B$19:$N$41,4,0)/'4. Billing Determinants'!$E$41*$D41,IF($E41="kW",VLOOKUP(G$4,'4. Billing Determinants'!$B$19:$N$41,5,0)/'4. Billing Determinants'!$F$41*$D41,IF($E41="Non-RPP kWh",VLOOKUP(G$4,'4. Billing Determinants'!$B$19:$N$41,6,0)/'4. Billing Determinants'!$G$41*$D41,IF($E41="Distribution Rev.",VLOOKUP(G$4,'4. Billing Determinants'!$B$19:$N$41,8,0)/'4. Billing Determinants'!$I$41*$D41, VLOOKUP(G$4,'4. Billing Determinants'!$B$19:$N$41,3,0)/'4. Billing Determinants'!$D$41*$D41)))))</f>
        <v>0</v>
      </c>
      <c r="H41" s="148">
        <f>IF(H$4="",0,IF($E41="kWh",VLOOKUP(H$4,'4. Billing Determinants'!$B$19:$N$41,4,0)/'4. Billing Determinants'!$E$41*$D41,IF($E41="kW",VLOOKUP(H$4,'4. Billing Determinants'!$B$19:$N$41,5,0)/'4. Billing Determinants'!$F$41*$D41,IF($E41="Non-RPP kWh",VLOOKUP(H$4,'4. Billing Determinants'!$B$19:$N$41,6,0)/'4. Billing Determinants'!$G$41*$D41,IF($E41="Distribution Rev.",VLOOKUP(H$4,'4. Billing Determinants'!$B$19:$N$41,8,0)/'4. Billing Determinants'!$I$41*$D41, VLOOKUP(H$4,'4. Billing Determinants'!$B$19:$N$41,3,0)/'4. Billing Determinants'!$D$41*$D41)))))</f>
        <v>0</v>
      </c>
      <c r="I41" s="148">
        <f>IF(I$4="",0,IF($E41="kWh",VLOOKUP(I$4,'4. Billing Determinants'!$B$19:$N$41,4,0)/'4. Billing Determinants'!$E$41*$D41,IF($E41="kW",VLOOKUP(I$4,'4. Billing Determinants'!$B$19:$N$41,5,0)/'4. Billing Determinants'!$F$41*$D41,IF($E41="Non-RPP kWh",VLOOKUP(I$4,'4. Billing Determinants'!$B$19:$N$41,6,0)/'4. Billing Determinants'!$G$41*$D41,IF($E41="Distribution Rev.",VLOOKUP(I$4,'4. Billing Determinants'!$B$19:$N$41,8,0)/'4. Billing Determinants'!$I$41*$D41, VLOOKUP(I$4,'4. Billing Determinants'!$B$19:$N$41,3,0)/'4. Billing Determinants'!$D$41*$D41)))))</f>
        <v>0</v>
      </c>
      <c r="J41" s="148">
        <f>IF(J$4="",0,IF($E41="kWh",VLOOKUP(J$4,'4. Billing Determinants'!$B$19:$N$41,4,0)/'4. Billing Determinants'!$E$41*$D41,IF($E41="kW",VLOOKUP(J$4,'4. Billing Determinants'!$B$19:$N$41,5,0)/'4. Billing Determinants'!$F$41*$D41,IF($E41="Non-RPP kWh",VLOOKUP(J$4,'4. Billing Determinants'!$B$19:$N$41,6,0)/'4. Billing Determinants'!$G$41*$D41,IF($E41="Distribution Rev.",VLOOKUP(J$4,'4. Billing Determinants'!$B$19:$N$41,8,0)/'4. Billing Determinants'!$I$41*$D41, VLOOKUP(J$4,'4. Billing Determinants'!$B$19:$N$41,3,0)/'4. Billing Determinants'!$D$41*$D41)))))</f>
        <v>0</v>
      </c>
      <c r="K41" s="148">
        <f>IF(K$4="",0,IF($E41="kWh",VLOOKUP(K$4,'4. Billing Determinants'!$B$19:$N$41,4,0)/'4. Billing Determinants'!$E$41*$D41,IF($E41="kW",VLOOKUP(K$4,'4. Billing Determinants'!$B$19:$N$41,5,0)/'4. Billing Determinants'!$F$41*$D41,IF($E41="Non-RPP kWh",VLOOKUP(K$4,'4. Billing Determinants'!$B$19:$N$41,6,0)/'4. Billing Determinants'!$G$41*$D41,IF($E41="Distribution Rev.",VLOOKUP(K$4,'4. Billing Determinants'!$B$19:$N$41,8,0)/'4. Billing Determinants'!$I$41*$D41, VLOOKUP(K$4,'4. Billing Determinants'!$B$19:$N$41,3,0)/'4. Billing Determinants'!$D$41*$D41)))))</f>
        <v>0</v>
      </c>
      <c r="L41" s="148">
        <f>IF(L$4="",0,IF($E41="kWh",VLOOKUP(L$4,'4. Billing Determinants'!$B$19:$N$41,4,0)/'4. Billing Determinants'!$E$41*$D41,IF($E41="kW",VLOOKUP(L$4,'4. Billing Determinants'!$B$19:$N$41,5,0)/'4. Billing Determinants'!$F$41*$D41,IF($E41="Non-RPP kWh",VLOOKUP(L$4,'4. Billing Determinants'!$B$19:$N$41,6,0)/'4. Billing Determinants'!$G$41*$D41,IF($E41="Distribution Rev.",VLOOKUP(L$4,'4. Billing Determinants'!$B$19:$N$41,8,0)/'4. Billing Determinants'!$I$41*$D41, VLOOKUP(L$4,'4. Billing Determinants'!$B$19:$N$41,3,0)/'4. Billing Determinants'!$D$41*$D41)))))</f>
        <v>0</v>
      </c>
      <c r="M41" s="148">
        <f>IF(M$4="",0,IF($E41="kWh",VLOOKUP(M$4,'4. Billing Determinants'!$B$19:$N$41,4,0)/'4. Billing Determinants'!$E$41*$D41,IF($E41="kW",VLOOKUP(M$4,'4. Billing Determinants'!$B$19:$N$41,5,0)/'4. Billing Determinants'!$F$41*$D41,IF($E41="Non-RPP kWh",VLOOKUP(M$4,'4. Billing Determinants'!$B$19:$N$41,6,0)/'4. Billing Determinants'!$G$41*$D41,IF($E41="Distribution Rev.",VLOOKUP(M$4,'4. Billing Determinants'!$B$19:$N$41,8,0)/'4. Billing Determinants'!$I$41*$D41, VLOOKUP(M$4,'4. Billing Determinants'!$B$19:$N$41,3,0)/'4. Billing Determinants'!$D$41*$D41)))))</f>
        <v>0</v>
      </c>
      <c r="N41" s="148">
        <f>IF(N$4="",0,IF($E41="kWh",VLOOKUP(N$4,'4. Billing Determinants'!$B$19:$N$41,4,0)/'4. Billing Determinants'!$E$41*$D41,IF($E41="kW",VLOOKUP(N$4,'4. Billing Determinants'!$B$19:$N$41,5,0)/'4. Billing Determinants'!$F$41*$D41,IF($E41="Non-RPP kWh",VLOOKUP(N$4,'4. Billing Determinants'!$B$19:$N$41,6,0)/'4. Billing Determinants'!$G$41*$D41,IF($E41="Distribution Rev.",VLOOKUP(N$4,'4. Billing Determinants'!$B$19:$N$41,8,0)/'4. Billing Determinants'!$I$41*$D41, VLOOKUP(N$4,'4. Billing Determinants'!$B$19:$N$41,3,0)/'4. Billing Determinants'!$D$41*$D41)))))</f>
        <v>0</v>
      </c>
      <c r="O41" s="148">
        <f>IF(O$4="",0,IF($E41="kWh",VLOOKUP(O$4,'4. Billing Determinants'!$B$19:$N$41,4,0)/'4. Billing Determinants'!$E$41*$D41,IF($E41="kW",VLOOKUP(O$4,'4. Billing Determinants'!$B$19:$N$41,5,0)/'4. Billing Determinants'!$F$41*$D41,IF($E41="Non-RPP kWh",VLOOKUP(O$4,'4. Billing Determinants'!$B$19:$N$41,6,0)/'4. Billing Determinants'!$G$41*$D41,IF($E41="Distribution Rev.",VLOOKUP(O$4,'4. Billing Determinants'!$B$19:$N$41,8,0)/'4. Billing Determinants'!$I$41*$D41, VLOOKUP(O$4,'4. Billing Determinants'!$B$19:$N$41,3,0)/'4. Billing Determinants'!$D$41*$D41)))))</f>
        <v>0</v>
      </c>
      <c r="P41" s="148">
        <f>IF(P$4="",0,IF($E41="kWh",VLOOKUP(P$4,'4. Billing Determinants'!$B$19:$N$41,4,0)/'4. Billing Determinants'!$E$41*$D41,IF($E41="kW",VLOOKUP(P$4,'4. Billing Determinants'!$B$19:$N$41,5,0)/'4. Billing Determinants'!$F$41*$D41,IF($E41="Non-RPP kWh",VLOOKUP(P$4,'4. Billing Determinants'!$B$19:$N$41,6,0)/'4. Billing Determinants'!$G$41*$D41,IF($E41="Distribution Rev.",VLOOKUP(P$4,'4. Billing Determinants'!$B$19:$N$41,8,0)/'4. Billing Determinants'!$I$41*$D41, VLOOKUP(P$4,'4. Billing Determinants'!$B$19:$N$41,3,0)/'4. Billing Determinants'!$D$41*$D41)))))</f>
        <v>0</v>
      </c>
      <c r="Q41" s="148">
        <f>IF(Q$4="",0,IF($E41="kWh",VLOOKUP(Q$4,'4. Billing Determinants'!$B$19:$N$41,4,0)/'4. Billing Determinants'!$E$41*$D41,IF($E41="kW",VLOOKUP(Q$4,'4. Billing Determinants'!$B$19:$N$41,5,0)/'4. Billing Determinants'!$F$41*$D41,IF($E41="Non-RPP kWh",VLOOKUP(Q$4,'4. Billing Determinants'!$B$19:$N$41,6,0)/'4. Billing Determinants'!$G$41*$D41,IF($E41="Distribution Rev.",VLOOKUP(Q$4,'4. Billing Determinants'!$B$19:$N$41,8,0)/'4. Billing Determinants'!$I$41*$D41, VLOOKUP(Q$4,'4. Billing Determinants'!$B$19:$N$41,3,0)/'4. Billing Determinants'!$D$41*$D41)))))</f>
        <v>0</v>
      </c>
      <c r="R41" s="148">
        <f>IF(R$4="",0,IF($E41="kWh",VLOOKUP(R$4,'4. Billing Determinants'!$B$19:$N$41,4,0)/'4. Billing Determinants'!$E$41*$D41,IF($E41="kW",VLOOKUP(R$4,'4. Billing Determinants'!$B$19:$N$41,5,0)/'4. Billing Determinants'!$F$41*$D41,IF($E41="Non-RPP kWh",VLOOKUP(R$4,'4. Billing Determinants'!$B$19:$N$41,6,0)/'4. Billing Determinants'!$G$41*$D41,IF($E41="Distribution Rev.",VLOOKUP(R$4,'4. Billing Determinants'!$B$19:$N$41,8,0)/'4. Billing Determinants'!$I$41*$D41, VLOOKUP(R$4,'4. Billing Determinants'!$B$19:$N$41,3,0)/'4. Billing Determinants'!$D$41*$D41)))))</f>
        <v>0</v>
      </c>
      <c r="S41" s="148">
        <f>IF(S$4="",0,IF($E41="kWh",VLOOKUP(S$4,'4. Billing Determinants'!$B$19:$N$41,4,0)/'4. Billing Determinants'!$E$41*$D41,IF($E41="kW",VLOOKUP(S$4,'4. Billing Determinants'!$B$19:$N$41,5,0)/'4. Billing Determinants'!$F$41*$D41,IF($E41="Non-RPP kWh",VLOOKUP(S$4,'4. Billing Determinants'!$B$19:$N$41,6,0)/'4. Billing Determinants'!$G$41*$D41,IF($E41="Distribution Rev.",VLOOKUP(S$4,'4. Billing Determinants'!$B$19:$N$41,8,0)/'4. Billing Determinants'!$I$41*$D41, VLOOKUP(S$4,'4. Billing Determinants'!$B$19:$N$41,3,0)/'4. Billing Determinants'!$D$41*$D41)))))</f>
        <v>0</v>
      </c>
      <c r="T41" s="148">
        <f>IF(T$4="",0,IF($E41="kWh",VLOOKUP(T$4,'4. Billing Determinants'!$B$19:$N$41,4,0)/'4. Billing Determinants'!$E$41*$D41,IF($E41="kW",VLOOKUP(T$4,'4. Billing Determinants'!$B$19:$N$41,5,0)/'4. Billing Determinants'!$F$41*$D41,IF($E41="Non-RPP kWh",VLOOKUP(T$4,'4. Billing Determinants'!$B$19:$N$41,6,0)/'4. Billing Determinants'!$G$41*$D41,IF($E41="Distribution Rev.",VLOOKUP(T$4,'4. Billing Determinants'!$B$19:$N$41,8,0)/'4. Billing Determinants'!$I$41*$D41, VLOOKUP(T$4,'4. Billing Determinants'!$B$19:$N$41,3,0)/'4. Billing Determinants'!$D$41*$D41)))))</f>
        <v>0</v>
      </c>
      <c r="U41" s="148">
        <f>IF(U$4="",0,IF($E41="kWh",VLOOKUP(U$4,'4. Billing Determinants'!$B$19:$N$41,4,0)/'4. Billing Determinants'!$E$41*$D41,IF($E41="kW",VLOOKUP(U$4,'4. Billing Determinants'!$B$19:$N$41,5,0)/'4. Billing Determinants'!$F$41*$D41,IF($E41="Non-RPP kWh",VLOOKUP(U$4,'4. Billing Determinants'!$B$19:$N$41,6,0)/'4. Billing Determinants'!$G$41*$D41,IF($E41="Distribution Rev.",VLOOKUP(U$4,'4. Billing Determinants'!$B$19:$N$41,8,0)/'4. Billing Determinants'!$I$41*$D41, VLOOKUP(U$4,'4. Billing Determinants'!$B$19:$N$41,3,0)/'4. Billing Determinants'!$D$41*$D41)))))</f>
        <v>0</v>
      </c>
      <c r="V41" s="148">
        <f>IF(V$4="",0,IF($E41="kWh",VLOOKUP(V$4,'4. Billing Determinants'!$B$19:$N$41,4,0)/'4. Billing Determinants'!$E$41*$D41,IF($E41="kW",VLOOKUP(V$4,'4. Billing Determinants'!$B$19:$N$41,5,0)/'4. Billing Determinants'!$F$41*$D41,IF($E41="Non-RPP kWh",VLOOKUP(V$4,'4. Billing Determinants'!$B$19:$N$41,6,0)/'4. Billing Determinants'!$G$41*$D41,IF($E41="Distribution Rev.",VLOOKUP(V$4,'4. Billing Determinants'!$B$19:$N$41,8,0)/'4. Billing Determinants'!$I$41*$D41, VLOOKUP(V$4,'4. Billing Determinants'!$B$19:$N$41,3,0)/'4. Billing Determinants'!$D$41*$D41)))))</f>
        <v>0</v>
      </c>
      <c r="W41" s="148">
        <f>IF(W$4="",0,IF($E41="kWh",VLOOKUP(W$4,'4. Billing Determinants'!$B$19:$N$41,4,0)/'4. Billing Determinants'!$E$41*$D41,IF($E41="kW",VLOOKUP(W$4,'4. Billing Determinants'!$B$19:$N$41,5,0)/'4. Billing Determinants'!$F$41*$D41,IF($E41="Non-RPP kWh",VLOOKUP(W$4,'4. Billing Determinants'!$B$19:$N$41,6,0)/'4. Billing Determinants'!$G$41*$D41,IF($E41="Distribution Rev.",VLOOKUP(W$4,'4. Billing Determinants'!$B$19:$N$41,8,0)/'4. Billing Determinants'!$I$41*$D41, VLOOKUP(W$4,'4. Billing Determinants'!$B$19:$N$41,3,0)/'4. Billing Determinants'!$D$41*$D41)))))</f>
        <v>0</v>
      </c>
      <c r="X41" s="148">
        <f>IF(X$4="",0,IF($E41="kWh",VLOOKUP(X$4,'4. Billing Determinants'!$B$19:$N$41,4,0)/'4. Billing Determinants'!$E$41*$D41,IF($E41="kW",VLOOKUP(X$4,'4. Billing Determinants'!$B$19:$N$41,5,0)/'4. Billing Determinants'!$F$41*$D41,IF($E41="Non-RPP kWh",VLOOKUP(X$4,'4. Billing Determinants'!$B$19:$N$41,6,0)/'4. Billing Determinants'!$G$41*$D41,IF($E41="Distribution Rev.",VLOOKUP(X$4,'4. Billing Determinants'!$B$19:$N$41,8,0)/'4. Billing Determinants'!$I$41*$D41, VLOOKUP(X$4,'4. Billing Determinants'!$B$19:$N$41,3,0)/'4. Billing Determinants'!$D$41*$D41)))))</f>
        <v>0</v>
      </c>
      <c r="Y41" s="148">
        <f>IF(Y$4="",0,IF($E41="kWh",VLOOKUP(Y$4,'4. Billing Determinants'!$B$19:$N$41,4,0)/'4. Billing Determinants'!$E$41*$D41,IF($E41="kW",VLOOKUP(Y$4,'4. Billing Determinants'!$B$19:$N$41,5,0)/'4. Billing Determinants'!$F$41*$D41,IF($E41="Non-RPP kWh",VLOOKUP(Y$4,'4. Billing Determinants'!$B$19:$N$41,6,0)/'4. Billing Determinants'!$G$41*$D41,IF($E41="Distribution Rev.",VLOOKUP(Y$4,'4. Billing Determinants'!$B$19:$N$41,8,0)/'4. Billing Determinants'!$I$41*$D41, VLOOKUP(Y$4,'4. Billing Determinants'!$B$19:$N$41,3,0)/'4. Billing Determinants'!$D$41*$D41)))))</f>
        <v>0</v>
      </c>
    </row>
    <row r="42" spans="1:25" ht="25.5">
      <c r="B42" s="164" t="s">
        <v>185</v>
      </c>
      <c r="C42" s="161">
        <v>1592</v>
      </c>
      <c r="D42" s="148">
        <f>'2. 2013 Continuity Schedule'!CL66</f>
        <v>-25616</v>
      </c>
      <c r="E42" s="166"/>
      <c r="F42" s="148">
        <f>IF(F$4="",0,IF($E42="kWh",VLOOKUP(F$4,'4. Billing Determinants'!$B$19:$N$41,4,0)/'4. Billing Determinants'!$E$41*$D42,IF($E42="kW",VLOOKUP(F$4,'4. Billing Determinants'!$B$19:$N$41,5,0)/'4. Billing Determinants'!$F$41*$D42,IF($E42="Non-RPP kWh",VLOOKUP(F$4,'4. Billing Determinants'!$B$19:$N$41,6,0)/'4. Billing Determinants'!$G$41*$D42,IF($E42="Distribution Rev.",VLOOKUP(F$4,'4. Billing Determinants'!$B$19:$N$41,8,0)/'4. Billing Determinants'!$I$41*$D42, VLOOKUP(F$4,'4. Billing Determinants'!$B$19:$N$41,3,0)/'4. Billing Determinants'!$D$41*$D42)))))</f>
        <v>-18243.472551130249</v>
      </c>
      <c r="G42" s="148">
        <f>IF(G$4="",0,IF($E42="kWh",VLOOKUP(G$4,'4. Billing Determinants'!$B$19:$N$41,4,0)/'4. Billing Determinants'!$E$41*$D42,IF($E42="kW",VLOOKUP(G$4,'4. Billing Determinants'!$B$19:$N$41,5,0)/'4. Billing Determinants'!$F$41*$D42,IF($E42="Non-RPP kWh",VLOOKUP(G$4,'4. Billing Determinants'!$B$19:$N$41,6,0)/'4. Billing Determinants'!$G$41*$D42,IF($E42="Distribution Rev.",VLOOKUP(G$4,'4. Billing Determinants'!$B$19:$N$41,8,0)/'4. Billing Determinants'!$I$41*$D42, VLOOKUP(G$4,'4. Billing Determinants'!$B$19:$N$41,3,0)/'4. Billing Determinants'!$D$41*$D42)))))</f>
        <v>-2037.5841406530321</v>
      </c>
      <c r="H42" s="148">
        <f>IF(H$4="",0,IF($E42="kWh",VLOOKUP(H$4,'4. Billing Determinants'!$B$19:$N$41,4,0)/'4. Billing Determinants'!$E$41*$D42,IF($E42="kW",VLOOKUP(H$4,'4. Billing Determinants'!$B$19:$N$41,5,0)/'4. Billing Determinants'!$F$41*$D42,IF($E42="Non-RPP kWh",VLOOKUP(H$4,'4. Billing Determinants'!$B$19:$N$41,6,0)/'4. Billing Determinants'!$G$41*$D42,IF($E42="Distribution Rev.",VLOOKUP(H$4,'4. Billing Determinants'!$B$19:$N$41,8,0)/'4. Billing Determinants'!$I$41*$D42, VLOOKUP(H$4,'4. Billing Determinants'!$B$19:$N$41,3,0)/'4. Billing Determinants'!$D$41*$D42)))))</f>
        <v>-224.03659849300323</v>
      </c>
      <c r="I42" s="148">
        <f>IF(I$4="",0,IF($E42="kWh",VLOOKUP(I$4,'4. Billing Determinants'!$B$19:$N$41,4,0)/'4. Billing Determinants'!$E$41*$D42,IF($E42="kW",VLOOKUP(I$4,'4. Billing Determinants'!$B$19:$N$41,5,0)/'4. Billing Determinants'!$F$41*$D42,IF($E42="Non-RPP kWh",VLOOKUP(I$4,'4. Billing Determinants'!$B$19:$N$41,6,0)/'4. Billing Determinants'!$G$41*$D42,IF($E42="Distribution Rev.",VLOOKUP(I$4,'4. Billing Determinants'!$B$19:$N$41,8,0)/'4. Billing Determinants'!$I$41*$D42, VLOOKUP(I$4,'4. Billing Determinants'!$B$19:$N$41,3,0)/'4. Billing Determinants'!$D$41*$D42)))))</f>
        <v>-1.1489056332974525</v>
      </c>
      <c r="J42" s="148">
        <f>IF(J$4="",0,IF($E42="kWh",VLOOKUP(J$4,'4. Billing Determinants'!$B$19:$N$41,4,0)/'4. Billing Determinants'!$E$41*$D42,IF($E42="kW",VLOOKUP(J$4,'4. Billing Determinants'!$B$19:$N$41,5,0)/'4. Billing Determinants'!$F$41*$D42,IF($E42="Non-RPP kWh",VLOOKUP(J$4,'4. Billing Determinants'!$B$19:$N$41,6,0)/'4. Billing Determinants'!$G$41*$D42,IF($E42="Distribution Rev.",VLOOKUP(J$4,'4. Billing Determinants'!$B$19:$N$41,8,0)/'4. Billing Determinants'!$I$41*$D42, VLOOKUP(J$4,'4. Billing Determinants'!$B$19:$N$41,3,0)/'4. Billing Determinants'!$D$41*$D42)))))</f>
        <v>-4681.790455687119</v>
      </c>
      <c r="K42" s="148">
        <f>IF(K$4="",0,IF($E42="kWh",VLOOKUP(K$4,'4. Billing Determinants'!$B$19:$N$41,4,0)/'4. Billing Determinants'!$E$41*$D42,IF($E42="kW",VLOOKUP(K$4,'4. Billing Determinants'!$B$19:$N$41,5,0)/'4. Billing Determinants'!$F$41*$D42,IF($E42="Non-RPP kWh",VLOOKUP(K$4,'4. Billing Determinants'!$B$19:$N$41,6,0)/'4. Billing Determinants'!$G$41*$D42,IF($E42="Distribution Rev.",VLOOKUP(K$4,'4. Billing Determinants'!$B$19:$N$41,8,0)/'4. Billing Determinants'!$I$41*$D42, VLOOKUP(K$4,'4. Billing Determinants'!$B$19:$N$41,3,0)/'4. Billing Determinants'!$D$41*$D42)))))</f>
        <v>-207.37746681019019</v>
      </c>
      <c r="L42" s="148">
        <f>IF(L$4="",0,IF($E42="kWh",VLOOKUP(L$4,'4. Billing Determinants'!$B$19:$N$41,4,0)/'4. Billing Determinants'!$E$41*$D42,IF($E42="kW",VLOOKUP(L$4,'4. Billing Determinants'!$B$19:$N$41,5,0)/'4. Billing Determinants'!$F$41*$D42,IF($E42="Non-RPP kWh",VLOOKUP(L$4,'4. Billing Determinants'!$B$19:$N$41,6,0)/'4. Billing Determinants'!$G$41*$D42,IF($E42="Distribution Rev.",VLOOKUP(L$4,'4. Billing Determinants'!$B$19:$N$41,8,0)/'4. Billing Determinants'!$I$41*$D42, VLOOKUP(L$4,'4. Billing Determinants'!$B$19:$N$41,3,0)/'4. Billing Determinants'!$D$41*$D42)))))</f>
        <v>-220.58988159311085</v>
      </c>
      <c r="M42" s="148">
        <f>IF(M$4="",0,IF($E42="kWh",VLOOKUP(M$4,'4. Billing Determinants'!$B$19:$N$41,4,0)/'4. Billing Determinants'!$E$41*$D42,IF($E42="kW",VLOOKUP(M$4,'4. Billing Determinants'!$B$19:$N$41,5,0)/'4. Billing Determinants'!$F$41*$D42,IF($E42="Non-RPP kWh",VLOOKUP(M$4,'4. Billing Determinants'!$B$19:$N$41,6,0)/'4. Billing Determinants'!$G$41*$D42,IF($E42="Distribution Rev.",VLOOKUP(M$4,'4. Billing Determinants'!$B$19:$N$41,8,0)/'4. Billing Determinants'!$I$41*$D42, VLOOKUP(M$4,'4. Billing Determinants'!$B$19:$N$41,3,0)/'4. Billing Determinants'!$D$41*$D42)))))</f>
        <v>0</v>
      </c>
      <c r="N42" s="148">
        <f>IF(N$4="",0,IF($E42="kWh",VLOOKUP(N$4,'4. Billing Determinants'!$B$19:$N$41,4,0)/'4. Billing Determinants'!$E$41*$D42,IF($E42="kW",VLOOKUP(N$4,'4. Billing Determinants'!$B$19:$N$41,5,0)/'4. Billing Determinants'!$F$41*$D42,IF($E42="Non-RPP kWh",VLOOKUP(N$4,'4. Billing Determinants'!$B$19:$N$41,6,0)/'4. Billing Determinants'!$G$41*$D42,IF($E42="Distribution Rev.",VLOOKUP(N$4,'4. Billing Determinants'!$B$19:$N$41,8,0)/'4. Billing Determinants'!$I$41*$D42, VLOOKUP(N$4,'4. Billing Determinants'!$B$19:$N$41,3,0)/'4. Billing Determinants'!$D$41*$D42)))))</f>
        <v>0</v>
      </c>
      <c r="O42" s="148">
        <f>IF(O$4="",0,IF($E42="kWh",VLOOKUP(O$4,'4. Billing Determinants'!$B$19:$N$41,4,0)/'4. Billing Determinants'!$E$41*$D42,IF($E42="kW",VLOOKUP(O$4,'4. Billing Determinants'!$B$19:$N$41,5,0)/'4. Billing Determinants'!$F$41*$D42,IF($E42="Non-RPP kWh",VLOOKUP(O$4,'4. Billing Determinants'!$B$19:$N$41,6,0)/'4. Billing Determinants'!$G$41*$D42,IF($E42="Distribution Rev.",VLOOKUP(O$4,'4. Billing Determinants'!$B$19:$N$41,8,0)/'4. Billing Determinants'!$I$41*$D42, VLOOKUP(O$4,'4. Billing Determinants'!$B$19:$N$41,3,0)/'4. Billing Determinants'!$D$41*$D42)))))</f>
        <v>0</v>
      </c>
      <c r="P42" s="148">
        <f>IF(P$4="",0,IF($E42="kWh",VLOOKUP(P$4,'4. Billing Determinants'!$B$19:$N$41,4,0)/'4. Billing Determinants'!$E$41*$D42,IF($E42="kW",VLOOKUP(P$4,'4. Billing Determinants'!$B$19:$N$41,5,0)/'4. Billing Determinants'!$F$41*$D42,IF($E42="Non-RPP kWh",VLOOKUP(P$4,'4. Billing Determinants'!$B$19:$N$41,6,0)/'4. Billing Determinants'!$G$41*$D42,IF($E42="Distribution Rev.",VLOOKUP(P$4,'4. Billing Determinants'!$B$19:$N$41,8,0)/'4. Billing Determinants'!$I$41*$D42, VLOOKUP(P$4,'4. Billing Determinants'!$B$19:$N$41,3,0)/'4. Billing Determinants'!$D$41*$D42)))))</f>
        <v>0</v>
      </c>
      <c r="Q42" s="148">
        <f>IF(Q$4="",0,IF($E42="kWh",VLOOKUP(Q$4,'4. Billing Determinants'!$B$19:$N$41,4,0)/'4. Billing Determinants'!$E$41*$D42,IF($E42="kW",VLOOKUP(Q$4,'4. Billing Determinants'!$B$19:$N$41,5,0)/'4. Billing Determinants'!$F$41*$D42,IF($E42="Non-RPP kWh",VLOOKUP(Q$4,'4. Billing Determinants'!$B$19:$N$41,6,0)/'4. Billing Determinants'!$G$41*$D42,IF($E42="Distribution Rev.",VLOOKUP(Q$4,'4. Billing Determinants'!$B$19:$N$41,8,0)/'4. Billing Determinants'!$I$41*$D42, VLOOKUP(Q$4,'4. Billing Determinants'!$B$19:$N$41,3,0)/'4. Billing Determinants'!$D$41*$D42)))))</f>
        <v>0</v>
      </c>
      <c r="R42" s="148">
        <f>IF(R$4="",0,IF($E42="kWh",VLOOKUP(R$4,'4. Billing Determinants'!$B$19:$N$41,4,0)/'4. Billing Determinants'!$E$41*$D42,IF($E42="kW",VLOOKUP(R$4,'4. Billing Determinants'!$B$19:$N$41,5,0)/'4. Billing Determinants'!$F$41*$D42,IF($E42="Non-RPP kWh",VLOOKUP(R$4,'4. Billing Determinants'!$B$19:$N$41,6,0)/'4. Billing Determinants'!$G$41*$D42,IF($E42="Distribution Rev.",VLOOKUP(R$4,'4. Billing Determinants'!$B$19:$N$41,8,0)/'4. Billing Determinants'!$I$41*$D42, VLOOKUP(R$4,'4. Billing Determinants'!$B$19:$N$41,3,0)/'4. Billing Determinants'!$D$41*$D42)))))</f>
        <v>0</v>
      </c>
      <c r="S42" s="148">
        <f>IF(S$4="",0,IF($E42="kWh",VLOOKUP(S$4,'4. Billing Determinants'!$B$19:$N$41,4,0)/'4. Billing Determinants'!$E$41*$D42,IF($E42="kW",VLOOKUP(S$4,'4. Billing Determinants'!$B$19:$N$41,5,0)/'4. Billing Determinants'!$F$41*$D42,IF($E42="Non-RPP kWh",VLOOKUP(S$4,'4. Billing Determinants'!$B$19:$N$41,6,0)/'4. Billing Determinants'!$G$41*$D42,IF($E42="Distribution Rev.",VLOOKUP(S$4,'4. Billing Determinants'!$B$19:$N$41,8,0)/'4. Billing Determinants'!$I$41*$D42, VLOOKUP(S$4,'4. Billing Determinants'!$B$19:$N$41,3,0)/'4. Billing Determinants'!$D$41*$D42)))))</f>
        <v>0</v>
      </c>
      <c r="T42" s="148">
        <f>IF(T$4="",0,IF($E42="kWh",VLOOKUP(T$4,'4. Billing Determinants'!$B$19:$N$41,4,0)/'4. Billing Determinants'!$E$41*$D42,IF($E42="kW",VLOOKUP(T$4,'4. Billing Determinants'!$B$19:$N$41,5,0)/'4. Billing Determinants'!$F$41*$D42,IF($E42="Non-RPP kWh",VLOOKUP(T$4,'4. Billing Determinants'!$B$19:$N$41,6,0)/'4. Billing Determinants'!$G$41*$D42,IF($E42="Distribution Rev.",VLOOKUP(T$4,'4. Billing Determinants'!$B$19:$N$41,8,0)/'4. Billing Determinants'!$I$41*$D42, VLOOKUP(T$4,'4. Billing Determinants'!$B$19:$N$41,3,0)/'4. Billing Determinants'!$D$41*$D42)))))</f>
        <v>0</v>
      </c>
      <c r="U42" s="148">
        <f>IF(U$4="",0,IF($E42="kWh",VLOOKUP(U$4,'4. Billing Determinants'!$B$19:$N$41,4,0)/'4. Billing Determinants'!$E$41*$D42,IF($E42="kW",VLOOKUP(U$4,'4. Billing Determinants'!$B$19:$N$41,5,0)/'4. Billing Determinants'!$F$41*$D42,IF($E42="Non-RPP kWh",VLOOKUP(U$4,'4. Billing Determinants'!$B$19:$N$41,6,0)/'4. Billing Determinants'!$G$41*$D42,IF($E42="Distribution Rev.",VLOOKUP(U$4,'4. Billing Determinants'!$B$19:$N$41,8,0)/'4. Billing Determinants'!$I$41*$D42, VLOOKUP(U$4,'4. Billing Determinants'!$B$19:$N$41,3,0)/'4. Billing Determinants'!$D$41*$D42)))))</f>
        <v>0</v>
      </c>
      <c r="V42" s="148">
        <f>IF(V$4="",0,IF($E42="kWh",VLOOKUP(V$4,'4. Billing Determinants'!$B$19:$N$41,4,0)/'4. Billing Determinants'!$E$41*$D42,IF($E42="kW",VLOOKUP(V$4,'4. Billing Determinants'!$B$19:$N$41,5,0)/'4. Billing Determinants'!$F$41*$D42,IF($E42="Non-RPP kWh",VLOOKUP(V$4,'4. Billing Determinants'!$B$19:$N$41,6,0)/'4. Billing Determinants'!$G$41*$D42,IF($E42="Distribution Rev.",VLOOKUP(V$4,'4. Billing Determinants'!$B$19:$N$41,8,0)/'4. Billing Determinants'!$I$41*$D42, VLOOKUP(V$4,'4. Billing Determinants'!$B$19:$N$41,3,0)/'4. Billing Determinants'!$D$41*$D42)))))</f>
        <v>0</v>
      </c>
      <c r="W42" s="148">
        <f>IF(W$4="",0,IF($E42="kWh",VLOOKUP(W$4,'4. Billing Determinants'!$B$19:$N$41,4,0)/'4. Billing Determinants'!$E$41*$D42,IF($E42="kW",VLOOKUP(W$4,'4. Billing Determinants'!$B$19:$N$41,5,0)/'4. Billing Determinants'!$F$41*$D42,IF($E42="Non-RPP kWh",VLOOKUP(W$4,'4. Billing Determinants'!$B$19:$N$41,6,0)/'4. Billing Determinants'!$G$41*$D42,IF($E42="Distribution Rev.",VLOOKUP(W$4,'4. Billing Determinants'!$B$19:$N$41,8,0)/'4. Billing Determinants'!$I$41*$D42, VLOOKUP(W$4,'4. Billing Determinants'!$B$19:$N$41,3,0)/'4. Billing Determinants'!$D$41*$D42)))))</f>
        <v>0</v>
      </c>
      <c r="X42" s="148">
        <f>IF(X$4="",0,IF($E42="kWh",VLOOKUP(X$4,'4. Billing Determinants'!$B$19:$N$41,4,0)/'4. Billing Determinants'!$E$41*$D42,IF($E42="kW",VLOOKUP(X$4,'4. Billing Determinants'!$B$19:$N$41,5,0)/'4. Billing Determinants'!$F$41*$D42,IF($E42="Non-RPP kWh",VLOOKUP(X$4,'4. Billing Determinants'!$B$19:$N$41,6,0)/'4. Billing Determinants'!$G$41*$D42,IF($E42="Distribution Rev.",VLOOKUP(X$4,'4. Billing Determinants'!$B$19:$N$41,8,0)/'4. Billing Determinants'!$I$41*$D42, VLOOKUP(X$4,'4. Billing Determinants'!$B$19:$N$41,3,0)/'4. Billing Determinants'!$D$41*$D42)))))</f>
        <v>0</v>
      </c>
      <c r="Y42" s="148">
        <f>IF(Y$4="",0,IF($E42="kWh",VLOOKUP(Y$4,'4. Billing Determinants'!$B$19:$N$41,4,0)/'4. Billing Determinants'!$E$41*$D42,IF($E42="kW",VLOOKUP(Y$4,'4. Billing Determinants'!$B$19:$N$41,5,0)/'4. Billing Determinants'!$F$41*$D42,IF($E42="Non-RPP kWh",VLOOKUP(Y$4,'4. Billing Determinants'!$B$19:$N$41,6,0)/'4. Billing Determinants'!$G$41*$D42,IF($E42="Distribution Rev.",VLOOKUP(Y$4,'4. Billing Determinants'!$B$19:$N$41,8,0)/'4. Billing Determinants'!$I$41*$D42, VLOOKUP(Y$4,'4. Billing Determinants'!$B$19:$N$41,3,0)/'4. Billing Determinants'!$D$41*$D42)))))</f>
        <v>0</v>
      </c>
    </row>
    <row r="43" spans="1:25" s="130" customFormat="1">
      <c r="A43" s="129"/>
      <c r="B43" s="167" t="s">
        <v>193</v>
      </c>
      <c r="C43" s="169"/>
      <c r="D43" s="168">
        <f>SUM(D40:D42)</f>
        <v>-25616</v>
      </c>
      <c r="E43" s="169"/>
      <c r="F43" s="168">
        <f>SUM(F40:F42)</f>
        <v>-18243.472551130249</v>
      </c>
      <c r="G43" s="168">
        <f t="shared" ref="G43:Y43" si="2">SUM(G40:G42)</f>
        <v>-2037.5841406530321</v>
      </c>
      <c r="H43" s="168">
        <f t="shared" si="2"/>
        <v>-224.03659849300323</v>
      </c>
      <c r="I43" s="168">
        <f t="shared" si="2"/>
        <v>-1.1489056332974525</v>
      </c>
      <c r="J43" s="168">
        <f t="shared" si="2"/>
        <v>-4681.790455687119</v>
      </c>
      <c r="K43" s="168">
        <f t="shared" si="2"/>
        <v>-207.37746681019019</v>
      </c>
      <c r="L43" s="168">
        <f t="shared" si="2"/>
        <v>-220.58988159311085</v>
      </c>
      <c r="M43" s="168">
        <f t="shared" si="2"/>
        <v>0</v>
      </c>
      <c r="N43" s="168">
        <f t="shared" si="2"/>
        <v>0</v>
      </c>
      <c r="O43" s="168">
        <f t="shared" si="2"/>
        <v>0</v>
      </c>
      <c r="P43" s="168">
        <f t="shared" si="2"/>
        <v>0</v>
      </c>
      <c r="Q43" s="168">
        <f t="shared" si="2"/>
        <v>0</v>
      </c>
      <c r="R43" s="168">
        <f t="shared" si="2"/>
        <v>0</v>
      </c>
      <c r="S43" s="168">
        <f t="shared" si="2"/>
        <v>0</v>
      </c>
      <c r="T43" s="168">
        <f t="shared" si="2"/>
        <v>0</v>
      </c>
      <c r="U43" s="168">
        <f t="shared" si="2"/>
        <v>0</v>
      </c>
      <c r="V43" s="168">
        <f t="shared" si="2"/>
        <v>0</v>
      </c>
      <c r="W43" s="168">
        <f t="shared" si="2"/>
        <v>0</v>
      </c>
      <c r="X43" s="168">
        <f t="shared" si="2"/>
        <v>0</v>
      </c>
      <c r="Y43" s="168">
        <f t="shared" si="2"/>
        <v>0</v>
      </c>
    </row>
    <row r="44" spans="1:25">
      <c r="B44" s="155"/>
      <c r="C44" s="158"/>
      <c r="D44" s="159"/>
      <c r="E44" s="158"/>
    </row>
    <row r="45" spans="1:25">
      <c r="B45" s="164" t="s">
        <v>194</v>
      </c>
      <c r="C45" s="161">
        <v>1521</v>
      </c>
      <c r="D45" s="148">
        <f>'2. 2013 Continuity Schedule'!CL71</f>
        <v>0</v>
      </c>
      <c r="E45" s="166"/>
      <c r="F45" s="148">
        <f>IF(F$4="",0,IF($E45="kWh",VLOOKUP(F$4,'4. Billing Determinants'!$B$19:$N$41,4,0)/'4. Billing Determinants'!$E$41*$D45,IF($E45="kW",VLOOKUP(F$4,'4. Billing Determinants'!$B$19:$N$41,5,0)/'4. Billing Determinants'!$F$41*$D45,IF($E45="Non-RPP kWh",VLOOKUP(F$4,'4. Billing Determinants'!$B$19:$N$41,6,0)/'4. Billing Determinants'!$G$41*$D45,IF($E45="Distribution Rev.",VLOOKUP(F$4,'4. Billing Determinants'!$B$19:$N$41,8,0)/'4. Billing Determinants'!$I$41*$D45, VLOOKUP(F$4,'4. Billing Determinants'!$B$19:$N$41,3,0)/'4. Billing Determinants'!$D$41*$D45)))))</f>
        <v>0</v>
      </c>
      <c r="G45" s="148">
        <f>IF(G$4="",0,IF($E45="kWh",VLOOKUP(G$4,'4. Billing Determinants'!$B$19:$N$41,4,0)/'4. Billing Determinants'!$E$41*$D45,IF($E45="kW",VLOOKUP(G$4,'4. Billing Determinants'!$B$19:$N$41,5,0)/'4. Billing Determinants'!$F$41*$D45,IF($E45="Non-RPP kWh",VLOOKUP(G$4,'4. Billing Determinants'!$B$19:$N$41,6,0)/'4. Billing Determinants'!$G$41*$D45,IF($E45="Distribution Rev.",VLOOKUP(G$4,'4. Billing Determinants'!$B$19:$N$41,8,0)/'4. Billing Determinants'!$I$41*$D45, VLOOKUP(G$4,'4. Billing Determinants'!$B$19:$N$41,3,0)/'4. Billing Determinants'!$D$41*$D45)))))</f>
        <v>0</v>
      </c>
      <c r="H45" s="148">
        <f>IF(H$4="",0,IF($E45="kWh",VLOOKUP(H$4,'4. Billing Determinants'!$B$19:$N$41,4,0)/'4. Billing Determinants'!$E$41*$D45,IF($E45="kW",VLOOKUP(H$4,'4. Billing Determinants'!$B$19:$N$41,5,0)/'4. Billing Determinants'!$F$41*$D45,IF($E45="Non-RPP kWh",VLOOKUP(H$4,'4. Billing Determinants'!$B$19:$N$41,6,0)/'4. Billing Determinants'!$G$41*$D45,IF($E45="Distribution Rev.",VLOOKUP(H$4,'4. Billing Determinants'!$B$19:$N$41,8,0)/'4. Billing Determinants'!$I$41*$D45, VLOOKUP(H$4,'4. Billing Determinants'!$B$19:$N$41,3,0)/'4. Billing Determinants'!$D$41*$D45)))))</f>
        <v>0</v>
      </c>
      <c r="I45" s="148">
        <f>IF(I$4="",0,IF($E45="kWh",VLOOKUP(I$4,'4. Billing Determinants'!$B$19:$N$41,4,0)/'4. Billing Determinants'!$E$41*$D45,IF($E45="kW",VLOOKUP(I$4,'4. Billing Determinants'!$B$19:$N$41,5,0)/'4. Billing Determinants'!$F$41*$D45,IF($E45="Non-RPP kWh",VLOOKUP(I$4,'4. Billing Determinants'!$B$19:$N$41,6,0)/'4. Billing Determinants'!$G$41*$D45,IF($E45="Distribution Rev.",VLOOKUP(I$4,'4. Billing Determinants'!$B$19:$N$41,8,0)/'4. Billing Determinants'!$I$41*$D45, VLOOKUP(I$4,'4. Billing Determinants'!$B$19:$N$41,3,0)/'4. Billing Determinants'!$D$41*$D45)))))</f>
        <v>0</v>
      </c>
      <c r="J45" s="148">
        <f>IF(J$4="",0,IF($E45="kWh",VLOOKUP(J$4,'4. Billing Determinants'!$B$19:$N$41,4,0)/'4. Billing Determinants'!$E$41*$D45,IF($E45="kW",VLOOKUP(J$4,'4. Billing Determinants'!$B$19:$N$41,5,0)/'4. Billing Determinants'!$F$41*$D45,IF($E45="Non-RPP kWh",VLOOKUP(J$4,'4. Billing Determinants'!$B$19:$N$41,6,0)/'4. Billing Determinants'!$G$41*$D45,IF($E45="Distribution Rev.",VLOOKUP(J$4,'4. Billing Determinants'!$B$19:$N$41,8,0)/'4. Billing Determinants'!$I$41*$D45, VLOOKUP(J$4,'4. Billing Determinants'!$B$19:$N$41,3,0)/'4. Billing Determinants'!$D$41*$D45)))))</f>
        <v>0</v>
      </c>
      <c r="K45" s="148">
        <f>IF(K$4="",0,IF($E45="kWh",VLOOKUP(K$4,'4. Billing Determinants'!$B$19:$N$41,4,0)/'4. Billing Determinants'!$E$41*$D45,IF($E45="kW",VLOOKUP(K$4,'4. Billing Determinants'!$B$19:$N$41,5,0)/'4. Billing Determinants'!$F$41*$D45,IF($E45="Non-RPP kWh",VLOOKUP(K$4,'4. Billing Determinants'!$B$19:$N$41,6,0)/'4. Billing Determinants'!$G$41*$D45,IF($E45="Distribution Rev.",VLOOKUP(K$4,'4. Billing Determinants'!$B$19:$N$41,8,0)/'4. Billing Determinants'!$I$41*$D45, VLOOKUP(K$4,'4. Billing Determinants'!$B$19:$N$41,3,0)/'4. Billing Determinants'!$D$41*$D45)))))</f>
        <v>0</v>
      </c>
      <c r="L45" s="148">
        <f>IF(L$4="",0,IF($E45="kWh",VLOOKUP(L$4,'4. Billing Determinants'!$B$19:$N$41,4,0)/'4. Billing Determinants'!$E$41*$D45,IF($E45="kW",VLOOKUP(L$4,'4. Billing Determinants'!$B$19:$N$41,5,0)/'4. Billing Determinants'!$F$41*$D45,IF($E45="Non-RPP kWh",VLOOKUP(L$4,'4. Billing Determinants'!$B$19:$N$41,6,0)/'4. Billing Determinants'!$G$41*$D45,IF($E45="Distribution Rev.",VLOOKUP(L$4,'4. Billing Determinants'!$B$19:$N$41,8,0)/'4. Billing Determinants'!$I$41*$D45, VLOOKUP(L$4,'4. Billing Determinants'!$B$19:$N$41,3,0)/'4. Billing Determinants'!$D$41*$D45)))))</f>
        <v>0</v>
      </c>
      <c r="M45" s="148">
        <f>IF(M$4="",0,IF($E45="kWh",VLOOKUP(M$4,'4. Billing Determinants'!$B$19:$N$41,4,0)/'4. Billing Determinants'!$E$41*$D45,IF($E45="kW",VLOOKUP(M$4,'4. Billing Determinants'!$B$19:$N$41,5,0)/'4. Billing Determinants'!$F$41*$D45,IF($E45="Non-RPP kWh",VLOOKUP(M$4,'4. Billing Determinants'!$B$19:$N$41,6,0)/'4. Billing Determinants'!$G$41*$D45,IF($E45="Distribution Rev.",VLOOKUP(M$4,'4. Billing Determinants'!$B$19:$N$41,8,0)/'4. Billing Determinants'!$I$41*$D45, VLOOKUP(M$4,'4. Billing Determinants'!$B$19:$N$41,3,0)/'4. Billing Determinants'!$D$41*$D45)))))</f>
        <v>0</v>
      </c>
      <c r="N45" s="148">
        <f>IF(N$4="",0,IF($E45="kWh",VLOOKUP(N$4,'4. Billing Determinants'!$B$19:$N$41,4,0)/'4. Billing Determinants'!$E$41*$D45,IF($E45="kW",VLOOKUP(N$4,'4. Billing Determinants'!$B$19:$N$41,5,0)/'4. Billing Determinants'!$F$41*$D45,IF($E45="Non-RPP kWh",VLOOKUP(N$4,'4. Billing Determinants'!$B$19:$N$41,6,0)/'4. Billing Determinants'!$G$41*$D45,IF($E45="Distribution Rev.",VLOOKUP(N$4,'4. Billing Determinants'!$B$19:$N$41,8,0)/'4. Billing Determinants'!$I$41*$D45, VLOOKUP(N$4,'4. Billing Determinants'!$B$19:$N$41,3,0)/'4. Billing Determinants'!$D$41*$D45)))))</f>
        <v>0</v>
      </c>
      <c r="O45" s="148">
        <f>IF(O$4="",0,IF($E45="kWh",VLOOKUP(O$4,'4. Billing Determinants'!$B$19:$N$41,4,0)/'4. Billing Determinants'!$E$41*$D45,IF($E45="kW",VLOOKUP(O$4,'4. Billing Determinants'!$B$19:$N$41,5,0)/'4. Billing Determinants'!$F$41*$D45,IF($E45="Non-RPP kWh",VLOOKUP(O$4,'4. Billing Determinants'!$B$19:$N$41,6,0)/'4. Billing Determinants'!$G$41*$D45,IF($E45="Distribution Rev.",VLOOKUP(O$4,'4. Billing Determinants'!$B$19:$N$41,8,0)/'4. Billing Determinants'!$I$41*$D45, VLOOKUP(O$4,'4. Billing Determinants'!$B$19:$N$41,3,0)/'4. Billing Determinants'!$D$41*$D45)))))</f>
        <v>0</v>
      </c>
      <c r="P45" s="148">
        <f>IF(P$4="",0,IF($E45="kWh",VLOOKUP(P$4,'4. Billing Determinants'!$B$19:$N$41,4,0)/'4. Billing Determinants'!$E$41*$D45,IF($E45="kW",VLOOKUP(P$4,'4. Billing Determinants'!$B$19:$N$41,5,0)/'4. Billing Determinants'!$F$41*$D45,IF($E45="Non-RPP kWh",VLOOKUP(P$4,'4. Billing Determinants'!$B$19:$N$41,6,0)/'4. Billing Determinants'!$G$41*$D45,IF($E45="Distribution Rev.",VLOOKUP(P$4,'4. Billing Determinants'!$B$19:$N$41,8,0)/'4. Billing Determinants'!$I$41*$D45, VLOOKUP(P$4,'4. Billing Determinants'!$B$19:$N$41,3,0)/'4. Billing Determinants'!$D$41*$D45)))))</f>
        <v>0</v>
      </c>
      <c r="Q45" s="148">
        <f>IF(Q$4="",0,IF($E45="kWh",VLOOKUP(Q$4,'4. Billing Determinants'!$B$19:$N$41,4,0)/'4. Billing Determinants'!$E$41*$D45,IF($E45="kW",VLOOKUP(Q$4,'4. Billing Determinants'!$B$19:$N$41,5,0)/'4. Billing Determinants'!$F$41*$D45,IF($E45="Non-RPP kWh",VLOOKUP(Q$4,'4. Billing Determinants'!$B$19:$N$41,6,0)/'4. Billing Determinants'!$G$41*$D45,IF($E45="Distribution Rev.",VLOOKUP(Q$4,'4. Billing Determinants'!$B$19:$N$41,8,0)/'4. Billing Determinants'!$I$41*$D45, VLOOKUP(Q$4,'4. Billing Determinants'!$B$19:$N$41,3,0)/'4. Billing Determinants'!$D$41*$D45)))))</f>
        <v>0</v>
      </c>
      <c r="R45" s="148">
        <f>IF(R$4="",0,IF($E45="kWh",VLOOKUP(R$4,'4. Billing Determinants'!$B$19:$N$41,4,0)/'4. Billing Determinants'!$E$41*$D45,IF($E45="kW",VLOOKUP(R$4,'4. Billing Determinants'!$B$19:$N$41,5,0)/'4. Billing Determinants'!$F$41*$D45,IF($E45="Non-RPP kWh",VLOOKUP(R$4,'4. Billing Determinants'!$B$19:$N$41,6,0)/'4. Billing Determinants'!$G$41*$D45,IF($E45="Distribution Rev.",VLOOKUP(R$4,'4. Billing Determinants'!$B$19:$N$41,8,0)/'4. Billing Determinants'!$I$41*$D45, VLOOKUP(R$4,'4. Billing Determinants'!$B$19:$N$41,3,0)/'4. Billing Determinants'!$D$41*$D45)))))</f>
        <v>0</v>
      </c>
      <c r="S45" s="148">
        <f>IF(S$4="",0,IF($E45="kWh",VLOOKUP(S$4,'4. Billing Determinants'!$B$19:$N$41,4,0)/'4. Billing Determinants'!$E$41*$D45,IF($E45="kW",VLOOKUP(S$4,'4. Billing Determinants'!$B$19:$N$41,5,0)/'4. Billing Determinants'!$F$41*$D45,IF($E45="Non-RPP kWh",VLOOKUP(S$4,'4. Billing Determinants'!$B$19:$N$41,6,0)/'4. Billing Determinants'!$G$41*$D45,IF($E45="Distribution Rev.",VLOOKUP(S$4,'4. Billing Determinants'!$B$19:$N$41,8,0)/'4. Billing Determinants'!$I$41*$D45, VLOOKUP(S$4,'4. Billing Determinants'!$B$19:$N$41,3,0)/'4. Billing Determinants'!$D$41*$D45)))))</f>
        <v>0</v>
      </c>
      <c r="T45" s="148">
        <f>IF(T$4="",0,IF($E45="kWh",VLOOKUP(T$4,'4. Billing Determinants'!$B$19:$N$41,4,0)/'4. Billing Determinants'!$E$41*$D45,IF($E45="kW",VLOOKUP(T$4,'4. Billing Determinants'!$B$19:$N$41,5,0)/'4. Billing Determinants'!$F$41*$D45,IF($E45="Non-RPP kWh",VLOOKUP(T$4,'4. Billing Determinants'!$B$19:$N$41,6,0)/'4. Billing Determinants'!$G$41*$D45,IF($E45="Distribution Rev.",VLOOKUP(T$4,'4. Billing Determinants'!$B$19:$N$41,8,0)/'4. Billing Determinants'!$I$41*$D45, VLOOKUP(T$4,'4. Billing Determinants'!$B$19:$N$41,3,0)/'4. Billing Determinants'!$D$41*$D45)))))</f>
        <v>0</v>
      </c>
      <c r="U45" s="148">
        <f>IF(U$4="",0,IF($E45="kWh",VLOOKUP(U$4,'4. Billing Determinants'!$B$19:$N$41,4,0)/'4. Billing Determinants'!$E$41*$D45,IF($E45="kW",VLOOKUP(U$4,'4. Billing Determinants'!$B$19:$N$41,5,0)/'4. Billing Determinants'!$F$41*$D45,IF($E45="Non-RPP kWh",VLOOKUP(U$4,'4. Billing Determinants'!$B$19:$N$41,6,0)/'4. Billing Determinants'!$G$41*$D45,IF($E45="Distribution Rev.",VLOOKUP(U$4,'4. Billing Determinants'!$B$19:$N$41,8,0)/'4. Billing Determinants'!$I$41*$D45, VLOOKUP(U$4,'4. Billing Determinants'!$B$19:$N$41,3,0)/'4. Billing Determinants'!$D$41*$D45)))))</f>
        <v>0</v>
      </c>
      <c r="V45" s="148">
        <f>IF(V$4="",0,IF($E45="kWh",VLOOKUP(V$4,'4. Billing Determinants'!$B$19:$N$41,4,0)/'4. Billing Determinants'!$E$41*$D45,IF($E45="kW",VLOOKUP(V$4,'4. Billing Determinants'!$B$19:$N$41,5,0)/'4. Billing Determinants'!$F$41*$D45,IF($E45="Non-RPP kWh",VLOOKUP(V$4,'4. Billing Determinants'!$B$19:$N$41,6,0)/'4. Billing Determinants'!$G$41*$D45,IF($E45="Distribution Rev.",VLOOKUP(V$4,'4. Billing Determinants'!$B$19:$N$41,8,0)/'4. Billing Determinants'!$I$41*$D45, VLOOKUP(V$4,'4. Billing Determinants'!$B$19:$N$41,3,0)/'4. Billing Determinants'!$D$41*$D45)))))</f>
        <v>0</v>
      </c>
      <c r="W45" s="148">
        <f>IF(W$4="",0,IF($E45="kWh",VLOOKUP(W$4,'4. Billing Determinants'!$B$19:$N$41,4,0)/'4. Billing Determinants'!$E$41*$D45,IF($E45="kW",VLOOKUP(W$4,'4. Billing Determinants'!$B$19:$N$41,5,0)/'4. Billing Determinants'!$F$41*$D45,IF($E45="Non-RPP kWh",VLOOKUP(W$4,'4. Billing Determinants'!$B$19:$N$41,6,0)/'4. Billing Determinants'!$G$41*$D45,IF($E45="Distribution Rev.",VLOOKUP(W$4,'4. Billing Determinants'!$B$19:$N$41,8,0)/'4. Billing Determinants'!$I$41*$D45, VLOOKUP(W$4,'4. Billing Determinants'!$B$19:$N$41,3,0)/'4. Billing Determinants'!$D$41*$D45)))))</f>
        <v>0</v>
      </c>
      <c r="X45" s="148">
        <f>IF(X$4="",0,IF($E45="kWh",VLOOKUP(X$4,'4. Billing Determinants'!$B$19:$N$41,4,0)/'4. Billing Determinants'!$E$41*$D45,IF($E45="kW",VLOOKUP(X$4,'4. Billing Determinants'!$B$19:$N$41,5,0)/'4. Billing Determinants'!$F$41*$D45,IF($E45="Non-RPP kWh",VLOOKUP(X$4,'4. Billing Determinants'!$B$19:$N$41,6,0)/'4. Billing Determinants'!$G$41*$D45,IF($E45="Distribution Rev.",VLOOKUP(X$4,'4. Billing Determinants'!$B$19:$N$41,8,0)/'4. Billing Determinants'!$I$41*$D45, VLOOKUP(X$4,'4. Billing Determinants'!$B$19:$N$41,3,0)/'4. Billing Determinants'!$D$41*$D45)))))</f>
        <v>0</v>
      </c>
      <c r="Y45" s="148">
        <f>IF(Y$4="",0,IF($E45="kWh",VLOOKUP(Y$4,'4. Billing Determinants'!$B$19:$N$41,4,0)/'4. Billing Determinants'!$E$41*$D45,IF($E45="kW",VLOOKUP(Y$4,'4. Billing Determinants'!$B$19:$N$41,5,0)/'4. Billing Determinants'!$F$41*$D45,IF($E45="Non-RPP kWh",VLOOKUP(Y$4,'4. Billing Determinants'!$B$19:$N$41,6,0)/'4. Billing Determinants'!$G$41*$D45,IF($E45="Distribution Rev.",VLOOKUP(Y$4,'4. Billing Determinants'!$B$19:$N$41,8,0)/'4. Billing Determinants'!$I$41*$D45, VLOOKUP(Y$4,'4. Billing Determinants'!$B$19:$N$41,3,0)/'4. Billing Determinants'!$D$41*$D45)))))</f>
        <v>0</v>
      </c>
    </row>
    <row r="46" spans="1:25">
      <c r="B46" s="164" t="s">
        <v>195</v>
      </c>
      <c r="C46" s="161">
        <v>1568</v>
      </c>
      <c r="D46" s="148">
        <f>'2. 2013 Continuity Schedule'!CL73</f>
        <v>0</v>
      </c>
      <c r="E46" s="177"/>
      <c r="F46" s="178"/>
      <c r="G46" s="178"/>
      <c r="H46" s="178"/>
      <c r="I46" s="178"/>
      <c r="J46" s="178"/>
      <c r="K46" s="178"/>
      <c r="L46" s="178"/>
      <c r="M46" s="178"/>
      <c r="N46" s="178"/>
      <c r="O46" s="178"/>
      <c r="P46" s="178"/>
      <c r="Q46" s="178"/>
      <c r="R46" s="178"/>
      <c r="S46" s="178"/>
      <c r="T46" s="178"/>
      <c r="U46" s="178"/>
      <c r="V46" s="178"/>
      <c r="W46" s="178"/>
      <c r="X46" s="178"/>
      <c r="Y46" s="178"/>
    </row>
    <row r="47" spans="1:25" s="154" customFormat="1">
      <c r="B47" s="268" t="s">
        <v>197</v>
      </c>
      <c r="C47" s="268"/>
      <c r="D47" s="179">
        <f>SUM(F46:Y46)</f>
        <v>0</v>
      </c>
    </row>
    <row r="48" spans="1:25" s="154" customFormat="1">
      <c r="B48" s="269" t="s">
        <v>179</v>
      </c>
      <c r="C48" s="269"/>
      <c r="D48" s="157">
        <f>D46-D47</f>
        <v>0</v>
      </c>
      <c r="E48" s="176"/>
    </row>
    <row r="49" spans="2:25" s="154" customFormat="1"/>
    <row r="50" spans="2:25" s="181" customFormat="1">
      <c r="B50" s="270" t="s">
        <v>199</v>
      </c>
      <c r="C50" s="270"/>
      <c r="D50" s="186">
        <f>SUM(F50:Y50)</f>
        <v>-1073638.0000000002</v>
      </c>
      <c r="E50" s="187"/>
      <c r="F50" s="186">
        <f t="shared" ref="F50:Y50" si="3">SUM(F45:F46,F43,F38,F15)</f>
        <v>-389555.98520388349</v>
      </c>
      <c r="G50" s="186">
        <f t="shared" si="3"/>
        <v>-146468.47229539827</v>
      </c>
      <c r="H50" s="186">
        <f t="shared" si="3"/>
        <v>-455474.38943396503</v>
      </c>
      <c r="I50" s="186">
        <f t="shared" si="3"/>
        <v>-69982.171404709807</v>
      </c>
      <c r="J50" s="186">
        <f t="shared" si="3"/>
        <v>-8954.9636951008506</v>
      </c>
      <c r="K50" s="186">
        <f t="shared" si="3"/>
        <v>-991.2723517428725</v>
      </c>
      <c r="L50" s="186">
        <f t="shared" si="3"/>
        <v>-2210.7456151998103</v>
      </c>
      <c r="M50" s="186">
        <f t="shared" si="3"/>
        <v>0</v>
      </c>
      <c r="N50" s="186">
        <f t="shared" si="3"/>
        <v>0</v>
      </c>
      <c r="O50" s="186">
        <f t="shared" si="3"/>
        <v>0</v>
      </c>
      <c r="P50" s="186">
        <f t="shared" si="3"/>
        <v>0</v>
      </c>
      <c r="Q50" s="186">
        <f t="shared" si="3"/>
        <v>0</v>
      </c>
      <c r="R50" s="186">
        <f t="shared" si="3"/>
        <v>0</v>
      </c>
      <c r="S50" s="186">
        <f t="shared" si="3"/>
        <v>0</v>
      </c>
      <c r="T50" s="186">
        <f t="shared" si="3"/>
        <v>0</v>
      </c>
      <c r="U50" s="186">
        <f t="shared" si="3"/>
        <v>0</v>
      </c>
      <c r="V50" s="186">
        <f t="shared" si="3"/>
        <v>0</v>
      </c>
      <c r="W50" s="186">
        <f t="shared" si="3"/>
        <v>0</v>
      </c>
      <c r="X50" s="186">
        <f t="shared" si="3"/>
        <v>0</v>
      </c>
      <c r="Y50" s="186">
        <f t="shared" si="3"/>
        <v>0</v>
      </c>
    </row>
    <row r="51" spans="2:25" s="182" customFormat="1">
      <c r="B51" s="270" t="s">
        <v>200</v>
      </c>
      <c r="C51" s="270"/>
      <c r="D51" s="186">
        <f>D10</f>
        <v>0</v>
      </c>
      <c r="E51" s="186"/>
      <c r="F51" s="186">
        <f>F10</f>
        <v>0</v>
      </c>
      <c r="G51" s="186">
        <f t="shared" ref="G51:Y51" si="4">G10</f>
        <v>0</v>
      </c>
      <c r="H51" s="186">
        <f t="shared" si="4"/>
        <v>0</v>
      </c>
      <c r="I51" s="186">
        <f t="shared" si="4"/>
        <v>0</v>
      </c>
      <c r="J51" s="186">
        <f t="shared" si="4"/>
        <v>0</v>
      </c>
      <c r="K51" s="186">
        <f t="shared" si="4"/>
        <v>0</v>
      </c>
      <c r="L51" s="186">
        <f t="shared" si="4"/>
        <v>0</v>
      </c>
      <c r="M51" s="186">
        <f t="shared" si="4"/>
        <v>0</v>
      </c>
      <c r="N51" s="186">
        <f t="shared" si="4"/>
        <v>0</v>
      </c>
      <c r="O51" s="186">
        <f t="shared" si="4"/>
        <v>0</v>
      </c>
      <c r="P51" s="186">
        <f t="shared" si="4"/>
        <v>0</v>
      </c>
      <c r="Q51" s="186">
        <f t="shared" si="4"/>
        <v>0</v>
      </c>
      <c r="R51" s="186">
        <f t="shared" si="4"/>
        <v>0</v>
      </c>
      <c r="S51" s="186">
        <f t="shared" si="4"/>
        <v>0</v>
      </c>
      <c r="T51" s="186">
        <f t="shared" si="4"/>
        <v>0</v>
      </c>
      <c r="U51" s="186">
        <f t="shared" si="4"/>
        <v>0</v>
      </c>
      <c r="V51" s="186">
        <f t="shared" si="4"/>
        <v>0</v>
      </c>
      <c r="W51" s="186">
        <f t="shared" si="4"/>
        <v>0</v>
      </c>
      <c r="X51" s="186">
        <f t="shared" si="4"/>
        <v>0</v>
      </c>
      <c r="Y51" s="186">
        <f t="shared" si="4"/>
        <v>0</v>
      </c>
    </row>
    <row r="52" spans="2:25" s="154" customFormat="1">
      <c r="B52" s="271" t="s">
        <v>201</v>
      </c>
      <c r="C52" s="271"/>
      <c r="D52" s="188">
        <f>SUM(D50:D51)</f>
        <v>-1073638.0000000002</v>
      </c>
      <c r="E52" s="189"/>
      <c r="F52" s="188">
        <f t="shared" ref="F52:Y52" si="5">SUM(F50:F51)</f>
        <v>-389555.98520388349</v>
      </c>
      <c r="G52" s="188">
        <f t="shared" si="5"/>
        <v>-146468.47229539827</v>
      </c>
      <c r="H52" s="188">
        <f t="shared" si="5"/>
        <v>-455474.38943396503</v>
      </c>
      <c r="I52" s="188">
        <f t="shared" si="5"/>
        <v>-69982.171404709807</v>
      </c>
      <c r="J52" s="188">
        <f t="shared" si="5"/>
        <v>-8954.9636951008506</v>
      </c>
      <c r="K52" s="188">
        <f t="shared" si="5"/>
        <v>-991.2723517428725</v>
      </c>
      <c r="L52" s="188">
        <f t="shared" si="5"/>
        <v>-2210.7456151998103</v>
      </c>
      <c r="M52" s="188">
        <f t="shared" si="5"/>
        <v>0</v>
      </c>
      <c r="N52" s="188">
        <f t="shared" si="5"/>
        <v>0</v>
      </c>
      <c r="O52" s="188">
        <f t="shared" si="5"/>
        <v>0</v>
      </c>
      <c r="P52" s="188">
        <f t="shared" si="5"/>
        <v>0</v>
      </c>
      <c r="Q52" s="188">
        <f t="shared" si="5"/>
        <v>0</v>
      </c>
      <c r="R52" s="188">
        <f t="shared" si="5"/>
        <v>0</v>
      </c>
      <c r="S52" s="188">
        <f t="shared" si="5"/>
        <v>0</v>
      </c>
      <c r="T52" s="188">
        <f t="shared" si="5"/>
        <v>0</v>
      </c>
      <c r="U52" s="188">
        <f t="shared" si="5"/>
        <v>0</v>
      </c>
      <c r="V52" s="188">
        <f t="shared" si="5"/>
        <v>0</v>
      </c>
      <c r="W52" s="188">
        <f t="shared" si="5"/>
        <v>0</v>
      </c>
      <c r="X52" s="188">
        <f t="shared" si="5"/>
        <v>0</v>
      </c>
      <c r="Y52" s="188">
        <f t="shared" si="5"/>
        <v>0</v>
      </c>
    </row>
    <row r="53" spans="2:25">
      <c r="D53" s="160"/>
    </row>
  </sheetData>
  <mergeCells count="5">
    <mergeCell ref="B47:C47"/>
    <mergeCell ref="B48:C48"/>
    <mergeCell ref="B50:C50"/>
    <mergeCell ref="B51:C51"/>
    <mergeCell ref="B52:C52"/>
  </mergeCells>
  <dataValidations count="3">
    <dataValidation type="list" allowBlank="1" showInputMessage="1" showErrorMessage="1" sqref="E5:E14">
      <formula1>"kWh, kW, Non-RPP kWh"</formula1>
    </dataValidation>
    <dataValidation type="list" allowBlank="1" showInputMessage="1" showErrorMessage="1" sqref="E40:E43 E38 E45">
      <formula1>"kWh, kW, Non-RPP kWh, Distribution Rev."</formula1>
    </dataValidation>
    <dataValidation type="list" allowBlank="1" showInputMessage="1" showErrorMessage="1" sqref="E17:E37">
      <formula1>"kWh, kW, Non-RPP kWh, Distribution Rev., # of Customers"</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B13:I67"/>
  <sheetViews>
    <sheetView showGridLines="0" topLeftCell="A14" zoomScaleNormal="100" workbookViewId="0">
      <selection activeCell="I46" sqref="I46"/>
    </sheetView>
  </sheetViews>
  <sheetFormatPr defaultRowHeight="12.75"/>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c r="B13" s="195" t="s">
        <v>206</v>
      </c>
      <c r="C13" s="196"/>
      <c r="D13" s="197">
        <v>1</v>
      </c>
    </row>
    <row r="16" spans="2:4" ht="18">
      <c r="B16" s="202" t="s">
        <v>209</v>
      </c>
    </row>
    <row r="18" spans="2:7" ht="12.75" customHeight="1">
      <c r="B18" s="266" t="s">
        <v>191</v>
      </c>
      <c r="C18" s="265" t="s">
        <v>174</v>
      </c>
      <c r="D18" s="272" t="s">
        <v>207</v>
      </c>
      <c r="E18" s="272" t="s">
        <v>202</v>
      </c>
      <c r="F18" s="274" t="s">
        <v>203</v>
      </c>
    </row>
    <row r="19" spans="2:7" ht="27" customHeight="1">
      <c r="B19" s="267"/>
      <c r="C19" s="265"/>
      <c r="D19" s="273"/>
      <c r="E19" s="273"/>
      <c r="F19" s="274"/>
    </row>
    <row r="20" spans="2:7">
      <c r="B20" s="180" t="str">
        <f>IF(ISBLANK('4. Billing Determinants'!B21), "", '4. Billing Determinants'!B21)</f>
        <v>Residential</v>
      </c>
      <c r="C20" s="198" t="s">
        <v>187</v>
      </c>
      <c r="D20" s="183">
        <f>IF(C20="", 0, IF(C20="kWh", '4. Billing Determinants'!E21, IF(C20="kW", '4. Billing Determinants'!F21, '4. Billing Determinants'!D21)))</f>
        <v>294240107</v>
      </c>
      <c r="E20" s="184">
        <f>HLOOKUP($B20, '5. Allocation of Balances'!$C$4:$Y$50, 47,FALSE)</f>
        <v>-389555.98520388349</v>
      </c>
      <c r="F20" s="194">
        <f>IF(ISERROR(E20/D20), 0, IF(C20="# of Customers", E20/D20/12/$D$13, E20/D20/$D$13))</f>
        <v>-1.3239391093746561E-3</v>
      </c>
      <c r="G20" t="str">
        <f>IF(C20="", "", IF(C20="# of Customers", "per customer per month", "$/"&amp;C20))</f>
        <v>$/kWh</v>
      </c>
    </row>
    <row r="21" spans="2:7">
      <c r="B21" s="180" t="str">
        <f>IF(ISBLANK('4. Billing Determinants'!B22), "", '4. Billing Determinants'!B22)</f>
        <v>General Service &lt; 50 kW</v>
      </c>
      <c r="C21" s="198" t="s">
        <v>187</v>
      </c>
      <c r="D21" s="183">
        <f>IF(C21="", 0, IF(C21="kWh", '4. Billing Determinants'!E22, IF(C21="kW", '4. Billing Determinants'!F22, '4. Billing Determinants'!D22)))</f>
        <v>112158205</v>
      </c>
      <c r="E21" s="184">
        <f>HLOOKUP($B21, '5. Allocation of Balances'!$C$4:$Y$50, 47,FALSE)</f>
        <v>-146468.47229539827</v>
      </c>
      <c r="F21" s="194">
        <f t="shared" ref="F21:F39" si="0">IF(ISERROR(E21/D21), 0, IF(C21="# of Customers", E21/D21/12/$D$13, E21/D21/$D$13))</f>
        <v>-1.3059095613682321E-3</v>
      </c>
      <c r="G21" t="str">
        <f t="shared" ref="G21:G39" si="1">IF(C21="", "", IF(C21="# of Customers", "per customer per month", "$/"&amp;C21))</f>
        <v>$/kWh</v>
      </c>
    </row>
    <row r="22" spans="2:7">
      <c r="B22" s="180" t="str">
        <f>IF(ISBLANK('4. Billing Determinants'!B23), "", '4. Billing Determinants'!B23)</f>
        <v>General Service &gt; 50 kW</v>
      </c>
      <c r="C22" s="198" t="s">
        <v>224</v>
      </c>
      <c r="D22" s="183">
        <f>IF(C22="", 0, IF(C22="kWh", '4. Billing Determinants'!E23, IF(C22="kW", '4. Billing Determinants'!F23, '4. Billing Determinants'!D23)))</f>
        <v>862025</v>
      </c>
      <c r="E22" s="184">
        <f>HLOOKUP($B22, '5. Allocation of Balances'!$C$4:$Y$50, 47,FALSE)</f>
        <v>-455474.38943396503</v>
      </c>
      <c r="F22" s="194">
        <f t="shared" si="0"/>
        <v>-0.52837723898258759</v>
      </c>
      <c r="G22" t="str">
        <f t="shared" si="1"/>
        <v>$/kW</v>
      </c>
    </row>
    <row r="23" spans="2:7">
      <c r="B23" s="180" t="str">
        <f>IF(ISBLANK('4. Billing Determinants'!B24), "", '4. Billing Determinants'!B24)</f>
        <v>Large User</v>
      </c>
      <c r="C23" s="198" t="s">
        <v>224</v>
      </c>
      <c r="D23" s="183">
        <f>IF(C23="", 0, IF(C23="kWh", '4. Billing Determinants'!E24, IF(C23="kW", '4. Billing Determinants'!F24, '4. Billing Determinants'!D24)))</f>
        <v>113561</v>
      </c>
      <c r="E23" s="184">
        <f>HLOOKUP($B23, '5. Allocation of Balances'!$C$4:$Y$50, 47,FALSE)</f>
        <v>-69982.171404709807</v>
      </c>
      <c r="F23" s="194">
        <f t="shared" si="0"/>
        <v>-0.61625180655955658</v>
      </c>
      <c r="G23" t="str">
        <f t="shared" si="1"/>
        <v>$/kW</v>
      </c>
    </row>
    <row r="24" spans="2:7">
      <c r="B24" s="180" t="str">
        <f>IF(ISBLANK('4. Billing Determinants'!B25), "", '4. Billing Determinants'!B25)</f>
        <v>Street Lighting</v>
      </c>
      <c r="C24" s="198" t="s">
        <v>224</v>
      </c>
      <c r="D24" s="183">
        <f>IF(C24="", 0, IF(C24="kWh", '4. Billing Determinants'!E25, IF(C24="kW", '4. Billing Determinants'!F25, '4. Billing Determinants'!D25)))</f>
        <v>14877</v>
      </c>
      <c r="E24" s="184">
        <f>HLOOKUP($B24, '5. Allocation of Balances'!$C$4:$Y$50, 47,FALSE)</f>
        <v>-8954.9636951008506</v>
      </c>
      <c r="F24" s="194">
        <f t="shared" si="0"/>
        <v>-0.60193343383080267</v>
      </c>
      <c r="G24" t="str">
        <f t="shared" si="1"/>
        <v>$/kW</v>
      </c>
    </row>
    <row r="25" spans="2:7">
      <c r="B25" s="180" t="str">
        <f>IF(ISBLANK('4. Billing Determinants'!B26), "", '4. Billing Determinants'!B26)</f>
        <v>Sentinel Lighting</v>
      </c>
      <c r="C25" s="198" t="s">
        <v>224</v>
      </c>
      <c r="D25" s="183">
        <f>IF(C25="", 0, IF(C25="kWh", '4. Billing Determinants'!E26, IF(C25="kW", '4. Billing Determinants'!F26, '4. Billing Determinants'!D26)))</f>
        <v>1993</v>
      </c>
      <c r="E25" s="184">
        <f>HLOOKUP($B25, '5. Allocation of Balances'!$C$4:$Y$50, 47,FALSE)</f>
        <v>-991.2723517428725</v>
      </c>
      <c r="F25" s="194">
        <f t="shared" si="0"/>
        <v>-0.49737699535517937</v>
      </c>
      <c r="G25" t="str">
        <f t="shared" si="1"/>
        <v>$/kW</v>
      </c>
    </row>
    <row r="26" spans="2:7">
      <c r="B26" s="180" t="str">
        <f>IF(ISBLANK('4. Billing Determinants'!B27), "", '4. Billing Determinants'!B27)</f>
        <v>Unmetered Scattered Load</v>
      </c>
      <c r="C26" s="198" t="s">
        <v>187</v>
      </c>
      <c r="D26" s="183">
        <f>IF(C26="", 0, IF(C26="kWh", '4. Billing Determinants'!E27, IF(C26="kW", '4. Billing Determinants'!F27, '4. Billing Determinants'!D27)))</f>
        <v>1632744</v>
      </c>
      <c r="E26" s="184">
        <f>HLOOKUP($B26, '5. Allocation of Balances'!$C$4:$Y$50, 47,FALSE)</f>
        <v>-2210.7456151998103</v>
      </c>
      <c r="F26" s="194">
        <f t="shared" si="0"/>
        <v>-1.3540062711605801E-3</v>
      </c>
      <c r="G26" t="str">
        <f t="shared" si="1"/>
        <v>$/kWh</v>
      </c>
    </row>
    <row r="27" spans="2:7" hidden="1">
      <c r="B27" s="180" t="str">
        <f>IF(ISBLANK('4. Billing Determinants'!B28), "", '4. Billing Determinants'!B28)</f>
        <v/>
      </c>
      <c r="C27" s="198" t="str">
        <f>IF(ISBLANK('4. Billing Determinants'!C28), "", '4. Billing Determinants'!C28)</f>
        <v/>
      </c>
      <c r="D27" s="183">
        <f>IF(C27="", 0, IF(C27="kWh", '4. Billing Determinants'!E28, IF(C27="kW", '4. Billing Determinants'!F28, '4. Billing Determinants'!D28)))</f>
        <v>0</v>
      </c>
      <c r="E27" s="184">
        <f>HLOOKUP($B27, '5. Allocation of Balances'!$C$4:$Y$50, 47,FALSE)</f>
        <v>0</v>
      </c>
      <c r="F27" s="194">
        <f t="shared" si="0"/>
        <v>0</v>
      </c>
      <c r="G27" t="str">
        <f t="shared" si="1"/>
        <v/>
      </c>
    </row>
    <row r="28" spans="2:7" hidden="1">
      <c r="B28" s="180" t="str">
        <f>IF(ISBLANK('4. Billing Determinants'!B29), "", '4. Billing Determinants'!B29)</f>
        <v/>
      </c>
      <c r="C28" s="198" t="str">
        <f>IF(ISBLANK('4. Billing Determinants'!C29), "", '4. Billing Determinants'!C29)</f>
        <v/>
      </c>
      <c r="D28" s="183">
        <f>IF(C28="", 0, IF(C28="kWh", '4. Billing Determinants'!E29, IF(C28="kW", '4. Billing Determinants'!F29, '4. Billing Determinants'!D29)))</f>
        <v>0</v>
      </c>
      <c r="E28" s="184">
        <f>HLOOKUP($B28, '5. Allocation of Balances'!$C$4:$Y$50, 47,FALSE)</f>
        <v>0</v>
      </c>
      <c r="F28" s="194">
        <f t="shared" si="0"/>
        <v>0</v>
      </c>
      <c r="G28" t="str">
        <f t="shared" si="1"/>
        <v/>
      </c>
    </row>
    <row r="29" spans="2:7" hidden="1">
      <c r="B29" s="180" t="str">
        <f>IF(ISBLANK('4. Billing Determinants'!B30), "", '4. Billing Determinants'!B30)</f>
        <v/>
      </c>
      <c r="C29" s="198" t="str">
        <f>IF(ISBLANK('4. Billing Determinants'!C30), "", '4. Billing Determinants'!C30)</f>
        <v/>
      </c>
      <c r="D29" s="183">
        <f>IF(C29="", 0, IF(C29="kWh", '4. Billing Determinants'!E30, IF(C29="kW", '4. Billing Determinants'!F30, '4. Billing Determinants'!D30)))</f>
        <v>0</v>
      </c>
      <c r="E29" s="184">
        <f>HLOOKUP($B29, '5. Allocation of Balances'!$C$4:$Y$50, 47,FALSE)</f>
        <v>0</v>
      </c>
      <c r="F29" s="194">
        <f t="shared" si="0"/>
        <v>0</v>
      </c>
      <c r="G29" t="str">
        <f t="shared" si="1"/>
        <v/>
      </c>
    </row>
    <row r="30" spans="2:7" hidden="1">
      <c r="B30" s="180" t="str">
        <f>IF(ISBLANK('4. Billing Determinants'!B31), "", '4. Billing Determinants'!B31)</f>
        <v/>
      </c>
      <c r="C30" s="198" t="str">
        <f>IF(ISBLANK('4. Billing Determinants'!C31), "", '4. Billing Determinants'!C31)</f>
        <v/>
      </c>
      <c r="D30" s="183">
        <f>IF(C30="", 0, IF(C30="kWh", '4. Billing Determinants'!E31, IF(C30="kW", '4. Billing Determinants'!F31, '4. Billing Determinants'!D31)))</f>
        <v>0</v>
      </c>
      <c r="E30" s="184">
        <f>HLOOKUP($B30, '5. Allocation of Balances'!$C$4:$Y$50, 47,FALSE)</f>
        <v>0</v>
      </c>
      <c r="F30" s="194">
        <f t="shared" si="0"/>
        <v>0</v>
      </c>
      <c r="G30" t="str">
        <f t="shared" si="1"/>
        <v/>
      </c>
    </row>
    <row r="31" spans="2:7" hidden="1">
      <c r="B31" s="180" t="str">
        <f>IF(ISBLANK('4. Billing Determinants'!B32), "", '4. Billing Determinants'!B32)</f>
        <v/>
      </c>
      <c r="C31" s="198" t="str">
        <f>IF(ISBLANK('4. Billing Determinants'!C32), "", '4. Billing Determinants'!C32)</f>
        <v/>
      </c>
      <c r="D31" s="183">
        <f>IF(C31="", 0, IF(C31="kWh", '4. Billing Determinants'!E32, IF(C31="kW", '4. Billing Determinants'!F32, '4. Billing Determinants'!D32)))</f>
        <v>0</v>
      </c>
      <c r="E31" s="184">
        <f>HLOOKUP($B31, '5. Allocation of Balances'!$C$4:$Y$50, 47,FALSE)</f>
        <v>0</v>
      </c>
      <c r="F31" s="194">
        <f t="shared" si="0"/>
        <v>0</v>
      </c>
      <c r="G31" t="str">
        <f t="shared" si="1"/>
        <v/>
      </c>
    </row>
    <row r="32" spans="2:7" hidden="1">
      <c r="B32" s="180" t="str">
        <f>IF(ISBLANK('4. Billing Determinants'!B33), "", '4. Billing Determinants'!B33)</f>
        <v/>
      </c>
      <c r="C32" s="198" t="str">
        <f>IF(ISBLANK('4. Billing Determinants'!C33), "", '4. Billing Determinants'!C33)</f>
        <v/>
      </c>
      <c r="D32" s="183">
        <f>IF(C32="", 0, IF(C32="kWh", '4. Billing Determinants'!E33, IF(C32="kW", '4. Billing Determinants'!F33, '4. Billing Determinants'!D33)))</f>
        <v>0</v>
      </c>
      <c r="E32" s="184">
        <f>HLOOKUP($B32, '5. Allocation of Balances'!$C$4:$Y$50, 47,FALSE)</f>
        <v>0</v>
      </c>
      <c r="F32" s="194">
        <f t="shared" si="0"/>
        <v>0</v>
      </c>
      <c r="G32" t="str">
        <f t="shared" si="1"/>
        <v/>
      </c>
    </row>
    <row r="33" spans="2:9" hidden="1">
      <c r="B33" s="180" t="str">
        <f>IF(ISBLANK('4. Billing Determinants'!B34), "", '4. Billing Determinants'!B34)</f>
        <v/>
      </c>
      <c r="C33" s="198" t="str">
        <f>IF(ISBLANK('4. Billing Determinants'!C34), "", '4. Billing Determinants'!C34)</f>
        <v/>
      </c>
      <c r="D33" s="183">
        <f>IF(C33="", 0, IF(C33="kWh", '4. Billing Determinants'!E34, IF(C33="kW", '4. Billing Determinants'!F34, '4. Billing Determinants'!D34)))</f>
        <v>0</v>
      </c>
      <c r="E33" s="184">
        <f>HLOOKUP($B33, '5. Allocation of Balances'!$C$4:$Y$50, 47,FALSE)</f>
        <v>0</v>
      </c>
      <c r="F33" s="194">
        <f t="shared" si="0"/>
        <v>0</v>
      </c>
      <c r="G33" t="str">
        <f t="shared" si="1"/>
        <v/>
      </c>
    </row>
    <row r="34" spans="2:9" hidden="1">
      <c r="B34" s="180" t="str">
        <f>IF(ISBLANK('4. Billing Determinants'!B35), "", '4. Billing Determinants'!B35)</f>
        <v/>
      </c>
      <c r="C34" s="198" t="str">
        <f>IF(ISBLANK('4. Billing Determinants'!C35), "", '4. Billing Determinants'!C35)</f>
        <v/>
      </c>
      <c r="D34" s="183">
        <f>IF(C34="", 0, IF(C34="kWh", '4. Billing Determinants'!E35, IF(C34="kW", '4. Billing Determinants'!F35, '4. Billing Determinants'!D35)))</f>
        <v>0</v>
      </c>
      <c r="E34" s="184">
        <f>HLOOKUP($B34, '5. Allocation of Balances'!$C$4:$Y$50, 47,FALSE)</f>
        <v>0</v>
      </c>
      <c r="F34" s="194">
        <f t="shared" si="0"/>
        <v>0</v>
      </c>
      <c r="G34" t="str">
        <f t="shared" si="1"/>
        <v/>
      </c>
    </row>
    <row r="35" spans="2:9" hidden="1">
      <c r="B35" s="180" t="str">
        <f>IF(ISBLANK('4. Billing Determinants'!B36), "", '4. Billing Determinants'!B36)</f>
        <v/>
      </c>
      <c r="C35" s="198" t="str">
        <f>IF(ISBLANK('4. Billing Determinants'!C36), "", '4. Billing Determinants'!C36)</f>
        <v/>
      </c>
      <c r="D35" s="183">
        <f>IF(C35="", 0, IF(C35="kWh", '4. Billing Determinants'!E36, IF(C35="kW", '4. Billing Determinants'!F36, '4. Billing Determinants'!D36)))</f>
        <v>0</v>
      </c>
      <c r="E35" s="184">
        <f>HLOOKUP($B35, '5. Allocation of Balances'!$C$4:$Y$50, 47,FALSE)</f>
        <v>0</v>
      </c>
      <c r="F35" s="194">
        <f t="shared" si="0"/>
        <v>0</v>
      </c>
      <c r="G35" t="str">
        <f t="shared" si="1"/>
        <v/>
      </c>
    </row>
    <row r="36" spans="2:9" hidden="1">
      <c r="B36" s="180" t="str">
        <f>IF(ISBLANK('4. Billing Determinants'!B37), "", '4. Billing Determinants'!B37)</f>
        <v/>
      </c>
      <c r="C36" s="198" t="str">
        <f>IF(ISBLANK('4. Billing Determinants'!C37), "", '4. Billing Determinants'!C37)</f>
        <v/>
      </c>
      <c r="D36" s="183">
        <f>IF(C36="", 0, IF(C36="kWh", '4. Billing Determinants'!E37, IF(C36="kW", '4. Billing Determinants'!F37, '4. Billing Determinants'!D37)))</f>
        <v>0</v>
      </c>
      <c r="E36" s="184">
        <f>HLOOKUP($B36, '5. Allocation of Balances'!$C$4:$Y$50, 47,FALSE)</f>
        <v>0</v>
      </c>
      <c r="F36" s="194">
        <f t="shared" si="0"/>
        <v>0</v>
      </c>
      <c r="G36" t="str">
        <f t="shared" si="1"/>
        <v/>
      </c>
    </row>
    <row r="37" spans="2:9" hidden="1">
      <c r="B37" s="180" t="str">
        <f>IF(ISBLANK('4. Billing Determinants'!B38), "", '4. Billing Determinants'!B38)</f>
        <v/>
      </c>
      <c r="C37" s="198" t="str">
        <f>IF(ISBLANK('4. Billing Determinants'!C38), "", '4. Billing Determinants'!C38)</f>
        <v/>
      </c>
      <c r="D37" s="183">
        <f>IF(C37="", 0, IF(C37="kWh", '4. Billing Determinants'!E38, IF(C37="kW", '4. Billing Determinants'!F38, '4. Billing Determinants'!D38)))</f>
        <v>0</v>
      </c>
      <c r="E37" s="184">
        <f>HLOOKUP($B37, '5. Allocation of Balances'!$C$4:$Y$50, 47,FALSE)</f>
        <v>0</v>
      </c>
      <c r="F37" s="194">
        <f t="shared" si="0"/>
        <v>0</v>
      </c>
      <c r="G37" t="str">
        <f t="shared" si="1"/>
        <v/>
      </c>
    </row>
    <row r="38" spans="2:9" hidden="1">
      <c r="B38" s="180" t="str">
        <f>IF(ISBLANK('4. Billing Determinants'!B39), "", '4. Billing Determinants'!B39)</f>
        <v/>
      </c>
      <c r="C38" s="198" t="str">
        <f>IF(ISBLANK('4. Billing Determinants'!C39), "", '4. Billing Determinants'!C39)</f>
        <v/>
      </c>
      <c r="D38" s="183">
        <f>IF(C38="", 0, IF(C38="kWh", '4. Billing Determinants'!E39, IF(C38="kW", '4. Billing Determinants'!F39, '4. Billing Determinants'!D39)))</f>
        <v>0</v>
      </c>
      <c r="E38" s="184">
        <f>HLOOKUP($B38, '5. Allocation of Balances'!$C$4:$Y$50, 47,FALSE)</f>
        <v>0</v>
      </c>
      <c r="F38" s="194">
        <f t="shared" si="0"/>
        <v>0</v>
      </c>
      <c r="G38" t="str">
        <f t="shared" si="1"/>
        <v/>
      </c>
      <c r="I38" s="203"/>
    </row>
    <row r="39" spans="2:9" hidden="1">
      <c r="B39" s="180" t="str">
        <f>IF(ISBLANK('4. Billing Determinants'!B40), "", '4. Billing Determinants'!B40)</f>
        <v/>
      </c>
      <c r="C39" s="198" t="str">
        <f>IF(ISBLANK('4. Billing Determinants'!C40), "", '4. Billing Determinants'!C40)</f>
        <v/>
      </c>
      <c r="D39" s="183">
        <f>IF(C39="", 0, IF(C39="kWh", '4. Billing Determinants'!E40, IF(C39="kW", '4. Billing Determinants'!F40, '4. Billing Determinants'!D40)))</f>
        <v>0</v>
      </c>
      <c r="E39" s="184">
        <f>HLOOKUP($B39, '5. Allocation of Balances'!$C$4:$Y$50, 47,FALSE)</f>
        <v>0</v>
      </c>
      <c r="F39" s="194">
        <f t="shared" si="0"/>
        <v>0</v>
      </c>
      <c r="G39" t="str">
        <f t="shared" si="1"/>
        <v/>
      </c>
    </row>
    <row r="40" spans="2:9">
      <c r="B40" s="190" t="s">
        <v>175</v>
      </c>
      <c r="C40" s="191"/>
      <c r="D40" s="192"/>
      <c r="E40" s="193">
        <f>SUM(E20:E39)</f>
        <v>-1073638.0000000002</v>
      </c>
      <c r="F40" s="190"/>
    </row>
    <row r="43" spans="2:9" ht="18">
      <c r="B43" s="202" t="s">
        <v>208</v>
      </c>
    </row>
    <row r="45" spans="2:9">
      <c r="B45" s="266" t="s">
        <v>191</v>
      </c>
      <c r="C45" s="265" t="s">
        <v>174</v>
      </c>
      <c r="D45" s="272" t="s">
        <v>207</v>
      </c>
      <c r="E45" s="272" t="s">
        <v>204</v>
      </c>
      <c r="F45" s="274" t="s">
        <v>205</v>
      </c>
    </row>
    <row r="46" spans="2:9" ht="50.1" customHeight="1">
      <c r="B46" s="267"/>
      <c r="C46" s="265"/>
      <c r="D46" s="273"/>
      <c r="E46" s="273"/>
      <c r="F46" s="274"/>
    </row>
    <row r="47" spans="2:9">
      <c r="B47" s="180" t="str">
        <f t="shared" ref="B47:B66" si="2">B20</f>
        <v>Residential</v>
      </c>
      <c r="C47" s="198" t="s">
        <v>187</v>
      </c>
      <c r="D47" s="183">
        <f>IF(C47="", 0, IF(C47="kWh", '4. Billing Determinants'!G21, IF(C47="kW", '4. Billing Determinants'!H21, '4. Billing Determinants'!D21)))</f>
        <v>27938098</v>
      </c>
      <c r="E47" s="184">
        <f>HLOOKUP($B20, '5. Allocation of Balances'!$C$4:$Y$51, 48,FALSE)</f>
        <v>0</v>
      </c>
      <c r="F47" s="194">
        <f>IF(ISERROR(E47/D47), 0, IF(C47="# of Customers", E47/D47/12/$D$13, E47/D47/$D$13))</f>
        <v>0</v>
      </c>
      <c r="G47" t="str">
        <f>IF(C47="", "", IF(C47="# of Customers", "per customer per month", "$/"&amp;C47))</f>
        <v>$/kWh</v>
      </c>
    </row>
    <row r="48" spans="2:9">
      <c r="B48" s="180" t="str">
        <f t="shared" si="2"/>
        <v>General Service &lt; 50 kW</v>
      </c>
      <c r="C48" s="198" t="s">
        <v>187</v>
      </c>
      <c r="D48" s="183">
        <f>IF(C48="", 0, IF(C48="kWh", '4. Billing Determinants'!G22, IF(C48="kW", '4. Billing Determinants'!H22, '4. Billing Determinants'!D22)))</f>
        <v>17749036</v>
      </c>
      <c r="E48" s="184">
        <f>HLOOKUP($B21, '5. Allocation of Balances'!$C$4:$Y$51, 48,FALSE)</f>
        <v>0</v>
      </c>
      <c r="F48" s="194">
        <f t="shared" ref="F48:F66" si="3">IF(ISERROR(E48/D48), 0, IF(C48="# of Customers", E48/D48/12/$D$13, E48/D48/$D$13))</f>
        <v>0</v>
      </c>
      <c r="G48" t="str">
        <f t="shared" ref="G48:G66" si="4">IF(C48="", "", IF(C48="# of Customers", "per customer per month", "$/"&amp;C48))</f>
        <v>$/kWh</v>
      </c>
    </row>
    <row r="49" spans="2:7">
      <c r="B49" s="180" t="str">
        <f t="shared" si="2"/>
        <v>General Service &gt; 50 kW</v>
      </c>
      <c r="C49" s="198" t="s">
        <v>224</v>
      </c>
      <c r="D49" s="183">
        <f>IF(C49="", 0, IF(C49="kWh", '4. Billing Determinants'!G23, IF(C49="kW", '4. Billing Determinants'!H23, '4. Billing Determinants'!D23)))</f>
        <v>818492.73762903991</v>
      </c>
      <c r="E49" s="184">
        <f>HLOOKUP($B22, '5. Allocation of Balances'!$C$4:$Y$51, 48,FALSE)</f>
        <v>0</v>
      </c>
      <c r="F49" s="194">
        <f t="shared" si="3"/>
        <v>0</v>
      </c>
      <c r="G49" t="str">
        <f t="shared" si="4"/>
        <v>$/kW</v>
      </c>
    </row>
    <row r="50" spans="2:7">
      <c r="B50" s="180" t="str">
        <f t="shared" si="2"/>
        <v>Large User</v>
      </c>
      <c r="C50" s="198" t="s">
        <v>224</v>
      </c>
      <c r="D50" s="183">
        <f>IF(C50="", 0, IF(C50="kWh", '4. Billing Determinants'!G24, IF(C50="kW", '4. Billing Determinants'!H24, '4. Billing Determinants'!D24)))</f>
        <v>115502.89238319662</v>
      </c>
      <c r="E50" s="184">
        <f>HLOOKUP($B23, '5. Allocation of Balances'!$C$4:$Y$51, 48,FALSE)</f>
        <v>0</v>
      </c>
      <c r="F50" s="194">
        <f t="shared" si="3"/>
        <v>0</v>
      </c>
      <c r="G50" t="str">
        <f t="shared" si="4"/>
        <v>$/kW</v>
      </c>
    </row>
    <row r="51" spans="2:7">
      <c r="B51" s="180" t="str">
        <f t="shared" si="2"/>
        <v>Street Lighting</v>
      </c>
      <c r="C51" s="198" t="s">
        <v>224</v>
      </c>
      <c r="D51" s="183">
        <f>IF(C51="", 0, IF(C51="kWh", '4. Billing Determinants'!G25, IF(C51="kW", '4. Billing Determinants'!H25, '4. Billing Determinants'!D25)))</f>
        <v>15695.234656494895</v>
      </c>
      <c r="E51" s="184">
        <f>HLOOKUP($B24, '5. Allocation of Balances'!$C$4:$Y$51, 48,FALSE)</f>
        <v>0</v>
      </c>
      <c r="F51" s="194">
        <f t="shared" si="3"/>
        <v>0</v>
      </c>
      <c r="G51" t="str">
        <f t="shared" si="4"/>
        <v>$/kW</v>
      </c>
    </row>
    <row r="52" spans="2:7">
      <c r="B52" s="180" t="str">
        <f t="shared" si="2"/>
        <v>Sentinel Lighting</v>
      </c>
      <c r="C52" s="198" t="s">
        <v>224</v>
      </c>
      <c r="D52" s="183">
        <f>IF(C52="", 0, IF(C52="kWh", '4. Billing Determinants'!G26, IF(C52="kW", '4. Billing Determinants'!H26, '4. Billing Determinants'!D26)))</f>
        <v>1597.9870023962942</v>
      </c>
      <c r="E52" s="184">
        <f>HLOOKUP($B25, '5. Allocation of Balances'!$C$4:$Y$51, 48,FALSE)</f>
        <v>0</v>
      </c>
      <c r="F52" s="194">
        <f t="shared" si="3"/>
        <v>0</v>
      </c>
      <c r="G52" t="str">
        <f t="shared" si="4"/>
        <v>$/kW</v>
      </c>
    </row>
    <row r="53" spans="2:7">
      <c r="B53" s="180" t="str">
        <f t="shared" si="2"/>
        <v>Unmetered Scattered Load</v>
      </c>
      <c r="C53" s="198" t="s">
        <v>187</v>
      </c>
      <c r="D53" s="183">
        <f>IF(C53="", 0, IF(C53="kWh", '4. Billing Determinants'!G27, IF(C53="kW", '4. Billing Determinants'!H27, '4. Billing Determinants'!D27)))</f>
        <v>1567516</v>
      </c>
      <c r="E53" s="184">
        <f>HLOOKUP($B26, '5. Allocation of Balances'!$C$4:$Y$51, 48,FALSE)</f>
        <v>0</v>
      </c>
      <c r="F53" s="194">
        <f t="shared" si="3"/>
        <v>0</v>
      </c>
      <c r="G53" t="str">
        <f t="shared" si="4"/>
        <v>$/kWh</v>
      </c>
    </row>
    <row r="54" spans="2:7" hidden="1">
      <c r="B54" s="180" t="str">
        <f t="shared" si="2"/>
        <v/>
      </c>
      <c r="C54" s="198" t="str">
        <f>IF(ISBLANK('4. Billing Determinants'!C52), "", '4. Billing Determinants'!C52)</f>
        <v/>
      </c>
      <c r="D54" s="183">
        <f>IF(C54="", 0, IF(C54="kWh", '4. Billing Determinants'!G28, IF(C54="kW", '4. Billing Determinants'!H28, '4. Billing Determinants'!D28)))</f>
        <v>0</v>
      </c>
      <c r="E54" s="184">
        <f>HLOOKUP($B27, '5. Allocation of Balances'!$C$4:$Y$51, 48,FALSE)</f>
        <v>0</v>
      </c>
      <c r="F54" s="194">
        <f t="shared" si="3"/>
        <v>0</v>
      </c>
      <c r="G54" t="str">
        <f t="shared" si="4"/>
        <v/>
      </c>
    </row>
    <row r="55" spans="2:7" hidden="1">
      <c r="B55" s="180" t="str">
        <f t="shared" si="2"/>
        <v/>
      </c>
      <c r="C55" s="198" t="str">
        <f>IF(ISBLANK('4. Billing Determinants'!C53), "", '4. Billing Determinants'!C53)</f>
        <v/>
      </c>
      <c r="D55" s="183">
        <f>IF(C55="", 0, IF(C55="kWh", '4. Billing Determinants'!G29, IF(C55="kW", '4. Billing Determinants'!H29, '4. Billing Determinants'!D29)))</f>
        <v>0</v>
      </c>
      <c r="E55" s="184">
        <f>HLOOKUP($B28, '5. Allocation of Balances'!$C$4:$Y$51, 48,FALSE)</f>
        <v>0</v>
      </c>
      <c r="F55" s="194">
        <f t="shared" si="3"/>
        <v>0</v>
      </c>
      <c r="G55" t="str">
        <f t="shared" si="4"/>
        <v/>
      </c>
    </row>
    <row r="56" spans="2:7" hidden="1">
      <c r="B56" s="180" t="str">
        <f t="shared" si="2"/>
        <v/>
      </c>
      <c r="C56" s="198" t="str">
        <f>IF(ISBLANK('4. Billing Determinants'!C54), "", '4. Billing Determinants'!C54)</f>
        <v/>
      </c>
      <c r="D56" s="183">
        <f>IF(C56="", 0, IF(C56="kWh", '4. Billing Determinants'!G30, IF(C56="kW", '4. Billing Determinants'!H30, '4. Billing Determinants'!D30)))</f>
        <v>0</v>
      </c>
      <c r="E56" s="184">
        <f>HLOOKUP($B29, '5. Allocation of Balances'!$C$4:$Y$51, 48,FALSE)</f>
        <v>0</v>
      </c>
      <c r="F56" s="194">
        <f t="shared" si="3"/>
        <v>0</v>
      </c>
      <c r="G56" t="str">
        <f t="shared" si="4"/>
        <v/>
      </c>
    </row>
    <row r="57" spans="2:7" hidden="1">
      <c r="B57" s="180" t="str">
        <f t="shared" si="2"/>
        <v/>
      </c>
      <c r="C57" s="198" t="str">
        <f>IF(ISBLANK('4. Billing Determinants'!C55), "", '4. Billing Determinants'!C55)</f>
        <v/>
      </c>
      <c r="D57" s="183">
        <f>IF(C57="", 0, IF(C57="kWh", '4. Billing Determinants'!G31, IF(C57="kW", '4. Billing Determinants'!H31, '4. Billing Determinants'!D31)))</f>
        <v>0</v>
      </c>
      <c r="E57" s="184">
        <f>HLOOKUP($B30, '5. Allocation of Balances'!$C$4:$Y$51, 48,FALSE)</f>
        <v>0</v>
      </c>
      <c r="F57" s="194">
        <f t="shared" si="3"/>
        <v>0</v>
      </c>
      <c r="G57" t="str">
        <f t="shared" si="4"/>
        <v/>
      </c>
    </row>
    <row r="58" spans="2:7" hidden="1">
      <c r="B58" s="180" t="str">
        <f t="shared" si="2"/>
        <v/>
      </c>
      <c r="C58" s="198" t="str">
        <f>IF(ISBLANK('4. Billing Determinants'!C56), "", '4. Billing Determinants'!C56)</f>
        <v/>
      </c>
      <c r="D58" s="183">
        <f>IF(C58="", 0, IF(C58="kWh", '4. Billing Determinants'!G32, IF(C58="kW", '4. Billing Determinants'!H32, '4. Billing Determinants'!D32)))</f>
        <v>0</v>
      </c>
      <c r="E58" s="184">
        <f>HLOOKUP($B31, '5. Allocation of Balances'!$C$4:$Y$51, 48,FALSE)</f>
        <v>0</v>
      </c>
      <c r="F58" s="194">
        <f t="shared" si="3"/>
        <v>0</v>
      </c>
      <c r="G58" t="str">
        <f t="shared" si="4"/>
        <v/>
      </c>
    </row>
    <row r="59" spans="2:7" hidden="1">
      <c r="B59" s="180" t="str">
        <f t="shared" si="2"/>
        <v/>
      </c>
      <c r="C59" s="198" t="str">
        <f>IF(ISBLANK('4. Billing Determinants'!C57), "", '4. Billing Determinants'!C57)</f>
        <v/>
      </c>
      <c r="D59" s="183">
        <f>IF(C59="", 0, IF(C59="kWh", '4. Billing Determinants'!G33, IF(C59="kW", '4. Billing Determinants'!H33, '4. Billing Determinants'!D33)))</f>
        <v>0</v>
      </c>
      <c r="E59" s="184">
        <f>HLOOKUP($B32, '5. Allocation of Balances'!$C$4:$Y$51, 48,FALSE)</f>
        <v>0</v>
      </c>
      <c r="F59" s="194">
        <f t="shared" si="3"/>
        <v>0</v>
      </c>
      <c r="G59" t="str">
        <f t="shared" si="4"/>
        <v/>
      </c>
    </row>
    <row r="60" spans="2:7" hidden="1">
      <c r="B60" s="180" t="str">
        <f t="shared" si="2"/>
        <v/>
      </c>
      <c r="C60" s="198" t="str">
        <f>IF(ISBLANK('4. Billing Determinants'!C58), "", '4. Billing Determinants'!C58)</f>
        <v/>
      </c>
      <c r="D60" s="183">
        <f>IF(C60="", 0, IF(C60="kWh", '4. Billing Determinants'!G34, IF(C60="kW", '4. Billing Determinants'!H34, '4. Billing Determinants'!D34)))</f>
        <v>0</v>
      </c>
      <c r="E60" s="184">
        <f>HLOOKUP($B33, '5. Allocation of Balances'!$C$4:$Y$51, 48,FALSE)</f>
        <v>0</v>
      </c>
      <c r="F60" s="194">
        <f t="shared" si="3"/>
        <v>0</v>
      </c>
      <c r="G60" t="str">
        <f t="shared" si="4"/>
        <v/>
      </c>
    </row>
    <row r="61" spans="2:7" hidden="1">
      <c r="B61" s="180" t="str">
        <f t="shared" si="2"/>
        <v/>
      </c>
      <c r="C61" s="198" t="str">
        <f>IF(ISBLANK('4. Billing Determinants'!C59), "", '4. Billing Determinants'!C59)</f>
        <v/>
      </c>
      <c r="D61" s="183">
        <f>IF(C61="", 0, IF(C61="kWh", '4. Billing Determinants'!G35, IF(C61="kW", '4. Billing Determinants'!H35, '4. Billing Determinants'!D35)))</f>
        <v>0</v>
      </c>
      <c r="E61" s="184">
        <f>HLOOKUP($B34, '5. Allocation of Balances'!$C$4:$Y$51, 48,FALSE)</f>
        <v>0</v>
      </c>
      <c r="F61" s="194">
        <f t="shared" si="3"/>
        <v>0</v>
      </c>
      <c r="G61" t="str">
        <f t="shared" si="4"/>
        <v/>
      </c>
    </row>
    <row r="62" spans="2:7" hidden="1">
      <c r="B62" s="180" t="str">
        <f t="shared" si="2"/>
        <v/>
      </c>
      <c r="C62" s="198" t="str">
        <f>IF(ISBLANK('4. Billing Determinants'!C60), "", '4. Billing Determinants'!C60)</f>
        <v/>
      </c>
      <c r="D62" s="183">
        <f>IF(C62="", 0, IF(C62="kWh", '4. Billing Determinants'!G36, IF(C62="kW", '4. Billing Determinants'!H36, '4. Billing Determinants'!D36)))</f>
        <v>0</v>
      </c>
      <c r="E62" s="184">
        <f>HLOOKUP($B35, '5. Allocation of Balances'!$C$4:$Y$51, 48,FALSE)</f>
        <v>0</v>
      </c>
      <c r="F62" s="194">
        <f t="shared" si="3"/>
        <v>0</v>
      </c>
      <c r="G62" t="str">
        <f t="shared" si="4"/>
        <v/>
      </c>
    </row>
    <row r="63" spans="2:7" hidden="1">
      <c r="B63" s="180" t="str">
        <f t="shared" si="2"/>
        <v/>
      </c>
      <c r="C63" s="198" t="str">
        <f>IF(ISBLANK('4. Billing Determinants'!C61), "", '4. Billing Determinants'!C61)</f>
        <v/>
      </c>
      <c r="D63" s="183">
        <f>IF(C63="", 0, IF(C63="kWh", '4. Billing Determinants'!G37, IF(C63="kW", '4. Billing Determinants'!H37, '4. Billing Determinants'!D37)))</f>
        <v>0</v>
      </c>
      <c r="E63" s="184">
        <f>HLOOKUP($B36, '5. Allocation of Balances'!$C$4:$Y$51, 48,FALSE)</f>
        <v>0</v>
      </c>
      <c r="F63" s="194">
        <f t="shared" si="3"/>
        <v>0</v>
      </c>
      <c r="G63" t="str">
        <f t="shared" si="4"/>
        <v/>
      </c>
    </row>
    <row r="64" spans="2:7" hidden="1">
      <c r="B64" s="180" t="str">
        <f t="shared" si="2"/>
        <v/>
      </c>
      <c r="C64" s="198" t="str">
        <f>IF(ISBLANK('4. Billing Determinants'!C62), "", '4. Billing Determinants'!C62)</f>
        <v/>
      </c>
      <c r="D64" s="183">
        <f>IF(C64="", 0, IF(C64="kWh", '4. Billing Determinants'!G38, IF(C64="kW", '4. Billing Determinants'!H38, '4. Billing Determinants'!D38)))</f>
        <v>0</v>
      </c>
      <c r="E64" s="184">
        <f>HLOOKUP($B37, '5. Allocation of Balances'!$C$4:$Y$51, 48,FALSE)</f>
        <v>0</v>
      </c>
      <c r="F64" s="194">
        <f t="shared" si="3"/>
        <v>0</v>
      </c>
      <c r="G64" t="str">
        <f t="shared" si="4"/>
        <v/>
      </c>
    </row>
    <row r="65" spans="2:7" hidden="1">
      <c r="B65" s="180" t="str">
        <f t="shared" si="2"/>
        <v/>
      </c>
      <c r="C65" s="198" t="str">
        <f>IF(ISBLANK('4. Billing Determinants'!C63), "", '4. Billing Determinants'!C63)</f>
        <v/>
      </c>
      <c r="D65" s="183">
        <f>IF(C65="", 0, IF(C65="kWh", '4. Billing Determinants'!G39, IF(C65="kW", '4. Billing Determinants'!H39, '4. Billing Determinants'!D39)))</f>
        <v>0</v>
      </c>
      <c r="E65" s="184">
        <f>HLOOKUP($B38, '5. Allocation of Balances'!$C$4:$Y$51, 48,FALSE)</f>
        <v>0</v>
      </c>
      <c r="F65" s="194">
        <f t="shared" si="3"/>
        <v>0</v>
      </c>
      <c r="G65" t="str">
        <f t="shared" si="4"/>
        <v/>
      </c>
    </row>
    <row r="66" spans="2:7" hidden="1">
      <c r="B66" s="180" t="str">
        <f t="shared" si="2"/>
        <v/>
      </c>
      <c r="C66" s="198" t="str">
        <f>IF(ISBLANK('4. Billing Determinants'!C64), "", '4. Billing Determinants'!C64)</f>
        <v/>
      </c>
      <c r="D66" s="183">
        <f>IF(C66="", 0, IF(C66="kWh", '4. Billing Determinants'!G40, IF(C66="kW", '4. Billing Determinants'!H40, '4. Billing Determinants'!D40)))</f>
        <v>0</v>
      </c>
      <c r="E66" s="184">
        <f>HLOOKUP($B39, '5. Allocation of Balances'!$C$4:$Y$51, 48,FALSE)</f>
        <v>0</v>
      </c>
      <c r="F66" s="194">
        <f t="shared" si="3"/>
        <v>0</v>
      </c>
      <c r="G66" t="str">
        <f t="shared" si="4"/>
        <v/>
      </c>
    </row>
    <row r="67" spans="2:7">
      <c r="B67" s="190" t="s">
        <v>175</v>
      </c>
      <c r="C67" s="191"/>
      <c r="D67" s="192"/>
      <c r="E67" s="193">
        <f>SUM(E47:E66)</f>
        <v>0</v>
      </c>
      <c r="F67" s="190"/>
    </row>
  </sheetData>
  <mergeCells count="10">
    <mergeCell ref="B45:B46"/>
    <mergeCell ref="C45:C46"/>
    <mergeCell ref="D18:D19"/>
    <mergeCell ref="E18:E19"/>
    <mergeCell ref="F18:F19"/>
    <mergeCell ref="E45:E46"/>
    <mergeCell ref="F45:F46"/>
    <mergeCell ref="D45:D46"/>
    <mergeCell ref="B18:B19"/>
    <mergeCell ref="C18:C19"/>
  </mergeCells>
  <conditionalFormatting sqref="C20:C39">
    <cfRule type="cellIs" dxfId="3" priority="5" operator="equal">
      <formula>"kW"</formula>
    </cfRule>
  </conditionalFormatting>
  <conditionalFormatting sqref="C47:C66">
    <cfRule type="cellIs" dxfId="2" priority="3" operator="equal">
      <formula>"kW"</formula>
    </cfRule>
  </conditionalFormatting>
  <conditionalFormatting sqref="G20:G39">
    <cfRule type="cellIs" dxfId="1" priority="2" operator="equal">
      <formula>"$/kW"</formula>
    </cfRule>
  </conditionalFormatting>
  <conditionalFormatting sqref="G47:G66">
    <cfRule type="cellIs" dxfId="0" priority="1" operator="equal">
      <formula>"$/kW"</formula>
    </cfRule>
  </conditionalFormatting>
  <dataValidations disablePrompts="1" count="2">
    <dataValidation type="list" allowBlank="1" showInputMessage="1" showErrorMessage="1" sqref="D13">
      <formula1>"1,2,3,4"</formula1>
    </dataValidation>
    <dataValidation type="list" allowBlank="1" showInputMessage="1" showErrorMessage="1" sqref="C20:C39 C47:C66">
      <formula1>"kWh, kW, # of Customers"</formula1>
    </dataValidation>
  </dataValidations>
  <pageMargins left="0.7" right="0.7" top="0.75" bottom="0.75" header="0.3" footer="0.3"/>
  <pageSetup scale="71"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'2. 2013 Continuity Schedule'!Print_Area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CAL</cp:lastModifiedBy>
  <cp:lastPrinted>2013-01-28T20:56:57Z</cp:lastPrinted>
  <dcterms:created xsi:type="dcterms:W3CDTF">2005-04-25T20:13:02Z</dcterms:created>
  <dcterms:modified xsi:type="dcterms:W3CDTF">2013-05-23T20:42:52Z</dcterms:modified>
</cp:coreProperties>
</file>