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9035" windowHeight="7680" activeTab="2"/>
  </bookViews>
  <sheets>
    <sheet name="Capital Component" sheetId="2" r:id="rId1"/>
    <sheet name="OM&amp;A Components" sheetId="3" r:id="rId2"/>
    <sheet name="Inflation Factor" sheetId="4" r:id="rId3"/>
  </sheets>
  <calcPr calcId="145621"/>
</workbook>
</file>

<file path=xl/calcChain.xml><?xml version="1.0" encoding="utf-8"?>
<calcChain xmlns="http://schemas.openxmlformats.org/spreadsheetml/2006/main">
  <c r="B15" i="4" l="1"/>
  <c r="B14" i="4"/>
  <c r="F6" i="4" l="1"/>
  <c r="B4" i="4" s="1"/>
  <c r="F5" i="4"/>
  <c r="B5" i="4" s="1"/>
  <c r="G14" i="3"/>
  <c r="G13" i="3"/>
  <c r="G12" i="3"/>
  <c r="G11" i="3"/>
  <c r="G10" i="3"/>
  <c r="G9" i="3"/>
  <c r="G8" i="3"/>
  <c r="G7" i="3"/>
  <c r="G6" i="3"/>
  <c r="G5" i="3"/>
  <c r="C14" i="3"/>
  <c r="C13" i="3"/>
  <c r="C12" i="3"/>
  <c r="C11" i="3"/>
  <c r="C10" i="3"/>
  <c r="C9" i="3"/>
  <c r="C8" i="3"/>
  <c r="C7" i="3"/>
  <c r="C6" i="3"/>
  <c r="C5" i="3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4" i="2"/>
  <c r="B12" i="4" l="1"/>
  <c r="B10" i="4"/>
  <c r="B8" i="4"/>
  <c r="B6" i="4"/>
  <c r="B3" i="4"/>
  <c r="B11" i="4"/>
  <c r="B9" i="4"/>
  <c r="B7" i="4"/>
  <c r="G25" i="2" l="1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3" i="2"/>
  <c r="G44" i="2" l="1"/>
  <c r="H22" i="2" s="1"/>
  <c r="H13" i="2" l="1"/>
  <c r="H27" i="2"/>
  <c r="H3" i="2"/>
  <c r="H40" i="2"/>
  <c r="H10" i="2"/>
  <c r="H17" i="2"/>
  <c r="H25" i="2"/>
  <c r="H29" i="2"/>
  <c r="H33" i="2"/>
  <c r="H37" i="2"/>
  <c r="H42" i="2"/>
  <c r="H12" i="2"/>
  <c r="H20" i="2"/>
  <c r="H6" i="2"/>
  <c r="H21" i="2"/>
  <c r="H31" i="2"/>
  <c r="H35" i="2"/>
  <c r="H39" i="2"/>
  <c r="H7" i="2"/>
  <c r="H16" i="2"/>
  <c r="H24" i="2"/>
  <c r="H4" i="2"/>
  <c r="H8" i="2"/>
  <c r="H11" i="2"/>
  <c r="H15" i="2"/>
  <c r="H19" i="2"/>
  <c r="H23" i="2"/>
  <c r="H26" i="2"/>
  <c r="H28" i="2"/>
  <c r="H30" i="2"/>
  <c r="H32" i="2"/>
  <c r="H34" i="2"/>
  <c r="H36" i="2"/>
  <c r="H38" i="2"/>
  <c r="H41" i="2"/>
  <c r="H5" i="2"/>
  <c r="H9" i="2"/>
  <c r="H14" i="2"/>
  <c r="H18" i="2"/>
  <c r="C50" i="2" l="1"/>
  <c r="C56" i="2"/>
  <c r="C58" i="2"/>
  <c r="C54" i="2"/>
  <c r="C49" i="2"/>
  <c r="D50" i="2" s="1"/>
  <c r="C53" i="2"/>
  <c r="C59" i="2"/>
  <c r="D59" i="2" s="1"/>
  <c r="C55" i="2"/>
  <c r="D55" i="2" s="1"/>
  <c r="C51" i="2"/>
  <c r="D51" i="2" s="1"/>
  <c r="C57" i="2"/>
  <c r="D57" i="2" s="1"/>
  <c r="C52" i="2"/>
  <c r="D52" i="2" s="1"/>
  <c r="D53" i="2" l="1"/>
  <c r="D54" i="2"/>
  <c r="D56" i="2"/>
  <c r="D58" i="2"/>
</calcChain>
</file>

<file path=xl/sharedStrings.xml><?xml version="1.0" encoding="utf-8"?>
<sst xmlns="http://schemas.openxmlformats.org/spreadsheetml/2006/main" count="107" uniqueCount="102">
  <si>
    <t>EUCPI</t>
  </si>
  <si>
    <t>GDP-IPI Canada</t>
  </si>
  <si>
    <t>Year</t>
  </si>
  <si>
    <t>t</t>
  </si>
  <si>
    <t>t-1</t>
  </si>
  <si>
    <t>t-2</t>
  </si>
  <si>
    <t>t-3</t>
  </si>
  <si>
    <t>t-4</t>
  </si>
  <si>
    <t>t-5</t>
  </si>
  <si>
    <t>t-6</t>
  </si>
  <si>
    <t>t-7</t>
  </si>
  <si>
    <t>t-8</t>
  </si>
  <si>
    <t>t-9</t>
  </si>
  <si>
    <t>t-10</t>
  </si>
  <si>
    <t>t-11</t>
  </si>
  <si>
    <t>t-12</t>
  </si>
  <si>
    <t>t-13</t>
  </si>
  <si>
    <t>t-14</t>
  </si>
  <si>
    <t>t-15</t>
  </si>
  <si>
    <t>t-16</t>
  </si>
  <si>
    <t>t-17</t>
  </si>
  <si>
    <t>t-18</t>
  </si>
  <si>
    <t>t-19</t>
  </si>
  <si>
    <t>t-20</t>
  </si>
  <si>
    <t>t-21</t>
  </si>
  <si>
    <t>t-22</t>
  </si>
  <si>
    <t>t-23</t>
  </si>
  <si>
    <t>t-24</t>
  </si>
  <si>
    <t>t-25</t>
  </si>
  <si>
    <t>t-26</t>
  </si>
  <si>
    <t>t-27</t>
  </si>
  <si>
    <t>t-28</t>
  </si>
  <si>
    <t>t-29</t>
  </si>
  <si>
    <t>t-30</t>
  </si>
  <si>
    <t>t-31</t>
  </si>
  <si>
    <t>t-32</t>
  </si>
  <si>
    <t>t-33</t>
  </si>
  <si>
    <t>t-34</t>
  </si>
  <si>
    <t>t-35</t>
  </si>
  <si>
    <t>t-36</t>
  </si>
  <si>
    <t>t-37</t>
  </si>
  <si>
    <t>t-38</t>
  </si>
  <si>
    <t>t-39</t>
  </si>
  <si>
    <t>Year from Current Year t</t>
  </si>
  <si>
    <t>1/40</t>
  </si>
  <si>
    <t>2/40</t>
  </si>
  <si>
    <t>3/40</t>
  </si>
  <si>
    <t>4/40</t>
  </si>
  <si>
    <t>5/40</t>
  </si>
  <si>
    <t>6/40</t>
  </si>
  <si>
    <t>7/40</t>
  </si>
  <si>
    <t>8/40</t>
  </si>
  <si>
    <t>9/40</t>
  </si>
  <si>
    <t>10/40</t>
  </si>
  <si>
    <t>11/40</t>
  </si>
  <si>
    <t>12/40</t>
  </si>
  <si>
    <t>13/40</t>
  </si>
  <si>
    <t>14/40</t>
  </si>
  <si>
    <t>15/40</t>
  </si>
  <si>
    <t>16/40</t>
  </si>
  <si>
    <t>17/40</t>
  </si>
  <si>
    <t>18/40</t>
  </si>
  <si>
    <t>19/40</t>
  </si>
  <si>
    <t>20/40</t>
  </si>
  <si>
    <t>21/40</t>
  </si>
  <si>
    <t>22/40</t>
  </si>
  <si>
    <t>23/40</t>
  </si>
  <si>
    <t>24/40</t>
  </si>
  <si>
    <t>25/40</t>
  </si>
  <si>
    <t>26/40</t>
  </si>
  <si>
    <t>27/40</t>
  </si>
  <si>
    <t>28/40</t>
  </si>
  <si>
    <t>29/40</t>
  </si>
  <si>
    <t>30/40</t>
  </si>
  <si>
    <t>31/40</t>
  </si>
  <si>
    <t>32/40</t>
  </si>
  <si>
    <t>33/40</t>
  </si>
  <si>
    <t>34/40</t>
  </si>
  <si>
    <t>35/40</t>
  </si>
  <si>
    <t>36/40</t>
  </si>
  <si>
    <t>37/40</t>
  </si>
  <si>
    <t>38/40</t>
  </si>
  <si>
    <t>39/40</t>
  </si>
  <si>
    <t>40/40</t>
  </si>
  <si>
    <t>Fraction of Asset Left in Year t assuming 40-year Straight Line Depreciation</t>
  </si>
  <si>
    <t>% Left in Year t</t>
  </si>
  <si>
    <t>TWA Weight = % Left/Sum % Left</t>
  </si>
  <si>
    <t>Sum of Assets Left in Year t</t>
  </si>
  <si>
    <t>EUCPI TWA Price</t>
  </si>
  <si>
    <t>Growth Rate</t>
  </si>
  <si>
    <t>Capital Component Calculation</t>
  </si>
  <si>
    <t>Average Weekly Earnings (Ontario)</t>
  </si>
  <si>
    <t>Labour Component</t>
  </si>
  <si>
    <t>Non-Labour Component</t>
  </si>
  <si>
    <t>Weights Used</t>
  </si>
  <si>
    <t>Capital</t>
  </si>
  <si>
    <t>Labour</t>
  </si>
  <si>
    <t>Non-Labour</t>
  </si>
  <si>
    <t>Note:  These can be updated to the 2012 cost share weights when available</t>
  </si>
  <si>
    <t>Inflation Factor Growth Rate</t>
  </si>
  <si>
    <t>Standard Deviation (06-11)</t>
  </si>
  <si>
    <t>Standard Deviation (03-11)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</si>
</sst>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$_-;_-* #,##0.00\ _$\-;_-* &quot;-&quot;??\ _$_-;_-@_-"/>
    <numFmt numFmtId="167" formatCode="_ * #,##0.00_)\ _$_ ;_ * \(#,##0.00\)\ _$_ ;_ * &quot;-&quot;??_)\ _$_ ;_ @_ "/>
    <numFmt numFmtId="168" formatCode="0.00_)"/>
    <numFmt numFmtId="169" formatCode="_-* #,##0.0_-;\-* #,##0.0_-;_-* &quot;-&quot;??_-;_-@_-"/>
    <numFmt numFmtId="170" formatCode="0.0"/>
    <numFmt numFmtId="171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3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18"/>
      <name val="Calibri"/>
      <family val="2"/>
    </font>
    <font>
      <sz val="11"/>
      <color indexed="13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18"/>
      <name val="Cambria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MS Sans Serif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5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8" fillId="8" borderId="1" applyNumberFormat="0" applyAlignment="0" applyProtection="0"/>
    <xf numFmtId="0" fontId="9" fillId="8" borderId="1" applyNumberFormat="0" applyAlignment="0" applyProtection="0"/>
    <xf numFmtId="0" fontId="10" fillId="0" borderId="2" applyNumberFormat="0" applyFill="0" applyAlignment="0" applyProtection="0"/>
    <xf numFmtId="0" fontId="11" fillId="25" borderId="4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26" borderId="5" applyNumberFormat="0" applyFont="0" applyAlignment="0" applyProtection="0"/>
    <xf numFmtId="16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3" fillId="7" borderId="1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38" fontId="16" fillId="27" borderId="0" applyNumberFormat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0" fontId="16" fillId="28" borderId="11" applyNumberFormat="0" applyBorder="0" applyAlignment="0" applyProtection="0"/>
    <xf numFmtId="0" fontId="20" fillId="8" borderId="1" applyNumberFormat="0" applyAlignment="0" applyProtection="0"/>
    <xf numFmtId="0" fontId="7" fillId="3" borderId="0" applyNumberFormat="0" applyBorder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166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2" fillId="8" borderId="0" applyNumberFormat="0" applyBorder="0" applyAlignment="0" applyProtection="0"/>
    <xf numFmtId="0" fontId="23" fillId="29" borderId="0" applyNumberFormat="0" applyBorder="0" applyAlignment="0" applyProtection="0"/>
    <xf numFmtId="168" fontId="24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1" fillId="0" borderId="0"/>
    <xf numFmtId="0" fontId="1" fillId="0" borderId="0"/>
    <xf numFmtId="0" fontId="3" fillId="9" borderId="5" applyNumberFormat="0" applyFont="0" applyAlignment="0" applyProtection="0"/>
    <xf numFmtId="0" fontId="3" fillId="9" borderId="5" applyNumberFormat="0" applyFont="0" applyAlignment="0" applyProtection="0"/>
    <xf numFmtId="0" fontId="3" fillId="9" borderId="5" applyNumberFormat="0" applyFont="0" applyAlignment="0" applyProtection="0"/>
    <xf numFmtId="0" fontId="4" fillId="8" borderId="14" applyNumberFormat="0" applyAlignment="0" applyProtection="0"/>
    <xf numFmtId="9" fontId="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" fillId="4" borderId="0" applyNumberFormat="0" applyBorder="0" applyAlignment="0" applyProtection="0"/>
    <xf numFmtId="0" fontId="25" fillId="8" borderId="13" applyNumberFormat="0" applyAlignment="0" applyProtection="0"/>
    <xf numFmtId="0" fontId="1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9" fillId="0" borderId="8" applyNumberFormat="0" applyFill="0" applyAlignment="0" applyProtection="0"/>
    <xf numFmtId="0" fontId="30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" fillId="0" borderId="15" applyNumberFormat="0" applyFill="0" applyAlignment="0" applyProtection="0"/>
    <xf numFmtId="0" fontId="4" fillId="0" borderId="15" applyNumberFormat="0" applyFill="0" applyAlignment="0" applyProtection="0"/>
    <xf numFmtId="0" fontId="11" fillId="24" borderId="3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31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31" fillId="0" borderId="0" xfId="0" applyFont="1" applyAlignment="1">
      <alignment horizontal="center"/>
    </xf>
    <xf numFmtId="10" fontId="0" fillId="0" borderId="0" xfId="1" applyNumberFormat="1" applyFont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0" borderId="20" xfId="0" applyFill="1" applyBorder="1" applyAlignment="1">
      <alignment horizontal="center"/>
    </xf>
    <xf numFmtId="0" fontId="0" fillId="30" borderId="0" xfId="0" applyFill="1" applyBorder="1" applyAlignment="1">
      <alignment horizontal="center"/>
    </xf>
    <xf numFmtId="0" fontId="31" fillId="30" borderId="0" xfId="0" applyFont="1" applyFill="1" applyBorder="1" applyAlignment="1">
      <alignment horizontal="center" wrapText="1"/>
    </xf>
    <xf numFmtId="2" fontId="31" fillId="30" borderId="0" xfId="0" applyNumberFormat="1" applyFont="1" applyFill="1" applyBorder="1" applyAlignment="1">
      <alignment horizontal="center" wrapText="1"/>
    </xf>
    <xf numFmtId="0" fontId="31" fillId="30" borderId="21" xfId="0" applyFont="1" applyFill="1" applyBorder="1" applyAlignment="1">
      <alignment horizontal="center"/>
    </xf>
    <xf numFmtId="170" fontId="0" fillId="30" borderId="0" xfId="0" applyNumberFormat="1" applyFill="1" applyBorder="1" applyAlignment="1">
      <alignment horizontal="center"/>
    </xf>
    <xf numFmtId="49" fontId="2" fillId="30" borderId="0" xfId="70" applyNumberFormat="1" applyFont="1" applyFill="1" applyBorder="1" applyAlignment="1">
      <alignment horizontal="center"/>
    </xf>
    <xf numFmtId="171" fontId="2" fillId="30" borderId="0" xfId="1" applyNumberFormat="1" applyFont="1" applyFill="1" applyBorder="1" applyAlignment="1">
      <alignment horizontal="center"/>
    </xf>
    <xf numFmtId="10" fontId="2" fillId="30" borderId="21" xfId="134" applyNumberFormat="1" applyFont="1" applyFill="1" applyBorder="1" applyAlignment="1">
      <alignment horizontal="center"/>
    </xf>
    <xf numFmtId="0" fontId="2" fillId="30" borderId="0" xfId="2" applyFill="1" applyBorder="1" applyAlignment="1">
      <alignment horizontal="center"/>
    </xf>
    <xf numFmtId="2" fontId="2" fillId="30" borderId="0" xfId="2" applyNumberFormat="1" applyFill="1" applyBorder="1" applyAlignment="1">
      <alignment horizontal="center"/>
    </xf>
    <xf numFmtId="49" fontId="2" fillId="30" borderId="0" xfId="2" applyNumberFormat="1" applyFill="1" applyBorder="1" applyAlignment="1">
      <alignment horizontal="center"/>
    </xf>
    <xf numFmtId="2" fontId="0" fillId="30" borderId="0" xfId="0" applyNumberFormat="1" applyFill="1" applyBorder="1" applyAlignment="1">
      <alignment horizontal="center"/>
    </xf>
    <xf numFmtId="0" fontId="0" fillId="30" borderId="21" xfId="0" applyFill="1" applyBorder="1" applyAlignment="1">
      <alignment horizontal="center"/>
    </xf>
    <xf numFmtId="0" fontId="0" fillId="30" borderId="22" xfId="0" applyFill="1" applyBorder="1" applyAlignment="1">
      <alignment horizontal="center"/>
    </xf>
    <xf numFmtId="170" fontId="0" fillId="30" borderId="23" xfId="0" applyNumberFormat="1" applyFill="1" applyBorder="1" applyAlignment="1">
      <alignment horizontal="center"/>
    </xf>
    <xf numFmtId="0" fontId="0" fillId="30" borderId="23" xfId="0" applyFill="1" applyBorder="1" applyAlignment="1">
      <alignment horizontal="center"/>
    </xf>
    <xf numFmtId="2" fontId="0" fillId="30" borderId="23" xfId="0" applyNumberFormat="1" applyFill="1" applyBorder="1" applyAlignment="1">
      <alignment horizontal="center"/>
    </xf>
    <xf numFmtId="0" fontId="0" fillId="30" borderId="24" xfId="0" applyFill="1" applyBorder="1" applyAlignment="1">
      <alignment horizontal="center"/>
    </xf>
    <xf numFmtId="2" fontId="2" fillId="30" borderId="16" xfId="2" applyNumberFormat="1" applyFill="1" applyBorder="1" applyAlignment="1">
      <alignment horizontal="center"/>
    </xf>
    <xf numFmtId="0" fontId="31" fillId="30" borderId="0" xfId="0" applyFont="1" applyFill="1" applyBorder="1" applyAlignment="1">
      <alignment horizontal="center"/>
    </xf>
    <xf numFmtId="170" fontId="31" fillId="30" borderId="0" xfId="0" applyNumberFormat="1" applyFont="1" applyFill="1" applyBorder="1" applyAlignment="1">
      <alignment horizontal="center"/>
    </xf>
    <xf numFmtId="169" fontId="33" fillId="30" borderId="0" xfId="70" applyNumberFormat="1" applyFont="1" applyFill="1" applyBorder="1" applyAlignment="1">
      <alignment horizontal="center"/>
    </xf>
    <xf numFmtId="169" fontId="33" fillId="30" borderId="23" xfId="70" applyNumberFormat="1" applyFont="1" applyFill="1" applyBorder="1" applyAlignment="1">
      <alignment horizontal="center"/>
    </xf>
    <xf numFmtId="0" fontId="31" fillId="30" borderId="20" xfId="0" applyFont="1" applyFill="1" applyBorder="1" applyAlignment="1">
      <alignment horizontal="center"/>
    </xf>
    <xf numFmtId="0" fontId="31" fillId="31" borderId="0" xfId="0" applyFont="1" applyFill="1" applyBorder="1" applyAlignment="1">
      <alignment horizontal="center"/>
    </xf>
    <xf numFmtId="170" fontId="0" fillId="31" borderId="0" xfId="0" applyNumberFormat="1" applyFill="1" applyBorder="1" applyAlignment="1">
      <alignment horizontal="center"/>
    </xf>
    <xf numFmtId="169" fontId="2" fillId="31" borderId="0" xfId="70" applyNumberFormat="1" applyFont="1" applyFill="1" applyBorder="1" applyAlignment="1">
      <alignment horizontal="center"/>
    </xf>
    <xf numFmtId="10" fontId="0" fillId="31" borderId="0" xfId="1" applyNumberFormat="1" applyFont="1" applyFill="1" applyBorder="1" applyAlignment="1">
      <alignment horizontal="center"/>
    </xf>
    <xf numFmtId="10" fontId="0" fillId="31" borderId="23" xfId="1" applyNumberFormat="1" applyFont="1" applyFill="1" applyBorder="1" applyAlignment="1">
      <alignment horizontal="center"/>
    </xf>
    <xf numFmtId="0" fontId="0" fillId="0" borderId="20" xfId="0" applyBorder="1"/>
    <xf numFmtId="170" fontId="1" fillId="0" borderId="0" xfId="108" applyNumberFormat="1" applyBorder="1" applyAlignment="1">
      <alignment horizontal="center"/>
    </xf>
    <xf numFmtId="0" fontId="2" fillId="0" borderId="21" xfId="166" applyBorder="1" applyAlignment="1">
      <alignment horizontal="center"/>
    </xf>
    <xf numFmtId="10" fontId="2" fillId="0" borderId="21" xfId="145" applyNumberFormat="1" applyFont="1" applyBorder="1" applyAlignment="1">
      <alignment horizontal="center"/>
    </xf>
    <xf numFmtId="0" fontId="0" fillId="0" borderId="22" xfId="0" applyBorder="1"/>
    <xf numFmtId="170" fontId="1" fillId="0" borderId="23" xfId="108" applyNumberFormat="1" applyBorder="1" applyAlignment="1">
      <alignment horizontal="center"/>
    </xf>
    <xf numFmtId="10" fontId="2" fillId="0" borderId="24" xfId="145" applyNumberFormat="1" applyFont="1" applyBorder="1" applyAlignment="1">
      <alignment horizontal="center"/>
    </xf>
    <xf numFmtId="0" fontId="0" fillId="0" borderId="21" xfId="0" applyBorder="1"/>
    <xf numFmtId="171" fontId="0" fillId="0" borderId="21" xfId="1" applyNumberFormat="1" applyFont="1" applyBorder="1"/>
    <xf numFmtId="171" fontId="0" fillId="0" borderId="24" xfId="1" applyNumberFormat="1" applyFont="1" applyBorder="1"/>
    <xf numFmtId="0" fontId="32" fillId="30" borderId="17" xfId="0" applyFont="1" applyFill="1" applyBorder="1" applyAlignment="1">
      <alignment horizontal="center"/>
    </xf>
    <xf numFmtId="0" fontId="32" fillId="30" borderId="18" xfId="0" applyFont="1" applyFill="1" applyBorder="1" applyAlignment="1">
      <alignment horizontal="center"/>
    </xf>
    <xf numFmtId="0" fontId="32" fillId="30" borderId="19" xfId="0" applyFont="1" applyFill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31" fillId="0" borderId="19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67">
    <cellStyle name="20 % - Accent1" xfId="3"/>
    <cellStyle name="20 % - Accent2" xfId="4"/>
    <cellStyle name="20 % - Accent3" xfId="5"/>
    <cellStyle name="20 % - Accent4" xfId="6"/>
    <cellStyle name="20 % - Accent5" xfId="7"/>
    <cellStyle name="20 % - Accent6" xfId="8"/>
    <cellStyle name="20% - Accent1 2" xfId="9"/>
    <cellStyle name="20% - Accent1 3" xfId="10"/>
    <cellStyle name="20% - Accent2 2" xfId="11"/>
    <cellStyle name="20% - Accent2 3" xfId="12"/>
    <cellStyle name="20% - Accent3 2" xfId="13"/>
    <cellStyle name="20% - Accent3 3" xfId="14"/>
    <cellStyle name="20% - Accent4 2" xfId="15"/>
    <cellStyle name="20% - Accent4 3" xfId="16"/>
    <cellStyle name="20% - Accent5 2" xfId="17"/>
    <cellStyle name="20% - Accent5 3" xfId="18"/>
    <cellStyle name="20% - Accent6 2" xfId="19"/>
    <cellStyle name="20% - Accent6 3" xfId="20"/>
    <cellStyle name="40 % - Accent1" xfId="21"/>
    <cellStyle name="40 % - Accent2" xfId="22"/>
    <cellStyle name="40 % - Accent3" xfId="23"/>
    <cellStyle name="40 % - Accent4" xfId="24"/>
    <cellStyle name="40 % - Accent5" xfId="25"/>
    <cellStyle name="40 % - Accent6" xfId="26"/>
    <cellStyle name="40% - Accent1 2" xfId="27"/>
    <cellStyle name="40% - Accent1 3" xfId="28"/>
    <cellStyle name="40% - Accent2 2" xfId="29"/>
    <cellStyle name="40% - Accent2 3" xfId="30"/>
    <cellStyle name="40% - Accent3 2" xfId="31"/>
    <cellStyle name="40% - Accent3 3" xfId="32"/>
    <cellStyle name="40% - Accent4 2" xfId="33"/>
    <cellStyle name="40% - Accent4 3" xfId="34"/>
    <cellStyle name="40% - Accent5 2" xfId="35"/>
    <cellStyle name="40% - Accent5 3" xfId="36"/>
    <cellStyle name="40% - Accent6 2" xfId="37"/>
    <cellStyle name="40% - Accent6 3" xfId="38"/>
    <cellStyle name="60 % - Accent1" xfId="39"/>
    <cellStyle name="60 % - Accent2" xfId="40"/>
    <cellStyle name="60 % - Accent3" xfId="41"/>
    <cellStyle name="60 % - Accent4" xfId="42"/>
    <cellStyle name="60 % - Accent5" xfId="43"/>
    <cellStyle name="60 % - Accent6" xfId="44"/>
    <cellStyle name="60% - Accent1 2" xfId="45"/>
    <cellStyle name="60% - Accent2 2" xfId="46"/>
    <cellStyle name="60% - Accent3 2" xfId="47"/>
    <cellStyle name="60% - Accent4 2" xfId="48"/>
    <cellStyle name="60% - Accent5 2" xfId="49"/>
    <cellStyle name="60% - Accent6 2" xfId="50"/>
    <cellStyle name="Accent1 2" xfId="51"/>
    <cellStyle name="Accent2 2" xfId="52"/>
    <cellStyle name="Accent3 2" xfId="53"/>
    <cellStyle name="Accent4 2" xfId="54"/>
    <cellStyle name="Accent5 2" xfId="55"/>
    <cellStyle name="Accent6 2" xfId="56"/>
    <cellStyle name="Avertissement" xfId="57"/>
    <cellStyle name="Bad 2" xfId="58"/>
    <cellStyle name="Calcul" xfId="59"/>
    <cellStyle name="Calculation 2" xfId="60"/>
    <cellStyle name="Cellule liée" xfId="61"/>
    <cellStyle name="Check Cell 2" xfId="62"/>
    <cellStyle name="Comma 2" xfId="64"/>
    <cellStyle name="Comma 3" xfId="65"/>
    <cellStyle name="Comma 4" xfId="66"/>
    <cellStyle name="Comma 4 2" xfId="67"/>
    <cellStyle name="Comma 5" xfId="68"/>
    <cellStyle name="Comma 5 2" xfId="69"/>
    <cellStyle name="Comma 6" xfId="70"/>
    <cellStyle name="Comma 7" xfId="63"/>
    <cellStyle name="Commentaire" xfId="71"/>
    <cellStyle name="Currency 2" xfId="73"/>
    <cellStyle name="Currency 3" xfId="72"/>
    <cellStyle name="Entrée" xfId="74"/>
    <cellStyle name="Explanatory Text 2" xfId="75"/>
    <cellStyle name="Explanatory Text 3" xfId="76"/>
    <cellStyle name="Good 2" xfId="77"/>
    <cellStyle name="Grey" xfId="78"/>
    <cellStyle name="Heading 1 2" xfId="79"/>
    <cellStyle name="Heading 1 3" xfId="80"/>
    <cellStyle name="Heading 2 2" xfId="81"/>
    <cellStyle name="Heading 2 3" xfId="82"/>
    <cellStyle name="Heading 3 2" xfId="83"/>
    <cellStyle name="Heading 3 3" xfId="84"/>
    <cellStyle name="Heading 4 2" xfId="85"/>
    <cellStyle name="Heading 4 3" xfId="86"/>
    <cellStyle name="Input [yellow]" xfId="87"/>
    <cellStyle name="Input 2" xfId="88"/>
    <cellStyle name="Insatisfaisant" xfId="89"/>
    <cellStyle name="Linked Cell 2" xfId="90"/>
    <cellStyle name="Linked Cell 3" xfId="91"/>
    <cellStyle name="Milliers 2" xfId="92"/>
    <cellStyle name="Milliers 3" xfId="93"/>
    <cellStyle name="Neutral 2" xfId="94"/>
    <cellStyle name="Neutre" xfId="95"/>
    <cellStyle name="Normal" xfId="0" builtinId="0"/>
    <cellStyle name="Normal - Style1" xfId="96"/>
    <cellStyle name="Normal 10" xfId="97"/>
    <cellStyle name="Normal 10 2" xfId="98"/>
    <cellStyle name="Normal 10_Gaz Metro TFP Tables Second Draft" xfId="99"/>
    <cellStyle name="Normal 11" xfId="100"/>
    <cellStyle name="Normal 12" xfId="101"/>
    <cellStyle name="Normal 13" xfId="102"/>
    <cellStyle name="Normal 14" xfId="103"/>
    <cellStyle name="Normal 15" xfId="104"/>
    <cellStyle name="Normal 16" xfId="105"/>
    <cellStyle name="Normal 17" xfId="106"/>
    <cellStyle name="Normal 18" xfId="107"/>
    <cellStyle name="Normal 19" xfId="108"/>
    <cellStyle name="Normal 2" xfId="109"/>
    <cellStyle name="Normal 2 2" xfId="110"/>
    <cellStyle name="Normal 20" xfId="2"/>
    <cellStyle name="Normal 21" xfId="163"/>
    <cellStyle name="Normal 22" xfId="166"/>
    <cellStyle name="Normal 3" xfId="111"/>
    <cellStyle name="Normal 3 2" xfId="112"/>
    <cellStyle name="Normal 3_ComEd Table 7" xfId="113"/>
    <cellStyle name="Normal 4" xfId="114"/>
    <cellStyle name="Normal 4 2" xfId="115"/>
    <cellStyle name="Normal 4_Copy of Gaz Metro TFP draft Tables 2012 (with inflation measure table)" xfId="116"/>
    <cellStyle name="Normal 5" xfId="117"/>
    <cellStyle name="Normal 6" xfId="118"/>
    <cellStyle name="Normal 6 2" xfId="119"/>
    <cellStyle name="Normal 6_Copy of Gaz Metro TFP draft Tables 2012 (with inflation measure table)" xfId="120"/>
    <cellStyle name="Normal 7" xfId="121"/>
    <cellStyle name="Normal 7 2" xfId="122"/>
    <cellStyle name="Normal 7_Copy of Gaz Metro TFP draft Tables 2012 (with inflation measure table)" xfId="123"/>
    <cellStyle name="Normal 8" xfId="124"/>
    <cellStyle name="Normal 9" xfId="125"/>
    <cellStyle name="Note 2" xfId="126"/>
    <cellStyle name="Note 3" xfId="127"/>
    <cellStyle name="Note 4" xfId="128"/>
    <cellStyle name="Output 2" xfId="129"/>
    <cellStyle name="Percent" xfId="1" builtinId="5"/>
    <cellStyle name="Percent [2]" xfId="131"/>
    <cellStyle name="Percent 10" xfId="130"/>
    <cellStyle name="Percent 11" xfId="165"/>
    <cellStyle name="Percent 12" xfId="164"/>
    <cellStyle name="Percent 2" xfId="132"/>
    <cellStyle name="Percent 3" xfId="133"/>
    <cellStyle name="Percent 4" xfId="134"/>
    <cellStyle name="Percent 4 2" xfId="135"/>
    <cellStyle name="Percent 5" xfId="136"/>
    <cellStyle name="Percent 5 2" xfId="137"/>
    <cellStyle name="Percent 5 3" xfId="138"/>
    <cellStyle name="Percent 5 4" xfId="139"/>
    <cellStyle name="Percent 6" xfId="140"/>
    <cellStyle name="Percent 6 2" xfId="141"/>
    <cellStyle name="Percent 6 3" xfId="142"/>
    <cellStyle name="Percent 7" xfId="143"/>
    <cellStyle name="Percent 8" xfId="144"/>
    <cellStyle name="Percent 9" xfId="145"/>
    <cellStyle name="Pourcentage 2" xfId="146"/>
    <cellStyle name="Satisfaisant" xfId="147"/>
    <cellStyle name="Sortie" xfId="148"/>
    <cellStyle name="Texte explicatif" xfId="149"/>
    <cellStyle name="Title 2" xfId="150"/>
    <cellStyle name="Title 3" xfId="151"/>
    <cellStyle name="Titre" xfId="152"/>
    <cellStyle name="Titre 1" xfId="153"/>
    <cellStyle name="Titre 2" xfId="154"/>
    <cellStyle name="Titre 3" xfId="155"/>
    <cellStyle name="Titre 4" xfId="156"/>
    <cellStyle name="Titre_Gaz Metro TFP Tables Second Draft" xfId="157"/>
    <cellStyle name="Total 2" xfId="158"/>
    <cellStyle name="Total 3" xfId="159"/>
    <cellStyle name="Vérification" xfId="160"/>
    <cellStyle name="Warning Text 2" xfId="161"/>
    <cellStyle name="Warning Text 3" xfId="1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43" workbookViewId="0">
      <selection activeCell="C56" sqref="C56"/>
    </sheetView>
  </sheetViews>
  <sheetFormatPr defaultRowHeight="15" x14ac:dyDescent="0.25"/>
  <cols>
    <col min="1" max="2" width="9.140625" style="2"/>
    <col min="3" max="3" width="15.7109375" style="4" bestFit="1" customWidth="1"/>
    <col min="4" max="4" width="15.7109375" style="2" customWidth="1"/>
    <col min="5" max="5" width="22.5703125" style="2" bestFit="1" customWidth="1"/>
    <col min="6" max="6" width="30" style="2" customWidth="1"/>
    <col min="7" max="7" width="30" style="3" customWidth="1"/>
    <col min="8" max="8" width="30.5703125" style="2" bestFit="1" customWidth="1"/>
  </cols>
  <sheetData>
    <row r="1" spans="1:8" ht="18.75" x14ac:dyDescent="0.3">
      <c r="A1" s="50" t="s">
        <v>90</v>
      </c>
      <c r="B1" s="51"/>
      <c r="C1" s="51"/>
      <c r="D1" s="51"/>
      <c r="E1" s="51"/>
      <c r="F1" s="51"/>
      <c r="G1" s="51"/>
      <c r="H1" s="52"/>
    </row>
    <row r="2" spans="1:8" s="1" customFormat="1" ht="54.75" customHeight="1" x14ac:dyDescent="0.25">
      <c r="A2" s="34" t="s">
        <v>2</v>
      </c>
      <c r="B2" s="30" t="s">
        <v>0</v>
      </c>
      <c r="C2" s="30" t="s">
        <v>88</v>
      </c>
      <c r="D2" s="35" t="s">
        <v>89</v>
      </c>
      <c r="E2" s="30" t="s">
        <v>43</v>
      </c>
      <c r="F2" s="12" t="s">
        <v>84</v>
      </c>
      <c r="G2" s="13" t="s">
        <v>85</v>
      </c>
      <c r="H2" s="14" t="s">
        <v>86</v>
      </c>
    </row>
    <row r="3" spans="1:8" x14ac:dyDescent="0.25">
      <c r="A3" s="10">
        <v>1956</v>
      </c>
      <c r="B3" s="15">
        <v>17.7</v>
      </c>
      <c r="C3" s="31"/>
      <c r="D3" s="36"/>
      <c r="E3" s="15" t="s">
        <v>42</v>
      </c>
      <c r="F3" s="16" t="s">
        <v>44</v>
      </c>
      <c r="G3" s="17">
        <f>(A3-1955)/40</f>
        <v>2.5000000000000001E-2</v>
      </c>
      <c r="H3" s="18">
        <f>G3/G$44</f>
        <v>1.2195121951219512E-3</v>
      </c>
    </row>
    <row r="4" spans="1:8" x14ac:dyDescent="0.25">
      <c r="A4" s="10">
        <f>A3+1</f>
        <v>1957</v>
      </c>
      <c r="B4" s="15">
        <v>18</v>
      </c>
      <c r="C4" s="31"/>
      <c r="D4" s="36"/>
      <c r="E4" s="15" t="s">
        <v>41</v>
      </c>
      <c r="F4" s="16" t="s">
        <v>45</v>
      </c>
      <c r="G4" s="17">
        <f t="shared" ref="G4:G42" si="0">(A4-1955)/40</f>
        <v>0.05</v>
      </c>
      <c r="H4" s="18">
        <f t="shared" ref="H4:H42" si="1">G4/G$44</f>
        <v>2.4390243902439024E-3</v>
      </c>
    </row>
    <row r="5" spans="1:8" x14ac:dyDescent="0.25">
      <c r="A5" s="10">
        <f t="shared" ref="A5:A59" si="2">A4+1</f>
        <v>1958</v>
      </c>
      <c r="B5" s="15">
        <v>17.399999999999999</v>
      </c>
      <c r="C5" s="31"/>
      <c r="D5" s="36"/>
      <c r="E5" s="15" t="s">
        <v>40</v>
      </c>
      <c r="F5" s="16" t="s">
        <v>46</v>
      </c>
      <c r="G5" s="17">
        <f t="shared" si="0"/>
        <v>7.4999999999999997E-2</v>
      </c>
      <c r="H5" s="18">
        <f t="shared" si="1"/>
        <v>3.6585365853658534E-3</v>
      </c>
    </row>
    <row r="6" spans="1:8" x14ac:dyDescent="0.25">
      <c r="A6" s="10">
        <f t="shared" si="2"/>
        <v>1959</v>
      </c>
      <c r="B6" s="15">
        <v>18.100000000000001</v>
      </c>
      <c r="C6" s="31"/>
      <c r="D6" s="36"/>
      <c r="E6" s="15" t="s">
        <v>39</v>
      </c>
      <c r="F6" s="16" t="s">
        <v>47</v>
      </c>
      <c r="G6" s="17">
        <f t="shared" si="0"/>
        <v>0.1</v>
      </c>
      <c r="H6" s="18">
        <f t="shared" si="1"/>
        <v>4.8780487804878049E-3</v>
      </c>
    </row>
    <row r="7" spans="1:8" x14ac:dyDescent="0.25">
      <c r="A7" s="10">
        <f t="shared" si="2"/>
        <v>1960</v>
      </c>
      <c r="B7" s="15">
        <v>18.7</v>
      </c>
      <c r="C7" s="31"/>
      <c r="D7" s="36"/>
      <c r="E7" s="15" t="s">
        <v>38</v>
      </c>
      <c r="F7" s="16" t="s">
        <v>48</v>
      </c>
      <c r="G7" s="17">
        <f t="shared" si="0"/>
        <v>0.125</v>
      </c>
      <c r="H7" s="18">
        <f t="shared" si="1"/>
        <v>6.0975609756097563E-3</v>
      </c>
    </row>
    <row r="8" spans="1:8" x14ac:dyDescent="0.25">
      <c r="A8" s="10">
        <f t="shared" si="2"/>
        <v>1961</v>
      </c>
      <c r="B8" s="15">
        <v>18.7</v>
      </c>
      <c r="C8" s="31"/>
      <c r="D8" s="36"/>
      <c r="E8" s="15" t="s">
        <v>37</v>
      </c>
      <c r="F8" s="16" t="s">
        <v>49</v>
      </c>
      <c r="G8" s="17">
        <f t="shared" si="0"/>
        <v>0.15</v>
      </c>
      <c r="H8" s="18">
        <f t="shared" si="1"/>
        <v>7.3170731707317069E-3</v>
      </c>
    </row>
    <row r="9" spans="1:8" x14ac:dyDescent="0.25">
      <c r="A9" s="10">
        <f t="shared" si="2"/>
        <v>1962</v>
      </c>
      <c r="B9" s="15">
        <v>19</v>
      </c>
      <c r="C9" s="31"/>
      <c r="D9" s="36"/>
      <c r="E9" s="15" t="s">
        <v>36</v>
      </c>
      <c r="F9" s="16" t="s">
        <v>50</v>
      </c>
      <c r="G9" s="17">
        <f t="shared" si="0"/>
        <v>0.17499999999999999</v>
      </c>
      <c r="H9" s="18">
        <f t="shared" si="1"/>
        <v>8.5365853658536574E-3</v>
      </c>
    </row>
    <row r="10" spans="1:8" x14ac:dyDescent="0.25">
      <c r="A10" s="10">
        <f t="shared" si="2"/>
        <v>1963</v>
      </c>
      <c r="B10" s="15">
        <v>19.100000000000001</v>
      </c>
      <c r="C10" s="31"/>
      <c r="D10" s="36"/>
      <c r="E10" s="15" t="s">
        <v>35</v>
      </c>
      <c r="F10" s="16" t="s">
        <v>51</v>
      </c>
      <c r="G10" s="17">
        <f t="shared" si="0"/>
        <v>0.2</v>
      </c>
      <c r="H10" s="18">
        <f t="shared" si="1"/>
        <v>9.7560975609756097E-3</v>
      </c>
    </row>
    <row r="11" spans="1:8" x14ac:dyDescent="0.25">
      <c r="A11" s="10">
        <f t="shared" si="2"/>
        <v>1964</v>
      </c>
      <c r="B11" s="15">
        <v>19.5</v>
      </c>
      <c r="C11" s="31"/>
      <c r="D11" s="36"/>
      <c r="E11" s="15" t="s">
        <v>34</v>
      </c>
      <c r="F11" s="16" t="s">
        <v>52</v>
      </c>
      <c r="G11" s="17">
        <f t="shared" si="0"/>
        <v>0.22500000000000001</v>
      </c>
      <c r="H11" s="18">
        <f t="shared" si="1"/>
        <v>1.0975609756097562E-2</v>
      </c>
    </row>
    <row r="12" spans="1:8" x14ac:dyDescent="0.25">
      <c r="A12" s="10">
        <f t="shared" si="2"/>
        <v>1965</v>
      </c>
      <c r="B12" s="15">
        <v>19.899999999999999</v>
      </c>
      <c r="C12" s="31"/>
      <c r="D12" s="36"/>
      <c r="E12" s="15" t="s">
        <v>33</v>
      </c>
      <c r="F12" s="16" t="s">
        <v>53</v>
      </c>
      <c r="G12" s="17">
        <f t="shared" si="0"/>
        <v>0.25</v>
      </c>
      <c r="H12" s="18">
        <f t="shared" si="1"/>
        <v>1.2195121951219513E-2</v>
      </c>
    </row>
    <row r="13" spans="1:8" x14ac:dyDescent="0.25">
      <c r="A13" s="10">
        <f t="shared" si="2"/>
        <v>1966</v>
      </c>
      <c r="B13" s="15">
        <v>20.9</v>
      </c>
      <c r="C13" s="31"/>
      <c r="D13" s="36"/>
      <c r="E13" s="15" t="s">
        <v>32</v>
      </c>
      <c r="F13" s="16" t="s">
        <v>54</v>
      </c>
      <c r="G13" s="17">
        <f t="shared" si="0"/>
        <v>0.27500000000000002</v>
      </c>
      <c r="H13" s="18">
        <f t="shared" si="1"/>
        <v>1.3414634146341465E-2</v>
      </c>
    </row>
    <row r="14" spans="1:8" x14ac:dyDescent="0.25">
      <c r="A14" s="10">
        <f t="shared" si="2"/>
        <v>1967</v>
      </c>
      <c r="B14" s="15">
        <v>21.7</v>
      </c>
      <c r="C14" s="31"/>
      <c r="D14" s="36"/>
      <c r="E14" s="15" t="s">
        <v>31</v>
      </c>
      <c r="F14" s="16" t="s">
        <v>55</v>
      </c>
      <c r="G14" s="17">
        <f t="shared" si="0"/>
        <v>0.3</v>
      </c>
      <c r="H14" s="18">
        <f t="shared" si="1"/>
        <v>1.4634146341463414E-2</v>
      </c>
    </row>
    <row r="15" spans="1:8" x14ac:dyDescent="0.25">
      <c r="A15" s="10">
        <f t="shared" si="2"/>
        <v>1968</v>
      </c>
      <c r="B15" s="15">
        <v>21.5</v>
      </c>
      <c r="C15" s="31"/>
      <c r="D15" s="36"/>
      <c r="E15" s="15" t="s">
        <v>30</v>
      </c>
      <c r="F15" s="16" t="s">
        <v>56</v>
      </c>
      <c r="G15" s="17">
        <f t="shared" si="0"/>
        <v>0.32500000000000001</v>
      </c>
      <c r="H15" s="18">
        <f t="shared" si="1"/>
        <v>1.5853658536585366E-2</v>
      </c>
    </row>
    <row r="16" spans="1:8" x14ac:dyDescent="0.25">
      <c r="A16" s="10">
        <f t="shared" si="2"/>
        <v>1969</v>
      </c>
      <c r="B16" s="15">
        <v>22.4</v>
      </c>
      <c r="C16" s="31"/>
      <c r="D16" s="36"/>
      <c r="E16" s="15" t="s">
        <v>29</v>
      </c>
      <c r="F16" s="16" t="s">
        <v>57</v>
      </c>
      <c r="G16" s="17">
        <f t="shared" si="0"/>
        <v>0.35</v>
      </c>
      <c r="H16" s="18">
        <f t="shared" si="1"/>
        <v>1.7073170731707315E-2</v>
      </c>
    </row>
    <row r="17" spans="1:8" x14ac:dyDescent="0.25">
      <c r="A17" s="10">
        <f t="shared" si="2"/>
        <v>1970</v>
      </c>
      <c r="B17" s="15">
        <v>24.1</v>
      </c>
      <c r="C17" s="31"/>
      <c r="D17" s="36"/>
      <c r="E17" s="15" t="s">
        <v>28</v>
      </c>
      <c r="F17" s="16" t="s">
        <v>58</v>
      </c>
      <c r="G17" s="17">
        <f t="shared" si="0"/>
        <v>0.375</v>
      </c>
      <c r="H17" s="18">
        <f t="shared" si="1"/>
        <v>1.8292682926829267E-2</v>
      </c>
    </row>
    <row r="18" spans="1:8" x14ac:dyDescent="0.25">
      <c r="A18" s="10">
        <f t="shared" si="2"/>
        <v>1971</v>
      </c>
      <c r="B18" s="15">
        <v>25</v>
      </c>
      <c r="C18" s="31"/>
      <c r="D18" s="36"/>
      <c r="E18" s="15" t="s">
        <v>27</v>
      </c>
      <c r="F18" s="16" t="s">
        <v>59</v>
      </c>
      <c r="G18" s="17">
        <f t="shared" si="0"/>
        <v>0.4</v>
      </c>
      <c r="H18" s="18">
        <f t="shared" si="1"/>
        <v>1.9512195121951219E-2</v>
      </c>
    </row>
    <row r="19" spans="1:8" x14ac:dyDescent="0.25">
      <c r="A19" s="10">
        <f t="shared" si="2"/>
        <v>1972</v>
      </c>
      <c r="B19" s="15">
        <v>26.1</v>
      </c>
      <c r="C19" s="31"/>
      <c r="D19" s="36"/>
      <c r="E19" s="15" t="s">
        <v>26</v>
      </c>
      <c r="F19" s="16" t="s">
        <v>60</v>
      </c>
      <c r="G19" s="17">
        <f t="shared" si="0"/>
        <v>0.42499999999999999</v>
      </c>
      <c r="H19" s="18">
        <f t="shared" si="1"/>
        <v>2.0731707317073172E-2</v>
      </c>
    </row>
    <row r="20" spans="1:8" x14ac:dyDescent="0.25">
      <c r="A20" s="10">
        <f t="shared" si="2"/>
        <v>1973</v>
      </c>
      <c r="B20" s="15">
        <v>28.5</v>
      </c>
      <c r="C20" s="31"/>
      <c r="D20" s="36"/>
      <c r="E20" s="15" t="s">
        <v>25</v>
      </c>
      <c r="F20" s="16" t="s">
        <v>61</v>
      </c>
      <c r="G20" s="17">
        <f t="shared" si="0"/>
        <v>0.45</v>
      </c>
      <c r="H20" s="18">
        <f t="shared" si="1"/>
        <v>2.1951219512195124E-2</v>
      </c>
    </row>
    <row r="21" spans="1:8" x14ac:dyDescent="0.25">
      <c r="A21" s="10">
        <f t="shared" si="2"/>
        <v>1974</v>
      </c>
      <c r="B21" s="15">
        <v>34.299999999999997</v>
      </c>
      <c r="C21" s="31"/>
      <c r="D21" s="36"/>
      <c r="E21" s="15" t="s">
        <v>24</v>
      </c>
      <c r="F21" s="16" t="s">
        <v>62</v>
      </c>
      <c r="G21" s="17">
        <f t="shared" si="0"/>
        <v>0.47499999999999998</v>
      </c>
      <c r="H21" s="18">
        <f t="shared" si="1"/>
        <v>2.3170731707317073E-2</v>
      </c>
    </row>
    <row r="22" spans="1:8" x14ac:dyDescent="0.25">
      <c r="A22" s="10">
        <f t="shared" si="2"/>
        <v>1975</v>
      </c>
      <c r="B22" s="15">
        <v>38.5</v>
      </c>
      <c r="C22" s="31"/>
      <c r="D22" s="36"/>
      <c r="E22" s="15" t="s">
        <v>23</v>
      </c>
      <c r="F22" s="16" t="s">
        <v>63</v>
      </c>
      <c r="G22" s="17">
        <f t="shared" si="0"/>
        <v>0.5</v>
      </c>
      <c r="H22" s="18">
        <f t="shared" si="1"/>
        <v>2.4390243902439025E-2</v>
      </c>
    </row>
    <row r="23" spans="1:8" x14ac:dyDescent="0.25">
      <c r="A23" s="10">
        <f t="shared" si="2"/>
        <v>1976</v>
      </c>
      <c r="B23" s="15">
        <v>40.700000000000003</v>
      </c>
      <c r="C23" s="31"/>
      <c r="D23" s="36"/>
      <c r="E23" s="15" t="s">
        <v>22</v>
      </c>
      <c r="F23" s="16" t="s">
        <v>64</v>
      </c>
      <c r="G23" s="17">
        <f t="shared" si="0"/>
        <v>0.52500000000000002</v>
      </c>
      <c r="H23" s="18">
        <f t="shared" si="1"/>
        <v>2.5609756097560978E-2</v>
      </c>
    </row>
    <row r="24" spans="1:8" x14ac:dyDescent="0.25">
      <c r="A24" s="10">
        <f t="shared" si="2"/>
        <v>1977</v>
      </c>
      <c r="B24" s="15">
        <v>43.4</v>
      </c>
      <c r="C24" s="31"/>
      <c r="D24" s="36"/>
      <c r="E24" s="15" t="s">
        <v>21</v>
      </c>
      <c r="F24" s="16" t="s">
        <v>65</v>
      </c>
      <c r="G24" s="17">
        <f t="shared" si="0"/>
        <v>0.55000000000000004</v>
      </c>
      <c r="H24" s="18">
        <f t="shared" si="1"/>
        <v>2.682926829268293E-2</v>
      </c>
    </row>
    <row r="25" spans="1:8" x14ac:dyDescent="0.25">
      <c r="A25" s="10">
        <f t="shared" si="2"/>
        <v>1978</v>
      </c>
      <c r="B25" s="15">
        <v>46.6</v>
      </c>
      <c r="C25" s="31"/>
      <c r="D25" s="36"/>
      <c r="E25" s="15" t="s">
        <v>20</v>
      </c>
      <c r="F25" s="16" t="s">
        <v>66</v>
      </c>
      <c r="G25" s="17">
        <f t="shared" si="0"/>
        <v>0.57499999999999996</v>
      </c>
      <c r="H25" s="18">
        <f t="shared" si="1"/>
        <v>2.8048780487804875E-2</v>
      </c>
    </row>
    <row r="26" spans="1:8" x14ac:dyDescent="0.25">
      <c r="A26" s="10">
        <f t="shared" si="2"/>
        <v>1979</v>
      </c>
      <c r="B26" s="15">
        <v>52.9</v>
      </c>
      <c r="C26" s="31"/>
      <c r="D26" s="36"/>
      <c r="E26" s="15" t="s">
        <v>19</v>
      </c>
      <c r="F26" s="16" t="s">
        <v>67</v>
      </c>
      <c r="G26" s="17">
        <f t="shared" si="0"/>
        <v>0.6</v>
      </c>
      <c r="H26" s="18">
        <f t="shared" si="1"/>
        <v>2.9268292682926828E-2</v>
      </c>
    </row>
    <row r="27" spans="1:8" x14ac:dyDescent="0.25">
      <c r="A27" s="10">
        <f t="shared" si="2"/>
        <v>1980</v>
      </c>
      <c r="B27" s="15">
        <v>60.3</v>
      </c>
      <c r="C27" s="31"/>
      <c r="D27" s="36"/>
      <c r="E27" s="15" t="s">
        <v>18</v>
      </c>
      <c r="F27" s="16" t="s">
        <v>68</v>
      </c>
      <c r="G27" s="17">
        <f t="shared" si="0"/>
        <v>0.625</v>
      </c>
      <c r="H27" s="18">
        <f t="shared" si="1"/>
        <v>3.048780487804878E-2</v>
      </c>
    </row>
    <row r="28" spans="1:8" x14ac:dyDescent="0.25">
      <c r="A28" s="10">
        <f t="shared" si="2"/>
        <v>1981</v>
      </c>
      <c r="B28" s="15">
        <v>65.7</v>
      </c>
      <c r="C28" s="31"/>
      <c r="D28" s="36"/>
      <c r="E28" s="15" t="s">
        <v>17</v>
      </c>
      <c r="F28" s="16" t="s">
        <v>69</v>
      </c>
      <c r="G28" s="17">
        <f t="shared" si="0"/>
        <v>0.65</v>
      </c>
      <c r="H28" s="18">
        <f t="shared" si="1"/>
        <v>3.1707317073170732E-2</v>
      </c>
    </row>
    <row r="29" spans="1:8" x14ac:dyDescent="0.25">
      <c r="A29" s="10">
        <f t="shared" si="2"/>
        <v>1982</v>
      </c>
      <c r="B29" s="15">
        <v>71.8</v>
      </c>
      <c r="C29" s="31"/>
      <c r="D29" s="36"/>
      <c r="E29" s="15" t="s">
        <v>16</v>
      </c>
      <c r="F29" s="16" t="s">
        <v>70</v>
      </c>
      <c r="G29" s="17">
        <f t="shared" si="0"/>
        <v>0.67500000000000004</v>
      </c>
      <c r="H29" s="18">
        <f t="shared" si="1"/>
        <v>3.2926829268292684E-2</v>
      </c>
    </row>
    <row r="30" spans="1:8" x14ac:dyDescent="0.25">
      <c r="A30" s="10">
        <f t="shared" si="2"/>
        <v>1983</v>
      </c>
      <c r="B30" s="15">
        <v>74.8</v>
      </c>
      <c r="C30" s="31"/>
      <c r="D30" s="36"/>
      <c r="E30" s="15" t="s">
        <v>15</v>
      </c>
      <c r="F30" s="16" t="s">
        <v>71</v>
      </c>
      <c r="G30" s="17">
        <f t="shared" si="0"/>
        <v>0.7</v>
      </c>
      <c r="H30" s="18">
        <f t="shared" si="1"/>
        <v>3.414634146341463E-2</v>
      </c>
    </row>
    <row r="31" spans="1:8" x14ac:dyDescent="0.25">
      <c r="A31" s="10">
        <f t="shared" si="2"/>
        <v>1984</v>
      </c>
      <c r="B31" s="15">
        <v>78.099999999999994</v>
      </c>
      <c r="C31" s="31"/>
      <c r="D31" s="36"/>
      <c r="E31" s="15" t="s">
        <v>14</v>
      </c>
      <c r="F31" s="16" t="s">
        <v>72</v>
      </c>
      <c r="G31" s="17">
        <f t="shared" si="0"/>
        <v>0.72499999999999998</v>
      </c>
      <c r="H31" s="18">
        <f t="shared" si="1"/>
        <v>3.5365853658536582E-2</v>
      </c>
    </row>
    <row r="32" spans="1:8" x14ac:dyDescent="0.25">
      <c r="A32" s="10">
        <f t="shared" si="2"/>
        <v>1985</v>
      </c>
      <c r="B32" s="15">
        <v>82.1</v>
      </c>
      <c r="C32" s="31"/>
      <c r="D32" s="36"/>
      <c r="E32" s="15" t="s">
        <v>13</v>
      </c>
      <c r="F32" s="16" t="s">
        <v>73</v>
      </c>
      <c r="G32" s="17">
        <f t="shared" si="0"/>
        <v>0.75</v>
      </c>
      <c r="H32" s="18">
        <f t="shared" si="1"/>
        <v>3.6585365853658534E-2</v>
      </c>
    </row>
    <row r="33" spans="1:8" x14ac:dyDescent="0.25">
      <c r="A33" s="10">
        <f t="shared" si="2"/>
        <v>1986</v>
      </c>
      <c r="B33" s="15">
        <v>84</v>
      </c>
      <c r="C33" s="31"/>
      <c r="D33" s="36"/>
      <c r="E33" s="15" t="s">
        <v>12</v>
      </c>
      <c r="F33" s="16" t="s">
        <v>74</v>
      </c>
      <c r="G33" s="17">
        <f t="shared" si="0"/>
        <v>0.77500000000000002</v>
      </c>
      <c r="H33" s="18">
        <f t="shared" si="1"/>
        <v>3.7804878048780487E-2</v>
      </c>
    </row>
    <row r="34" spans="1:8" x14ac:dyDescent="0.25">
      <c r="A34" s="10">
        <f t="shared" si="2"/>
        <v>1987</v>
      </c>
      <c r="B34" s="15">
        <v>86.6</v>
      </c>
      <c r="C34" s="31"/>
      <c r="D34" s="36"/>
      <c r="E34" s="15" t="s">
        <v>11</v>
      </c>
      <c r="F34" s="16" t="s">
        <v>75</v>
      </c>
      <c r="G34" s="17">
        <f t="shared" si="0"/>
        <v>0.8</v>
      </c>
      <c r="H34" s="18">
        <f t="shared" si="1"/>
        <v>3.9024390243902439E-2</v>
      </c>
    </row>
    <row r="35" spans="1:8" x14ac:dyDescent="0.25">
      <c r="A35" s="10">
        <f t="shared" si="2"/>
        <v>1988</v>
      </c>
      <c r="B35" s="15">
        <v>91.9</v>
      </c>
      <c r="C35" s="31"/>
      <c r="D35" s="36"/>
      <c r="E35" s="15" t="s">
        <v>10</v>
      </c>
      <c r="F35" s="16" t="s">
        <v>76</v>
      </c>
      <c r="G35" s="17">
        <f t="shared" si="0"/>
        <v>0.82499999999999996</v>
      </c>
      <c r="H35" s="18">
        <f t="shared" si="1"/>
        <v>4.0243902439024391E-2</v>
      </c>
    </row>
    <row r="36" spans="1:8" x14ac:dyDescent="0.25">
      <c r="A36" s="10">
        <f t="shared" si="2"/>
        <v>1989</v>
      </c>
      <c r="B36" s="15">
        <v>95.5</v>
      </c>
      <c r="C36" s="31"/>
      <c r="D36" s="36"/>
      <c r="E36" s="15" t="s">
        <v>9</v>
      </c>
      <c r="F36" s="16" t="s">
        <v>77</v>
      </c>
      <c r="G36" s="17">
        <f t="shared" si="0"/>
        <v>0.85</v>
      </c>
      <c r="H36" s="18">
        <f t="shared" si="1"/>
        <v>4.1463414634146344E-2</v>
      </c>
    </row>
    <row r="37" spans="1:8" x14ac:dyDescent="0.25">
      <c r="A37" s="10">
        <f t="shared" si="2"/>
        <v>1990</v>
      </c>
      <c r="B37" s="15">
        <v>98.5</v>
      </c>
      <c r="C37" s="31"/>
      <c r="D37" s="36"/>
      <c r="E37" s="15" t="s">
        <v>8</v>
      </c>
      <c r="F37" s="16" t="s">
        <v>78</v>
      </c>
      <c r="G37" s="17">
        <f t="shared" si="0"/>
        <v>0.875</v>
      </c>
      <c r="H37" s="18">
        <f t="shared" si="1"/>
        <v>4.2682926829268296E-2</v>
      </c>
    </row>
    <row r="38" spans="1:8" x14ac:dyDescent="0.25">
      <c r="A38" s="10">
        <f t="shared" si="2"/>
        <v>1991</v>
      </c>
      <c r="B38" s="15">
        <v>97.7</v>
      </c>
      <c r="C38" s="31"/>
      <c r="D38" s="36"/>
      <c r="E38" s="15" t="s">
        <v>7</v>
      </c>
      <c r="F38" s="16" t="s">
        <v>79</v>
      </c>
      <c r="G38" s="17">
        <f t="shared" si="0"/>
        <v>0.9</v>
      </c>
      <c r="H38" s="18">
        <f t="shared" si="1"/>
        <v>4.3902439024390248E-2</v>
      </c>
    </row>
    <row r="39" spans="1:8" x14ac:dyDescent="0.25">
      <c r="A39" s="10">
        <f t="shared" si="2"/>
        <v>1992</v>
      </c>
      <c r="B39" s="15">
        <v>100</v>
      </c>
      <c r="C39" s="31"/>
      <c r="D39" s="36"/>
      <c r="E39" s="15" t="s">
        <v>6</v>
      </c>
      <c r="F39" s="16" t="s">
        <v>80</v>
      </c>
      <c r="G39" s="17">
        <f t="shared" si="0"/>
        <v>0.92500000000000004</v>
      </c>
      <c r="H39" s="18">
        <f t="shared" si="1"/>
        <v>4.5121951219512201E-2</v>
      </c>
    </row>
    <row r="40" spans="1:8" x14ac:dyDescent="0.25">
      <c r="A40" s="10">
        <f t="shared" si="2"/>
        <v>1993</v>
      </c>
      <c r="B40" s="15">
        <v>102.5</v>
      </c>
      <c r="C40" s="31"/>
      <c r="D40" s="36"/>
      <c r="E40" s="15" t="s">
        <v>5</v>
      </c>
      <c r="F40" s="16" t="s">
        <v>81</v>
      </c>
      <c r="G40" s="17">
        <f t="shared" si="0"/>
        <v>0.95</v>
      </c>
      <c r="H40" s="18">
        <f t="shared" si="1"/>
        <v>4.6341463414634146E-2</v>
      </c>
    </row>
    <row r="41" spans="1:8" x14ac:dyDescent="0.25">
      <c r="A41" s="10">
        <f t="shared" si="2"/>
        <v>1994</v>
      </c>
      <c r="B41" s="15">
        <v>108.2</v>
      </c>
      <c r="C41" s="31"/>
      <c r="D41" s="36"/>
      <c r="E41" s="15" t="s">
        <v>4</v>
      </c>
      <c r="F41" s="16" t="s">
        <v>82</v>
      </c>
      <c r="G41" s="17">
        <f t="shared" si="0"/>
        <v>0.97499999999999998</v>
      </c>
      <c r="H41" s="18">
        <f t="shared" si="1"/>
        <v>4.7560975609756098E-2</v>
      </c>
    </row>
    <row r="42" spans="1:8" x14ac:dyDescent="0.25">
      <c r="A42" s="10">
        <f t="shared" si="2"/>
        <v>1995</v>
      </c>
      <c r="B42" s="15">
        <v>116.7</v>
      </c>
      <c r="C42" s="31"/>
      <c r="D42" s="36"/>
      <c r="E42" s="15" t="s">
        <v>3</v>
      </c>
      <c r="F42" s="16" t="s">
        <v>83</v>
      </c>
      <c r="G42" s="17">
        <f t="shared" si="0"/>
        <v>1</v>
      </c>
      <c r="H42" s="18">
        <f t="shared" si="1"/>
        <v>4.878048780487805E-2</v>
      </c>
    </row>
    <row r="43" spans="1:8" ht="15.75" thickBot="1" x14ac:dyDescent="0.3">
      <c r="A43" s="10">
        <f t="shared" si="2"/>
        <v>1996</v>
      </c>
      <c r="B43" s="15">
        <v>116.6</v>
      </c>
      <c r="C43" s="31"/>
      <c r="D43" s="36"/>
      <c r="E43" s="15"/>
      <c r="F43" s="19"/>
      <c r="G43" s="20"/>
      <c r="H43" s="18"/>
    </row>
    <row r="44" spans="1:8" ht="15.75" thickBot="1" x14ac:dyDescent="0.3">
      <c r="A44" s="10">
        <f t="shared" si="2"/>
        <v>1997</v>
      </c>
      <c r="B44" s="15">
        <v>118</v>
      </c>
      <c r="C44" s="31"/>
      <c r="D44" s="36"/>
      <c r="E44" s="15"/>
      <c r="F44" s="19" t="s">
        <v>87</v>
      </c>
      <c r="G44" s="29">
        <f>SUM(G3:G42)</f>
        <v>20.5</v>
      </c>
      <c r="H44" s="18"/>
    </row>
    <row r="45" spans="1:8" x14ac:dyDescent="0.25">
      <c r="A45" s="10">
        <f t="shared" si="2"/>
        <v>1998</v>
      </c>
      <c r="B45" s="15">
        <v>122.8</v>
      </c>
      <c r="C45" s="31"/>
      <c r="D45" s="36"/>
      <c r="E45" s="15"/>
      <c r="F45" s="21"/>
      <c r="G45" s="20"/>
      <c r="H45" s="18"/>
    </row>
    <row r="46" spans="1:8" x14ac:dyDescent="0.25">
      <c r="A46" s="10">
        <f t="shared" si="2"/>
        <v>1999</v>
      </c>
      <c r="B46" s="15">
        <v>126.1</v>
      </c>
      <c r="C46" s="31"/>
      <c r="D46" s="36"/>
      <c r="E46" s="15"/>
      <c r="F46" s="19"/>
      <c r="G46" s="20"/>
      <c r="H46" s="18"/>
    </row>
    <row r="47" spans="1:8" x14ac:dyDescent="0.25">
      <c r="A47" s="10">
        <f t="shared" si="2"/>
        <v>2000</v>
      </c>
      <c r="B47" s="15">
        <v>128.69999999999999</v>
      </c>
      <c r="C47" s="31"/>
      <c r="D47" s="36"/>
      <c r="E47" s="15"/>
      <c r="F47" s="19"/>
      <c r="G47" s="20"/>
      <c r="H47" s="18"/>
    </row>
    <row r="48" spans="1:8" x14ac:dyDescent="0.25">
      <c r="A48" s="10">
        <f t="shared" si="2"/>
        <v>2001</v>
      </c>
      <c r="B48" s="15">
        <v>129.6</v>
      </c>
      <c r="C48" s="31"/>
      <c r="D48" s="36"/>
      <c r="E48" s="15"/>
      <c r="F48" s="19"/>
      <c r="G48" s="20"/>
      <c r="H48" s="18"/>
    </row>
    <row r="49" spans="1:8" x14ac:dyDescent="0.25">
      <c r="A49" s="10">
        <f t="shared" si="2"/>
        <v>2002</v>
      </c>
      <c r="B49" s="15">
        <v>130.5</v>
      </c>
      <c r="C49" s="32">
        <f t="shared" ref="C49:C59" si="3">SUMPRODUCT(B10:B49,H$3:H$42)</f>
        <v>91.329146341463414</v>
      </c>
      <c r="D49" s="37"/>
      <c r="E49" s="15"/>
      <c r="F49" s="19"/>
      <c r="G49" s="20"/>
      <c r="H49" s="18"/>
    </row>
    <row r="50" spans="1:8" x14ac:dyDescent="0.25">
      <c r="A50" s="10">
        <f t="shared" si="2"/>
        <v>2003</v>
      </c>
      <c r="B50" s="15">
        <v>130.6</v>
      </c>
      <c r="C50" s="32">
        <f t="shared" si="3"/>
        <v>94.295243902439026</v>
      </c>
      <c r="D50" s="38">
        <f t="shared" ref="D50:D59" si="4">LN(C50/C49)</f>
        <v>3.1960778857832384E-2</v>
      </c>
      <c r="E50" s="11"/>
      <c r="F50" s="19"/>
      <c r="G50" s="20"/>
      <c r="H50" s="18"/>
    </row>
    <row r="51" spans="1:8" x14ac:dyDescent="0.25">
      <c r="A51" s="10">
        <f t="shared" si="2"/>
        <v>2004</v>
      </c>
      <c r="B51" s="15">
        <v>131.1</v>
      </c>
      <c r="C51" s="32">
        <f t="shared" si="3"/>
        <v>97.149756097560967</v>
      </c>
      <c r="D51" s="38">
        <f t="shared" si="4"/>
        <v>2.9822912694203257E-2</v>
      </c>
      <c r="E51" s="11"/>
      <c r="F51" s="19"/>
      <c r="G51" s="20"/>
      <c r="H51" s="18"/>
    </row>
    <row r="52" spans="1:8" x14ac:dyDescent="0.25">
      <c r="A52" s="10">
        <f t="shared" si="2"/>
        <v>2005</v>
      </c>
      <c r="B52" s="15">
        <v>133.6</v>
      </c>
      <c r="C52" s="32">
        <f t="shared" si="3"/>
        <v>99.990121951219521</v>
      </c>
      <c r="D52" s="38">
        <f t="shared" si="4"/>
        <v>2.8817735376675986E-2</v>
      </c>
      <c r="E52" s="11"/>
      <c r="F52" s="11"/>
      <c r="G52" s="22"/>
      <c r="H52" s="23"/>
    </row>
    <row r="53" spans="1:8" x14ac:dyDescent="0.25">
      <c r="A53" s="10">
        <f t="shared" si="2"/>
        <v>2006</v>
      </c>
      <c r="B53" s="15">
        <v>142.4</v>
      </c>
      <c r="C53" s="32">
        <f t="shared" si="3"/>
        <v>103.12109756097563</v>
      </c>
      <c r="D53" s="38">
        <f t="shared" si="4"/>
        <v>3.0832601484688364E-2</v>
      </c>
      <c r="E53" s="11"/>
      <c r="F53" s="11"/>
      <c r="G53" s="22"/>
      <c r="H53" s="23"/>
    </row>
    <row r="54" spans="1:8" x14ac:dyDescent="0.25">
      <c r="A54" s="10">
        <f t="shared" si="2"/>
        <v>2007</v>
      </c>
      <c r="B54" s="15">
        <v>148.80000000000001</v>
      </c>
      <c r="C54" s="32">
        <f t="shared" si="3"/>
        <v>106.41609756097562</v>
      </c>
      <c r="D54" s="38">
        <f t="shared" si="4"/>
        <v>3.1452856224383499E-2</v>
      </c>
      <c r="E54" s="11"/>
      <c r="F54" s="11"/>
      <c r="G54" s="22"/>
      <c r="H54" s="23"/>
    </row>
    <row r="55" spans="1:8" x14ac:dyDescent="0.25">
      <c r="A55" s="10">
        <f t="shared" si="2"/>
        <v>2008</v>
      </c>
      <c r="B55" s="15">
        <v>150.30000000000001</v>
      </c>
      <c r="C55" s="32">
        <f t="shared" si="3"/>
        <v>109.62926829268292</v>
      </c>
      <c r="D55" s="38">
        <f t="shared" si="4"/>
        <v>2.9747526999194696E-2</v>
      </c>
      <c r="E55" s="11"/>
      <c r="F55" s="11"/>
      <c r="G55" s="22"/>
      <c r="H55" s="23"/>
    </row>
    <row r="56" spans="1:8" x14ac:dyDescent="0.25">
      <c r="A56" s="10">
        <f t="shared" si="2"/>
        <v>2009</v>
      </c>
      <c r="B56" s="15">
        <v>151.1</v>
      </c>
      <c r="C56" s="32">
        <f t="shared" si="3"/>
        <v>112.72439024390243</v>
      </c>
      <c r="D56" s="38">
        <f t="shared" si="4"/>
        <v>2.7841429727349241E-2</v>
      </c>
      <c r="E56" s="11"/>
      <c r="F56" s="11"/>
      <c r="G56" s="22"/>
      <c r="H56" s="23"/>
    </row>
    <row r="57" spans="1:8" x14ac:dyDescent="0.25">
      <c r="A57" s="10">
        <f t="shared" si="2"/>
        <v>2010</v>
      </c>
      <c r="B57" s="15">
        <v>155.1</v>
      </c>
      <c r="C57" s="32">
        <f t="shared" si="3"/>
        <v>115.85768292682927</v>
      </c>
      <c r="D57" s="38">
        <f t="shared" si="4"/>
        <v>2.7416751506385353E-2</v>
      </c>
      <c r="E57" s="11"/>
      <c r="F57" s="11"/>
      <c r="G57" s="22"/>
      <c r="H57" s="23"/>
    </row>
    <row r="58" spans="1:8" x14ac:dyDescent="0.25">
      <c r="A58" s="10">
        <f t="shared" si="2"/>
        <v>2011</v>
      </c>
      <c r="B58" s="15">
        <v>160.1</v>
      </c>
      <c r="C58" s="32">
        <f t="shared" si="3"/>
        <v>119.07512195121951</v>
      </c>
      <c r="D58" s="38">
        <f t="shared" si="4"/>
        <v>2.7392004277913776E-2</v>
      </c>
      <c r="E58" s="11"/>
      <c r="F58" s="11"/>
      <c r="G58" s="22"/>
      <c r="H58" s="23"/>
    </row>
    <row r="59" spans="1:8" ht="15.75" thickBot="1" x14ac:dyDescent="0.3">
      <c r="A59" s="24">
        <f t="shared" si="2"/>
        <v>2012</v>
      </c>
      <c r="B59" s="25">
        <v>161.6</v>
      </c>
      <c r="C59" s="33">
        <f t="shared" si="3"/>
        <v>122.20097560975609</v>
      </c>
      <c r="D59" s="39">
        <f t="shared" si="4"/>
        <v>2.5912459577762257E-2</v>
      </c>
      <c r="E59" s="26"/>
      <c r="F59" s="26"/>
      <c r="G59" s="27"/>
      <c r="H59" s="28"/>
    </row>
  </sheetData>
  <mergeCells count="1">
    <mergeCell ref="A1:H1"/>
  </mergeCells>
  <pageMargins left="0.7" right="0.7" top="0.75" bottom="0.75" header="0.3" footer="0.3"/>
  <pageSetup orientation="portrait" r:id="rId1"/>
  <ignoredErrors>
    <ignoredError sqref="F4:F20" twoDigitTextYear="1"/>
    <ignoredError sqref="C49:C5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C9" sqref="C9"/>
    </sheetView>
  </sheetViews>
  <sheetFormatPr defaultRowHeight="15" x14ac:dyDescent="0.25"/>
  <cols>
    <col min="2" max="2" width="32.5703125" style="2" bestFit="1" customWidth="1"/>
    <col min="3" max="3" width="16.85546875" style="2" customWidth="1"/>
    <col min="4" max="4" width="2" customWidth="1"/>
    <col min="5" max="5" width="9.140625" style="2"/>
    <col min="6" max="6" width="14.7109375" style="2" bestFit="1" customWidth="1"/>
    <col min="7" max="7" width="16.85546875" style="2" customWidth="1"/>
  </cols>
  <sheetData>
    <row r="1" spans="1:7" x14ac:dyDescent="0.25">
      <c r="A1" s="53" t="s">
        <v>92</v>
      </c>
      <c r="B1" s="54"/>
      <c r="C1" s="55"/>
      <c r="E1" s="53" t="s">
        <v>93</v>
      </c>
      <c r="F1" s="54"/>
      <c r="G1" s="55"/>
    </row>
    <row r="2" spans="1:7" x14ac:dyDescent="0.25">
      <c r="A2" s="40"/>
      <c r="B2" s="7"/>
      <c r="C2" s="8"/>
      <c r="E2" s="6"/>
      <c r="F2" s="7"/>
      <c r="G2" s="8"/>
    </row>
    <row r="3" spans="1:7" x14ac:dyDescent="0.25">
      <c r="A3" s="40" t="s">
        <v>2</v>
      </c>
      <c r="B3" s="7" t="s">
        <v>91</v>
      </c>
      <c r="C3" s="8" t="s">
        <v>89</v>
      </c>
      <c r="E3" s="6" t="s">
        <v>2</v>
      </c>
      <c r="F3" s="7" t="s">
        <v>1</v>
      </c>
      <c r="G3" s="8" t="s">
        <v>89</v>
      </c>
    </row>
    <row r="4" spans="1:7" x14ac:dyDescent="0.25">
      <c r="A4" s="40">
        <v>2002</v>
      </c>
      <c r="B4" s="41">
        <v>710.73</v>
      </c>
      <c r="C4" s="42"/>
      <c r="E4" s="6">
        <v>2002</v>
      </c>
      <c r="F4" s="41">
        <v>90.4</v>
      </c>
      <c r="G4" s="42"/>
    </row>
    <row r="5" spans="1:7" x14ac:dyDescent="0.25">
      <c r="A5" s="40">
        <v>2003</v>
      </c>
      <c r="B5" s="41">
        <v>728.23</v>
      </c>
      <c r="C5" s="43">
        <f>LN(B5/B4)</f>
        <v>2.4324321520253198E-2</v>
      </c>
      <c r="E5" s="6">
        <v>2003</v>
      </c>
      <c r="F5" s="41">
        <v>91.8</v>
      </c>
      <c r="G5" s="43">
        <f>LN(F5/F4)</f>
        <v>1.5368030228313937E-2</v>
      </c>
    </row>
    <row r="6" spans="1:7" x14ac:dyDescent="0.25">
      <c r="A6" s="40">
        <v>2004</v>
      </c>
      <c r="B6" s="41">
        <v>748.78</v>
      </c>
      <c r="C6" s="43">
        <f t="shared" ref="C6:C14" si="0">LN(B6/B5)</f>
        <v>2.7828283039008347E-2</v>
      </c>
      <c r="E6" s="6">
        <v>2004</v>
      </c>
      <c r="F6" s="41">
        <v>93.4</v>
      </c>
      <c r="G6" s="43">
        <f t="shared" ref="G6:G14" si="1">LN(F6/F5)</f>
        <v>1.7279047608352169E-2</v>
      </c>
    </row>
    <row r="7" spans="1:7" x14ac:dyDescent="0.25">
      <c r="A7" s="40">
        <v>2005</v>
      </c>
      <c r="B7" s="41">
        <v>776.19</v>
      </c>
      <c r="C7" s="43">
        <f t="shared" si="0"/>
        <v>3.5952120169339574E-2</v>
      </c>
      <c r="E7" s="6">
        <v>2005</v>
      </c>
      <c r="F7" s="41">
        <v>95.5</v>
      </c>
      <c r="G7" s="43">
        <f t="shared" si="1"/>
        <v>2.2234902251887574E-2</v>
      </c>
    </row>
    <row r="8" spans="1:7" x14ac:dyDescent="0.25">
      <c r="A8" s="40">
        <v>2006</v>
      </c>
      <c r="B8" s="41">
        <v>788.62</v>
      </c>
      <c r="C8" s="43">
        <f t="shared" si="0"/>
        <v>1.5887246947571057E-2</v>
      </c>
      <c r="E8" s="6">
        <v>2006</v>
      </c>
      <c r="F8" s="41">
        <v>97.7</v>
      </c>
      <c r="G8" s="43">
        <f t="shared" si="1"/>
        <v>2.2775311562052453E-2</v>
      </c>
    </row>
    <row r="9" spans="1:7" x14ac:dyDescent="0.25">
      <c r="A9" s="40">
        <v>2007</v>
      </c>
      <c r="B9" s="41">
        <v>818.93</v>
      </c>
      <c r="C9" s="43">
        <f t="shared" si="0"/>
        <v>3.7714027592942109E-2</v>
      </c>
      <c r="E9" s="6">
        <v>2007</v>
      </c>
      <c r="F9" s="41">
        <v>100</v>
      </c>
      <c r="G9" s="43">
        <f t="shared" si="1"/>
        <v>2.3268626939354269E-2</v>
      </c>
    </row>
    <row r="10" spans="1:7" x14ac:dyDescent="0.25">
      <c r="A10" s="40">
        <v>2008</v>
      </c>
      <c r="B10" s="41">
        <v>838.14</v>
      </c>
      <c r="C10" s="43">
        <f t="shared" si="0"/>
        <v>2.318654085269118E-2</v>
      </c>
      <c r="E10" s="6">
        <v>2008</v>
      </c>
      <c r="F10" s="41">
        <v>102.5</v>
      </c>
      <c r="G10" s="43">
        <f t="shared" si="1"/>
        <v>2.4692612590371414E-2</v>
      </c>
    </row>
    <row r="11" spans="1:7" x14ac:dyDescent="0.25">
      <c r="A11" s="40">
        <v>2009</v>
      </c>
      <c r="B11" s="41">
        <v>849.15</v>
      </c>
      <c r="C11" s="43">
        <f t="shared" si="0"/>
        <v>1.305069818326412E-2</v>
      </c>
      <c r="E11" s="6">
        <v>2009</v>
      </c>
      <c r="F11" s="41">
        <v>104</v>
      </c>
      <c r="G11" s="43">
        <f t="shared" si="1"/>
        <v>1.4528100562909808E-2</v>
      </c>
    </row>
    <row r="12" spans="1:7" x14ac:dyDescent="0.25">
      <c r="A12" s="40">
        <v>2010</v>
      </c>
      <c r="B12" s="41">
        <v>882.21</v>
      </c>
      <c r="C12" s="43">
        <f t="shared" si="0"/>
        <v>3.8194273753935047E-2</v>
      </c>
      <c r="E12" s="6">
        <v>2010</v>
      </c>
      <c r="F12" s="41">
        <v>105.3</v>
      </c>
      <c r="G12" s="43">
        <f t="shared" si="1"/>
        <v>1.242251999855711E-2</v>
      </c>
    </row>
    <row r="13" spans="1:7" x14ac:dyDescent="0.25">
      <c r="A13" s="40">
        <v>2011</v>
      </c>
      <c r="B13" s="41">
        <v>894.71</v>
      </c>
      <c r="C13" s="43">
        <f t="shared" si="0"/>
        <v>1.4069520517189885E-2</v>
      </c>
      <c r="E13" s="6">
        <v>2011</v>
      </c>
      <c r="F13" s="41">
        <v>107.7</v>
      </c>
      <c r="G13" s="43">
        <f t="shared" si="1"/>
        <v>2.2536165022413127E-2</v>
      </c>
    </row>
    <row r="14" spans="1:7" ht="15.75" thickBot="1" x14ac:dyDescent="0.3">
      <c r="A14" s="44">
        <v>2012</v>
      </c>
      <c r="B14" s="45">
        <v>908</v>
      </c>
      <c r="C14" s="46">
        <f t="shared" si="0"/>
        <v>1.4744735179389476E-2</v>
      </c>
      <c r="E14" s="9">
        <v>2012</v>
      </c>
      <c r="F14" s="45">
        <v>109.4</v>
      </c>
      <c r="G14" s="46">
        <f t="shared" si="1"/>
        <v>1.5661305825538006E-2</v>
      </c>
    </row>
  </sheetData>
  <mergeCells count="2">
    <mergeCell ref="A1:C1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5"/>
  <sheetViews>
    <sheetView tabSelected="1" workbookViewId="0">
      <selection activeCell="E13" sqref="E13"/>
    </sheetView>
  </sheetViews>
  <sheetFormatPr defaultRowHeight="15" x14ac:dyDescent="0.25"/>
  <cols>
    <col min="1" max="1" width="24.85546875" style="2" bestFit="1" customWidth="1"/>
    <col min="2" max="2" width="26.5703125" bestFit="1" customWidth="1"/>
    <col min="5" max="5" width="13.28515625" bestFit="1" customWidth="1"/>
  </cols>
  <sheetData>
    <row r="1" spans="1:6" ht="15.75" thickBot="1" x14ac:dyDescent="0.3">
      <c r="A1" s="2" t="s">
        <v>2</v>
      </c>
      <c r="B1" s="1" t="s">
        <v>99</v>
      </c>
    </row>
    <row r="2" spans="1:6" x14ac:dyDescent="0.25">
      <c r="A2" s="2">
        <v>2002</v>
      </c>
      <c r="E2" s="56" t="s">
        <v>94</v>
      </c>
      <c r="F2" s="57"/>
    </row>
    <row r="3" spans="1:6" x14ac:dyDescent="0.25">
      <c r="A3" s="2">
        <v>2003</v>
      </c>
      <c r="B3" s="5">
        <f>F$4*'Capital Component'!D50+F$5*'OM&amp;A Components'!C5+F$6*'OM&amp;A Components'!G5</f>
        <v>2.7831440967767997E-2</v>
      </c>
      <c r="E3" s="40"/>
      <c r="F3" s="47"/>
    </row>
    <row r="4" spans="1:6" x14ac:dyDescent="0.25">
      <c r="A4" s="2">
        <v>2004</v>
      </c>
      <c r="B4" s="5">
        <f>F$4*'Capital Component'!D51+F$5*'OM&amp;A Components'!C6+F$6*'OM&amp;A Components'!G6</f>
        <v>2.7759152580446551E-2</v>
      </c>
      <c r="E4" s="40" t="s">
        <v>95</v>
      </c>
      <c r="F4" s="48">
        <v>0.6</v>
      </c>
    </row>
    <row r="5" spans="1:6" x14ac:dyDescent="0.25">
      <c r="A5" s="2">
        <v>2005</v>
      </c>
      <c r="B5" s="5">
        <f>F$4*'Capital Component'!D52+F$5*'OM&amp;A Components'!C7+F$6*'OM&amp;A Components'!G7</f>
        <v>3.002542314364718E-2</v>
      </c>
      <c r="E5" s="40" t="s">
        <v>96</v>
      </c>
      <c r="F5" s="48">
        <f>0.4*0.7</f>
        <v>0.27999999999999997</v>
      </c>
    </row>
    <row r="6" spans="1:6" ht="15.75" thickBot="1" x14ac:dyDescent="0.3">
      <c r="A6" s="2">
        <v>2006</v>
      </c>
      <c r="B6" s="5">
        <f>F$4*'Capital Component'!D53+F$5*'OM&amp;A Components'!C8+F$6*'OM&amp;A Components'!G8</f>
        <v>2.5681027423579209E-2</v>
      </c>
      <c r="E6" s="44" t="s">
        <v>97</v>
      </c>
      <c r="F6" s="49">
        <f>0.4*0.3</f>
        <v>0.12</v>
      </c>
    </row>
    <row r="7" spans="1:6" x14ac:dyDescent="0.25">
      <c r="A7" s="2">
        <v>2007</v>
      </c>
      <c r="B7" s="5">
        <f>F$4*'Capital Component'!D54+F$5*'OM&amp;A Components'!C9+F$6*'OM&amp;A Components'!G9</f>
        <v>3.2223876693376396E-2</v>
      </c>
    </row>
    <row r="8" spans="1:6" x14ac:dyDescent="0.25">
      <c r="A8" s="2">
        <v>2008</v>
      </c>
      <c r="B8" s="5">
        <f>F$4*'Capital Component'!D55+F$5*'OM&amp;A Components'!C10+F$6*'OM&amp;A Components'!G10</f>
        <v>2.7303861149114921E-2</v>
      </c>
    </row>
    <row r="9" spans="1:6" x14ac:dyDescent="0.25">
      <c r="A9" s="2">
        <v>2009</v>
      </c>
      <c r="B9" s="5">
        <f>F$4*'Capital Component'!D56+F$5*'OM&amp;A Components'!C11+F$6*'OM&amp;A Components'!G11</f>
        <v>2.2102425395272674E-2</v>
      </c>
      <c r="E9" t="s">
        <v>98</v>
      </c>
    </row>
    <row r="10" spans="1:6" x14ac:dyDescent="0.25">
      <c r="A10" s="2">
        <v>2010</v>
      </c>
      <c r="B10" s="5">
        <f>F$4*'Capital Component'!D57+F$5*'OM&amp;A Components'!C12+F$6*'OM&amp;A Components'!G12</f>
        <v>2.8635149954759877E-2</v>
      </c>
    </row>
    <row r="11" spans="1:6" x14ac:dyDescent="0.25">
      <c r="A11" s="2">
        <v>2011</v>
      </c>
      <c r="B11" s="5">
        <f>F$4*'Capital Component'!D58+F$5*'OM&amp;A Components'!C13+F$6*'OM&amp;A Components'!G13</f>
        <v>2.307900811425101E-2</v>
      </c>
    </row>
    <row r="12" spans="1:6" x14ac:dyDescent="0.25">
      <c r="A12" s="2">
        <v>2012</v>
      </c>
      <c r="B12" s="5">
        <f>F$4*'Capital Component'!D59+F$5*'OM&amp;A Components'!C14+F$6*'OM&amp;A Components'!G14</f>
        <v>2.1555358295950969E-2</v>
      </c>
    </row>
    <row r="14" spans="1:6" x14ac:dyDescent="0.25">
      <c r="A14" s="2" t="s">
        <v>101</v>
      </c>
      <c r="B14" s="5">
        <f>STDEV(B3:B12)</f>
        <v>3.4924277113921034E-3</v>
      </c>
    </row>
    <row r="15" spans="1:6" x14ac:dyDescent="0.25">
      <c r="A15" s="2" t="s">
        <v>100</v>
      </c>
      <c r="B15" s="5">
        <f>STDEV(B6:B12)</f>
        <v>3.8874328437694854E-3</v>
      </c>
    </row>
  </sheetData>
  <mergeCells count="1"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Capital Component</vt:lpstr>
      <vt:lpstr>OM&amp;A Components</vt:lpstr>
      <vt:lpstr>Inflation Factor</vt:lpstr>
    </vt:vector>
  </TitlesOfParts>
  <Company>Applied Tech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Fenrick, Steve</dc:creator>
  <cp:lastModifiedBy>Susi Vogt</cp:lastModifiedBy>
  <dcterms:created xsi:type="dcterms:W3CDTF">2013-05-27T21:06:30Z</dcterms:created>
  <dcterms:modified xsi:type="dcterms:W3CDTF">2013-06-04T12:38:13Z</dcterms:modified>
</cp:coreProperties>
</file>