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22692" windowHeight="9204"/>
  </bookViews>
  <sheets>
    <sheet name="CWH DRO WC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10" i="1" l="1"/>
  <c r="B12" i="1" s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G2" i="1"/>
  <c r="F2" i="1"/>
  <c r="E2" i="1"/>
  <c r="D2" i="1"/>
  <c r="C2" i="1"/>
  <c r="F10" i="1" l="1"/>
  <c r="F12" i="1" s="1"/>
  <c r="D10" i="1"/>
  <c r="D12" i="1" s="1"/>
  <c r="E10" i="1"/>
  <c r="E12" i="1" s="1"/>
  <c r="C10" i="1"/>
  <c r="C12" i="1" s="1"/>
  <c r="G9" i="1"/>
  <c r="G10" i="1" s="1"/>
  <c r="G12" i="1" s="1"/>
</calcChain>
</file>

<file path=xl/sharedStrings.xml><?xml version="1.0" encoding="utf-8"?>
<sst xmlns="http://schemas.openxmlformats.org/spreadsheetml/2006/main" count="17" uniqueCount="17">
  <si>
    <t>Description</t>
  </si>
  <si>
    <t>2009 Board Approved</t>
  </si>
  <si>
    <t>Actual 2009 CGAAP</t>
  </si>
  <si>
    <t>Actual 2010 CGAAP</t>
  </si>
  <si>
    <t>Actual 2011 CGAAP</t>
  </si>
  <si>
    <t>Bridge Year 2012 CGAAP</t>
  </si>
  <si>
    <t>Test Year 2013 CGAAP</t>
  </si>
  <si>
    <t>Cost of Power</t>
  </si>
  <si>
    <t>Distribution Expenses - Operations</t>
  </si>
  <si>
    <t>Distribution Expenses - Maintenance</t>
  </si>
  <si>
    <t>Billing and Collecting</t>
  </si>
  <si>
    <t>Community Relations</t>
  </si>
  <si>
    <t>Administrative and General Expenses</t>
  </si>
  <si>
    <t>Taxes Other than Income Taxes</t>
  </si>
  <si>
    <t>Working Capital</t>
  </si>
  <si>
    <t>Working Capital Allowance</t>
  </si>
  <si>
    <t>Total OMA per Envelope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</si>
</sst>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3" xfId="0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" fontId="0" fillId="0" borderId="3" xfId="0" applyNumberFormat="1" applyFill="1" applyBorder="1" applyAlignment="1"/>
    <xf numFmtId="164" fontId="0" fillId="0" borderId="4" xfId="1" applyNumberFormat="1" applyFont="1" applyFill="1" applyBorder="1" applyAlignment="1"/>
    <xf numFmtId="1" fontId="0" fillId="0" borderId="6" xfId="0" applyNumberFormat="1" applyFill="1" applyBorder="1" applyAlignment="1"/>
    <xf numFmtId="164" fontId="0" fillId="0" borderId="7" xfId="1" applyNumberFormat="1" applyFont="1" applyFill="1" applyBorder="1" applyAlignment="1"/>
    <xf numFmtId="164" fontId="0" fillId="0" borderId="7" xfId="1" applyNumberFormat="1" applyFont="1" applyBorder="1"/>
    <xf numFmtId="164" fontId="0" fillId="0" borderId="8" xfId="1" applyNumberFormat="1" applyFont="1" applyBorder="1"/>
    <xf numFmtId="0" fontId="0" fillId="0" borderId="12" xfId="0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0" fontId="2" fillId="0" borderId="3" xfId="0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" fontId="2" fillId="0" borderId="9" xfId="0" applyNumberFormat="1" applyFont="1" applyFill="1" applyBorder="1" applyAlignment="1"/>
    <xf numFmtId="164" fontId="2" fillId="0" borderId="10" xfId="1" applyNumberFormat="1" applyFont="1" applyFill="1" applyBorder="1" applyAlignment="1"/>
    <xf numFmtId="164" fontId="2" fillId="0" borderId="10" xfId="1" applyNumberFormat="1" applyFont="1" applyBorder="1"/>
    <xf numFmtId="164" fontId="2" fillId="0" borderId="11" xfId="1" applyNumberFormat="1" applyFont="1" applyBorder="1"/>
    <xf numFmtId="0" fontId="2" fillId="3" borderId="9" xfId="0" applyFont="1" applyFill="1" applyBorder="1" applyAlignment="1">
      <alignment horizontal="center"/>
    </xf>
    <xf numFmtId="164" fontId="2" fillId="3" borderId="10" xfId="1" applyNumberFormat="1" applyFont="1" applyFill="1" applyBorder="1"/>
    <xf numFmtId="164" fontId="2" fillId="3" borderId="11" xfId="1" applyNumberFormat="1" applyFont="1" applyFill="1" applyBorder="1"/>
    <xf numFmtId="0" fontId="2" fillId="3" borderId="15" xfId="0" applyFont="1" applyFill="1" applyBorder="1" applyAlignment="1">
      <alignment horizontal="center"/>
    </xf>
    <xf numFmtId="164" fontId="2" fillId="3" borderId="16" xfId="1" applyNumberFormat="1" applyFont="1" applyFill="1" applyBorder="1"/>
    <xf numFmtId="164" fontId="2" fillId="3" borderId="17" xfId="1" applyNumberFormat="1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W%20Hydro%20Revenue%20Requirement%20Model%20-%202013%20for%202009%20Rebas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9 CGAAP"/>
      <sheetName val="FA Continuity 2010 CGAAP"/>
      <sheetName val="FA Continuity 2011 CGAAP"/>
      <sheetName val="FA Continuity 2012 CGAAP"/>
      <sheetName val="FA Cont 2012 MIFRS"/>
      <sheetName val="FA Continuity 2013 CGAAP"/>
      <sheetName val="Trial Balance"/>
      <sheetName val="2009 Balance Sheet"/>
      <sheetName val="2009 Income Statement"/>
      <sheetName val="2010 Balance Sheet"/>
      <sheetName val="2010 Income Statement"/>
      <sheetName val="2011 Balance Sheet"/>
      <sheetName val="2011 Income Statement"/>
      <sheetName val="2012 Balance Sheet"/>
      <sheetName val="2012 Income Statement"/>
      <sheetName val="2012 FS MIFRS app F"/>
      <sheetName val="2013 Balance Sheet"/>
      <sheetName val="2013 Income Statement"/>
      <sheetName val="2013 FS  MIFRS  app E"/>
      <sheetName val="Return on Capital"/>
      <sheetName val="Debt &amp; Capital Structure"/>
      <sheetName val="Tax rates"/>
      <sheetName val="CCA Continuity 2012"/>
      <sheetName val="CCA Continuity 2013"/>
      <sheetName val="Reserves Continuity"/>
      <sheetName val="Corporation Loss Continuity"/>
      <sheetName val="Tax Adjustments 2012"/>
      <sheetName val="Tax Adjustments 2013"/>
      <sheetName val="2013 Rev Deficiency"/>
      <sheetName val="Capital Tax &amp; Expense Schedules"/>
      <sheetName val="Revenue Requirement"/>
    </sheetNames>
    <sheetDataSet>
      <sheetData sheetId="0" refreshError="1"/>
      <sheetData sheetId="1">
        <row r="10">
          <cell r="D10">
            <v>46065.54</v>
          </cell>
        </row>
      </sheetData>
      <sheetData sheetId="2">
        <row r="11">
          <cell r="J11">
            <v>684.4</v>
          </cell>
        </row>
      </sheetData>
      <sheetData sheetId="3">
        <row r="11">
          <cell r="E11">
            <v>2961.74</v>
          </cell>
        </row>
      </sheetData>
      <sheetData sheetId="4">
        <row r="10">
          <cell r="E10">
            <v>50000</v>
          </cell>
        </row>
      </sheetData>
      <sheetData sheetId="5">
        <row r="11">
          <cell r="J11">
            <v>783.4</v>
          </cell>
        </row>
      </sheetData>
      <sheetData sheetId="6">
        <row r="10">
          <cell r="D10">
            <v>96065.540000000008</v>
          </cell>
        </row>
      </sheetData>
      <sheetData sheetId="7">
        <row r="204">
          <cell r="L204">
            <v>-4044265.3756422657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">
          <cell r="D8">
            <v>0.52669999999999995</v>
          </cell>
        </row>
        <row r="18">
          <cell r="E18">
            <v>294136.32000000001</v>
          </cell>
          <cell r="K18">
            <v>356562.33</v>
          </cell>
          <cell r="Q18">
            <v>381192.2</v>
          </cell>
          <cell r="W18">
            <v>361000</v>
          </cell>
          <cell r="AD18">
            <v>297400</v>
          </cell>
        </row>
        <row r="19">
          <cell r="E19">
            <v>300079.13999999996</v>
          </cell>
          <cell r="K19">
            <v>275058.72000000003</v>
          </cell>
          <cell r="Q19">
            <v>317900.25999999995</v>
          </cell>
          <cell r="W19">
            <v>332100</v>
          </cell>
          <cell r="AD19">
            <v>251300</v>
          </cell>
        </row>
        <row r="20">
          <cell r="E20">
            <v>320587.73999999993</v>
          </cell>
          <cell r="K20">
            <v>263519.25</v>
          </cell>
          <cell r="Q20">
            <v>317324.33</v>
          </cell>
          <cell r="W20">
            <v>485000</v>
          </cell>
          <cell r="AD20">
            <v>523700</v>
          </cell>
        </row>
        <row r="21">
          <cell r="E21">
            <v>34635.629999999997</v>
          </cell>
          <cell r="K21">
            <v>26083.54</v>
          </cell>
          <cell r="Q21">
            <v>42647.25</v>
          </cell>
          <cell r="W21">
            <v>36700</v>
          </cell>
          <cell r="AD21">
            <v>38400</v>
          </cell>
        </row>
        <row r="22">
          <cell r="E22">
            <v>728785.2</v>
          </cell>
          <cell r="K22">
            <v>809156.0399999998</v>
          </cell>
          <cell r="Q22">
            <v>882524.11</v>
          </cell>
          <cell r="W22">
            <v>1028500</v>
          </cell>
          <cell r="AD22">
            <v>909405</v>
          </cell>
        </row>
        <row r="23">
          <cell r="E23">
            <v>30252.74</v>
          </cell>
          <cell r="K23">
            <v>28433.99</v>
          </cell>
          <cell r="Q23">
            <v>34859.599999999999</v>
          </cell>
          <cell r="W23">
            <v>35400</v>
          </cell>
          <cell r="AD23">
            <v>36400</v>
          </cell>
        </row>
        <row r="25">
          <cell r="E25">
            <v>9729967.8999999985</v>
          </cell>
          <cell r="K25">
            <v>11143849.499999998</v>
          </cell>
          <cell r="Q25">
            <v>12231645.58</v>
          </cell>
          <cell r="W25">
            <v>15074694.84556549</v>
          </cell>
          <cell r="AD25">
            <v>15992047.951358603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9">
          <cell r="D9">
            <v>233243.15638181262</v>
          </cell>
        </row>
      </sheetData>
      <sheetData sheetId="30" refreshError="1"/>
      <sheetData sheetId="31">
        <row r="6">
          <cell r="C6">
            <v>508619.31807813194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Normal="100" workbookViewId="0"/>
  </sheetViews>
  <sheetFormatPr defaultRowHeight="14.4" x14ac:dyDescent="0.3"/>
  <cols>
    <col min="1" max="1" width="34.88671875" bestFit="1" customWidth="1"/>
    <col min="2" max="2" width="12.77734375" bestFit="1" customWidth="1"/>
    <col min="3" max="6" width="11.5546875" bestFit="1" customWidth="1"/>
    <col min="7" max="7" width="13.6640625" bestFit="1" customWidth="1"/>
  </cols>
  <sheetData>
    <row r="1" spans="1:8" s="4" customFormat="1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</row>
    <row r="2" spans="1:8" s="4" customFormat="1" x14ac:dyDescent="0.3">
      <c r="A2" s="17" t="s">
        <v>7</v>
      </c>
      <c r="B2" s="18">
        <v>12368901</v>
      </c>
      <c r="C2" s="18">
        <f>+'[1]Return on Capital'!$E$25</f>
        <v>9729967.8999999985</v>
      </c>
      <c r="D2" s="18">
        <f>+'[1]Return on Capital'!$K$25</f>
        <v>11143849.499999998</v>
      </c>
      <c r="E2" s="18">
        <f>+'[1]Return on Capital'!$Q$25</f>
        <v>12231645.58</v>
      </c>
      <c r="F2" s="18">
        <f>+'[1]Return on Capital'!$W$25</f>
        <v>15074694.84556549</v>
      </c>
      <c r="G2" s="19">
        <f>+'[1]Return on Capital'!$AD$25</f>
        <v>15992047.951358603</v>
      </c>
    </row>
    <row r="3" spans="1:8" x14ac:dyDescent="0.3">
      <c r="A3" s="5" t="s">
        <v>8</v>
      </c>
      <c r="B3" s="6">
        <v>264900</v>
      </c>
      <c r="C3" s="6">
        <f>+'[1]Return on Capital'!$E$18</f>
        <v>294136.32000000001</v>
      </c>
      <c r="D3" s="6">
        <f>+'[1]Return on Capital'!$K$18</f>
        <v>356562.33</v>
      </c>
      <c r="E3" s="6">
        <f>+'[1]Return on Capital'!$Q$18</f>
        <v>381192.2</v>
      </c>
      <c r="F3" s="6">
        <f>+'[1]Return on Capital'!$W$18</f>
        <v>361000</v>
      </c>
      <c r="G3" s="7">
        <f>+'[1]Return on Capital'!$AD$18</f>
        <v>297400</v>
      </c>
    </row>
    <row r="4" spans="1:8" x14ac:dyDescent="0.3">
      <c r="A4" s="5" t="s">
        <v>9</v>
      </c>
      <c r="B4" s="6">
        <v>292600</v>
      </c>
      <c r="C4" s="6">
        <f>+'[1]Return on Capital'!$E$19</f>
        <v>300079.13999999996</v>
      </c>
      <c r="D4" s="6">
        <f>+'[1]Return on Capital'!$K$19</f>
        <v>275058.72000000003</v>
      </c>
      <c r="E4" s="6">
        <f>+'[1]Return on Capital'!$Q$19</f>
        <v>317900.25999999995</v>
      </c>
      <c r="F4" s="6">
        <f>+'[1]Return on Capital'!$W$19</f>
        <v>332100</v>
      </c>
      <c r="G4" s="7">
        <f>+'[1]Return on Capital'!$AD$19</f>
        <v>251300</v>
      </c>
    </row>
    <row r="5" spans="1:8" x14ac:dyDescent="0.3">
      <c r="A5" s="5" t="s">
        <v>10</v>
      </c>
      <c r="B5" s="6">
        <v>332200</v>
      </c>
      <c r="C5" s="6">
        <f>+'[1]Return on Capital'!$E$20</f>
        <v>320587.73999999993</v>
      </c>
      <c r="D5" s="6">
        <f>+'[1]Return on Capital'!$K$20</f>
        <v>263519.25</v>
      </c>
      <c r="E5" s="6">
        <f>+'[1]Return on Capital'!$Q$20</f>
        <v>317324.33</v>
      </c>
      <c r="F5" s="6">
        <f>+'[1]Return on Capital'!$W$20</f>
        <v>485000</v>
      </c>
      <c r="G5" s="7">
        <f>+'[1]Return on Capital'!$AD$20</f>
        <v>523700</v>
      </c>
    </row>
    <row r="6" spans="1:8" x14ac:dyDescent="0.3">
      <c r="A6" s="5" t="s">
        <v>11</v>
      </c>
      <c r="B6" s="6">
        <v>35600</v>
      </c>
      <c r="C6" s="6">
        <f>+'[1]Return on Capital'!$E$21</f>
        <v>34635.629999999997</v>
      </c>
      <c r="D6" s="6">
        <f>+'[1]Return on Capital'!$K$21</f>
        <v>26083.54</v>
      </c>
      <c r="E6" s="6">
        <f>+'[1]Return on Capital'!$Q$21</f>
        <v>42647.25</v>
      </c>
      <c r="F6" s="6">
        <f>+'[1]Return on Capital'!$W$21</f>
        <v>36700</v>
      </c>
      <c r="G6" s="7">
        <f>+'[1]Return on Capital'!$AD$21</f>
        <v>38400</v>
      </c>
    </row>
    <row r="7" spans="1:8" x14ac:dyDescent="0.3">
      <c r="A7" s="8" t="s">
        <v>12</v>
      </c>
      <c r="B7" s="9">
        <v>793050</v>
      </c>
      <c r="C7" s="6">
        <f>+'[1]Return on Capital'!$E$22</f>
        <v>728785.2</v>
      </c>
      <c r="D7" s="6">
        <f>+'[1]Return on Capital'!$K$22</f>
        <v>809156.0399999998</v>
      </c>
      <c r="E7" s="6">
        <f>+'[1]Return on Capital'!$Q$22</f>
        <v>882524.11</v>
      </c>
      <c r="F7" s="6">
        <f>+'[1]Return on Capital'!$W$22</f>
        <v>1028500</v>
      </c>
      <c r="G7" s="7">
        <f>+'[1]Return on Capital'!$AD$22</f>
        <v>909405</v>
      </c>
    </row>
    <row r="8" spans="1:8" ht="15" thickBot="1" x14ac:dyDescent="0.35">
      <c r="A8" s="10" t="s">
        <v>13</v>
      </c>
      <c r="B8" s="11">
        <v>35000</v>
      </c>
      <c r="C8" s="12">
        <f>+'[1]Return on Capital'!$E$23</f>
        <v>30252.74</v>
      </c>
      <c r="D8" s="12">
        <f>+'[1]Return on Capital'!$K$23</f>
        <v>28433.99</v>
      </c>
      <c r="E8" s="12">
        <f>+'[1]Return on Capital'!$Q$23</f>
        <v>34859.599999999999</v>
      </c>
      <c r="F8" s="12">
        <f>+'[1]Return on Capital'!$W$23</f>
        <v>35400</v>
      </c>
      <c r="G8" s="13">
        <f>+'[1]Return on Capital'!$AD$23</f>
        <v>36400</v>
      </c>
    </row>
    <row r="9" spans="1:8" s="4" customFormat="1" ht="15" thickBot="1" x14ac:dyDescent="0.35">
      <c r="A9" s="20" t="s">
        <v>16</v>
      </c>
      <c r="B9" s="21"/>
      <c r="C9" s="22"/>
      <c r="D9" s="22"/>
      <c r="E9" s="22"/>
      <c r="F9" s="22"/>
      <c r="G9" s="23">
        <f>SUM(G3:G8)</f>
        <v>2056605</v>
      </c>
    </row>
    <row r="10" spans="1:8" s="4" customFormat="1" ht="15" thickBot="1" x14ac:dyDescent="0.35">
      <c r="A10" s="24" t="s">
        <v>14</v>
      </c>
      <c r="B10" s="25">
        <f>SUM(B2:B8)</f>
        <v>14122251</v>
      </c>
      <c r="C10" s="25">
        <f t="shared" ref="C10:F10" si="0">SUM(C2:C8)</f>
        <v>11438444.67</v>
      </c>
      <c r="D10" s="25">
        <f t="shared" si="0"/>
        <v>12902663.369999997</v>
      </c>
      <c r="E10" s="25">
        <f t="shared" si="0"/>
        <v>14208093.329999998</v>
      </c>
      <c r="F10" s="25">
        <f t="shared" si="0"/>
        <v>17353394.84556549</v>
      </c>
      <c r="G10" s="26">
        <f>G9+G2</f>
        <v>18048652.951358601</v>
      </c>
    </row>
    <row r="11" spans="1:8" ht="3.75" customHeight="1" thickBot="1" x14ac:dyDescent="0.35">
      <c r="A11" s="14"/>
      <c r="B11" s="15"/>
      <c r="C11" s="15"/>
      <c r="D11" s="15"/>
      <c r="E11" s="15"/>
      <c r="F11" s="15"/>
      <c r="G11" s="16"/>
    </row>
    <row r="12" spans="1:8" s="4" customFormat="1" ht="15" thickBot="1" x14ac:dyDescent="0.35">
      <c r="A12" s="27" t="s">
        <v>15</v>
      </c>
      <c r="B12" s="28">
        <f>B10*0.15</f>
        <v>2118337.65</v>
      </c>
      <c r="C12" s="28">
        <f t="shared" ref="C12:F12" si="1">C10*0.15</f>
        <v>1715766.7005</v>
      </c>
      <c r="D12" s="28">
        <f t="shared" si="1"/>
        <v>1935399.5054999995</v>
      </c>
      <c r="E12" s="28">
        <f t="shared" si="1"/>
        <v>2131213.9994999995</v>
      </c>
      <c r="F12" s="28">
        <f t="shared" si="1"/>
        <v>2603009.2268348234</v>
      </c>
      <c r="G12" s="29">
        <f>G10*0.13</f>
        <v>2346324.8836766183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CWH DRO WCA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Thiessen</dc:creator>
  <cp:lastModifiedBy>Florence Thiessen</cp:lastModifiedBy>
  <dcterms:created xsi:type="dcterms:W3CDTF">2013-06-14T13:38:07Z</dcterms:created>
  <dcterms:modified xsi:type="dcterms:W3CDTF">2013-06-14T16:22:15Z</dcterms:modified>
</cp:coreProperties>
</file>