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12420" windowHeight="11760" activeTab="1"/>
  </bookViews>
  <sheets>
    <sheet name="Revenue requirement" sheetId="1" r:id="rId1"/>
    <sheet name="Rider calc" sheetId="2" r:id="rId2"/>
  </sheets>
  <calcPr calcId="145621"/>
</workbook>
</file>

<file path=xl/calcChain.xml><?xml version="1.0" encoding="utf-8"?>
<calcChain xmlns="http://schemas.openxmlformats.org/spreadsheetml/2006/main">
  <c r="C41" i="1" l="1"/>
  <c r="F26" i="2" l="1"/>
  <c r="C31" i="2"/>
  <c r="F31" i="2" s="1"/>
  <c r="C30" i="2"/>
  <c r="F30" i="2" s="1"/>
  <c r="C29" i="2"/>
  <c r="F29" i="2" s="1"/>
  <c r="C28" i="2"/>
  <c r="F28" i="2" s="1"/>
  <c r="C27" i="2"/>
  <c r="F27" i="2" s="1"/>
  <c r="C26" i="2"/>
  <c r="E26" i="2" s="1"/>
  <c r="C25" i="2"/>
  <c r="F25" i="2" s="1"/>
  <c r="C24" i="2"/>
  <c r="F24" i="2" s="1"/>
  <c r="C14" i="2"/>
  <c r="E27" i="2" l="1"/>
  <c r="E28" i="2"/>
  <c r="E29" i="2"/>
  <c r="E30" i="2"/>
  <c r="C32" i="2"/>
  <c r="E31" i="2"/>
  <c r="E24" i="2"/>
  <c r="E25" i="2"/>
  <c r="C10" i="1" l="1"/>
  <c r="C12" i="1" s="1"/>
  <c r="C5" i="1"/>
  <c r="C20" i="1" l="1"/>
  <c r="C21" i="1" s="1"/>
  <c r="C25" i="1" s="1"/>
  <c r="C31" i="1" s="1"/>
  <c r="C33" i="1" s="1"/>
  <c r="C14" i="1"/>
  <c r="C18" i="1" s="1"/>
  <c r="C19" i="1" s="1"/>
  <c r="C7" i="1"/>
  <c r="C22" i="1" l="1"/>
  <c r="C24" i="1"/>
  <c r="C8" i="1"/>
  <c r="C15" i="1"/>
  <c r="C28" i="1" l="1"/>
  <c r="C30" i="1" s="1"/>
  <c r="C34" i="1" s="1"/>
  <c r="C26" i="1"/>
</calcChain>
</file>

<file path=xl/sharedStrings.xml><?xml version="1.0" encoding="utf-8"?>
<sst xmlns="http://schemas.openxmlformats.org/spreadsheetml/2006/main" count="67" uniqueCount="53">
  <si>
    <t>2011 &amp; 2012 Revenue Requirement related to Storm Damages</t>
  </si>
  <si>
    <t>Depreciation</t>
  </si>
  <si>
    <t>Storm CAPEX</t>
  </si>
  <si>
    <t>Amort (years)</t>
  </si>
  <si>
    <t>Dep 2012</t>
  </si>
  <si>
    <t>1/2 year rule</t>
  </si>
  <si>
    <t>Dep 2011</t>
  </si>
  <si>
    <t>Sub-total (Line 3 &amp; 5)</t>
  </si>
  <si>
    <t>Return on Rate Base</t>
  </si>
  <si>
    <t>2009 Allowed Return</t>
  </si>
  <si>
    <t>2012 Return</t>
  </si>
  <si>
    <t>2011 Return</t>
  </si>
  <si>
    <t>Sub-total (Line 9 &amp; 11)</t>
  </si>
  <si>
    <t>PILS/Incomer Taxes</t>
  </si>
  <si>
    <t>2009 PILs Rate</t>
  </si>
  <si>
    <t>2011 Deemed PILs</t>
  </si>
  <si>
    <t>2012 Deemed PILs</t>
  </si>
  <si>
    <t>Sub-total (Line 15 &amp; 17)</t>
  </si>
  <si>
    <t>Revenue Requirement by Year</t>
  </si>
  <si>
    <t>Total Revenue Requirement</t>
  </si>
  <si>
    <t>Carrying Costs</t>
  </si>
  <si>
    <t>2011 Revenue Requirment</t>
  </si>
  <si>
    <t>2011 Average Interest Rate</t>
  </si>
  <si>
    <t>2011 Interest</t>
  </si>
  <si>
    <t>2012 Revenue Requirment</t>
  </si>
  <si>
    <t>2012 Average Interest rate</t>
  </si>
  <si>
    <t>2012 Interest</t>
  </si>
  <si>
    <t>Total Interest</t>
  </si>
  <si>
    <t>Other Costs</t>
  </si>
  <si>
    <t>Incremental OM&amp;A</t>
  </si>
  <si>
    <t>Lost Revenue</t>
  </si>
  <si>
    <t>Scrap</t>
  </si>
  <si>
    <t>Total for Collection</t>
  </si>
  <si>
    <t>Residential</t>
  </si>
  <si>
    <t>GS &lt; 50kW</t>
  </si>
  <si>
    <t>GS &gt; 50 to 499 kW</t>
  </si>
  <si>
    <t>GS &gt; 500 kW to 4999 kW</t>
  </si>
  <si>
    <t>Large use</t>
  </si>
  <si>
    <t>Sentinel lighting</t>
  </si>
  <si>
    <t>Street lights</t>
  </si>
  <si>
    <t>Unmetered</t>
  </si>
  <si>
    <t>2009 dollar weighted allocators</t>
  </si>
  <si>
    <t>Allocation of revenue requirement related to storm damage</t>
  </si>
  <si>
    <t>Revenue requirement</t>
  </si>
  <si>
    <t>Monthly</t>
  </si>
  <si>
    <t>Rate</t>
  </si>
  <si>
    <t>1 year recovery</t>
  </si>
  <si>
    <t>4 year recovery</t>
  </si>
  <si>
    <t># of customers</t>
  </si>
  <si>
    <t>by class</t>
  </si>
  <si>
    <t>Total $$  allocated</t>
  </si>
  <si>
    <t>Other Related Costs - interest</t>
  </si>
  <si>
    <t>NBV of stranded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</si>
</sst>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  <numFmt numFmtId="166" formatCode="_-* #,##0.000_-;\-* #,##0.000_-;_-* &quot;-&quot;?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2" borderId="2" xfId="1" applyNumberFormat="1" applyFont="1" applyFill="1" applyBorder="1"/>
    <xf numFmtId="0" fontId="0" fillId="2" borderId="2" xfId="0" applyFill="1" applyBorder="1"/>
    <xf numFmtId="164" fontId="0" fillId="0" borderId="0" xfId="1" applyNumberFormat="1" applyFont="1"/>
    <xf numFmtId="165" fontId="0" fillId="0" borderId="0" xfId="2" applyNumberFormat="1" applyFont="1"/>
    <xf numFmtId="0" fontId="0" fillId="0" borderId="0" xfId="0" applyAlignment="1">
      <alignment horizontal="center" vertical="center"/>
    </xf>
    <xf numFmtId="44" fontId="0" fillId="0" borderId="3" xfId="1" applyFont="1" applyBorder="1" applyAlignment="1">
      <alignment vertical="center"/>
    </xf>
    <xf numFmtId="10" fontId="0" fillId="2" borderId="2" xfId="2" applyNumberFormat="1" applyFont="1" applyFill="1" applyBorder="1"/>
    <xf numFmtId="0" fontId="0" fillId="0" borderId="0" xfId="0" applyAlignment="1">
      <alignment horizontal="left"/>
    </xf>
    <xf numFmtId="44" fontId="0" fillId="0" borderId="0" xfId="1" applyFont="1"/>
    <xf numFmtId="0" fontId="4" fillId="0" borderId="0" xfId="0" applyFont="1" applyAlignment="1">
      <alignment horizontal="left" vertical="center"/>
    </xf>
    <xf numFmtId="44" fontId="0" fillId="0" borderId="3" xfId="0" applyNumberFormat="1" applyBorder="1" applyAlignment="1">
      <alignment vertical="center"/>
    </xf>
    <xf numFmtId="164" fontId="0" fillId="2" borderId="0" xfId="1" applyNumberFormat="1" applyFont="1" applyFill="1"/>
    <xf numFmtId="44" fontId="0" fillId="0" borderId="4" xfId="0" applyNumberFormat="1" applyBorder="1" applyAlignment="1">
      <alignment vertical="center"/>
    </xf>
    <xf numFmtId="41" fontId="0" fillId="0" borderId="0" xfId="0" applyNumberFormat="1"/>
    <xf numFmtId="0" fontId="5" fillId="0" borderId="0" xfId="0" applyFont="1" applyAlignment="1">
      <alignment vertical="center"/>
    </xf>
    <xf numFmtId="41" fontId="0" fillId="0" borderId="3" xfId="0" applyNumberFormat="1" applyBorder="1"/>
    <xf numFmtId="10" fontId="0" fillId="0" borderId="0" xfId="2" applyNumberFormat="1" applyFont="1"/>
    <xf numFmtId="10" fontId="0" fillId="0" borderId="3" xfId="0" applyNumberFormat="1" applyBorder="1"/>
    <xf numFmtId="0" fontId="5" fillId="0" borderId="0" xfId="0" applyFont="1"/>
    <xf numFmtId="166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Border="1"/>
    <xf numFmtId="10" fontId="0" fillId="0" borderId="0" xfId="0" applyNumberFormat="1"/>
    <xf numFmtId="41" fontId="0" fillId="0" borderId="0" xfId="0" applyNumberFormat="1" applyBorder="1"/>
    <xf numFmtId="164" fontId="6" fillId="2" borderId="0" xfId="1" applyNumberFormat="1" applyFont="1" applyFill="1"/>
    <xf numFmtId="0" fontId="2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18" workbookViewId="0">
      <selection activeCell="H29" sqref="H29"/>
    </sheetView>
  </sheetViews>
  <sheetFormatPr defaultRowHeight="15" x14ac:dyDescent="0.25"/>
  <cols>
    <col min="1" max="1" width="3.7109375" style="4" customWidth="1"/>
    <col min="2" max="2" width="40.5703125" customWidth="1"/>
    <col min="3" max="3" width="14.28515625" customWidth="1"/>
    <col min="4" max="4" width="2.7109375" customWidth="1"/>
  </cols>
  <sheetData>
    <row r="1" spans="1:4" s="2" customFormat="1" ht="18" x14ac:dyDescent="0.3">
      <c r="A1" s="30" t="s">
        <v>0</v>
      </c>
      <c r="B1" s="30"/>
      <c r="C1" s="30"/>
      <c r="D1" s="1"/>
    </row>
    <row r="2" spans="1:4" ht="14.45" x14ac:dyDescent="0.3">
      <c r="A2" s="3" t="s">
        <v>1</v>
      </c>
    </row>
    <row r="3" spans="1:4" ht="14.45" x14ac:dyDescent="0.3">
      <c r="A3" s="4">
        <v>1</v>
      </c>
      <c r="B3" t="s">
        <v>2</v>
      </c>
      <c r="C3" s="5">
        <v>1252730</v>
      </c>
    </row>
    <row r="4" spans="1:4" ht="14.45" x14ac:dyDescent="0.3">
      <c r="A4" s="4">
        <v>2</v>
      </c>
      <c r="B4" t="s">
        <v>3</v>
      </c>
      <c r="C4" s="6">
        <v>45</v>
      </c>
    </row>
    <row r="5" spans="1:4" ht="14.45" x14ac:dyDescent="0.3">
      <c r="A5" s="4">
        <v>3</v>
      </c>
      <c r="B5" t="s">
        <v>4</v>
      </c>
      <c r="C5" s="7">
        <f>+C3/C4</f>
        <v>27838.444444444445</v>
      </c>
    </row>
    <row r="6" spans="1:4" ht="14.45" x14ac:dyDescent="0.3">
      <c r="A6" s="4">
        <v>4</v>
      </c>
      <c r="B6" t="s">
        <v>5</v>
      </c>
      <c r="C6" s="8">
        <v>0.5</v>
      </c>
    </row>
    <row r="7" spans="1:4" ht="14.45" x14ac:dyDescent="0.3">
      <c r="A7" s="4">
        <v>5</v>
      </c>
      <c r="B7" t="s">
        <v>6</v>
      </c>
      <c r="C7" s="7">
        <f>+C5*C6</f>
        <v>13919.222222222223</v>
      </c>
    </row>
    <row r="8" spans="1:4" s="2" customFormat="1" ht="14.45" x14ac:dyDescent="0.3">
      <c r="A8" s="9">
        <v>6</v>
      </c>
      <c r="B8" s="2" t="s">
        <v>7</v>
      </c>
      <c r="C8" s="10">
        <f>+C5+C7</f>
        <v>41757.666666666672</v>
      </c>
    </row>
    <row r="9" spans="1:4" ht="14.45" x14ac:dyDescent="0.3">
      <c r="A9" s="3" t="s">
        <v>8</v>
      </c>
    </row>
    <row r="10" spans="1:4" ht="14.45" x14ac:dyDescent="0.3">
      <c r="A10" s="4">
        <v>7</v>
      </c>
      <c r="B10" t="s">
        <v>2</v>
      </c>
      <c r="C10" s="7">
        <f>+C3</f>
        <v>1252730</v>
      </c>
    </row>
    <row r="11" spans="1:4" ht="14.45" x14ac:dyDescent="0.3">
      <c r="A11" s="4">
        <v>8</v>
      </c>
      <c r="B11" t="s">
        <v>9</v>
      </c>
      <c r="C11" s="11">
        <v>7.5200000000000003E-2</v>
      </c>
    </row>
    <row r="12" spans="1:4" ht="14.45" x14ac:dyDescent="0.3">
      <c r="A12" s="4">
        <v>9</v>
      </c>
      <c r="B12" t="s">
        <v>10</v>
      </c>
      <c r="C12" s="7">
        <f>+C10*C11</f>
        <v>94205.296000000002</v>
      </c>
    </row>
    <row r="13" spans="1:4" ht="14.45" x14ac:dyDescent="0.3">
      <c r="A13" s="4">
        <v>10</v>
      </c>
      <c r="B13" t="s">
        <v>5</v>
      </c>
      <c r="C13" s="8">
        <v>0.5</v>
      </c>
    </row>
    <row r="14" spans="1:4" ht="14.45" x14ac:dyDescent="0.3">
      <c r="A14" s="4">
        <v>11</v>
      </c>
      <c r="B14" t="s">
        <v>11</v>
      </c>
      <c r="C14" s="7">
        <f>+C12*C13</f>
        <v>47102.648000000001</v>
      </c>
    </row>
    <row r="15" spans="1:4" s="2" customFormat="1" ht="14.45" x14ac:dyDescent="0.3">
      <c r="A15" s="9">
        <v>12</v>
      </c>
      <c r="B15" s="2" t="s">
        <v>12</v>
      </c>
      <c r="C15" s="7">
        <f>+C12+C14</f>
        <v>141307.94400000002</v>
      </c>
    </row>
    <row r="16" spans="1:4" ht="14.45" x14ac:dyDescent="0.3">
      <c r="A16" s="3" t="s">
        <v>13</v>
      </c>
    </row>
    <row r="17" spans="1:3" ht="14.45" x14ac:dyDescent="0.3">
      <c r="A17" s="4">
        <v>13</v>
      </c>
      <c r="B17" t="s">
        <v>14</v>
      </c>
      <c r="C17" s="11">
        <v>0.26329999999999998</v>
      </c>
    </row>
    <row r="18" spans="1:3" ht="14.45" x14ac:dyDescent="0.3">
      <c r="A18" s="4">
        <v>14</v>
      </c>
      <c r="B18" t="s">
        <v>11</v>
      </c>
      <c r="C18" s="7">
        <f>+C14</f>
        <v>47102.648000000001</v>
      </c>
    </row>
    <row r="19" spans="1:3" ht="14.45" x14ac:dyDescent="0.3">
      <c r="A19" s="4">
        <v>15</v>
      </c>
      <c r="B19" t="s">
        <v>15</v>
      </c>
      <c r="C19" s="7">
        <f>+C18*C17</f>
        <v>12402.127218399999</v>
      </c>
    </row>
    <row r="20" spans="1:3" ht="14.45" x14ac:dyDescent="0.3">
      <c r="A20" s="4">
        <v>16</v>
      </c>
      <c r="B20" t="s">
        <v>10</v>
      </c>
      <c r="C20" s="7">
        <f>+C12</f>
        <v>94205.296000000002</v>
      </c>
    </row>
    <row r="21" spans="1:3" ht="14.45" x14ac:dyDescent="0.3">
      <c r="A21" s="4">
        <v>17</v>
      </c>
      <c r="B21" t="s">
        <v>16</v>
      </c>
      <c r="C21" s="7">
        <f>+C20*C17</f>
        <v>24804.254436799998</v>
      </c>
    </row>
    <row r="22" spans="1:3" s="2" customFormat="1" ht="14.45" x14ac:dyDescent="0.3">
      <c r="A22" s="9">
        <v>18</v>
      </c>
      <c r="B22" s="2" t="s">
        <v>17</v>
      </c>
      <c r="C22" s="7">
        <f>+C19+C21</f>
        <v>37206.381655199999</v>
      </c>
    </row>
    <row r="23" spans="1:3" ht="14.45" x14ac:dyDescent="0.3">
      <c r="A23" s="3" t="s">
        <v>18</v>
      </c>
    </row>
    <row r="24" spans="1:3" ht="14.45" x14ac:dyDescent="0.3">
      <c r="A24" s="4">
        <v>19</v>
      </c>
      <c r="B24" s="12">
        <v>2011</v>
      </c>
      <c r="C24" s="7">
        <f>+C7+C14+C19</f>
        <v>73423.997440622217</v>
      </c>
    </row>
    <row r="25" spans="1:3" ht="14.45" x14ac:dyDescent="0.3">
      <c r="A25" s="4">
        <v>20</v>
      </c>
      <c r="B25" s="12">
        <v>2012</v>
      </c>
      <c r="C25" s="7">
        <f>+C5+C12+C21</f>
        <v>146847.99488124443</v>
      </c>
    </row>
    <row r="26" spans="1:3" s="2" customFormat="1" ht="14.45" x14ac:dyDescent="0.3">
      <c r="A26" s="9">
        <v>21</v>
      </c>
      <c r="B26" s="2" t="s">
        <v>19</v>
      </c>
      <c r="C26" s="7">
        <f>+C24+C25</f>
        <v>220271.99232186665</v>
      </c>
    </row>
    <row r="27" spans="1:3" s="3" customFormat="1" ht="14.45" x14ac:dyDescent="0.3">
      <c r="A27" s="3" t="s">
        <v>20</v>
      </c>
    </row>
    <row r="28" spans="1:3" ht="14.45" x14ac:dyDescent="0.3">
      <c r="A28" s="4">
        <v>22</v>
      </c>
      <c r="B28" t="s">
        <v>21</v>
      </c>
      <c r="C28" s="7">
        <f>+C24</f>
        <v>73423.997440622217</v>
      </c>
    </row>
    <row r="29" spans="1:3" ht="14.45" x14ac:dyDescent="0.3">
      <c r="A29" s="4">
        <v>23</v>
      </c>
      <c r="B29" t="s">
        <v>22</v>
      </c>
      <c r="C29" s="11">
        <v>1.47E-2</v>
      </c>
    </row>
    <row r="30" spans="1:3" ht="14.45" x14ac:dyDescent="0.3">
      <c r="A30" s="4">
        <v>24</v>
      </c>
      <c r="B30" t="s">
        <v>23</v>
      </c>
      <c r="C30" s="13">
        <f>+C28*C29</f>
        <v>1079.3327623771465</v>
      </c>
    </row>
    <row r="31" spans="1:3" ht="14.45" x14ac:dyDescent="0.3">
      <c r="A31" s="4">
        <v>25</v>
      </c>
      <c r="B31" t="s">
        <v>24</v>
      </c>
      <c r="C31" s="7">
        <f>+C25</f>
        <v>146847.99488124443</v>
      </c>
    </row>
    <row r="32" spans="1:3" ht="14.45" x14ac:dyDescent="0.3">
      <c r="A32" s="4">
        <v>26</v>
      </c>
      <c r="B32" t="s">
        <v>25</v>
      </c>
      <c r="C32" s="11">
        <v>1.47E-2</v>
      </c>
    </row>
    <row r="33" spans="1:3" ht="14.45" x14ac:dyDescent="0.3">
      <c r="A33" s="4">
        <v>27</v>
      </c>
      <c r="B33" t="s">
        <v>26</v>
      </c>
      <c r="C33" s="7">
        <f>+C31*C32</f>
        <v>2158.6655247542931</v>
      </c>
    </row>
    <row r="34" spans="1:3" s="2" customFormat="1" ht="14.45" x14ac:dyDescent="0.3">
      <c r="A34" s="9">
        <v>28</v>
      </c>
      <c r="B34" s="2" t="s">
        <v>27</v>
      </c>
      <c r="C34" s="7">
        <f>+C30+C33</f>
        <v>3237.9982871314396</v>
      </c>
    </row>
    <row r="35" spans="1:3" s="2" customFormat="1" ht="14.45" x14ac:dyDescent="0.3">
      <c r="A35" s="14" t="s">
        <v>28</v>
      </c>
      <c r="C35" s="15"/>
    </row>
    <row r="36" spans="1:3" s="2" customFormat="1" ht="14.45" x14ac:dyDescent="0.3">
      <c r="A36" s="9">
        <v>29</v>
      </c>
      <c r="B36" s="2" t="s">
        <v>29</v>
      </c>
      <c r="C36" s="16">
        <v>24379</v>
      </c>
    </row>
    <row r="37" spans="1:3" s="2" customFormat="1" x14ac:dyDescent="0.25">
      <c r="A37" s="9">
        <v>30</v>
      </c>
      <c r="B37" s="2" t="s">
        <v>30</v>
      </c>
      <c r="C37" s="16">
        <v>130000</v>
      </c>
    </row>
    <row r="38" spans="1:3" s="2" customFormat="1" x14ac:dyDescent="0.25">
      <c r="A38" s="9">
        <v>31</v>
      </c>
      <c r="B38" s="2" t="s">
        <v>31</v>
      </c>
      <c r="C38" s="29">
        <v>-10355</v>
      </c>
    </row>
    <row r="39" spans="1:3" s="2" customFormat="1" x14ac:dyDescent="0.25">
      <c r="A39" s="9"/>
      <c r="B39" s="2" t="s">
        <v>52</v>
      </c>
      <c r="C39" s="16">
        <v>162105</v>
      </c>
    </row>
    <row r="40" spans="1:3" s="2" customFormat="1" x14ac:dyDescent="0.25">
      <c r="A40" s="9">
        <v>32</v>
      </c>
      <c r="B40" s="2" t="s">
        <v>51</v>
      </c>
      <c r="C40" s="16">
        <v>11348</v>
      </c>
    </row>
    <row r="41" spans="1:3" s="2" customFormat="1" ht="15.75" thickBot="1" x14ac:dyDescent="0.3">
      <c r="A41" s="9">
        <v>33</v>
      </c>
      <c r="B41" s="2" t="s">
        <v>32</v>
      </c>
      <c r="C41" s="17">
        <f>+C26+C34+C36+C37+C38+C39+C40</f>
        <v>540986.99060899811</v>
      </c>
    </row>
    <row r="42" spans="1:3" ht="15.75" thickTop="1" x14ac:dyDescent="0.25"/>
    <row r="44" spans="1:3" x14ac:dyDescent="0.25">
      <c r="B44" s="19"/>
    </row>
    <row r="45" spans="1:3" x14ac:dyDescent="0.25">
      <c r="B45" s="2"/>
      <c r="C45" s="18"/>
    </row>
    <row r="46" spans="1:3" x14ac:dyDescent="0.25">
      <c r="B46" s="2"/>
      <c r="C46" s="18"/>
    </row>
    <row r="47" spans="1:3" x14ac:dyDescent="0.25">
      <c r="B47" s="2"/>
      <c r="C47" s="18"/>
    </row>
    <row r="48" spans="1:3" x14ac:dyDescent="0.25">
      <c r="C48" s="28"/>
    </row>
    <row r="49" spans="2:3" x14ac:dyDescent="0.25">
      <c r="B49" s="2"/>
      <c r="C49" s="28"/>
    </row>
    <row r="50" spans="2:3" x14ac:dyDescent="0.25">
      <c r="C50" s="26"/>
    </row>
    <row r="51" spans="2:3" x14ac:dyDescent="0.25">
      <c r="C51" s="26"/>
    </row>
    <row r="52" spans="2:3" x14ac:dyDescent="0.25">
      <c r="C52" s="26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32"/>
  <sheetViews>
    <sheetView tabSelected="1" topLeftCell="A15" workbookViewId="0">
      <selection activeCell="K32" sqref="K32"/>
    </sheetView>
  </sheetViews>
  <sheetFormatPr defaultRowHeight="15" x14ac:dyDescent="0.25"/>
  <cols>
    <col min="1" max="1" width="20" customWidth="1"/>
    <col min="2" max="2" width="12.5703125" bestFit="1" customWidth="1"/>
    <col min="3" max="3" width="18.5703125" customWidth="1"/>
    <col min="4" max="4" width="15" customWidth="1"/>
    <col min="5" max="5" width="16.42578125" customWidth="1"/>
    <col min="6" max="6" width="15.7109375" customWidth="1"/>
  </cols>
  <sheetData>
    <row r="5" spans="1:3" x14ac:dyDescent="0.25">
      <c r="A5" s="23" t="s">
        <v>41</v>
      </c>
    </row>
    <row r="6" spans="1:3" x14ac:dyDescent="0.25">
      <c r="A6" t="s">
        <v>33</v>
      </c>
      <c r="B6" s="21">
        <v>0.45610000000000001</v>
      </c>
      <c r="C6" s="18">
        <v>1069427.22</v>
      </c>
    </row>
    <row r="7" spans="1:3" x14ac:dyDescent="0.25">
      <c r="A7" t="s">
        <v>34</v>
      </c>
      <c r="B7" s="21">
        <v>0.16739999999999999</v>
      </c>
      <c r="C7" s="18">
        <v>392520.15</v>
      </c>
    </row>
    <row r="8" spans="1:3" x14ac:dyDescent="0.25">
      <c r="A8" t="s">
        <v>35</v>
      </c>
      <c r="B8" s="21">
        <v>0.1595</v>
      </c>
      <c r="C8" s="18">
        <v>373983.96</v>
      </c>
    </row>
    <row r="9" spans="1:3" x14ac:dyDescent="0.25">
      <c r="A9" t="s">
        <v>36</v>
      </c>
      <c r="B9" s="21">
        <v>6.8000000000000005E-2</v>
      </c>
      <c r="C9" s="18">
        <v>159475.82</v>
      </c>
    </row>
    <row r="10" spans="1:3" x14ac:dyDescent="0.25">
      <c r="A10" t="s">
        <v>37</v>
      </c>
      <c r="B10" s="21">
        <v>0.11840000000000001</v>
      </c>
      <c r="C10" s="18">
        <v>277567.40000000002</v>
      </c>
    </row>
    <row r="11" spans="1:3" x14ac:dyDescent="0.25">
      <c r="A11" t="s">
        <v>38</v>
      </c>
      <c r="B11" s="21">
        <v>6.9999999999999999E-4</v>
      </c>
      <c r="C11" s="18">
        <v>1554.52</v>
      </c>
    </row>
    <row r="12" spans="1:3" x14ac:dyDescent="0.25">
      <c r="A12" t="s">
        <v>39</v>
      </c>
      <c r="B12" s="21">
        <v>2.6200000000000001E-2</v>
      </c>
      <c r="C12" s="18">
        <v>61513.440000000002</v>
      </c>
    </row>
    <row r="13" spans="1:3" x14ac:dyDescent="0.25">
      <c r="A13" t="s">
        <v>40</v>
      </c>
      <c r="B13" s="21">
        <v>3.5999999999999999E-3</v>
      </c>
      <c r="C13" s="18">
        <v>8459.5400000000009</v>
      </c>
    </row>
    <row r="14" spans="1:3" x14ac:dyDescent="0.25">
      <c r="B14" s="22">
        <v>1</v>
      </c>
      <c r="C14" s="20">
        <f>SUM(C6:C13)</f>
        <v>2344502.0500000003</v>
      </c>
    </row>
    <row r="17" spans="1:6" x14ac:dyDescent="0.25">
      <c r="A17" s="23" t="s">
        <v>42</v>
      </c>
    </row>
    <row r="18" spans="1:6" x14ac:dyDescent="0.25">
      <c r="A18" s="23"/>
    </row>
    <row r="19" spans="1:6" x14ac:dyDescent="0.25">
      <c r="A19" s="23" t="s">
        <v>43</v>
      </c>
      <c r="B19" s="7">
        <v>540987</v>
      </c>
    </row>
    <row r="20" spans="1:6" x14ac:dyDescent="0.25">
      <c r="A20" s="23"/>
    </row>
    <row r="21" spans="1:6" x14ac:dyDescent="0.25">
      <c r="A21" s="23"/>
      <c r="E21" s="25" t="s">
        <v>46</v>
      </c>
      <c r="F21" s="25" t="s">
        <v>47</v>
      </c>
    </row>
    <row r="22" spans="1:6" x14ac:dyDescent="0.25">
      <c r="C22" s="25" t="s">
        <v>50</v>
      </c>
      <c r="E22" s="25" t="s">
        <v>44</v>
      </c>
      <c r="F22" s="25" t="s">
        <v>44</v>
      </c>
    </row>
    <row r="23" spans="1:6" x14ac:dyDescent="0.25">
      <c r="C23" s="25" t="s">
        <v>49</v>
      </c>
      <c r="D23" s="23" t="s">
        <v>48</v>
      </c>
      <c r="E23" s="25" t="s">
        <v>45</v>
      </c>
      <c r="F23" s="25" t="s">
        <v>45</v>
      </c>
    </row>
    <row r="24" spans="1:6" x14ac:dyDescent="0.25">
      <c r="A24" t="s">
        <v>33</v>
      </c>
      <c r="B24" s="21">
        <v>0.45619999999999999</v>
      </c>
      <c r="C24" s="18">
        <f>+B19*B24</f>
        <v>246798.26939999999</v>
      </c>
      <c r="D24">
        <v>3239</v>
      </c>
      <c r="E24" s="24">
        <f t="shared" ref="E24:E31" si="0">+C24/D24/12</f>
        <v>6.3496518832973132</v>
      </c>
      <c r="F24" s="24">
        <f>+C24/D24/48</f>
        <v>1.5874129708243283</v>
      </c>
    </row>
    <row r="25" spans="1:6" x14ac:dyDescent="0.25">
      <c r="A25" t="s">
        <v>34</v>
      </c>
      <c r="B25" s="21">
        <v>0.16739999999999999</v>
      </c>
      <c r="C25" s="18">
        <f>+B19*B25</f>
        <v>90561.223799999992</v>
      </c>
      <c r="D25">
        <v>461</v>
      </c>
      <c r="E25" s="24">
        <f t="shared" si="0"/>
        <v>16.370430911062908</v>
      </c>
      <c r="F25" s="24">
        <f t="shared" ref="F25:F31" si="1">+C25/D25/48</f>
        <v>4.0926077277657269</v>
      </c>
    </row>
    <row r="26" spans="1:6" x14ac:dyDescent="0.25">
      <c r="A26" t="s">
        <v>35</v>
      </c>
      <c r="B26" s="21">
        <v>0.1595</v>
      </c>
      <c r="C26" s="18">
        <f>+B19*B26</f>
        <v>86287.426500000001</v>
      </c>
      <c r="D26">
        <v>46</v>
      </c>
      <c r="E26" s="24">
        <f t="shared" si="0"/>
        <v>156.31780163043479</v>
      </c>
      <c r="F26" s="24">
        <f t="shared" si="1"/>
        <v>39.079450407608697</v>
      </c>
    </row>
    <row r="27" spans="1:6" x14ac:dyDescent="0.25">
      <c r="A27" t="s">
        <v>36</v>
      </c>
      <c r="B27" s="21">
        <v>6.8000000000000005E-2</v>
      </c>
      <c r="C27" s="18">
        <f>+B19*B27</f>
        <v>36787.116000000002</v>
      </c>
      <c r="D27">
        <v>3</v>
      </c>
      <c r="E27" s="24">
        <f t="shared" si="0"/>
        <v>1021.8643333333334</v>
      </c>
      <c r="F27" s="24">
        <f t="shared" si="1"/>
        <v>255.46608333333336</v>
      </c>
    </row>
    <row r="28" spans="1:6" x14ac:dyDescent="0.25">
      <c r="A28" t="s">
        <v>37</v>
      </c>
      <c r="B28" s="21">
        <v>0.11840000000000001</v>
      </c>
      <c r="C28" s="18">
        <f>+B19*B28</f>
        <v>64052.860800000002</v>
      </c>
      <c r="D28">
        <v>1</v>
      </c>
      <c r="E28" s="24">
        <f t="shared" si="0"/>
        <v>5337.7384000000002</v>
      </c>
      <c r="F28" s="24">
        <f t="shared" si="1"/>
        <v>1334.4346</v>
      </c>
    </row>
    <row r="29" spans="1:6" x14ac:dyDescent="0.25">
      <c r="A29" t="s">
        <v>38</v>
      </c>
      <c r="B29" s="21">
        <v>6.9999999999999999E-4</v>
      </c>
      <c r="C29" s="18">
        <f>+B19*B29</f>
        <v>378.6909</v>
      </c>
      <c r="D29">
        <v>4</v>
      </c>
      <c r="E29" s="24">
        <f t="shared" si="0"/>
        <v>7.88939375</v>
      </c>
      <c r="F29" s="24">
        <f t="shared" si="1"/>
        <v>1.9723484375</v>
      </c>
    </row>
    <row r="30" spans="1:6" x14ac:dyDescent="0.25">
      <c r="A30" t="s">
        <v>39</v>
      </c>
      <c r="B30" s="21">
        <v>2.6200000000000001E-2</v>
      </c>
      <c r="C30" s="18">
        <f>+B19*B30</f>
        <v>14173.859400000001</v>
      </c>
      <c r="D30">
        <v>1368</v>
      </c>
      <c r="E30" s="24">
        <f t="shared" si="0"/>
        <v>0.86341736111111123</v>
      </c>
      <c r="F30" s="24">
        <f t="shared" si="1"/>
        <v>0.21585434027777781</v>
      </c>
    </row>
    <row r="31" spans="1:6" x14ac:dyDescent="0.25">
      <c r="A31" t="s">
        <v>40</v>
      </c>
      <c r="B31" s="21">
        <v>3.5999999999999999E-3</v>
      </c>
      <c r="C31" s="18">
        <f>+B19*B31</f>
        <v>1947.5531999999998</v>
      </c>
      <c r="D31">
        <v>5</v>
      </c>
      <c r="E31" s="24">
        <f t="shared" si="0"/>
        <v>32.459219999999995</v>
      </c>
      <c r="F31" s="24">
        <f t="shared" si="1"/>
        <v>8.1148049999999987</v>
      </c>
    </row>
    <row r="32" spans="1:6" x14ac:dyDescent="0.25">
      <c r="B32" s="27"/>
      <c r="C32" s="20">
        <f>SUM(C24:C31)</f>
        <v>540986.99999999988</v>
      </c>
    </row>
  </sheetData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 requirement</vt:lpstr>
      <vt:lpstr>Rider calc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Clark</dc:creator>
  <cp:lastModifiedBy>Wally Curry</cp:lastModifiedBy>
  <cp:lastPrinted>2013-06-14T15:34:27Z</cp:lastPrinted>
  <dcterms:created xsi:type="dcterms:W3CDTF">2013-06-03T20:19:26Z</dcterms:created>
  <dcterms:modified xsi:type="dcterms:W3CDTF">2013-06-14T19:43:27Z</dcterms:modified>
</cp:coreProperties>
</file>