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9416" windowHeight="9732" activeTab="2"/>
  </bookViews>
  <sheets>
    <sheet name="CPC" sheetId="1" r:id="rId1"/>
    <sheet name="ETPL" sheetId="2" r:id="rId2"/>
    <sheet name="WPPI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B3" i="3" l="1"/>
  <c r="D19" i="1" l="1"/>
  <c r="D19" i="3"/>
  <c r="D16" i="1"/>
  <c r="D17" i="1"/>
  <c r="D15" i="1"/>
  <c r="D12" i="1"/>
  <c r="D11" i="1"/>
  <c r="D10" i="1"/>
  <c r="B5" i="2" l="1"/>
  <c r="B4" i="2"/>
  <c r="B6" i="1"/>
  <c r="B5" i="1"/>
  <c r="B4" i="1"/>
  <c r="C13" i="1" l="1"/>
  <c r="E13" i="1" s="1"/>
  <c r="C16" i="1"/>
  <c r="E16" i="1" s="1"/>
  <c r="C12" i="1"/>
  <c r="E12" i="1" s="1"/>
  <c r="B6" i="2"/>
  <c r="C12" i="2" s="1"/>
  <c r="E12" i="2" s="1"/>
  <c r="C10" i="1"/>
  <c r="C15" i="1"/>
  <c r="E15" i="1" s="1"/>
  <c r="C11" i="1"/>
  <c r="E11" i="1" s="1"/>
  <c r="C18" i="1"/>
  <c r="E18" i="1" s="1"/>
  <c r="C14" i="1"/>
  <c r="E14" i="1" s="1"/>
  <c r="C17" i="1"/>
  <c r="E17" i="1" s="1"/>
  <c r="C15" i="2" l="1"/>
  <c r="E15" i="2" s="1"/>
  <c r="C14" i="2"/>
  <c r="E14" i="2" s="1"/>
  <c r="C17" i="2"/>
  <c r="E17" i="2" s="1"/>
  <c r="C16" i="2"/>
  <c r="E16" i="2" s="1"/>
  <c r="C11" i="2"/>
  <c r="E11" i="2" s="1"/>
  <c r="C10" i="2"/>
  <c r="C18" i="2"/>
  <c r="E18" i="2" s="1"/>
  <c r="C13" i="2"/>
  <c r="E13" i="2" s="1"/>
  <c r="E10" i="2"/>
  <c r="C19" i="1"/>
  <c r="E10" i="1"/>
  <c r="C19" i="2" l="1"/>
  <c r="B5" i="3" l="1"/>
  <c r="B4" i="3"/>
  <c r="B6" i="3" l="1"/>
  <c r="C14" i="3" l="1"/>
  <c r="E14" i="3" s="1"/>
  <c r="C10" i="3"/>
  <c r="C16" i="3"/>
  <c r="E16" i="3" s="1"/>
  <c r="C11" i="3"/>
  <c r="C15" i="3"/>
  <c r="C12" i="3"/>
  <c r="C13" i="3"/>
  <c r="E13" i="3" s="1"/>
  <c r="C17" i="3"/>
  <c r="C18" i="3"/>
  <c r="E18" i="3" s="1"/>
  <c r="E12" i="3"/>
  <c r="E11" i="3"/>
  <c r="E15" i="3"/>
  <c r="E10" i="3"/>
  <c r="E17" i="3"/>
  <c r="C19" i="3" l="1"/>
</calcChain>
</file>

<file path=xl/sharedStrings.xml><?xml version="1.0" encoding="utf-8"?>
<sst xmlns="http://schemas.openxmlformats.org/spreadsheetml/2006/main" count="86" uniqueCount="30">
  <si>
    <t>Rate Class</t>
  </si>
  <si>
    <t>Residential</t>
  </si>
  <si>
    <t>GS&lt;50</t>
  </si>
  <si>
    <t>GS&gt;50</t>
  </si>
  <si>
    <t>GS&gt;1000</t>
  </si>
  <si>
    <t>Large Use</t>
  </si>
  <si>
    <t>Unmetered</t>
  </si>
  <si>
    <t>Streetlight</t>
  </si>
  <si>
    <t>Sentinel Light</t>
  </si>
  <si>
    <t>Embedded</t>
  </si>
  <si>
    <t>Allocation %</t>
  </si>
  <si>
    <t>Allocated $</t>
  </si>
  <si>
    <t>Variable billing Determinants</t>
  </si>
  <si>
    <t>Pils Disposition</t>
  </si>
  <si>
    <t>PILS Rate Rider</t>
  </si>
  <si>
    <t>Interest May to Dec 2012</t>
  </si>
  <si>
    <t>Interest Jan to Dec 2013</t>
  </si>
  <si>
    <t>Total Pils Disposition</t>
  </si>
  <si>
    <t>Clinton Power Customers</t>
  </si>
  <si>
    <t>kWh</t>
  </si>
  <si>
    <t xml:space="preserve">kW </t>
  </si>
  <si>
    <t>kW</t>
  </si>
  <si>
    <t>Erie Thames Customers</t>
  </si>
  <si>
    <t>WPPI Customers</t>
  </si>
  <si>
    <t xml:space="preserve">Allocation % is from 2005 approved rate model PILS tab </t>
  </si>
  <si>
    <t>Variable Billing determinants is from 2012 Cost of Service DVAD rate calculator.</t>
  </si>
  <si>
    <t>Per Customer</t>
  </si>
  <si>
    <t>Per Connection</t>
  </si>
  <si>
    <t>One time Payment</t>
  </si>
  <si>
    <t>2010 Customer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</si>
</sst>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_-* #,##0_-;\-* #,##0_-;_-* &quot;-&quot;??_-;_-@_-"/>
    <numFmt numFmtId="166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0" fillId="0" borderId="0" xfId="2" applyFont="1"/>
    <xf numFmtId="44" fontId="0" fillId="0" borderId="0" xfId="0" applyNumberFormat="1"/>
    <xf numFmtId="0" fontId="3" fillId="0" borderId="0" xfId="0" applyFont="1"/>
    <xf numFmtId="44" fontId="2" fillId="2" borderId="0" xfId="2" applyFont="1" applyFill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166" fontId="0" fillId="0" borderId="1" xfId="3" applyNumberFormat="1" applyFont="1" applyBorder="1"/>
    <xf numFmtId="44" fontId="0" fillId="0" borderId="1" xfId="2" applyFont="1" applyBorder="1"/>
    <xf numFmtId="165" fontId="0" fillId="0" borderId="1" xfId="1" applyNumberFormat="1" applyFont="1" applyBorder="1"/>
    <xf numFmtId="0" fontId="0" fillId="0" borderId="1" xfId="2" applyNumberFormat="1" applyFont="1" applyBorder="1"/>
    <xf numFmtId="44" fontId="0" fillId="0" borderId="1" xfId="0" applyNumberFormat="1" applyBorder="1"/>
    <xf numFmtId="164" fontId="0" fillId="0" borderId="1" xfId="2" applyNumberFormat="1" applyFont="1" applyBorder="1"/>
    <xf numFmtId="165" fontId="0" fillId="0" borderId="1" xfId="0" applyNumberFormat="1" applyBorder="1"/>
    <xf numFmtId="165" fontId="0" fillId="0" borderId="0" xfId="0" applyNumberFormat="1"/>
    <xf numFmtId="9" fontId="0" fillId="0" borderId="0" xfId="3" applyFont="1"/>
    <xf numFmtId="0" fontId="2" fillId="0" borderId="0" xfId="0" applyFont="1" applyAlignment="1">
      <alignment horizontal="center" vertical="center" wrapText="1"/>
    </xf>
    <xf numFmtId="44" fontId="0" fillId="0" borderId="0" xfId="2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2012%20Cost%20of%20Service/Customer%20Counts%20for%20Appli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PILS%20Filing/2013%20PILS%20Filing/WPPI%20PILS/WPPI%20Appendix%2013%20Disposition%201562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PILS%20Filing/2013%20PILS%20Filing/WPPI%20PILS/Copy%20of%20WPPI%20ED%20Disposition%201562%20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nton Customer Count"/>
      <sheetName val="West Perth Customer Count"/>
      <sheetName val="ETPL Customer Count"/>
      <sheetName val="Combined Customer Count"/>
    </sheetNames>
    <sheetDataSet>
      <sheetData sheetId="0">
        <row r="3">
          <cell r="F3">
            <v>1413.8219999999999</v>
          </cell>
        </row>
        <row r="4">
          <cell r="F4">
            <v>221</v>
          </cell>
        </row>
        <row r="5">
          <cell r="F5">
            <v>17</v>
          </cell>
        </row>
        <row r="8">
          <cell r="F8">
            <v>11</v>
          </cell>
        </row>
        <row r="9">
          <cell r="F9">
            <v>38</v>
          </cell>
        </row>
        <row r="10">
          <cell r="F10">
            <v>709</v>
          </cell>
        </row>
      </sheetData>
      <sheetData sheetId="1">
        <row r="2">
          <cell r="F2">
            <v>1797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1 Distributor Information"/>
      <sheetName val="A2.1 Table of Contents"/>
      <sheetName val="A3.1 Prescribed Interest Rates"/>
      <sheetName val="A3.2 Annual Interest"/>
      <sheetName val="A4.1 PILs Tax Proxy"/>
      <sheetName val="B1.1 Rate Classes"/>
      <sheetName val="C1.1 2002 PILs Recovered"/>
      <sheetName val="C1.2 2003 PILs Recovered"/>
      <sheetName val="C1.3 Jan to Mar 2004 PILs Rec"/>
      <sheetName val="C1.4 Apr to Dec 2004 PILs Rec"/>
      <sheetName val="C1.5 Jan To Mar 2005 PILs Rec"/>
      <sheetName val="C1.6 Apr to Dec 2005 PILs Rec"/>
      <sheetName val="C1.7 Jan To Apr 2006 PILs Rec"/>
      <sheetName val="D1.1 Total PIL's Recovered"/>
      <sheetName val="D1.2 Total PIL's By Year"/>
      <sheetName val="E1.1 Disp of 1562 Balance"/>
      <sheetName val="F1.1 Calc Carry Cost 2001"/>
      <sheetName val="F1.2 Calc Carry Cost 2002"/>
      <sheetName val="F1.3 Calc Carry Cost 2003"/>
      <sheetName val="F1.4 Calc Carry Cost 2004"/>
      <sheetName val="F1.5 Calc Carry Cost 2005"/>
      <sheetName val="F1.6 Calc Carry Cost 2006"/>
      <sheetName val="F1.7 Calc Carry Cost 2007"/>
      <sheetName val="F1.8 Calc Carry Cost 2008"/>
      <sheetName val="F1.9 Calc Carry Cost 2009"/>
      <sheetName val="F1.10 Calc Carry Cost 2010"/>
      <sheetName val="F1.11 Calc Carry Cost 2011"/>
      <sheetName val="F1.12 Calc Carry Cost 2012"/>
      <sheetName val="G1.1 Request for Disposition"/>
      <sheetName val="Z1.0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D14">
            <v>83577.978877038287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1 Distributor Information"/>
      <sheetName val="A2.1 Table of Contents"/>
      <sheetName val="A3.1 Prescribed Interest Rates"/>
      <sheetName val="A3.2 Annual Interest"/>
      <sheetName val="A4.1 PILs Tax Proxy"/>
      <sheetName val="B1.1 Rate Classes"/>
      <sheetName val="C1.1 2002 PILs Recovered"/>
      <sheetName val="C1.2 2003 PILs Recovered"/>
      <sheetName val="C1.3 Jan to Mar 2004 PILs Rec"/>
      <sheetName val="C1.4 Apr to Dec 2004 PILs Rec"/>
      <sheetName val="C1.5 Jan To Mar 2005 PILs Rec"/>
      <sheetName val="C1.6 Apr to Dec 2005 PILs Rec"/>
      <sheetName val="C1.7 Jan To Apr 2006 PILs Rec"/>
      <sheetName val="D1.1 Total PIL's Recovered"/>
      <sheetName val="D1.2 Total PIL's By Year"/>
      <sheetName val="E1.1 Disp of 1562 Balance"/>
      <sheetName val="F1.1 Calc Carry Cost 2001"/>
      <sheetName val="F1.2 Calc Carry Cost 2002"/>
      <sheetName val="F1.3 Calc Carry Cost 2003"/>
      <sheetName val="F1.4 Calc Carry Cost 2004"/>
      <sheetName val="F1.5 Calc Carry Cost 2005"/>
      <sheetName val="F1.6 Calc Carry Cost 2006"/>
      <sheetName val="F1.7 Calc Carry Cost 2007"/>
      <sheetName val="F1.8 Calc Carry Cost 2008"/>
      <sheetName val="F1.9 Calc Carry Cost 2009"/>
      <sheetName val="F1.10 Calc Carry Cost 2010"/>
      <sheetName val="F1.11 Calc Carry Cost 2011"/>
      <sheetName val="F1.12 Calc Carry Cost 2012"/>
      <sheetName val="G1.1 Request for Disposition"/>
      <sheetName val="Z1.0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4">
          <cell r="H34">
            <v>66.040799190029304</v>
          </cell>
        </row>
      </sheetData>
      <sheetData sheetId="28">
        <row r="14">
          <cell r="D14">
            <v>77124.75311504188</v>
          </cell>
        </row>
      </sheetData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5" sqref="F5"/>
    </sheetView>
  </sheetViews>
  <sheetFormatPr defaultRowHeight="14.4" x14ac:dyDescent="0.3"/>
  <cols>
    <col min="1" max="1" width="22.21875" bestFit="1" customWidth="1"/>
    <col min="2" max="2" width="11.109375" bestFit="1" customWidth="1"/>
    <col min="3" max="3" width="10.109375" bestFit="1" customWidth="1"/>
    <col min="4" max="4" width="13.109375" customWidth="1"/>
    <col min="5" max="5" width="9.88671875" bestFit="1" customWidth="1"/>
    <col min="6" max="6" width="13.5546875" bestFit="1" customWidth="1"/>
    <col min="10" max="10" width="12.33203125" bestFit="1" customWidth="1"/>
  </cols>
  <sheetData>
    <row r="1" spans="1:10" ht="18" x14ac:dyDescent="0.35">
      <c r="A1" s="4" t="s">
        <v>18</v>
      </c>
    </row>
    <row r="3" spans="1:10" x14ac:dyDescent="0.3">
      <c r="A3" s="1" t="s">
        <v>13</v>
      </c>
      <c r="B3" s="2">
        <v>-3317</v>
      </c>
    </row>
    <row r="4" spans="1:10" x14ac:dyDescent="0.3">
      <c r="A4" s="1" t="s">
        <v>15</v>
      </c>
      <c r="B4" s="2">
        <f>-3*8</f>
        <v>-24</v>
      </c>
    </row>
    <row r="5" spans="1:10" x14ac:dyDescent="0.3">
      <c r="A5" s="1" t="s">
        <v>16</v>
      </c>
      <c r="B5" s="2">
        <f>-3*12</f>
        <v>-36</v>
      </c>
      <c r="F5" s="3"/>
    </row>
    <row r="6" spans="1:10" x14ac:dyDescent="0.3">
      <c r="A6" s="1" t="s">
        <v>17</v>
      </c>
      <c r="B6" s="5">
        <f>SUM(B3:B5)</f>
        <v>-3377</v>
      </c>
      <c r="J6" s="3"/>
    </row>
    <row r="9" spans="1:10" ht="43.2" x14ac:dyDescent="0.3">
      <c r="A9" s="7" t="s">
        <v>0</v>
      </c>
      <c r="B9" s="7" t="s">
        <v>10</v>
      </c>
      <c r="C9" s="7" t="s">
        <v>11</v>
      </c>
      <c r="D9" s="8" t="s">
        <v>29</v>
      </c>
      <c r="E9" s="8" t="s">
        <v>14</v>
      </c>
      <c r="F9" s="8" t="s">
        <v>28</v>
      </c>
    </row>
    <row r="10" spans="1:10" x14ac:dyDescent="0.3">
      <c r="A10" s="10" t="s">
        <v>1</v>
      </c>
      <c r="B10" s="11">
        <v>0.57674000000000003</v>
      </c>
      <c r="C10" s="12">
        <f>B$6*B10</f>
        <v>-1947.6509800000001</v>
      </c>
      <c r="D10" s="13">
        <f>'[1]Clinton Customer Count'!$F$3</f>
        <v>1413.8219999999999</v>
      </c>
      <c r="E10" s="16">
        <f>C10/D10</f>
        <v>-1.3775786343684002</v>
      </c>
      <c r="F10" s="9" t="s">
        <v>26</v>
      </c>
    </row>
    <row r="11" spans="1:10" x14ac:dyDescent="0.3">
      <c r="A11" s="10" t="s">
        <v>2</v>
      </c>
      <c r="B11" s="11">
        <v>0.20244000000000001</v>
      </c>
      <c r="C11" s="12">
        <f t="shared" ref="C11:C18" si="0">B$6*B11</f>
        <v>-683.63988000000006</v>
      </c>
      <c r="D11" s="13">
        <f>'[1]Clinton Customer Count'!$F$4</f>
        <v>221</v>
      </c>
      <c r="E11" s="16">
        <f t="shared" ref="E11:E18" si="1">C11/D11</f>
        <v>-3.0933931221719462</v>
      </c>
      <c r="F11" s="9" t="s">
        <v>26</v>
      </c>
    </row>
    <row r="12" spans="1:10" x14ac:dyDescent="0.3">
      <c r="A12" s="10" t="s">
        <v>3</v>
      </c>
      <c r="B12" s="11">
        <v>0.21768000000000001</v>
      </c>
      <c r="C12" s="12">
        <f t="shared" si="0"/>
        <v>-735.10536000000002</v>
      </c>
      <c r="D12" s="13">
        <f>'[1]Clinton Customer Count'!$F$5</f>
        <v>17</v>
      </c>
      <c r="E12" s="16">
        <f t="shared" si="1"/>
        <v>-43.241491764705884</v>
      </c>
      <c r="F12" s="9" t="s">
        <v>26</v>
      </c>
    </row>
    <row r="13" spans="1:10" hidden="1" x14ac:dyDescent="0.3">
      <c r="A13" s="10" t="s">
        <v>4</v>
      </c>
      <c r="B13" s="11"/>
      <c r="C13" s="12">
        <f t="shared" si="0"/>
        <v>0</v>
      </c>
      <c r="D13" s="13">
        <v>0</v>
      </c>
      <c r="E13" s="16" t="e">
        <f t="shared" si="1"/>
        <v>#DIV/0!</v>
      </c>
      <c r="F13" s="9"/>
    </row>
    <row r="14" spans="1:10" hidden="1" x14ac:dyDescent="0.3">
      <c r="A14" s="10" t="s">
        <v>5</v>
      </c>
      <c r="B14" s="11"/>
      <c r="C14" s="12">
        <f t="shared" si="0"/>
        <v>0</v>
      </c>
      <c r="D14" s="13">
        <v>0</v>
      </c>
      <c r="E14" s="16" t="e">
        <f t="shared" si="1"/>
        <v>#DIV/0!</v>
      </c>
      <c r="F14" s="9"/>
    </row>
    <row r="15" spans="1:10" x14ac:dyDescent="0.3">
      <c r="A15" s="10" t="s">
        <v>6</v>
      </c>
      <c r="B15" s="11">
        <v>0</v>
      </c>
      <c r="C15" s="12">
        <f t="shared" si="0"/>
        <v>0</v>
      </c>
      <c r="D15" s="13">
        <f>'[1]Clinton Customer Count'!$F$8</f>
        <v>11</v>
      </c>
      <c r="E15" s="16">
        <f t="shared" si="1"/>
        <v>0</v>
      </c>
      <c r="F15" s="9" t="s">
        <v>27</v>
      </c>
    </row>
    <row r="16" spans="1:10" x14ac:dyDescent="0.3">
      <c r="A16" s="10" t="s">
        <v>7</v>
      </c>
      <c r="B16" s="11">
        <v>2.7000000000000001E-3</v>
      </c>
      <c r="C16" s="12">
        <f t="shared" si="0"/>
        <v>-9.1179000000000006</v>
      </c>
      <c r="D16" s="13">
        <f>'[1]Clinton Customer Count'!$F$10</f>
        <v>709</v>
      </c>
      <c r="E16" s="16">
        <f t="shared" si="1"/>
        <v>-1.2860225669957688E-2</v>
      </c>
      <c r="F16" s="9" t="s">
        <v>27</v>
      </c>
    </row>
    <row r="17" spans="1:6" x14ac:dyDescent="0.3">
      <c r="A17" s="10" t="s">
        <v>8</v>
      </c>
      <c r="B17" s="11">
        <v>4.4000000000000002E-4</v>
      </c>
      <c r="C17" s="12">
        <f t="shared" si="0"/>
        <v>-1.4858800000000001</v>
      </c>
      <c r="D17" s="13">
        <f>'[1]Clinton Customer Count'!$F$9</f>
        <v>38</v>
      </c>
      <c r="E17" s="16">
        <f t="shared" si="1"/>
        <v>-3.9102105263157896E-2</v>
      </c>
      <c r="F17" s="9" t="s">
        <v>27</v>
      </c>
    </row>
    <row r="18" spans="1:6" hidden="1" x14ac:dyDescent="0.3">
      <c r="A18" s="10" t="s">
        <v>9</v>
      </c>
      <c r="B18" s="9"/>
      <c r="C18" s="12">
        <f t="shared" si="0"/>
        <v>0</v>
      </c>
      <c r="D18" s="13">
        <v>0</v>
      </c>
      <c r="E18" s="16" t="e">
        <f t="shared" si="1"/>
        <v>#DIV/0!</v>
      </c>
      <c r="F18" s="9"/>
    </row>
    <row r="19" spans="1:6" x14ac:dyDescent="0.3">
      <c r="A19" s="9"/>
      <c r="B19" s="9"/>
      <c r="C19" s="15">
        <f>SUM(C10:C18)</f>
        <v>-3377.0000000000005</v>
      </c>
      <c r="D19" s="17">
        <f>SUM(D10:D18)</f>
        <v>2409.8220000000001</v>
      </c>
      <c r="E19" s="16"/>
      <c r="F19" s="9"/>
    </row>
    <row r="22" spans="1:6" x14ac:dyDescent="0.3">
      <c r="A22" s="6" t="s">
        <v>24</v>
      </c>
    </row>
    <row r="23" spans="1:6" x14ac:dyDescent="0.3">
      <c r="A23" s="6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O22" sqref="O22"/>
    </sheetView>
  </sheetViews>
  <sheetFormatPr defaultRowHeight="14.4" x14ac:dyDescent="0.3"/>
  <cols>
    <col min="1" max="1" width="22.21875" bestFit="1" customWidth="1"/>
    <col min="2" max="3" width="12.33203125" bestFit="1" customWidth="1"/>
    <col min="4" max="4" width="13.109375" customWidth="1"/>
    <col min="6" max="6" width="4.6640625" bestFit="1" customWidth="1"/>
  </cols>
  <sheetData>
    <row r="1" spans="1:6" ht="18" x14ac:dyDescent="0.35">
      <c r="A1" s="4" t="s">
        <v>22</v>
      </c>
    </row>
    <row r="3" spans="1:6" x14ac:dyDescent="0.3">
      <c r="A3" s="1" t="s">
        <v>13</v>
      </c>
      <c r="B3" s="2">
        <v>-271948</v>
      </c>
    </row>
    <row r="4" spans="1:6" x14ac:dyDescent="0.3">
      <c r="A4" s="1" t="s">
        <v>15</v>
      </c>
      <c r="B4" s="2">
        <f>-247*8</f>
        <v>-1976</v>
      </c>
    </row>
    <row r="5" spans="1:6" x14ac:dyDescent="0.3">
      <c r="A5" s="1" t="s">
        <v>16</v>
      </c>
      <c r="B5" s="2">
        <f>-247*12</f>
        <v>-2964</v>
      </c>
    </row>
    <row r="6" spans="1:6" x14ac:dyDescent="0.3">
      <c r="A6" s="1" t="s">
        <v>17</v>
      </c>
      <c r="B6" s="5">
        <f>SUM(B3:B5)</f>
        <v>-276888</v>
      </c>
    </row>
    <row r="9" spans="1:6" ht="43.2" x14ac:dyDescent="0.3">
      <c r="A9" s="7" t="s">
        <v>0</v>
      </c>
      <c r="B9" s="7" t="s">
        <v>10</v>
      </c>
      <c r="C9" s="7" t="s">
        <v>11</v>
      </c>
      <c r="D9" s="8" t="s">
        <v>12</v>
      </c>
      <c r="E9" s="8" t="s">
        <v>14</v>
      </c>
      <c r="F9" s="9"/>
    </row>
    <row r="10" spans="1:6" x14ac:dyDescent="0.3">
      <c r="A10" s="10" t="s">
        <v>1</v>
      </c>
      <c r="B10" s="11">
        <v>0.55089999999999995</v>
      </c>
      <c r="C10" s="12">
        <f>B$6*B10</f>
        <v>-152537.5992</v>
      </c>
      <c r="D10" s="13">
        <v>119707075</v>
      </c>
      <c r="E10" s="16">
        <f>C10/D10</f>
        <v>-1.2742571748578771E-3</v>
      </c>
      <c r="F10" s="9" t="s">
        <v>19</v>
      </c>
    </row>
    <row r="11" spans="1:6" x14ac:dyDescent="0.3">
      <c r="A11" s="10" t="s">
        <v>2</v>
      </c>
      <c r="B11" s="11">
        <v>0.17699999999999999</v>
      </c>
      <c r="C11" s="12">
        <f t="shared" ref="C11:C18" si="0">B$6*B11</f>
        <v>-49009.175999999999</v>
      </c>
      <c r="D11" s="13">
        <v>37037700</v>
      </c>
      <c r="E11" s="16">
        <f t="shared" ref="E11:E18" si="1">C11/D11</f>
        <v>-1.3232240662892135E-3</v>
      </c>
      <c r="F11" s="9" t="s">
        <v>19</v>
      </c>
    </row>
    <row r="12" spans="1:6" x14ac:dyDescent="0.3">
      <c r="A12" s="10" t="s">
        <v>3</v>
      </c>
      <c r="B12" s="11">
        <v>0.156</v>
      </c>
      <c r="C12" s="12">
        <f t="shared" si="0"/>
        <v>-43194.527999999998</v>
      </c>
      <c r="D12" s="13">
        <v>39648</v>
      </c>
      <c r="E12" s="16">
        <f t="shared" si="1"/>
        <v>-1.0894503631961259</v>
      </c>
      <c r="F12" s="9" t="s">
        <v>20</v>
      </c>
    </row>
    <row r="13" spans="1:6" x14ac:dyDescent="0.3">
      <c r="A13" s="10" t="s">
        <v>4</v>
      </c>
      <c r="B13" s="11">
        <v>0.06</v>
      </c>
      <c r="C13" s="12">
        <f t="shared" si="0"/>
        <v>-16613.28</v>
      </c>
      <c r="D13" s="13">
        <v>123604</v>
      </c>
      <c r="E13" s="16">
        <f t="shared" si="1"/>
        <v>-0.13440730073460405</v>
      </c>
      <c r="F13" s="9" t="s">
        <v>20</v>
      </c>
    </row>
    <row r="14" spans="1:6" x14ac:dyDescent="0.3">
      <c r="A14" s="10" t="s">
        <v>5</v>
      </c>
      <c r="B14" s="11">
        <v>4.7E-2</v>
      </c>
      <c r="C14" s="12">
        <f t="shared" si="0"/>
        <v>-13013.736000000001</v>
      </c>
      <c r="D14" s="13">
        <v>160146</v>
      </c>
      <c r="E14" s="16">
        <f t="shared" si="1"/>
        <v>-8.1261698699936311E-2</v>
      </c>
      <c r="F14" s="9" t="s">
        <v>20</v>
      </c>
    </row>
    <row r="15" spans="1:6" x14ac:dyDescent="0.3">
      <c r="A15" s="10" t="s">
        <v>6</v>
      </c>
      <c r="B15" s="11">
        <v>3.0999999999999999E-3</v>
      </c>
      <c r="C15" s="12">
        <f t="shared" si="0"/>
        <v>-858.3528</v>
      </c>
      <c r="D15" s="13">
        <v>545982</v>
      </c>
      <c r="E15" s="16">
        <f t="shared" si="1"/>
        <v>-1.5721265536226469E-3</v>
      </c>
      <c r="F15" s="9" t="s">
        <v>19</v>
      </c>
    </row>
    <row r="16" spans="1:6" x14ac:dyDescent="0.3">
      <c r="A16" s="10" t="s">
        <v>7</v>
      </c>
      <c r="B16" s="11">
        <v>5.0000000000000001E-3</v>
      </c>
      <c r="C16" s="12">
        <f t="shared" si="0"/>
        <v>-1384.44</v>
      </c>
      <c r="D16" s="13">
        <v>10730</v>
      </c>
      <c r="E16" s="16">
        <f t="shared" si="1"/>
        <v>-0.12902516309412862</v>
      </c>
      <c r="F16" s="9" t="s">
        <v>21</v>
      </c>
    </row>
    <row r="17" spans="1:6" x14ac:dyDescent="0.3">
      <c r="A17" s="10" t="s">
        <v>8</v>
      </c>
      <c r="B17" s="11">
        <v>1E-3</v>
      </c>
      <c r="C17" s="12">
        <f t="shared" si="0"/>
        <v>-276.88800000000003</v>
      </c>
      <c r="D17" s="13">
        <v>603</v>
      </c>
      <c r="E17" s="16">
        <f t="shared" si="1"/>
        <v>-0.45918407960199009</v>
      </c>
      <c r="F17" s="9" t="s">
        <v>21</v>
      </c>
    </row>
    <row r="18" spans="1:6" hidden="1" x14ac:dyDescent="0.3">
      <c r="A18" s="10" t="s">
        <v>9</v>
      </c>
      <c r="B18" s="11">
        <v>0</v>
      </c>
      <c r="C18" s="12">
        <f t="shared" si="0"/>
        <v>0</v>
      </c>
      <c r="D18" s="13">
        <v>23768</v>
      </c>
      <c r="E18" s="14">
        <f t="shared" si="1"/>
        <v>0</v>
      </c>
      <c r="F18" s="9" t="s">
        <v>21</v>
      </c>
    </row>
    <row r="19" spans="1:6" x14ac:dyDescent="0.3">
      <c r="A19" s="9"/>
      <c r="B19" s="9"/>
      <c r="C19" s="15">
        <f>SUM(C10:C18)</f>
        <v>-276887.99999999994</v>
      </c>
      <c r="D19" s="9"/>
      <c r="E19" s="14"/>
      <c r="F19" s="9"/>
    </row>
    <row r="21" spans="1:6" x14ac:dyDescent="0.3">
      <c r="A21" s="6" t="s">
        <v>24</v>
      </c>
    </row>
    <row r="22" spans="1:6" x14ac:dyDescent="0.3">
      <c r="A22" s="6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L21" sqref="L21"/>
    </sheetView>
  </sheetViews>
  <sheetFormatPr defaultRowHeight="14.4" x14ac:dyDescent="0.3"/>
  <cols>
    <col min="1" max="1" width="22.21875" bestFit="1" customWidth="1"/>
    <col min="2" max="3" width="11.33203125" bestFit="1" customWidth="1"/>
    <col min="4" max="4" width="13.109375" customWidth="1"/>
    <col min="5" max="5" width="12.33203125" bestFit="1" customWidth="1"/>
    <col min="6" max="6" width="13.5546875" bestFit="1" customWidth="1"/>
  </cols>
  <sheetData>
    <row r="1" spans="1:6" ht="18" x14ac:dyDescent="0.35">
      <c r="A1" s="4" t="s">
        <v>23</v>
      </c>
    </row>
    <row r="3" spans="1:6" x14ac:dyDescent="0.3">
      <c r="A3" s="1" t="s">
        <v>13</v>
      </c>
      <c r="B3" s="2">
        <f>'[2]G1.1 Request for Disposition'!$D$14</f>
        <v>83577.978877038287</v>
      </c>
    </row>
    <row r="4" spans="1:6" x14ac:dyDescent="0.3">
      <c r="A4" s="1" t="s">
        <v>15</v>
      </c>
      <c r="B4" s="2">
        <f>'[3]F1.12 Calc Carry Cost 2012'!$H$34*8</f>
        <v>528.32639352023443</v>
      </c>
    </row>
    <row r="5" spans="1:6" x14ac:dyDescent="0.3">
      <c r="A5" s="1" t="s">
        <v>16</v>
      </c>
      <c r="B5" s="2">
        <f>'[3]F1.12 Calc Carry Cost 2012'!$H$34*12</f>
        <v>792.48959028035165</v>
      </c>
      <c r="C5" s="20"/>
      <c r="D5" s="20"/>
      <c r="E5" s="20"/>
    </row>
    <row r="6" spans="1:6" x14ac:dyDescent="0.3">
      <c r="A6" s="1" t="s">
        <v>17</v>
      </c>
      <c r="B6" s="5">
        <f>SUM(B3:B5)</f>
        <v>84898.794860838883</v>
      </c>
      <c r="C6" s="18"/>
      <c r="D6" s="19"/>
      <c r="E6" s="21"/>
    </row>
    <row r="9" spans="1:6" ht="86.4" x14ac:dyDescent="0.3">
      <c r="A9" s="7" t="s">
        <v>0</v>
      </c>
      <c r="B9" s="7" t="s">
        <v>10</v>
      </c>
      <c r="C9" s="7" t="s">
        <v>11</v>
      </c>
      <c r="D9" s="8" t="s">
        <v>29</v>
      </c>
      <c r="E9" s="8" t="s">
        <v>14</v>
      </c>
      <c r="F9" s="8" t="s">
        <v>28</v>
      </c>
    </row>
    <row r="10" spans="1:6" x14ac:dyDescent="0.3">
      <c r="A10" s="10" t="s">
        <v>1</v>
      </c>
      <c r="B10" s="11">
        <v>0.499</v>
      </c>
      <c r="C10" s="12">
        <f>B$6*B10</f>
        <v>42364.498635558601</v>
      </c>
      <c r="D10" s="13">
        <v>27963560</v>
      </c>
      <c r="E10" s="16">
        <f>C10/D10</f>
        <v>1.5149894589801371E-3</v>
      </c>
      <c r="F10" s="9" t="s">
        <v>26</v>
      </c>
    </row>
    <row r="11" spans="1:6" x14ac:dyDescent="0.3">
      <c r="A11" s="10" t="s">
        <v>2</v>
      </c>
      <c r="B11" s="11">
        <v>0.152</v>
      </c>
      <c r="C11" s="12">
        <f t="shared" ref="C11:C17" si="0">B$6*B11</f>
        <v>12904.616818847509</v>
      </c>
      <c r="D11" s="13">
        <v>16297712</v>
      </c>
      <c r="E11" s="16">
        <f t="shared" ref="E11:E18" si="1">C11/D11</f>
        <v>7.9180542758686058E-4</v>
      </c>
      <c r="F11" s="9" t="s">
        <v>26</v>
      </c>
    </row>
    <row r="12" spans="1:6" x14ac:dyDescent="0.3">
      <c r="A12" s="10" t="s">
        <v>3</v>
      </c>
      <c r="B12" s="11">
        <v>0.34399999999999997</v>
      </c>
      <c r="C12" s="12">
        <f t="shared" si="0"/>
        <v>29205.185432128572</v>
      </c>
      <c r="D12" s="13">
        <v>78630</v>
      </c>
      <c r="E12" s="16">
        <f t="shared" si="1"/>
        <v>0.37142547923348052</v>
      </c>
      <c r="F12" s="9" t="s">
        <v>26</v>
      </c>
    </row>
    <row r="13" spans="1:6" hidden="1" x14ac:dyDescent="0.3">
      <c r="A13" s="10" t="s">
        <v>4</v>
      </c>
      <c r="B13" s="11"/>
      <c r="C13" s="12">
        <f t="shared" si="0"/>
        <v>0</v>
      </c>
      <c r="D13" s="13"/>
      <c r="E13" s="16" t="e">
        <f t="shared" si="1"/>
        <v>#DIV/0!</v>
      </c>
      <c r="F13" s="9"/>
    </row>
    <row r="14" spans="1:6" hidden="1" x14ac:dyDescent="0.3">
      <c r="A14" s="10" t="s">
        <v>5</v>
      </c>
      <c r="B14" s="11"/>
      <c r="C14" s="12">
        <f t="shared" si="0"/>
        <v>0</v>
      </c>
      <c r="D14" s="13"/>
      <c r="E14" s="16" t="e">
        <f t="shared" si="1"/>
        <v>#DIV/0!</v>
      </c>
      <c r="F14" s="9"/>
    </row>
    <row r="15" spans="1:6" x14ac:dyDescent="0.3">
      <c r="A15" s="10" t="s">
        <v>6</v>
      </c>
      <c r="B15" s="11">
        <v>6.0000000000000002E-5</v>
      </c>
      <c r="C15" s="12">
        <f t="shared" si="0"/>
        <v>5.0939276916503333</v>
      </c>
      <c r="D15" s="13">
        <v>166487</v>
      </c>
      <c r="E15" s="16">
        <f>C15/D15</f>
        <v>3.059654922997191E-5</v>
      </c>
      <c r="F15" s="9" t="s">
        <v>27</v>
      </c>
    </row>
    <row r="16" spans="1:6" x14ac:dyDescent="0.3">
      <c r="A16" s="10" t="s">
        <v>7</v>
      </c>
      <c r="B16" s="11">
        <v>4.6100000000000004E-3</v>
      </c>
      <c r="C16" s="12">
        <f t="shared" si="0"/>
        <v>391.38344430846729</v>
      </c>
      <c r="D16" s="13">
        <v>2896</v>
      </c>
      <c r="E16" s="16">
        <f t="shared" si="1"/>
        <v>0.13514621695734369</v>
      </c>
      <c r="F16" s="9" t="s">
        <v>27</v>
      </c>
    </row>
    <row r="17" spans="1:6" x14ac:dyDescent="0.3">
      <c r="A17" s="10" t="s">
        <v>8</v>
      </c>
      <c r="B17" s="11">
        <v>9.0000000000000006E-5</v>
      </c>
      <c r="C17" s="12">
        <f t="shared" si="0"/>
        <v>7.6408915374754995</v>
      </c>
      <c r="D17" s="13">
        <v>64</v>
      </c>
      <c r="E17" s="16">
        <f t="shared" si="1"/>
        <v>0.11938893027305468</v>
      </c>
      <c r="F17" s="9" t="s">
        <v>27</v>
      </c>
    </row>
    <row r="18" spans="1:6" hidden="1" x14ac:dyDescent="0.3">
      <c r="A18" s="10" t="s">
        <v>9</v>
      </c>
      <c r="B18" s="9"/>
      <c r="C18" s="12">
        <f t="shared" ref="C18" si="2">B$6*B18</f>
        <v>0</v>
      </c>
      <c r="D18" s="13"/>
      <c r="E18" s="14" t="e">
        <f t="shared" si="1"/>
        <v>#DIV/0!</v>
      </c>
      <c r="F18" s="9"/>
    </row>
    <row r="19" spans="1:6" x14ac:dyDescent="0.3">
      <c r="A19" s="9"/>
      <c r="B19" s="15"/>
      <c r="C19" s="15">
        <f>SUM(C10:C18)</f>
        <v>84878.419150072266</v>
      </c>
      <c r="D19" s="17">
        <f>SUM(D10:D17)</f>
        <v>44509349</v>
      </c>
      <c r="E19" s="14"/>
      <c r="F19" s="9"/>
    </row>
    <row r="22" spans="1:6" x14ac:dyDescent="0.3">
      <c r="A22" s="6" t="s">
        <v>24</v>
      </c>
    </row>
    <row r="23" spans="1:6" x14ac:dyDescent="0.3">
      <c r="A23" s="6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CPC</vt:lpstr>
      <vt:lpstr>ETPL</vt:lpstr>
      <vt:lpstr>WPPI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Pettit</dc:creator>
  <cp:lastModifiedBy>Graig Pettit</cp:lastModifiedBy>
  <dcterms:created xsi:type="dcterms:W3CDTF">2013-06-14T13:21:41Z</dcterms:created>
  <dcterms:modified xsi:type="dcterms:W3CDTF">2013-06-20T15:16:14Z</dcterms:modified>
</cp:coreProperties>
</file>