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600" windowHeight="1206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6.xml><?xml version="1.0" encoding="utf-8"?>
<comments xmlns="http://schemas.openxmlformats.org/spreadsheetml/2006/main">
  <authors>
    <author>KOKTANM</author>
  </authors>
  <commentList>
    <comment ref="C62" authorId="0">
      <text>
        <r>
          <rPr>
            <b/>
            <sz val="9"/>
            <rFont val="Tahoma"/>
            <family val="2"/>
          </rPr>
          <t>KOKTANM:</t>
        </r>
        <r>
          <rPr>
            <sz val="9"/>
            <rFont val="Tahoma"/>
            <family val="2"/>
          </rPr>
          <t xml:space="preserve">
RSVA OPENING BAL = 114,490 DR SINCE WAS A CR IN 2004
PLUS
RSVA CLOSING BAL 2,828,746 DR</t>
        </r>
      </text>
    </comment>
  </commentList>
</comments>
</file>

<file path=xl/sharedStrings.xml><?xml version="1.0" encoding="utf-8"?>
<sst xmlns="http://schemas.openxmlformats.org/spreadsheetml/2006/main" count="885" uniqueCount="499">
  <si>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</si>
  <si>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</si>
  <si>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</si>
  <si>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</si>
  <si>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</si>
  <si>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</si>
  <si>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</si>
  <si>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</si>
  <si>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</si>
  <si>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</si>
  <si>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</si>
  <si>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</si>
  <si>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</si>
  <si>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</si>
  <si>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</si>
  <si>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</si>
  <si>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</si>
  <si>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</si>
  <si>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</si>
  <si>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</si>
  <si>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</si>
  <si>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</si>
  <si>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</si>
  <si>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</si>
  <si>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</si>
  <si>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</si>
  <si>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</si>
  <si>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</si>
  <si>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</si>
  <si>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</si>
  <si>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</si>
  <si>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</si>
  <si>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</si>
  <si>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</si>
  <si>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</si>
  <si>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</si>
  <si>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</si>
  <si>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</si>
  <si>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</si>
  <si>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</si>
  <si>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</si>
  <si>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</si>
  <si>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</si>
  <si>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</si>
  <si>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</si>
  <si>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</si>
  <si>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</si>
  <si>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</si>
  <si>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</si>
  <si>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</si>
  <si>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</si>
  <si>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</si>
  <si>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</si>
  <si>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</si>
  <si>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</si>
  <si>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</si>
  <si>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</si>
  <si>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</si>
  <si>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</si>
  <si>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</si>
  <si>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</si>
  <si>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</si>
  <si>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</si>
  <si>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</si>
  <si>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</si>
  <si>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</si>
  <si>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</si>
  <si>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</si>
  <si>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</si>
  <si>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</si>
  <si>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</si>
  <si>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</si>
  <si>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</si>
  <si>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</si>
  <si>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</si>
  <si>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</si>
  <si>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</si>
  <si>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</si>
  <si>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</si>
  <si>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</si>
  <si>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</si>
  <si>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</si>
  <si>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</si>
  <si>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</si>
  <si>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</si>
  <si>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</si>
  <si>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</si>
  <si>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</si>
  <si>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</si>
  <si>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</si>
  <si>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</si>
  <si>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</si>
  <si>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</si>
  <si>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</si>
  <si>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</si>
  <si>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</si>
  <si>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</si>
  <si>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</si>
  <si>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</si>
  <si>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</si>
  <si>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</si>
  <si>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</si>
  <si>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</si>
  <si>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</si>
  <si>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</si>
  <si>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</si>
  <si>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</si>
  <si>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</si>
  <si>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</si>
  <si>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</si>
  <si>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</si>
  <si>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</si>
  <si>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</si>
  <si>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</si>
  <si>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</si>
  <si>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</si>
  <si>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</si>
  <si>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</si>
  <si>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</si>
  <si>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</si>
  <si>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</si>
  <si>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</si>
  <si>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</si>
  <si>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</si>
  <si>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</si>
  <si>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</si>
  <si>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</si>
  <si>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</si>
  <si>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</si>
  <si>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</si>
  <si>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</si>
  <si>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</si>
  <si>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</si>
  <si>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</si>
  <si>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</si>
  <si>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</si>
  <si>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</si>
  <si>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</si>
  <si>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</si>
  <si>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</si>
  <si>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</si>
  <si>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</si>
  <si>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</si>
  <si>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</si>
  <si>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</si>
  <si>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</si>
  <si>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</si>
  <si>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</si>
  <si>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</si>
  <si>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</si>
  <si>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</si>
  <si>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</si>
  <si>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</si>
  <si>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</si>
  <si>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</si>
  <si>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</si>
  <si>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</si>
  <si>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</si>
  <si>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</si>
  <si>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</si>
  <si>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</si>
  <si>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</si>
  <si>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</si>
  <si>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</si>
  <si>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</si>
  <si>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</si>
  <si>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</si>
  <si>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</si>
  <si>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</si>
  <si>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</si>
  <si>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</si>
  <si>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</si>
  <si>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</si>
  <si>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</si>
  <si>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</si>
  <si>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</si>
  <si>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</si>
  <si>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</si>
  <si>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</si>
  <si>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</si>
  <si>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</si>
  <si>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</si>
  <si>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</si>
  <si>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</si>
  <si>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</si>
  <si>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</si>
  <si>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</si>
  <si>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</si>
  <si>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</si>
  <si>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</si>
  <si>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</si>
  <si>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</si>
  <si>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</si>
  <si>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</si>
  <si>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</si>
  <si>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</si>
  <si>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</si>
  <si>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</si>
  <si>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</si>
  <si>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</si>
  <si>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</si>
  <si>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</si>
  <si>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</si>
  <si>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</si>
  <si>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</si>
  <si>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</si>
  <si>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</si>
  <si>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</si>
  <si>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</si>
  <si>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</si>
  <si>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</si>
  <si>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</si>
  <si>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</si>
  <si>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</si>
  <si>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</si>
  <si>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</si>
  <si>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</si>
  <si>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</si>
  <si>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</si>
  <si>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</si>
  <si>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</si>
  <si>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</si>
  <si>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</si>
  <si>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</si>
  <si>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</si>
  <si>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</si>
  <si>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</si>
  <si>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</si>
  <si>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</si>
  <si>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</si>
  <si>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</si>
  <si>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</si>
  <si>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</si>
  <si>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</si>
  <si>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</si>
  <si>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</si>
  <si>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</si>
  <si>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</si>
  <si>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</si>
  <si>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</si>
  <si>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</si>
  <si>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</si>
  <si>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</si>
  <si>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</si>
  <si>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</si>
  <si>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</si>
  <si>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</si>
  <si>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</si>
  <si>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</si>
  <si>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</si>
  <si>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</si>
  <si>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</si>
  <si>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</si>
  <si>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</si>
  <si>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</si>
  <si>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</si>
  <si>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</si>
  <si>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</si>
  <si>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</si>
  <si>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</si>
  <si>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</si>
  <si>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</si>
  <si>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</si>
  <si>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</si>
  <si>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</si>
  <si>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</si>
  <si>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</si>
  <si>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</si>
  <si>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</si>
  <si>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</si>
  <si>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</si>
  <si>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</si>
  <si>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</si>
  <si>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</si>
  <si>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</si>
  <si>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</si>
  <si>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</si>
  <si>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</si>
  <si>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</si>
  <si>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</si>
  <si>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</si>
  <si>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</si>
  <si>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</si>
  <si>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</si>
  <si>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</si>
  <si>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</si>
  <si>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</si>
  <si>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</si>
  <si>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</si>
  <si>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</si>
  <si>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</si>
  <si>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</si>
  <si>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</si>
  <si>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</si>
  <si>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</si>
  <si>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</si>
  <si>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</si>
  <si>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</si>
  <si>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</si>
  <si>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</si>
  <si>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</si>
  <si>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</si>
  <si>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</si>
  <si>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</si>
  <si>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</si>
  <si>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</si>
  <si>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</si>
  <si>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</si>
  <si>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</si>
  <si>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</si>
  <si>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</si>
  <si>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</si>
  <si>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</si>
  <si>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</si>
  <si>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</si>
  <si>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</si>
  <si>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</si>
  <si>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</si>
  <si>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</si>
  <si>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</si>
  <si>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</si>
  <si>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</si>
  <si>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</si>
  <si>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</si>
  <si>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</si>
  <si>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</si>
  <si>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</si>
  <si>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</si>
  <si>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</si>
  <si>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</si>
  <si>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</si>
  <si>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</si>
  <si>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</si>
  <si>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</si>
  <si>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</si>
  <si>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</si>
  <si>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</si>
  <si>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</si>
  <si>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</si>
  <si>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</si>
  <si>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</si>
  <si>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</si>
  <si>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</si>
  <si>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</si>
  <si>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</si>
  <si>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</si>
  <si>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</si>
  <si>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</si>
  <si>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</si>
  <si>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</si>
  <si>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</si>
  <si>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</si>
  <si>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</si>
  <si>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</si>
  <si>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</si>
  <si>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</si>
  <si>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</si>
  <si>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</si>
  <si>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</si>
  <si>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</si>
  <si>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</si>
  <si>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</si>
  <si>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</si>
  <si>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</si>
  <si>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</si>
  <si>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</si>
  <si>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</si>
  <si>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</si>
  <si>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</si>
  <si>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</si>
  <si>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</si>
  <si>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</si>
  <si>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</si>
  <si>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</si>
  <si>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</si>
  <si>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</si>
  <si>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</si>
  <si>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</si>
  <si>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</si>
  <si>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</si>
  <si>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</si>
  <si>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</si>
  <si>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</si>
  <si>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</si>
  <si>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</si>
  <si>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</si>
  <si>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</si>
  <si>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</si>
  <si>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</si>
  <si>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</si>
  <si>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</si>
  <si>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</si>
  <si>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</si>
  <si>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</si>
  <si>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</si>
  <si>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</si>
  <si>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</si>
  <si>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</si>
  <si>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</si>
  <si>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</si>
  <si>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</si>
  <si>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</si>
  <si>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</si>
  <si>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</si>
  <si>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</si>
  <si>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</si>
  <si>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</si>
  <si>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</si>
  <si>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</si>
  <si>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</si>
  <si>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</si>
  <si>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</si>
  <si>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</si>
  <si>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</si>
  <si>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</si>
  <si>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</si>
  <si>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</si>
  <si>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</si>
  <si>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</si>
  <si>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</si>
  <si>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</si>
  <si>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</si>
  <si>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</si>
  <si>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</si>
  <si>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</si>
  <si>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</si>
  <si>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</si>
  <si>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</si>
  <si>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</si>
  <si>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</si>
  <si>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</si>
  <si>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</si>
  <si>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</si>
  <si>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</si>
  <si>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</si>
  <si>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</si>
  <si>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</si>
  <si>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</si>
  <si>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</si>
  <si>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</si>
  <si>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</si>
  <si>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</si>
  <si>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</si>
  <si>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</si>
  <si>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</si>
  <si>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</si>
  <si>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</si>
  <si>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</si>
  <si>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</si>
  <si>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</si>
  <si>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</si>
  <si>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</si>
  <si>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</si>
  <si>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</si>
  <si>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</si>
  <si>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</si>
  <si>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</si>
  <si>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</si>
  <si>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</si>
  <si>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</si>
  <si>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</si>
  <si>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</si>
  <si>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</si>
  <si>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</si>
  <si>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 xml:space="preserve">RECAP </t>
  </si>
  <si>
    <t>TRUE-UP VARIANCE (from cell I132)</t>
  </si>
  <si>
    <t xml:space="preserve">     Capitalized</t>
  </si>
  <si>
    <t>RAM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</si>
  <si>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</si>
  <si>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</si>
  <si>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PILs TAXES - EB-2010-</t>
  </si>
  <si>
    <t xml:space="preserve">  C&amp;DM 2005 Incremental OM&amp;A expenses per C&amp;DM Plan</t>
  </si>
  <si>
    <t>Total deemed interest  (REGINFO CELL D62)</t>
  </si>
  <si>
    <t xml:space="preserve">  Charitable donations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</si>
  <si>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</si>
  <si>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</si>
  <si>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E207)</t>
    </r>
  </si>
  <si>
    <t>Interest Adjustment for Tax Purposes  (carry forward to Cell E113)</t>
  </si>
  <si>
    <t>Y</t>
  </si>
  <si>
    <t>N</t>
  </si>
  <si>
    <t>Other -EMPLOYEE FUTURE BENEFITS</t>
  </si>
  <si>
    <t>ONTARIO SPECIFIED TAX CREDITS</t>
  </si>
  <si>
    <t xml:space="preserve">Capital items expensed - </t>
  </si>
  <si>
    <t xml:space="preserve">     Regulatory and Professional</t>
  </si>
  <si>
    <t xml:space="preserve">     Community Relations</t>
  </si>
  <si>
    <t>To agree to tax return</t>
  </si>
  <si>
    <t>Reporting period:  2003</t>
  </si>
  <si>
    <t>Rates Used in 2003 RAM PILs Applications for 2003</t>
  </si>
  <si>
    <t>&gt;700,000</t>
  </si>
  <si>
    <t>Expected Income Tax Rates for 2003 and Capital Tax Exemptions for 2003</t>
  </si>
  <si>
    <t>**Exemption amounts must agree with the Board-approved 2003 RAM PILs filing</t>
  </si>
  <si>
    <t>Input Information from Utility's Actual 2003 Tax Returns</t>
  </si>
  <si>
    <t>MAX $5MM</t>
  </si>
  <si>
    <t>MAX $10MM</t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</si>
  <si>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</si>
  <si>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</si>
  <si>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t>Actual 2003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</si>
  <si>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</si>
  <si>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Utility Name: West Perth Power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</si>
</sst>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#,##0.000"/>
    <numFmt numFmtId="214" formatCode="#,##0.0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4" borderId="0" xfId="0" applyNumberFormat="1" applyFill="1" applyAlignment="1">
      <alignment vertical="top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 applyProtection="1">
      <alignment vertical="top"/>
      <protection/>
    </xf>
    <xf numFmtId="37" fontId="0" fillId="44" borderId="14" xfId="0" applyNumberFormat="1" applyFill="1" applyBorder="1" applyAlignment="1">
      <alignment vertical="top"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0" xfId="0" applyNumberFormat="1" applyFill="1" applyAlignment="1">
      <alignment/>
    </xf>
    <xf numFmtId="3" fontId="0" fillId="44" borderId="0" xfId="42" applyNumberFormat="1" applyFont="1" applyFill="1" applyAlignment="1" applyProtection="1">
      <alignment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>
      <alignment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Border="1" applyAlignment="1">
      <alignment vertical="top"/>
    </xf>
    <xf numFmtId="178" fontId="0" fillId="44" borderId="14" xfId="0" applyNumberFormat="1" applyFill="1" applyBorder="1" applyAlignment="1" applyProtection="1">
      <alignment horizontal="center"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" fontId="0" fillId="32" borderId="14" xfId="0" applyNumberFormat="1" applyFill="1" applyBorder="1" applyAlignment="1" applyProtection="1">
      <alignment/>
      <protection/>
    </xf>
    <xf numFmtId="37" fontId="0" fillId="37" borderId="14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" fontId="0" fillId="46" borderId="14" xfId="0" applyNumberFormat="1" applyFill="1" applyBorder="1" applyAlignment="1" applyProtection="1">
      <alignment vertical="top"/>
      <protection/>
    </xf>
    <xf numFmtId="0" fontId="0" fillId="0" borderId="0" xfId="0" applyFont="1" applyFill="1" applyAlignment="1">
      <alignment vertical="top" wrapText="1"/>
    </xf>
    <xf numFmtId="37" fontId="0" fillId="37" borderId="14" xfId="0" applyNumberFormat="1" applyFont="1" applyFill="1" applyBorder="1" applyAlignment="1" applyProtection="1">
      <alignment vertical="top"/>
      <protection/>
    </xf>
    <xf numFmtId="10" fontId="0" fillId="0" borderId="0" xfId="63" applyFont="1" applyFill="1" applyAlignment="1" applyProtection="1">
      <alignment vertical="top"/>
      <protection locked="0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5" fontId="0" fillId="40" borderId="0" xfId="0" applyNumberFormat="1" applyFill="1" applyAlignment="1">
      <alignment horizontal="center"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PPI%20-%20Effective%20Tax%20Rate%20calcs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0">
          <cell r="E50">
            <v>0.1862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3">
      <selection activeCell="I48" sqref="I48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470</v>
      </c>
      <c r="C1" s="8"/>
      <c r="E1" s="2" t="s">
        <v>452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498</v>
      </c>
      <c r="C3" s="8"/>
      <c r="D3" s="443" t="s">
        <v>438</v>
      </c>
      <c r="E3" s="8"/>
      <c r="F3" s="8"/>
      <c r="G3" s="8"/>
      <c r="H3" s="8"/>
    </row>
    <row r="4" spans="1:8" ht="12.75">
      <c r="A4" s="2" t="s">
        <v>486</v>
      </c>
      <c r="C4" s="8"/>
      <c r="D4" s="442" t="s">
        <v>433</v>
      </c>
      <c r="E4" s="417"/>
      <c r="H4" s="8"/>
    </row>
    <row r="5" spans="1:8" ht="12.75">
      <c r="A5" s="51"/>
      <c r="C5" s="8"/>
      <c r="D5" s="441" t="s">
        <v>434</v>
      </c>
      <c r="E5" s="392"/>
      <c r="H5" s="8"/>
    </row>
    <row r="6" spans="1:8" ht="12.75">
      <c r="A6" s="2" t="s">
        <v>125</v>
      </c>
      <c r="B6" s="382">
        <v>365</v>
      </c>
      <c r="C6" s="8" t="s">
        <v>126</v>
      </c>
      <c r="D6" s="21"/>
      <c r="H6" s="8"/>
    </row>
    <row r="7" spans="1:8" ht="13.5" thickBot="1">
      <c r="A7" s="51" t="s">
        <v>252</v>
      </c>
      <c r="B7" s="247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256" t="s">
        <v>478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256" t="s">
        <v>479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63</v>
      </c>
      <c r="D17" s="256" t="s">
        <v>479</v>
      </c>
    </row>
    <row r="18" spans="1:4" ht="15" customHeight="1">
      <c r="A18" s="383" t="s">
        <v>307</v>
      </c>
      <c r="C18" s="8"/>
      <c r="D18" s="8"/>
    </row>
    <row r="19" spans="1:4" ht="15" customHeight="1">
      <c r="A19" s="515" t="s">
        <v>308</v>
      </c>
      <c r="B19" s="8" t="s">
        <v>305</v>
      </c>
      <c r="C19" s="8" t="s">
        <v>63</v>
      </c>
      <c r="D19" s="382" t="s">
        <v>478</v>
      </c>
    </row>
    <row r="20" spans="1:4" ht="13.5" thickBot="1">
      <c r="A20" s="516"/>
      <c r="B20" s="8" t="s">
        <v>306</v>
      </c>
      <c r="C20" s="8" t="s">
        <v>63</v>
      </c>
      <c r="D20" s="256" t="s">
        <v>478</v>
      </c>
    </row>
    <row r="21" spans="1:4" ht="12.75">
      <c r="A21" s="515" t="s">
        <v>304</v>
      </c>
      <c r="B21" s="8" t="s">
        <v>305</v>
      </c>
      <c r="C21" s="8"/>
      <c r="D21" s="479">
        <v>1</v>
      </c>
    </row>
    <row r="22" spans="1:4" ht="12.75">
      <c r="A22" s="515"/>
      <c r="B22" s="8" t="s">
        <v>306</v>
      </c>
      <c r="C22" s="8"/>
      <c r="D22" s="479">
        <v>1</v>
      </c>
    </row>
    <row r="23" spans="1:4" ht="7.5" customHeight="1">
      <c r="A23" s="45"/>
      <c r="C23" s="8"/>
      <c r="D23" s="382"/>
    </row>
    <row r="24" spans="1:4" ht="12.75">
      <c r="A24" s="45" t="s">
        <v>211</v>
      </c>
      <c r="C24" s="8" t="s">
        <v>212</v>
      </c>
      <c r="D24" s="513">
        <v>37986</v>
      </c>
    </row>
    <row r="25" ht="6.75" customHeight="1" thickBot="1">
      <c r="A25" s="12"/>
    </row>
    <row r="26" spans="1:5" ht="12.75">
      <c r="A26" s="253" t="s">
        <v>66</v>
      </c>
      <c r="C26" s="8"/>
      <c r="E26" s="432" t="s">
        <v>289</v>
      </c>
    </row>
    <row r="27" spans="1:5" ht="12.75">
      <c r="A27" s="254" t="s">
        <v>67</v>
      </c>
      <c r="C27" s="8"/>
      <c r="E27" s="433" t="s">
        <v>290</v>
      </c>
    </row>
    <row r="28" spans="1:3" ht="12.75">
      <c r="A28" s="254" t="s">
        <v>68</v>
      </c>
      <c r="C28" s="38"/>
    </row>
    <row r="29" ht="12.75">
      <c r="A29" s="255" t="s">
        <v>69</v>
      </c>
    </row>
    <row r="30" ht="12.75">
      <c r="A30" s="35"/>
    </row>
    <row r="31" spans="1:8" ht="12.75">
      <c r="A31" t="s">
        <v>279</v>
      </c>
      <c r="D31" s="480">
        <v>2637626</v>
      </c>
      <c r="H31" s="5"/>
    </row>
    <row r="32" ht="6" customHeight="1"/>
    <row r="33" spans="1:8" ht="12.75">
      <c r="A33" t="s">
        <v>70</v>
      </c>
      <c r="D33" s="481">
        <v>0.5</v>
      </c>
      <c r="F33" t="s">
        <v>101</v>
      </c>
      <c r="H33" s="39"/>
    </row>
    <row r="34" spans="4:8" ht="6" customHeight="1">
      <c r="D34">
        <v>50</v>
      </c>
      <c r="F34" t="s">
        <v>101</v>
      </c>
      <c r="H34" s="34"/>
    </row>
    <row r="35" spans="1:10" ht="12.75">
      <c r="A35" t="s">
        <v>71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81">
        <v>0.0988</v>
      </c>
      <c r="H37" s="41"/>
    </row>
    <row r="38" ht="4.5" customHeight="1">
      <c r="H38" s="34"/>
    </row>
    <row r="39" spans="1:8" ht="12.75">
      <c r="A39" t="s">
        <v>73</v>
      </c>
      <c r="D39" s="481">
        <v>0.0725</v>
      </c>
      <c r="H39" s="41"/>
    </row>
    <row r="40" ht="6" customHeight="1">
      <c r="H40" s="34"/>
    </row>
    <row r="41" spans="1:8" ht="12.75">
      <c r="A41" t="s">
        <v>74</v>
      </c>
      <c r="D41" s="249">
        <f>D31*((D33*D37)+(D35*D39))</f>
        <v>225912.6669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5">
        <v>143172</v>
      </c>
      <c r="E43" s="381">
        <f>D43</f>
        <v>143172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9">
        <f>D41-D43</f>
        <v>82740.66690000001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D47" s="482">
        <v>0</v>
      </c>
      <c r="E47" s="381">
        <f aca="true" t="shared" si="0" ref="E47:E53">D47</f>
        <v>0</v>
      </c>
      <c r="H47" s="40"/>
      <c r="J47" s="5"/>
      <c r="K47" s="5"/>
    </row>
    <row r="48" spans="1:11" ht="12.75">
      <c r="A48" t="s">
        <v>282</v>
      </c>
      <c r="D48" s="482">
        <v>55160</v>
      </c>
      <c r="E48" s="381">
        <f>D48</f>
        <v>55160</v>
      </c>
      <c r="F48" s="22"/>
      <c r="H48" s="40"/>
      <c r="J48" s="5"/>
      <c r="K48" s="5"/>
    </row>
    <row r="49" spans="1:11" ht="12.75">
      <c r="A49" t="s">
        <v>283</v>
      </c>
      <c r="D49" s="416"/>
      <c r="E49" s="381">
        <f>D49</f>
        <v>0</v>
      </c>
      <c r="F49" s="22"/>
      <c r="H49" s="40"/>
      <c r="J49" s="5"/>
      <c r="K49" s="5"/>
    </row>
    <row r="50" spans="1:11" ht="12.75">
      <c r="A50" t="s">
        <v>284</v>
      </c>
      <c r="D50" s="417"/>
      <c r="E50" s="381">
        <f t="shared" si="0"/>
        <v>0</v>
      </c>
      <c r="H50" s="40"/>
      <c r="J50" s="5"/>
      <c r="K50" s="5"/>
    </row>
    <row r="51" spans="1:11" ht="12.75">
      <c r="A51" t="s">
        <v>430</v>
      </c>
      <c r="C51" s="510"/>
      <c r="D51" s="491">
        <f>27580+8991</f>
        <v>36571</v>
      </c>
      <c r="E51" s="483">
        <f>+D51</f>
        <v>36571</v>
      </c>
      <c r="G51" s="3"/>
      <c r="H51" s="40"/>
      <c r="J51" s="5"/>
      <c r="K51" s="5"/>
    </row>
    <row r="52" spans="1:11" ht="12.75">
      <c r="A52" t="s">
        <v>453</v>
      </c>
      <c r="D52" s="417">
        <v>0</v>
      </c>
      <c r="E52" s="483">
        <f>D52</f>
        <v>0</v>
      </c>
      <c r="G52" s="477"/>
      <c r="H52" s="40"/>
      <c r="J52" s="5"/>
      <c r="K52" s="5"/>
    </row>
    <row r="53" spans="4:11" ht="12.75">
      <c r="D53" s="417"/>
      <c r="E53" s="381">
        <f t="shared" si="0"/>
        <v>0</v>
      </c>
      <c r="G53" s="3"/>
      <c r="H53" s="40"/>
      <c r="J53" s="5"/>
      <c r="K53" s="5"/>
    </row>
    <row r="54" spans="1:11" ht="12.75">
      <c r="A54" s="2" t="s">
        <v>285</v>
      </c>
      <c r="E54" s="252">
        <f>SUM(E43:E53)</f>
        <v>234903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50">
        <f>D31*D33</f>
        <v>1318813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50">
        <f>D56*D37</f>
        <v>130298.72439999999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50">
        <f>D31*D35</f>
        <v>1318813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50">
        <f>D60*D39</f>
        <v>95613.94249999999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51">
        <f>IF(D41&gt;0,(((D43+D47)/D41)*D62),0)</f>
        <v>60595.271453590176</v>
      </c>
      <c r="F64" s="5"/>
      <c r="H64" s="32"/>
      <c r="J64" s="5"/>
      <c r="K64" s="5"/>
    </row>
    <row r="65" spans="1:11" ht="12.75">
      <c r="A65" s="33" t="s">
        <v>369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51">
        <f>IF(D41&gt;0,(((D43+D47+D48)/D41)*D62),0)</f>
        <v>83940.86398131931</v>
      </c>
      <c r="F66" s="5"/>
      <c r="H66" s="32"/>
      <c r="J66" s="5"/>
      <c r="K66" s="5"/>
    </row>
    <row r="67" spans="1:11" ht="12.75">
      <c r="A67" s="33" t="s">
        <v>370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51">
        <f>IF(D41&gt;0,(((D43+D47+D48)/D41)*D62),0)</f>
        <v>83940.86398131931</v>
      </c>
      <c r="F68" s="5"/>
      <c r="H68" s="32"/>
      <c r="J68" s="5"/>
    </row>
    <row r="69" spans="1:10" ht="12.75">
      <c r="A69" s="33" t="s">
        <v>371</v>
      </c>
      <c r="B69" s="5"/>
      <c r="C69" s="5"/>
      <c r="D69" s="5"/>
      <c r="F69" s="5"/>
      <c r="H69" s="32"/>
      <c r="J69" s="5"/>
    </row>
    <row r="70" spans="1:10" ht="12.75">
      <c r="A70" s="45" t="s">
        <v>439</v>
      </c>
      <c r="B70" s="5"/>
      <c r="C70" s="5"/>
      <c r="D70" s="251">
        <f>D62</f>
        <v>95613.94249999999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1"/>
  <sheetViews>
    <sheetView tabSelected="1" zoomScale="85" zoomScaleNormal="85" zoomScalePageLayoutView="0" workbookViewId="0" topLeftCell="A159">
      <selection activeCell="E177" sqref="E17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EB-2010-</v>
      </c>
      <c r="B1" s="203" t="s">
        <v>127</v>
      </c>
      <c r="C1" s="204" t="s">
        <v>33</v>
      </c>
      <c r="D1" s="205"/>
      <c r="E1" s="206" t="s">
        <v>22</v>
      </c>
      <c r="F1" s="207" t="s">
        <v>22</v>
      </c>
      <c r="G1" s="208" t="s">
        <v>455</v>
      </c>
      <c r="H1" s="209"/>
    </row>
    <row r="2" spans="1:8" ht="12.75">
      <c r="A2" s="210" t="s">
        <v>454</v>
      </c>
      <c r="B2" s="211"/>
      <c r="C2" s="212" t="s">
        <v>34</v>
      </c>
      <c r="D2" s="213"/>
      <c r="E2" s="214" t="s">
        <v>23</v>
      </c>
      <c r="F2" s="215" t="s">
        <v>23</v>
      </c>
      <c r="G2" s="182" t="s">
        <v>456</v>
      </c>
      <c r="H2" s="216"/>
    </row>
    <row r="3" spans="1:8" ht="12.75">
      <c r="A3" s="210" t="s">
        <v>48</v>
      </c>
      <c r="B3" s="217"/>
      <c r="C3" s="218"/>
      <c r="D3" s="213"/>
      <c r="E3" s="136" t="s">
        <v>20</v>
      </c>
      <c r="F3" s="219" t="s">
        <v>20</v>
      </c>
      <c r="G3" s="136"/>
      <c r="H3" s="216"/>
    </row>
    <row r="4" spans="1:8" ht="12.75">
      <c r="A4" s="220" t="s">
        <v>40</v>
      </c>
      <c r="B4" s="221"/>
      <c r="C4" s="218"/>
      <c r="D4" s="213"/>
      <c r="E4" s="136" t="s">
        <v>248</v>
      </c>
      <c r="F4" s="219" t="s">
        <v>21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West Perth Power</v>
      </c>
      <c r="B6" s="114"/>
      <c r="D6" s="136"/>
      <c r="E6" s="114"/>
      <c r="G6" s="114"/>
      <c r="H6" s="453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3"/>
    </row>
    <row r="8" spans="2:12" ht="12.75">
      <c r="B8" s="221"/>
      <c r="C8" s="229"/>
      <c r="D8" s="213"/>
      <c r="E8" s="136"/>
      <c r="F8" s="219"/>
      <c r="G8" s="182" t="s">
        <v>86</v>
      </c>
      <c r="H8" s="216"/>
      <c r="J8" s="47" t="s">
        <v>128</v>
      </c>
      <c r="K8" s="47"/>
      <c r="L8" s="47"/>
    </row>
    <row r="9" spans="1:8" ht="12.75">
      <c r="A9" s="210" t="s">
        <v>125</v>
      </c>
      <c r="B9" s="418">
        <f>REGINFO!B6</f>
        <v>365</v>
      </c>
      <c r="C9" s="230" t="s">
        <v>126</v>
      </c>
      <c r="D9" s="213"/>
      <c r="E9" s="136"/>
      <c r="F9" s="219"/>
      <c r="G9" s="182" t="s">
        <v>89</v>
      </c>
      <c r="H9" s="216"/>
    </row>
    <row r="10" spans="1:8" ht="12.75">
      <c r="A10" s="210" t="s">
        <v>252</v>
      </c>
      <c r="B10" s="418">
        <f>REGINFO!B7</f>
        <v>365</v>
      </c>
      <c r="C10" s="230" t="s">
        <v>126</v>
      </c>
      <c r="D10" s="213"/>
      <c r="E10" s="231"/>
      <c r="F10" s="219"/>
      <c r="G10" s="232" t="s">
        <v>87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88</v>
      </c>
      <c r="H11" s="150"/>
    </row>
    <row r="12" spans="1:8" ht="13.5" thickBot="1">
      <c r="A12" s="152"/>
      <c r="B12" s="221"/>
      <c r="C12" s="218" t="s">
        <v>24</v>
      </c>
      <c r="D12" s="213"/>
      <c r="E12" s="218" t="s">
        <v>24</v>
      </c>
      <c r="F12" s="219"/>
      <c r="G12" s="218" t="s">
        <v>24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29</v>
      </c>
      <c r="B14" s="120" t="s">
        <v>101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333</v>
      </c>
      <c r="B16" s="124">
        <v>1</v>
      </c>
      <c r="C16" s="257">
        <v>234903</v>
      </c>
      <c r="D16" s="17"/>
      <c r="E16" s="265">
        <f>G16-C16</f>
        <v>-234903</v>
      </c>
      <c r="F16" s="3"/>
      <c r="G16" s="265">
        <f>TAXREC!E50</f>
        <v>0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25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484">
        <v>145101</v>
      </c>
      <c r="D20" s="18"/>
      <c r="E20" s="265">
        <f>G20-C20</f>
        <v>-145101</v>
      </c>
      <c r="F20" s="6"/>
      <c r="G20" s="265">
        <f>TAXREC!E61</f>
        <v>0</v>
      </c>
      <c r="H20" s="150"/>
    </row>
    <row r="21" spans="1:8" ht="12.75">
      <c r="A21" s="157" t="s">
        <v>55</v>
      </c>
      <c r="B21" s="126">
        <v>3</v>
      </c>
      <c r="C21" s="484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260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259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261</v>
      </c>
      <c r="B24" s="126">
        <v>5</v>
      </c>
      <c r="C24" s="259">
        <v>0</v>
      </c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52</v>
      </c>
      <c r="B25" s="126"/>
      <c r="C25" s="104" t="s">
        <v>101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484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">
      <c r="A30" s="468" t="s">
        <v>386</v>
      </c>
      <c r="B30" s="126"/>
      <c r="C30" s="257"/>
      <c r="D30" s="18"/>
      <c r="E30" s="265">
        <f>G30-C30</f>
        <v>0</v>
      </c>
      <c r="F30" s="6"/>
      <c r="G30" s="265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334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102</v>
      </c>
      <c r="B33" s="126">
        <v>7</v>
      </c>
      <c r="C33" s="484">
        <v>87480</v>
      </c>
      <c r="D33" s="131"/>
      <c r="E33" s="265">
        <f aca="true" t="shared" si="0" ref="E33:E42">G33-C33</f>
        <v>-87480</v>
      </c>
      <c r="F33" s="6"/>
      <c r="G33" s="265">
        <f>TAXREC!E97+TAXREC!E98</f>
        <v>0</v>
      </c>
      <c r="H33" s="150"/>
    </row>
    <row r="34" spans="1:8" ht="12.75">
      <c r="A34" s="157" t="s">
        <v>56</v>
      </c>
      <c r="B34" s="126">
        <v>8</v>
      </c>
      <c r="C34" s="484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44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262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85</v>
      </c>
      <c r="B37" s="124">
        <v>11</v>
      </c>
      <c r="C37" s="258">
        <v>95614</v>
      </c>
      <c r="D37" s="131"/>
      <c r="E37" s="265">
        <f t="shared" si="0"/>
        <v>-95614</v>
      </c>
      <c r="F37" s="6"/>
      <c r="G37" s="507">
        <f>TAXREC!E51</f>
        <v>0</v>
      </c>
      <c r="H37" s="150"/>
    </row>
    <row r="38" spans="1:8" ht="12.75">
      <c r="A38" s="154" t="s">
        <v>258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257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53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484">
        <v>0</v>
      </c>
      <c r="D44" s="131"/>
      <c r="E44" s="265">
        <f>G44-C44</f>
        <v>0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484"/>
      <c r="D45" s="131"/>
      <c r="E45" s="265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49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49">
        <f>TAXREC!E111</f>
        <v>0</v>
      </c>
      <c r="H47" s="150"/>
    </row>
    <row r="48" spans="1:8" ht="12.75">
      <c r="A48" s="151" t="s">
        <v>471</v>
      </c>
      <c r="B48" s="126"/>
      <c r="C48" s="259">
        <v>27580</v>
      </c>
      <c r="D48" s="131"/>
      <c r="E48" s="265"/>
      <c r="F48" s="6"/>
      <c r="G48" s="249"/>
      <c r="H48" s="150"/>
    </row>
    <row r="49" spans="1:8" ht="15">
      <c r="A49" s="468" t="s">
        <v>386</v>
      </c>
      <c r="B49" s="126"/>
      <c r="C49" s="257"/>
      <c r="D49" s="131"/>
      <c r="E49" s="265">
        <f>G49-C49</f>
        <v>0</v>
      </c>
      <c r="F49" s="6"/>
      <c r="G49" s="249">
        <f>TAXREC!E108</f>
        <v>0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320</v>
      </c>
      <c r="B51" s="124"/>
      <c r="C51" s="261">
        <f>C16+SUM(C20:C30)-SUM(C33:C49)</f>
        <v>169330</v>
      </c>
      <c r="D51" s="101"/>
      <c r="E51" s="261">
        <f>E16+SUM(E20:E30)-SUM(E33:E49)</f>
        <v>-196910</v>
      </c>
      <c r="F51" s="420"/>
      <c r="G51" s="261">
        <f>G16+SUM(G20:G30)-SUM(G33:G49)</f>
        <v>0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328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332</v>
      </c>
      <c r="B54" s="126">
        <v>13</v>
      </c>
      <c r="C54" s="260">
        <v>0.1862</v>
      </c>
      <c r="D54" s="101"/>
      <c r="E54" s="266" t="e">
        <f>+G54-C54</f>
        <v>#DIV/0!</v>
      </c>
      <c r="F54" s="113"/>
      <c r="G54" s="461" t="e">
        <f>TAXREC!E151</f>
        <v>#DIV/0!</v>
      </c>
      <c r="H54" s="150"/>
      <c r="I54" s="458"/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27</v>
      </c>
      <c r="B56" s="126"/>
      <c r="C56" s="262">
        <f>IF(C51&gt;0,C51*C54,0)</f>
        <v>31529.246</v>
      </c>
      <c r="D56" s="101"/>
      <c r="E56" s="265" t="e">
        <f>G56-C56</f>
        <v>#DIV/0!</v>
      </c>
      <c r="F56" s="420" t="s">
        <v>359</v>
      </c>
      <c r="G56" s="262" t="e">
        <f>TAXREC!E144</f>
        <v>#DIV/0!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35</v>
      </c>
      <c r="B59" s="126">
        <v>14</v>
      </c>
      <c r="C59" s="263"/>
      <c r="D59" s="131"/>
      <c r="E59" s="265">
        <f>+G59-C59</f>
        <v>0</v>
      </c>
      <c r="F59" s="420" t="s">
        <v>359</v>
      </c>
      <c r="G59" s="268">
        <f>TAXREC!E145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36</v>
      </c>
      <c r="B61" s="133"/>
      <c r="C61" s="264">
        <f>+C56-C59</f>
        <v>31529.246</v>
      </c>
      <c r="D61" s="132"/>
      <c r="E61" s="267" t="e">
        <f>+E56-E59</f>
        <v>#DIV/0!</v>
      </c>
      <c r="F61" s="420" t="s">
        <v>359</v>
      </c>
      <c r="G61" s="267" t="e">
        <f>+G56-G59</f>
        <v>#DIV/0!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30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28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16</v>
      </c>
      <c r="B67" s="124">
        <v>15</v>
      </c>
      <c r="C67" s="262">
        <f>Ratebase</f>
        <v>2637626</v>
      </c>
      <c r="D67" s="101"/>
      <c r="E67" s="265">
        <f>G67-C67</f>
        <v>14033331</v>
      </c>
      <c r="F67" s="6"/>
      <c r="G67" s="485">
        <v>16670957</v>
      </c>
      <c r="H67" s="150"/>
      <c r="I67" s="464" t="s">
        <v>462</v>
      </c>
    </row>
    <row r="68" spans="1:10" ht="12.75">
      <c r="A68" s="151" t="s">
        <v>352</v>
      </c>
      <c r="B68" s="124">
        <v>16</v>
      </c>
      <c r="C68" s="258">
        <v>5000000</v>
      </c>
      <c r="D68" s="101"/>
      <c r="E68" s="265">
        <f>G68-C68</f>
        <v>-1280011</v>
      </c>
      <c r="F68" s="6"/>
      <c r="G68" s="265">
        <f>'Tax Rates'!C57</f>
        <v>3719989</v>
      </c>
      <c r="H68" s="150"/>
      <c r="I68" s="464" t="s">
        <v>462</v>
      </c>
      <c r="J68" s="511"/>
    </row>
    <row r="69" spans="1:8" ht="12.75">
      <c r="A69" s="151" t="s">
        <v>41</v>
      </c>
      <c r="B69" s="124"/>
      <c r="C69" s="262">
        <f>IF((C67-C68)&gt;0,C67-C68,0)</f>
        <v>0</v>
      </c>
      <c r="D69" s="101"/>
      <c r="E69" s="265">
        <f>SUM(E67:E68)</f>
        <v>12753320</v>
      </c>
      <c r="F69" s="113"/>
      <c r="G69" s="262">
        <f>G67-G68</f>
        <v>12950968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353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309</v>
      </c>
      <c r="B73" s="124"/>
      <c r="C73" s="262">
        <f>IF(C69&gt;0,C69*C71,0)*REGINFO!$B$6/REGINFO!$B$7</f>
        <v>0</v>
      </c>
      <c r="D73" s="100"/>
      <c r="E73" s="265">
        <f>+G73-C73</f>
        <v>38852.904</v>
      </c>
      <c r="F73" s="465"/>
      <c r="G73" s="262">
        <f>IF(G69&gt;0,G69*G71,0)*REGINFO!$B$6/REGINFO!$B$7</f>
        <v>38852.904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217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16</v>
      </c>
      <c r="B76" s="124">
        <v>18</v>
      </c>
      <c r="C76" s="262">
        <f>C67</f>
        <v>2637626</v>
      </c>
      <c r="D76" s="101"/>
      <c r="E76" s="265">
        <f>+G76-C76</f>
        <v>14332173</v>
      </c>
      <c r="F76" s="6"/>
      <c r="G76" s="463">
        <v>16969799</v>
      </c>
      <c r="H76" s="150"/>
      <c r="I76" s="464" t="s">
        <v>462</v>
      </c>
    </row>
    <row r="77" spans="1:9" ht="12.75">
      <c r="A77" s="151" t="s">
        <v>352</v>
      </c>
      <c r="B77" s="124">
        <v>19</v>
      </c>
      <c r="C77" s="258">
        <v>10000000</v>
      </c>
      <c r="D77" s="18"/>
      <c r="E77" s="265">
        <f>+G77-C77</f>
        <v>-7065253</v>
      </c>
      <c r="F77" s="6"/>
      <c r="G77" s="265">
        <f>+'Tax Rates'!C58</f>
        <v>2934747</v>
      </c>
      <c r="H77" s="150"/>
      <c r="I77" s="464" t="s">
        <v>462</v>
      </c>
    </row>
    <row r="78" spans="1:8" ht="12.75">
      <c r="A78" s="151" t="s">
        <v>41</v>
      </c>
      <c r="B78" s="124"/>
      <c r="C78" s="262">
        <f>IF((C76-C77)&gt;0,C76-C77,0)</f>
        <v>0</v>
      </c>
      <c r="D78" s="19"/>
      <c r="E78" s="265">
        <f>SUM(E76:E77)</f>
        <v>7266920</v>
      </c>
      <c r="F78" s="113"/>
      <c r="G78" s="262">
        <f>IF(G77&gt;G76,0,G76-G77)</f>
        <v>14035052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353</v>
      </c>
      <c r="B80" s="124">
        <v>20</v>
      </c>
      <c r="C80" s="299">
        <v>0.00225</v>
      </c>
      <c r="D80" s="101"/>
      <c r="E80" s="266">
        <f>G80-C80</f>
        <v>0</v>
      </c>
      <c r="F80" s="6"/>
      <c r="G80" s="266">
        <v>0.00225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310</v>
      </c>
      <c r="B82" s="124"/>
      <c r="C82" s="262">
        <f>IF(C78&gt;0,C78*C80,0)*REGINFO!$B$6/REGINFO!$B$7</f>
        <v>0</v>
      </c>
      <c r="D82" s="101"/>
      <c r="E82" s="265">
        <f>+G82-C82</f>
        <v>31578.867000000002</v>
      </c>
      <c r="F82" s="6"/>
      <c r="G82" s="262">
        <f>G78*G80*B9/B10</f>
        <v>31578.867000000002</v>
      </c>
      <c r="H82" s="150"/>
    </row>
    <row r="83" spans="1:8" ht="12.75">
      <c r="A83" s="151" t="s">
        <v>311</v>
      </c>
      <c r="B83" s="124">
        <v>21</v>
      </c>
      <c r="C83" s="298">
        <f>IF(C78&gt;0,IF(C61&gt;0,C51*'Tax Rates'!C20,0),0)</f>
        <v>0</v>
      </c>
      <c r="D83" s="101"/>
      <c r="E83" s="265" t="e">
        <f>+G83-C83</f>
        <v>#DIV/0!</v>
      </c>
      <c r="F83" s="6"/>
      <c r="G83" s="298" t="e">
        <f>IF(G78&gt;0,IF(G61&gt;0,G51*'Tax Rates'!C20,0),0)</f>
        <v>#DIV/0!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31</v>
      </c>
      <c r="B85" s="124"/>
      <c r="C85" s="262">
        <v>0</v>
      </c>
      <c r="D85" s="16"/>
      <c r="E85" s="265" t="e">
        <f>E82-E83</f>
        <v>#DIV/0!</v>
      </c>
      <c r="F85" s="102"/>
      <c r="G85" s="262" t="e">
        <f>G82-G83</f>
        <v>#DIV/0!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117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225</v>
      </c>
      <c r="B89" s="124"/>
      <c r="C89" s="260"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360</v>
      </c>
      <c r="B91" s="126">
        <v>22</v>
      </c>
      <c r="C91" s="262">
        <f>C61/(1-C89)</f>
        <v>38743.23666748587</v>
      </c>
      <c r="D91" s="20"/>
      <c r="E91" s="138"/>
      <c r="F91" s="419" t="s">
        <v>496</v>
      </c>
      <c r="G91" s="268" t="e">
        <f>TAXREC!E156</f>
        <v>#DIV/0!</v>
      </c>
      <c r="H91" s="150"/>
    </row>
    <row r="92" spans="1:8" ht="12.75">
      <c r="A92" s="157" t="s">
        <v>361</v>
      </c>
      <c r="B92" s="126">
        <v>23</v>
      </c>
      <c r="C92" s="262"/>
      <c r="D92" s="20"/>
      <c r="E92" s="138"/>
      <c r="F92" s="419" t="s">
        <v>496</v>
      </c>
      <c r="G92" s="268">
        <f>TAXREC!E158</f>
        <v>0</v>
      </c>
      <c r="H92" s="150"/>
    </row>
    <row r="93" spans="1:8" ht="12.75">
      <c r="A93" s="157" t="s">
        <v>340</v>
      </c>
      <c r="B93" s="126">
        <v>24</v>
      </c>
      <c r="C93" s="262">
        <f>C73</f>
        <v>0</v>
      </c>
      <c r="D93" s="20"/>
      <c r="E93" s="138"/>
      <c r="F93" s="419" t="s">
        <v>496</v>
      </c>
      <c r="G93" s="268">
        <f>TAXREC!E157</f>
        <v>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468</v>
      </c>
      <c r="B96" s="124">
        <v>25</v>
      </c>
      <c r="C96" s="267">
        <f>SUM(C91:C94)</f>
        <v>38743.23666748587</v>
      </c>
      <c r="D96" s="6"/>
      <c r="E96" s="138"/>
      <c r="F96" s="419" t="s">
        <v>496</v>
      </c>
      <c r="G96" s="407" t="e">
        <f>SUM(G91:G95)</f>
        <v>#DIV/0!</v>
      </c>
      <c r="H96" s="163"/>
    </row>
    <row r="97" spans="1:8" ht="12.75">
      <c r="A97" s="397" t="s">
        <v>300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297</v>
      </c>
      <c r="B100" s="122"/>
      <c r="C100" s="111"/>
      <c r="D100" s="3"/>
      <c r="E100" s="111"/>
      <c r="F100" s="3"/>
      <c r="G100" s="199"/>
      <c r="H100" s="163"/>
    </row>
    <row r="101" spans="1:8" ht="13.5">
      <c r="A101" s="165" t="s">
        <v>245</v>
      </c>
      <c r="B101" s="122"/>
      <c r="C101" s="111"/>
      <c r="D101" s="3"/>
      <c r="E101" s="142" t="s">
        <v>247</v>
      </c>
      <c r="F101" s="37"/>
      <c r="G101" s="199"/>
      <c r="H101" s="163"/>
    </row>
    <row r="102" spans="1:8" ht="12.75">
      <c r="A102" s="155" t="s">
        <v>338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55</v>
      </c>
      <c r="B103" s="126">
        <v>3</v>
      </c>
      <c r="C103" s="111"/>
      <c r="D103" s="3"/>
      <c r="E103" s="249">
        <f>E21</f>
        <v>0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49">
        <f>E22</f>
        <v>0</v>
      </c>
      <c r="F104" s="37"/>
      <c r="G104" s="200"/>
      <c r="H104" s="163"/>
    </row>
    <row r="105" spans="1:8" ht="12.75">
      <c r="A105" s="157" t="s">
        <v>99</v>
      </c>
      <c r="B105" s="126">
        <v>4</v>
      </c>
      <c r="C105" s="111"/>
      <c r="D105" s="3"/>
      <c r="E105" s="249">
        <f>E23</f>
        <v>0</v>
      </c>
      <c r="F105" s="37"/>
      <c r="G105" s="200"/>
      <c r="H105" s="163"/>
    </row>
    <row r="106" spans="1:8" ht="12.75">
      <c r="A106" s="157" t="s">
        <v>43</v>
      </c>
      <c r="B106" s="126">
        <v>5</v>
      </c>
      <c r="C106" s="111"/>
      <c r="D106" s="3"/>
      <c r="E106" s="249">
        <f>E24</f>
        <v>0</v>
      </c>
      <c r="F106" s="37"/>
      <c r="G106" s="200"/>
      <c r="H106" s="163"/>
    </row>
    <row r="107" spans="1:8" ht="12.75">
      <c r="A107" s="157" t="s">
        <v>355</v>
      </c>
      <c r="B107" s="126">
        <v>6</v>
      </c>
      <c r="C107" s="111"/>
      <c r="D107" s="3"/>
      <c r="E107" s="249">
        <f>E26</f>
        <v>0</v>
      </c>
      <c r="F107" s="37"/>
      <c r="G107" s="200"/>
      <c r="H107" s="163"/>
    </row>
    <row r="108" spans="1:8" ht="12.75">
      <c r="A108" s="157" t="s">
        <v>356</v>
      </c>
      <c r="B108" s="126">
        <v>6</v>
      </c>
      <c r="C108" s="111"/>
      <c r="D108" s="3"/>
      <c r="E108" s="249">
        <f>E28</f>
        <v>0</v>
      </c>
      <c r="F108" s="37"/>
      <c r="G108" s="200"/>
      <c r="H108" s="163"/>
    </row>
    <row r="109" spans="1:8" ht="12.75">
      <c r="A109" s="155" t="s">
        <v>354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56</v>
      </c>
      <c r="B110" s="126">
        <v>8</v>
      </c>
      <c r="C110" s="111"/>
      <c r="D110" s="3"/>
      <c r="E110" s="249">
        <f>E34</f>
        <v>0</v>
      </c>
      <c r="F110" s="37"/>
      <c r="G110" s="200"/>
      <c r="H110" s="163"/>
    </row>
    <row r="111" spans="1:8" ht="12.75">
      <c r="A111" s="157" t="s">
        <v>44</v>
      </c>
      <c r="B111" s="126">
        <v>9</v>
      </c>
      <c r="C111" s="111"/>
      <c r="D111" s="3"/>
      <c r="E111" s="249">
        <f>E35</f>
        <v>0</v>
      </c>
      <c r="F111" s="37"/>
      <c r="G111" s="200"/>
      <c r="H111" s="163"/>
    </row>
    <row r="112" spans="1:8" ht="12.75">
      <c r="A112" s="157" t="s">
        <v>43</v>
      </c>
      <c r="B112" s="126">
        <v>10</v>
      </c>
      <c r="C112" s="111"/>
      <c r="D112" s="3"/>
      <c r="E112" s="249">
        <f>E36</f>
        <v>0</v>
      </c>
      <c r="F112" s="37"/>
      <c r="G112" s="200"/>
      <c r="H112" s="163"/>
    </row>
    <row r="113" spans="1:8" ht="12.75">
      <c r="A113" s="503" t="s">
        <v>476</v>
      </c>
      <c r="B113" s="126">
        <v>11</v>
      </c>
      <c r="C113" s="111"/>
      <c r="D113" s="3"/>
      <c r="E113" s="460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49">
        <f>E38</f>
        <v>0</v>
      </c>
      <c r="F114" s="37"/>
      <c r="G114" s="200"/>
      <c r="H114" s="163"/>
    </row>
    <row r="115" spans="1:8" ht="12.75">
      <c r="A115" s="154" t="s">
        <v>100</v>
      </c>
      <c r="B115" s="124">
        <v>4</v>
      </c>
      <c r="C115" s="111"/>
      <c r="D115" s="3"/>
      <c r="E115" s="249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49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49">
        <f>E41</f>
        <v>0</v>
      </c>
      <c r="F117" s="37"/>
      <c r="G117" s="200"/>
      <c r="H117" s="163"/>
    </row>
    <row r="118" spans="1:8" ht="12.75">
      <c r="A118" s="157" t="s">
        <v>357</v>
      </c>
      <c r="B118" s="126">
        <v>12</v>
      </c>
      <c r="C118" s="111"/>
      <c r="D118" s="3"/>
      <c r="E118" s="249">
        <f>E44</f>
        <v>0</v>
      </c>
      <c r="F118" s="37"/>
      <c r="G118" s="200"/>
      <c r="H118" s="163"/>
    </row>
    <row r="119" spans="1:8" ht="12.75">
      <c r="A119" s="157" t="s">
        <v>358</v>
      </c>
      <c r="B119" s="126">
        <v>12</v>
      </c>
      <c r="C119" s="111"/>
      <c r="D119" s="3"/>
      <c r="E119" s="249">
        <f>E46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219</v>
      </c>
      <c r="B121" s="126">
        <v>26</v>
      </c>
      <c r="C121" s="111"/>
      <c r="D121" s="116" t="s">
        <v>188</v>
      </c>
      <c r="E121" s="262">
        <f>SUM(E103:E108)-SUM(E110:E119)</f>
        <v>0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497</v>
      </c>
      <c r="B123" s="126"/>
      <c r="C123" s="111"/>
      <c r="D123" s="3" t="s">
        <v>229</v>
      </c>
      <c r="E123" s="514">
        <f>0.3662-0.0112</f>
        <v>0.35500000000000004</v>
      </c>
      <c r="F123" s="458"/>
      <c r="G123" s="200" t="s">
        <v>101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101</v>
      </c>
      <c r="H124" s="163"/>
    </row>
    <row r="125" spans="1:8" ht="12.75">
      <c r="A125" s="157" t="s">
        <v>244</v>
      </c>
      <c r="B125" s="126"/>
      <c r="C125" s="111"/>
      <c r="D125" s="3" t="s">
        <v>188</v>
      </c>
      <c r="E125" s="262">
        <f>E121*E123</f>
        <v>0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113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116</v>
      </c>
      <c r="B129" s="126"/>
      <c r="C129" s="111"/>
      <c r="D129" s="3"/>
      <c r="E129" s="262">
        <f>E125-E127</f>
        <v>0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195</v>
      </c>
      <c r="B131" s="126"/>
      <c r="C131" s="111"/>
      <c r="D131" s="3"/>
      <c r="E131" s="310">
        <f>+E123</f>
        <v>0.35500000000000004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344</v>
      </c>
      <c r="B133" s="129"/>
      <c r="C133" s="111"/>
      <c r="D133" s="3"/>
      <c r="E133" s="509">
        <f>E129/(1-E131)</f>
        <v>0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27">
      <c r="A135" s="168" t="s">
        <v>347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6.25">
      <c r="A137" s="170" t="s">
        <v>233</v>
      </c>
      <c r="B137" s="129"/>
      <c r="C137" s="111"/>
      <c r="D137" s="117" t="s">
        <v>188</v>
      </c>
      <c r="E137" s="300">
        <f>C51</f>
        <v>169330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235</v>
      </c>
      <c r="B139" s="129"/>
      <c r="C139" s="111"/>
      <c r="D139" s="118" t="s">
        <v>229</v>
      </c>
      <c r="E139" s="310">
        <f>'[2]Sheet1'!$E$50</f>
        <v>0.1862</v>
      </c>
      <c r="F139" s="196" t="s">
        <v>101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227</v>
      </c>
      <c r="B141" s="129"/>
      <c r="C141" s="111"/>
      <c r="D141" s="117" t="s">
        <v>188</v>
      </c>
      <c r="E141" s="301">
        <f>IF(E137&gt;0,E137*E139,0)</f>
        <v>31529.246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236</v>
      </c>
      <c r="B143" s="129"/>
      <c r="C143" s="111"/>
      <c r="D143" s="117" t="s">
        <v>187</v>
      </c>
      <c r="E143" s="302">
        <f>TAXREC!E145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228</v>
      </c>
      <c r="B145" s="129"/>
      <c r="C145" s="111"/>
      <c r="D145" s="118" t="s">
        <v>188</v>
      </c>
      <c r="E145" s="300">
        <f>E141-E143</f>
        <v>31529.246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6.25">
      <c r="A147" s="170" t="s">
        <v>237</v>
      </c>
      <c r="B147" s="129"/>
      <c r="C147" s="111"/>
      <c r="D147" s="117" t="s">
        <v>187</v>
      </c>
      <c r="E147" s="300">
        <f>C61</f>
        <v>31529.246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230</v>
      </c>
      <c r="B149" s="129"/>
      <c r="C149" s="111"/>
      <c r="D149" s="117" t="s">
        <v>188</v>
      </c>
      <c r="E149" s="300">
        <f>E145-E147</f>
        <v>0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0" t="s">
        <v>19</v>
      </c>
      <c r="B151" s="129"/>
      <c r="C151" s="111"/>
      <c r="D151" s="118"/>
      <c r="E151" s="467"/>
      <c r="F151" s="37"/>
      <c r="G151" s="200"/>
      <c r="H151" s="163"/>
    </row>
    <row r="152" spans="1:8" ht="12.75">
      <c r="A152" s="170" t="s">
        <v>16</v>
      </c>
      <c r="B152" s="129"/>
      <c r="C152" s="111"/>
      <c r="D152" s="118" t="s">
        <v>188</v>
      </c>
      <c r="E152" s="300">
        <f>C67</f>
        <v>2637626</v>
      </c>
      <c r="F152" s="37"/>
      <c r="G152" s="200"/>
      <c r="H152" s="163"/>
    </row>
    <row r="153" spans="1:8" ht="12.75">
      <c r="A153" s="170" t="s">
        <v>350</v>
      </c>
      <c r="B153" s="129"/>
      <c r="C153" s="111"/>
      <c r="D153" s="117" t="s">
        <v>187</v>
      </c>
      <c r="E153" s="303">
        <f>IF(E152&gt;0,'Tax Rates'!C39,0)</f>
        <v>5000000</v>
      </c>
      <c r="F153" s="37"/>
      <c r="G153" s="200"/>
      <c r="H153" s="163"/>
    </row>
    <row r="154" spans="1:8" ht="12.75">
      <c r="A154" s="170" t="s">
        <v>231</v>
      </c>
      <c r="B154" s="129"/>
      <c r="C154" s="111"/>
      <c r="D154" s="117" t="s">
        <v>188</v>
      </c>
      <c r="E154" s="300">
        <f>E152-E153</f>
        <v>-2362374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351</v>
      </c>
      <c r="B156" s="129"/>
      <c r="C156" s="111"/>
      <c r="D156" s="118" t="s">
        <v>229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232</v>
      </c>
      <c r="B158" s="129"/>
      <c r="C158" s="111"/>
      <c r="D158" s="118" t="s">
        <v>188</v>
      </c>
      <c r="E158" s="300">
        <f>IF(E154&gt;0,E154*E156*B9/B10,0)</f>
        <v>0</v>
      </c>
      <c r="F158" s="37"/>
      <c r="G158" s="200"/>
      <c r="H158" s="163"/>
    </row>
    <row r="159" spans="1:8" ht="26.25">
      <c r="A159" s="170" t="s">
        <v>301</v>
      </c>
      <c r="B159" s="129"/>
      <c r="C159" s="111"/>
      <c r="D159" s="117" t="s">
        <v>187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242</v>
      </c>
      <c r="B160" s="129"/>
      <c r="C160" s="111"/>
      <c r="D160" s="117" t="s">
        <v>188</v>
      </c>
      <c r="E160" s="46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0" t="s">
        <v>234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16</v>
      </c>
      <c r="B163" s="129"/>
      <c r="C163" s="111"/>
      <c r="D163" s="118"/>
      <c r="E163" s="300">
        <f>C76</f>
        <v>2637626</v>
      </c>
      <c r="F163" s="37"/>
      <c r="G163" s="200"/>
      <c r="H163" s="163"/>
    </row>
    <row r="164" spans="1:8" ht="12.75">
      <c r="A164" s="170" t="s">
        <v>349</v>
      </c>
      <c r="B164" s="129"/>
      <c r="C164" s="111"/>
      <c r="D164" s="117" t="s">
        <v>187</v>
      </c>
      <c r="E164" s="303">
        <f>IF(E163&gt;0,'Tax Rates'!C40,0)</f>
        <v>10000000</v>
      </c>
      <c r="F164" s="37"/>
      <c r="G164" s="200"/>
      <c r="H164" s="163"/>
    </row>
    <row r="165" spans="1:8" ht="12.75">
      <c r="A165" s="170" t="s">
        <v>238</v>
      </c>
      <c r="B165" s="129"/>
      <c r="C165" s="111"/>
      <c r="D165" s="118" t="s">
        <v>188</v>
      </c>
      <c r="E165" s="300">
        <f>E163-E164</f>
        <v>-7362374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170" t="s">
        <v>302</v>
      </c>
      <c r="B167" s="129"/>
      <c r="C167" s="111"/>
      <c r="D167" s="118"/>
      <c r="E167" s="304">
        <f>'Tax Rates'!C55</f>
        <v>0.00225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239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312</v>
      </c>
      <c r="B170" s="129"/>
      <c r="C170" s="111"/>
      <c r="D170" s="117" t="s">
        <v>187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240</v>
      </c>
      <c r="B171" s="129"/>
      <c r="C171" s="111"/>
      <c r="D171" s="118" t="s">
        <v>188</v>
      </c>
      <c r="E171" s="300">
        <f>+E169-E170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08" t="s">
        <v>339</v>
      </c>
      <c r="B173" s="129"/>
      <c r="C173" s="111"/>
      <c r="D173" s="117" t="s">
        <v>187</v>
      </c>
      <c r="E173" s="303">
        <f>C85</f>
        <v>0</v>
      </c>
      <c r="F173" s="37"/>
      <c r="G173" s="200"/>
      <c r="H173" s="163"/>
    </row>
    <row r="174" spans="1:8" ht="12.75">
      <c r="A174" s="154" t="s">
        <v>243</v>
      </c>
      <c r="B174" s="129"/>
      <c r="C174" s="111"/>
      <c r="D174" s="118" t="s">
        <v>188</v>
      </c>
      <c r="E174" s="46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337</v>
      </c>
      <c r="B176" s="129"/>
      <c r="C176" s="111"/>
      <c r="D176" s="118"/>
      <c r="E176" s="457">
        <f>E139</f>
        <v>0.1862</v>
      </c>
      <c r="F176" s="458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241</v>
      </c>
      <c r="B178" s="129"/>
      <c r="C178" s="111"/>
      <c r="D178" s="118" t="s">
        <v>186</v>
      </c>
      <c r="E178" s="300">
        <f>E149/(1-E176)</f>
        <v>0</v>
      </c>
      <c r="F178" s="37"/>
      <c r="G178" s="200"/>
      <c r="H178" s="163"/>
    </row>
    <row r="179" spans="1:8" ht="12.75">
      <c r="A179" s="167" t="s">
        <v>32</v>
      </c>
      <c r="B179" s="129"/>
      <c r="C179" s="111"/>
      <c r="D179" s="118" t="s">
        <v>186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19</v>
      </c>
      <c r="B180" s="129"/>
      <c r="C180" s="111"/>
      <c r="D180" s="118" t="s">
        <v>186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345</v>
      </c>
      <c r="B182" s="129"/>
      <c r="C182" s="111"/>
      <c r="D182" s="118" t="s">
        <v>188</v>
      </c>
      <c r="E182" s="471">
        <f>SUM(E178:E180)</f>
        <v>0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465</v>
      </c>
      <c r="B184" s="129"/>
      <c r="C184" s="111"/>
      <c r="D184" s="118" t="s">
        <v>186</v>
      </c>
      <c r="E184" s="505">
        <f>E133</f>
        <v>0</v>
      </c>
      <c r="F184" s="37" t="s">
        <v>101</v>
      </c>
      <c r="G184" s="200"/>
      <c r="H184" s="163"/>
    </row>
    <row r="185" spans="1:8" ht="12.75">
      <c r="A185" s="167"/>
      <c r="B185" s="129"/>
      <c r="C185" s="111"/>
      <c r="D185" s="118"/>
      <c r="E185" s="506"/>
      <c r="F185" s="37"/>
      <c r="G185" s="200"/>
      <c r="H185" s="163"/>
    </row>
    <row r="186" spans="1:8" ht="13.5">
      <c r="A186" s="172" t="s">
        <v>346</v>
      </c>
      <c r="B186" s="129"/>
      <c r="C186" s="111"/>
      <c r="D186" s="118" t="s">
        <v>188</v>
      </c>
      <c r="E186" s="505">
        <f>E182+E184</f>
        <v>0</v>
      </c>
      <c r="F186" s="37"/>
      <c r="G186" s="200"/>
      <c r="H186" s="163"/>
    </row>
    <row r="187" spans="1:8" ht="12.75">
      <c r="A187" s="161" t="s">
        <v>246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57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82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222</v>
      </c>
      <c r="B194" s="126"/>
      <c r="C194" s="111"/>
      <c r="D194" s="119"/>
      <c r="E194" s="306">
        <f>REGINFO!D62</f>
        <v>95613.94249999999</v>
      </c>
      <c r="F194" s="3"/>
      <c r="G194" s="122"/>
      <c r="H194" s="163"/>
    </row>
    <row r="195" spans="1:8" ht="12.75">
      <c r="A195" s="503" t="s">
        <v>474</v>
      </c>
      <c r="B195" s="126"/>
      <c r="C195" s="111"/>
      <c r="D195" s="119"/>
      <c r="E195" s="306">
        <f>C37</f>
        <v>95614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335</v>
      </c>
      <c r="B197" s="126"/>
      <c r="C197" s="111"/>
      <c r="D197" s="119"/>
      <c r="E197" s="306">
        <f>E194-E195</f>
        <v>-0.0575000000098953</v>
      </c>
      <c r="F197" s="3"/>
      <c r="G197" s="122"/>
      <c r="H197" s="163"/>
    </row>
    <row r="198" spans="1:8" ht="12.75">
      <c r="A198" s="154" t="s">
        <v>336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253</v>
      </c>
      <c r="B200" s="126"/>
      <c r="C200" s="111"/>
      <c r="D200" s="119"/>
      <c r="E200" s="146"/>
      <c r="F200" s="3"/>
      <c r="G200" s="476"/>
      <c r="H200" s="163"/>
    </row>
    <row r="201" spans="1:8" ht="12.75">
      <c r="A201" s="175" t="s">
        <v>84</v>
      </c>
      <c r="B201" s="126"/>
      <c r="C201" s="111"/>
      <c r="D201" s="119"/>
      <c r="E201" s="146"/>
      <c r="F201" s="3"/>
      <c r="G201" s="476"/>
      <c r="H201" s="163"/>
    </row>
    <row r="202" spans="1:8" ht="12.75">
      <c r="A202" s="503" t="s">
        <v>475</v>
      </c>
      <c r="B202" s="126"/>
      <c r="C202" s="111"/>
      <c r="D202" s="119"/>
      <c r="E202" s="306">
        <f>G37+G42</f>
        <v>0</v>
      </c>
      <c r="F202" s="3"/>
      <c r="G202" s="476"/>
      <c r="H202" s="163"/>
    </row>
    <row r="203" spans="1:8" ht="12.75">
      <c r="A203" s="503" t="s">
        <v>472</v>
      </c>
      <c r="B203" s="126"/>
      <c r="C203" s="111"/>
      <c r="D203" s="119"/>
      <c r="E203" s="504">
        <f>REGINFO!D62</f>
        <v>95613.94249999999</v>
      </c>
      <c r="F203" s="3"/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83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477</v>
      </c>
      <c r="B207" s="126"/>
      <c r="C207" s="111"/>
      <c r="D207" s="119"/>
      <c r="E207" s="459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223</v>
      </c>
      <c r="B209" s="177"/>
      <c r="C209" s="178"/>
      <c r="D209" s="179"/>
      <c r="E209" s="307">
        <f>+E197-E205</f>
        <v>-0.0575000000098953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101</v>
      </c>
      <c r="D222" s="84"/>
      <c r="E222" s="71"/>
    </row>
    <row r="223" spans="3:5" ht="12.75">
      <c r="C223" t="s">
        <v>101</v>
      </c>
      <c r="D223" s="84"/>
      <c r="E223" s="71"/>
    </row>
    <row r="224" spans="3:5" ht="12.75">
      <c r="C224" t="s">
        <v>101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6" r:id="rId1"/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39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Perth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121</v>
      </c>
      <c r="B11" s="20"/>
      <c r="C11" s="434">
        <f>REGINFO!B6</f>
        <v>365</v>
      </c>
      <c r="D11" s="37" t="s">
        <v>126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73">
        <f>0.0025*Ratebase*REGINFO!D33</f>
        <v>3297.0325000000003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119</v>
      </c>
      <c r="B14" s="20" t="s">
        <v>63</v>
      </c>
      <c r="C14" s="8" t="s">
        <v>478</v>
      </c>
      <c r="D14" s="25"/>
      <c r="E14" s="25"/>
      <c r="F14" s="20"/>
      <c r="G14" s="3"/>
      <c r="H14" s="3"/>
      <c r="I14" s="3"/>
    </row>
    <row r="15" spans="1:9" ht="12.75">
      <c r="A15" s="2" t="s">
        <v>120</v>
      </c>
      <c r="B15" s="20" t="s">
        <v>63</v>
      </c>
      <c r="C15" s="8" t="s">
        <v>479</v>
      </c>
      <c r="D15" s="25"/>
      <c r="E15" s="25"/>
      <c r="F15" s="20"/>
      <c r="G15" s="3"/>
      <c r="H15" s="3"/>
      <c r="I15" s="3"/>
    </row>
    <row r="16" spans="1:9" ht="12.75">
      <c r="A16" s="297" t="s">
        <v>226</v>
      </c>
      <c r="B16" s="20" t="s">
        <v>63</v>
      </c>
      <c r="C16" s="8" t="s">
        <v>479</v>
      </c>
      <c r="D16" s="25"/>
      <c r="E16" s="25"/>
      <c r="F16" s="20"/>
      <c r="G16" s="3"/>
      <c r="H16" s="3"/>
      <c r="I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3" t="s">
        <v>318</v>
      </c>
      <c r="B23" s="394"/>
      <c r="C23" s="395"/>
      <c r="D23" s="396"/>
      <c r="E23" s="28"/>
      <c r="F23" s="11"/>
      <c r="G23" s="11"/>
      <c r="H23" s="6"/>
      <c r="I23" s="6"/>
    </row>
    <row r="24" spans="1:9" ht="12.75">
      <c r="A24" s="393" t="s">
        <v>255</v>
      </c>
      <c r="B24" s="394"/>
      <c r="C24" s="395"/>
      <c r="D24" s="396"/>
      <c r="E24" s="28"/>
      <c r="F24" s="11"/>
      <c r="G24" s="11"/>
      <c r="H24" s="6"/>
      <c r="I24" s="6"/>
    </row>
    <row r="25" spans="1:9" ht="12.75">
      <c r="A25" s="393" t="s">
        <v>221</v>
      </c>
      <c r="B25" s="394"/>
      <c r="C25" s="395"/>
      <c r="D25" s="396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3" t="s">
        <v>316</v>
      </c>
      <c r="B27" s="394"/>
      <c r="C27" s="395"/>
      <c r="D27" s="396"/>
      <c r="E27" s="28"/>
      <c r="F27" s="11"/>
      <c r="G27" s="11"/>
      <c r="H27" s="6"/>
      <c r="I27" s="6"/>
    </row>
    <row r="28" spans="1:9" ht="12.75">
      <c r="A28" s="393" t="s">
        <v>317</v>
      </c>
      <c r="B28" s="394"/>
      <c r="C28" s="395"/>
      <c r="D28" s="396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266</v>
      </c>
      <c r="B31" s="23" t="s">
        <v>186</v>
      </c>
      <c r="C31" s="488"/>
      <c r="D31" s="284"/>
      <c r="E31" s="282">
        <f>C31-D31</f>
        <v>0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488"/>
      <c r="D32" s="284"/>
      <c r="E32" s="282">
        <f>C32-D32</f>
        <v>0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488"/>
      <c r="D33" s="489"/>
      <c r="E33" s="282">
        <f>C33-D33</f>
        <v>0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278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488"/>
      <c r="D39" s="284"/>
      <c r="E39" s="282">
        <f>C39-D39</f>
        <v>0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488"/>
      <c r="D40" s="284"/>
      <c r="E40" s="282">
        <f aca="true" t="shared" si="0" ref="E40:E48">C40-D40</f>
        <v>0</v>
      </c>
      <c r="F40" s="11"/>
      <c r="G40" s="472"/>
      <c r="H40" s="6"/>
      <c r="I40" s="6"/>
    </row>
    <row r="41" spans="1:9" ht="12.75">
      <c r="A41" s="4" t="s">
        <v>267</v>
      </c>
      <c r="B41" s="23" t="s">
        <v>187</v>
      </c>
      <c r="C41" s="283"/>
      <c r="D41" s="284"/>
      <c r="E41" s="282">
        <f t="shared" si="0"/>
        <v>0</v>
      </c>
      <c r="F41" s="11"/>
      <c r="G41" s="11"/>
      <c r="H41" s="6"/>
      <c r="I41" s="6"/>
    </row>
    <row r="42" spans="1:9" ht="12.75">
      <c r="A42" s="4" t="s">
        <v>268</v>
      </c>
      <c r="B42" s="23" t="s">
        <v>187</v>
      </c>
      <c r="C42" s="283"/>
      <c r="D42" s="284"/>
      <c r="E42" s="282">
        <f t="shared" si="0"/>
        <v>0</v>
      </c>
      <c r="F42" s="11"/>
      <c r="G42" s="11"/>
      <c r="H42" s="6"/>
      <c r="I42" s="6"/>
    </row>
    <row r="43" spans="1:9" ht="12.75">
      <c r="A43" s="4" t="s">
        <v>269</v>
      </c>
      <c r="B43" s="23" t="s">
        <v>187</v>
      </c>
      <c r="C43" s="488"/>
      <c r="D43" s="489"/>
      <c r="E43" s="282">
        <f t="shared" si="0"/>
        <v>0</v>
      </c>
      <c r="F43" s="11"/>
      <c r="G43" s="11"/>
      <c r="H43" s="6"/>
      <c r="I43" s="6"/>
    </row>
    <row r="44" spans="1:9" ht="12.75">
      <c r="A44" s="4" t="s">
        <v>270</v>
      </c>
      <c r="B44" s="23" t="s">
        <v>187</v>
      </c>
      <c r="C44" s="488"/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466</v>
      </c>
      <c r="B45" s="23" t="s">
        <v>187</v>
      </c>
      <c r="C45" s="488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469</v>
      </c>
      <c r="B46" s="23" t="s">
        <v>187</v>
      </c>
      <c r="C46" s="488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512" t="s">
        <v>483</v>
      </c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512" t="s">
        <v>484</v>
      </c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81</v>
      </c>
      <c r="B50" s="23" t="s">
        <v>188</v>
      </c>
      <c r="C50" s="279">
        <f>SUM(C31:C36)-SUM(C39:C49)</f>
        <v>0</v>
      </c>
      <c r="D50" s="279">
        <f>SUM(D31:D36)-SUM(D39:D49)</f>
        <v>0</v>
      </c>
      <c r="E50" s="279">
        <f>SUM(E31:E35)-SUM(E39:E48)</f>
        <v>0</v>
      </c>
      <c r="F50" s="11"/>
      <c r="G50" s="11"/>
      <c r="H50" s="6"/>
      <c r="I50" s="6"/>
    </row>
    <row r="51" spans="1:9" ht="12.75">
      <c r="A51" s="4" t="s">
        <v>90</v>
      </c>
      <c r="B51" s="23" t="s">
        <v>187</v>
      </c>
      <c r="C51" s="488"/>
      <c r="D51" s="283"/>
      <c r="E51" s="280">
        <f>+C51-D51</f>
        <v>0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488"/>
      <c r="D52" s="283"/>
      <c r="E52" s="281">
        <f>+C52-D52</f>
        <v>0</v>
      </c>
      <c r="F52" s="8"/>
      <c r="G52" s="409"/>
    </row>
    <row r="53" spans="1:6" ht="12.75">
      <c r="A53" s="2" t="s">
        <v>130</v>
      </c>
      <c r="B53" s="8" t="s">
        <v>188</v>
      </c>
      <c r="C53" s="279">
        <f>C50-C51-C52</f>
        <v>0</v>
      </c>
      <c r="D53" s="279">
        <f>D50-D51-D52</f>
        <v>0</v>
      </c>
      <c r="E53" s="279">
        <f>E50-E51-E52</f>
        <v>0</v>
      </c>
      <c r="F53" s="8"/>
    </row>
    <row r="54" spans="1:6" ht="22.5">
      <c r="A54" s="86" t="s">
        <v>213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97</v>
      </c>
      <c r="B59" s="8" t="s">
        <v>186</v>
      </c>
      <c r="C59" s="285"/>
      <c r="D59" s="285">
        <f>D52</f>
        <v>0</v>
      </c>
      <c r="E59" s="270">
        <f>+C59-D59</f>
        <v>0</v>
      </c>
      <c r="F59" s="8"/>
      <c r="G59" s="409"/>
    </row>
    <row r="60" spans="1:6" ht="12.75">
      <c r="A60" s="4" t="s">
        <v>319</v>
      </c>
      <c r="B60" s="8" t="s">
        <v>186</v>
      </c>
      <c r="C60" s="316"/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/>
      <c r="D61" s="285">
        <f>D43</f>
        <v>0</v>
      </c>
      <c r="E61" s="270">
        <f>+C61-D61</f>
        <v>0</v>
      </c>
      <c r="F61" s="8"/>
      <c r="G61" s="409"/>
    </row>
    <row r="62" spans="1:6" ht="12.75">
      <c r="A62" t="s">
        <v>6</v>
      </c>
      <c r="B62" s="8" t="s">
        <v>186</v>
      </c>
      <c r="C62" s="496"/>
      <c r="D62" s="285">
        <v>0</v>
      </c>
      <c r="E62" s="270">
        <f>+C62-D62</f>
        <v>0</v>
      </c>
      <c r="F62" s="8"/>
    </row>
    <row r="63" spans="1:6" ht="12.75">
      <c r="A63" s="31" t="s">
        <v>271</v>
      </c>
      <c r="B63" s="8" t="s">
        <v>186</v>
      </c>
      <c r="C63" s="314"/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51</v>
      </c>
      <c r="B64" s="8" t="s">
        <v>186</v>
      </c>
      <c r="C64" s="314"/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435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55" t="s">
        <v>386</v>
      </c>
      <c r="B66" s="8"/>
      <c r="C66" s="435"/>
      <c r="D66" s="435">
        <f>'TAXREC 3 No True-up'!D47</f>
        <v>0</v>
      </c>
      <c r="E66" s="270">
        <f>+C66-D66</f>
        <v>0</v>
      </c>
      <c r="F66" s="8"/>
    </row>
    <row r="67" spans="1:6" ht="12.75">
      <c r="A67" t="s">
        <v>159</v>
      </c>
      <c r="B67" s="8" t="s">
        <v>186</v>
      </c>
      <c r="C67" s="249"/>
      <c r="D67" s="249">
        <f>'TAXREC 2'!D77</f>
        <v>0</v>
      </c>
      <c r="E67" s="270">
        <f>+C67-D67</f>
        <v>0</v>
      </c>
      <c r="F67" s="8"/>
    </row>
    <row r="68" spans="1:11" ht="12.75">
      <c r="A68" t="s">
        <v>160</v>
      </c>
      <c r="B68" s="8" t="s">
        <v>186</v>
      </c>
      <c r="C68" s="249"/>
      <c r="D68" s="249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105</v>
      </c>
      <c r="B70" s="8"/>
      <c r="C70" s="270">
        <f>SUM(C59:C68)</f>
        <v>0</v>
      </c>
      <c r="D70" s="270">
        <f>SUM(D59:D68)</f>
        <v>0</v>
      </c>
      <c r="E70" s="270">
        <f>SUM(E59:E68)</f>
        <v>0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>
        <v>0</v>
      </c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98" t="s">
        <v>482</v>
      </c>
      <c r="B75" s="8" t="s">
        <v>186</v>
      </c>
      <c r="C75" s="292">
        <v>0</v>
      </c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69">
        <v>0</v>
      </c>
      <c r="D76" s="292"/>
      <c r="E76" s="46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49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17</v>
      </c>
      <c r="B82" s="8" t="s">
        <v>188</v>
      </c>
      <c r="C82" s="249">
        <f>C70+C80</f>
        <v>0</v>
      </c>
      <c r="D82" s="249">
        <f>D70+D80</f>
        <v>0</v>
      </c>
      <c r="E82" s="249">
        <f>E70+E80</f>
        <v>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423</v>
      </c>
      <c r="B93" s="271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26</v>
      </c>
      <c r="B97" s="8" t="s">
        <v>187</v>
      </c>
      <c r="C97" s="494"/>
      <c r="D97" s="292"/>
      <c r="E97" s="270">
        <f>+C97-D97</f>
        <v>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494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494"/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37</v>
      </c>
      <c r="B100" s="8" t="s">
        <v>187</v>
      </c>
      <c r="C100" s="292">
        <v>0</v>
      </c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91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92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93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272</v>
      </c>
      <c r="B105" s="8" t="s">
        <v>187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5" t="s">
        <v>386</v>
      </c>
      <c r="B108" s="8"/>
      <c r="C108" s="252">
        <f>'TAXREC 3 No True-up'!C74</f>
        <v>0</v>
      </c>
      <c r="D108" s="252">
        <f>'TAXREC 3 No True-up'!D74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0</v>
      </c>
      <c r="D110" s="249">
        <f>'TAXREC 2'!D119</f>
        <v>0</v>
      </c>
      <c r="E110" s="249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0</v>
      </c>
      <c r="D113" s="249">
        <f>SUM(D97:D111)</f>
        <v>0</v>
      </c>
      <c r="E113" s="249">
        <f>SUM(E97:E111)</f>
        <v>0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485</v>
      </c>
      <c r="B115" s="8" t="s">
        <v>187</v>
      </c>
      <c r="C115" s="292"/>
      <c r="D115" s="292"/>
      <c r="E115" s="270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/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2"/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50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18</v>
      </c>
      <c r="B122" s="8" t="s">
        <v>188</v>
      </c>
      <c r="C122" s="249">
        <f>C113+C120</f>
        <v>0</v>
      </c>
      <c r="D122" s="249">
        <f>D113+D120</f>
        <v>0</v>
      </c>
      <c r="E122" s="249">
        <f>+E113+E120</f>
        <v>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 t="shared" si="6"/>
        <v>0</v>
      </c>
      <c r="E127" s="288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80</v>
      </c>
      <c r="B134" s="8" t="s">
        <v>188</v>
      </c>
      <c r="C134" s="249">
        <f>+C53+C82-C122</f>
        <v>0</v>
      </c>
      <c r="D134" s="249">
        <f>D53+D82-D122</f>
        <v>0</v>
      </c>
      <c r="E134" s="249">
        <f>E53+E82-E122</f>
        <v>0</v>
      </c>
      <c r="F134" s="8"/>
      <c r="G134" s="30"/>
      <c r="H134" s="45"/>
      <c r="I134" s="45"/>
      <c r="J134" s="45"/>
      <c r="K134" s="45"/>
    </row>
    <row r="135" spans="1:11" ht="12.75">
      <c r="A135" s="12" t="s">
        <v>45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366</v>
      </c>
      <c r="B136" s="8" t="s">
        <v>187</v>
      </c>
      <c r="C136" s="292"/>
      <c r="D136" s="292"/>
      <c r="E136" s="262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367</v>
      </c>
      <c r="B137" s="8" t="s">
        <v>187</v>
      </c>
      <c r="C137" s="308"/>
      <c r="D137" s="308"/>
      <c r="E137" s="387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01" t="s">
        <v>473</v>
      </c>
      <c r="B138" s="8"/>
      <c r="C138" s="308">
        <v>0</v>
      </c>
      <c r="D138" s="308"/>
      <c r="E138" s="387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96</v>
      </c>
      <c r="B139" s="8" t="s">
        <v>188</v>
      </c>
      <c r="C139" s="250">
        <f>C134-C136-C137-C138</f>
        <v>0</v>
      </c>
      <c r="D139" s="250">
        <f>D134-D136-D137-D138</f>
        <v>0</v>
      </c>
      <c r="E139" s="250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298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315</v>
      </c>
      <c r="B142" s="8" t="s">
        <v>186</v>
      </c>
      <c r="C142" s="487"/>
      <c r="D142" s="296" t="e">
        <f>D139*C149</f>
        <v>#DIV/0!</v>
      </c>
      <c r="E142" s="250" t="e">
        <f>C142-D142</f>
        <v>#DIV/0!</v>
      </c>
      <c r="F142" s="8"/>
      <c r="G142" s="45"/>
      <c r="H142" s="45"/>
      <c r="I142" s="45"/>
      <c r="J142" s="45"/>
      <c r="K142" s="45"/>
    </row>
    <row r="143" spans="1:11" ht="12.75">
      <c r="A143" s="46" t="s">
        <v>314</v>
      </c>
      <c r="B143" s="8" t="s">
        <v>186</v>
      </c>
      <c r="C143" s="487"/>
      <c r="D143" s="296" t="e">
        <f>D139*C150</f>
        <v>#DIV/0!</v>
      </c>
      <c r="E143" s="290" t="e">
        <f>C143-D143</f>
        <v>#DIV/0!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0</v>
      </c>
      <c r="D144" s="250" t="e">
        <f>D142+D143</f>
        <v>#DIV/0!</v>
      </c>
      <c r="E144" s="250" t="e">
        <f>E142+E143</f>
        <v>#DIV/0!</v>
      </c>
      <c r="F144" s="8"/>
      <c r="G144" s="45"/>
      <c r="H144" s="45"/>
      <c r="I144" s="45"/>
      <c r="J144" s="45"/>
      <c r="K144" s="45"/>
    </row>
    <row r="145" spans="1:11" ht="12.75">
      <c r="A145" s="46" t="s">
        <v>326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98</v>
      </c>
      <c r="B146" s="8" t="s">
        <v>188</v>
      </c>
      <c r="C146" s="250">
        <f>C144-C145</f>
        <v>0</v>
      </c>
      <c r="D146" s="250" t="e">
        <f>D144-D145</f>
        <v>#DIV/0!</v>
      </c>
      <c r="E146" s="250" t="e">
        <f>E144-E145</f>
        <v>#DIV/0!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298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321</v>
      </c>
      <c r="B149" s="8"/>
      <c r="C149" s="398" t="e">
        <f>+C142/C139</f>
        <v>#DIV/0!</v>
      </c>
      <c r="D149" s="5"/>
      <c r="E149" s="399" t="e">
        <f>+E142/E139</f>
        <v>#DIV/0!</v>
      </c>
      <c r="F149" s="8"/>
      <c r="G149" s="470" t="s">
        <v>459</v>
      </c>
      <c r="H149" s="45"/>
      <c r="I149" s="45"/>
      <c r="J149" s="45"/>
      <c r="K149" s="45"/>
    </row>
    <row r="150" spans="1:11" ht="12.75">
      <c r="A150" s="46" t="s">
        <v>322</v>
      </c>
      <c r="B150" s="8"/>
      <c r="C150" s="398" t="e">
        <f>+C143/C139</f>
        <v>#DIV/0!</v>
      </c>
      <c r="D150" s="5"/>
      <c r="E150" s="399" t="e">
        <f>+E143/E139</f>
        <v>#DIV/0!</v>
      </c>
      <c r="F150" s="8"/>
      <c r="G150" s="470" t="s">
        <v>460</v>
      </c>
      <c r="H150" s="45"/>
      <c r="I150" s="45"/>
      <c r="J150" s="45"/>
      <c r="K150" s="45"/>
    </row>
    <row r="151" spans="1:11" ht="12.75">
      <c r="A151" t="s">
        <v>323</v>
      </c>
      <c r="B151" s="8"/>
      <c r="C151" s="399" t="e">
        <f>SUM(C149:C150)</f>
        <v>#DIV/0!</v>
      </c>
      <c r="D151" s="5"/>
      <c r="E151" s="399" t="e">
        <f>SUM(E149:E150)</f>
        <v>#DIV/0!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348</v>
      </c>
      <c r="B153" s="8"/>
    </row>
    <row r="154" spans="1:2" ht="12.75">
      <c r="A154" s="14"/>
      <c r="B154" s="8"/>
    </row>
    <row r="155" spans="1:2" ht="12.75">
      <c r="A155" s="2" t="s">
        <v>464</v>
      </c>
      <c r="B155" s="8"/>
    </row>
    <row r="156" spans="1:5" ht="12.75">
      <c r="A156" t="s">
        <v>218</v>
      </c>
      <c r="B156" s="85" t="s">
        <v>186</v>
      </c>
      <c r="C156" s="249">
        <f>C146</f>
        <v>0</v>
      </c>
      <c r="D156" s="249" t="e">
        <f>D146</f>
        <v>#DIV/0!</v>
      </c>
      <c r="E156" s="249" t="e">
        <f>E146</f>
        <v>#DIV/0!</v>
      </c>
    </row>
    <row r="157" spans="1:5" ht="12.75">
      <c r="A157" t="s">
        <v>19</v>
      </c>
      <c r="B157" s="85" t="s">
        <v>186</v>
      </c>
      <c r="C157" s="486">
        <f>+C44</f>
        <v>0</v>
      </c>
      <c r="D157" s="249"/>
      <c r="E157" s="249">
        <f>C157+D157</f>
        <v>0</v>
      </c>
    </row>
    <row r="158" spans="1:5" ht="12.75">
      <c r="A158" t="s">
        <v>217</v>
      </c>
      <c r="B158" s="85" t="s">
        <v>186</v>
      </c>
      <c r="C158" s="486">
        <f>+C60</f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188</v>
      </c>
      <c r="C160" s="249">
        <f>C156+C157+C158</f>
        <v>0</v>
      </c>
      <c r="D160" s="249" t="e">
        <f>D156+D157+D158</f>
        <v>#DIV/0!</v>
      </c>
      <c r="E160" s="249" t="e">
        <f>E156+E157+E158</f>
        <v>#DIV/0!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4" r:id="rId1"/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90" zoomScaleNormal="90" zoomScalePageLayoutView="0" workbookViewId="0" topLeftCell="A1">
      <selection activeCell="C59" sqref="C59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Perth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265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49">
        <f>C13-D13</f>
        <v>0</v>
      </c>
    </row>
    <row r="14" spans="1:5" ht="12.75">
      <c r="A14" s="60" t="s">
        <v>273</v>
      </c>
      <c r="B14" s="60"/>
      <c r="C14" s="494"/>
      <c r="D14" s="292"/>
      <c r="E14" s="249">
        <f aca="true" t="shared" si="0" ref="E14:E21">C14-D14</f>
        <v>0</v>
      </c>
    </row>
    <row r="15" spans="1:5" ht="12.75">
      <c r="A15" s="60" t="s">
        <v>274</v>
      </c>
      <c r="B15" s="60"/>
      <c r="C15" s="292"/>
      <c r="D15" s="292"/>
      <c r="E15" s="249">
        <f t="shared" si="0"/>
        <v>0</v>
      </c>
    </row>
    <row r="16" spans="1:5" ht="12.75">
      <c r="A16" s="60" t="s">
        <v>275</v>
      </c>
      <c r="B16" s="60"/>
      <c r="C16" s="292"/>
      <c r="D16" s="292"/>
      <c r="E16" s="249">
        <f t="shared" si="0"/>
        <v>0</v>
      </c>
    </row>
    <row r="17" spans="1:5" ht="12.75">
      <c r="A17" s="60" t="s">
        <v>276</v>
      </c>
      <c r="B17" s="60"/>
      <c r="C17" s="292"/>
      <c r="D17" s="292"/>
      <c r="E17" s="249">
        <f t="shared" si="0"/>
        <v>0</v>
      </c>
    </row>
    <row r="18" spans="1:5" ht="12.75">
      <c r="A18" s="60" t="s">
        <v>440</v>
      </c>
      <c r="B18" s="60"/>
      <c r="C18" s="292"/>
      <c r="D18" s="292"/>
      <c r="E18" s="249">
        <f t="shared" si="0"/>
        <v>0</v>
      </c>
    </row>
    <row r="19" spans="1:5" ht="12.75">
      <c r="A19" s="60" t="s">
        <v>440</v>
      </c>
      <c r="B19" s="60"/>
      <c r="C19" s="292"/>
      <c r="D19" s="292"/>
      <c r="E19" s="249">
        <f t="shared" si="0"/>
        <v>0</v>
      </c>
    </row>
    <row r="20" spans="1:5" ht="12.75">
      <c r="A20" s="60"/>
      <c r="B20" s="60"/>
      <c r="C20" s="292"/>
      <c r="D20" s="292"/>
      <c r="E20" s="249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264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49">
        <f>C25-D25</f>
        <v>0</v>
      </c>
    </row>
    <row r="26" spans="1:5" ht="12.75">
      <c r="A26" s="60" t="s">
        <v>273</v>
      </c>
      <c r="B26" s="60"/>
      <c r="C26" s="292">
        <v>0</v>
      </c>
      <c r="D26" s="292"/>
      <c r="E26" s="249">
        <f aca="true" t="shared" si="1" ref="E26:E33">C26-D26</f>
        <v>0</v>
      </c>
    </row>
    <row r="27" spans="1:5" ht="12.75">
      <c r="A27" s="60" t="s">
        <v>274</v>
      </c>
      <c r="B27" s="60"/>
      <c r="C27" s="292"/>
      <c r="D27" s="292"/>
      <c r="E27" s="249">
        <f t="shared" si="1"/>
        <v>0</v>
      </c>
    </row>
    <row r="28" spans="1:5" ht="12.75">
      <c r="A28" s="60" t="s">
        <v>275</v>
      </c>
      <c r="B28" s="60"/>
      <c r="C28" s="292"/>
      <c r="D28" s="292"/>
      <c r="E28" s="249">
        <f t="shared" si="1"/>
        <v>0</v>
      </c>
    </row>
    <row r="29" spans="1:5" ht="12.75">
      <c r="A29" s="60" t="s">
        <v>276</v>
      </c>
      <c r="B29" s="60"/>
      <c r="C29" s="292"/>
      <c r="D29" s="292"/>
      <c r="E29" s="249">
        <f t="shared" si="1"/>
        <v>0</v>
      </c>
    </row>
    <row r="30" spans="1:5" ht="12.75">
      <c r="A30" s="60" t="s">
        <v>440</v>
      </c>
      <c r="B30" s="60"/>
      <c r="C30" s="292"/>
      <c r="D30" s="292"/>
      <c r="E30" s="249">
        <f t="shared" si="1"/>
        <v>0</v>
      </c>
    </row>
    <row r="31" spans="1:5" ht="12.75">
      <c r="A31" s="60" t="s">
        <v>440</v>
      </c>
      <c r="B31" s="60"/>
      <c r="C31" s="292"/>
      <c r="D31" s="292"/>
      <c r="E31" s="249">
        <f t="shared" si="1"/>
        <v>0</v>
      </c>
    </row>
    <row r="32" spans="1:5" ht="12.75">
      <c r="A32" s="60"/>
      <c r="B32" s="60"/>
      <c r="C32" s="292"/>
      <c r="D32" s="292"/>
      <c r="E32" s="249">
        <f t="shared" si="1"/>
        <v>0</v>
      </c>
    </row>
    <row r="33" spans="1:5" ht="13.5" thickBot="1">
      <c r="A33" s="61"/>
      <c r="B33" s="60"/>
      <c r="C33" s="292"/>
      <c r="D33" s="292"/>
      <c r="E33" s="249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265</v>
      </c>
      <c r="B40" s="60"/>
      <c r="C40" s="90"/>
      <c r="D40" s="90"/>
      <c r="E40" s="90"/>
    </row>
    <row r="41" spans="1:5" ht="12.75">
      <c r="A41" s="497"/>
      <c r="B41" s="60"/>
      <c r="C41" s="292"/>
      <c r="D41" s="292"/>
      <c r="E41" s="249">
        <f>C41-D41</f>
        <v>0</v>
      </c>
    </row>
    <row r="42" spans="1:5" ht="12.75">
      <c r="A42" s="497" t="s">
        <v>101</v>
      </c>
      <c r="B42" s="60"/>
      <c r="C42" s="292">
        <v>0</v>
      </c>
      <c r="D42" s="292"/>
      <c r="E42" s="249">
        <f aca="true" t="shared" si="2" ref="E42:E49">C42-D42</f>
        <v>0</v>
      </c>
    </row>
    <row r="43" spans="1:5" ht="12.75">
      <c r="A43" s="60" t="s">
        <v>101</v>
      </c>
      <c r="B43" s="60"/>
      <c r="C43" s="292"/>
      <c r="D43" s="292"/>
      <c r="E43" s="249">
        <f t="shared" si="2"/>
        <v>0</v>
      </c>
    </row>
    <row r="44" spans="1:5" ht="12.75">
      <c r="A44" s="60" t="s">
        <v>101</v>
      </c>
      <c r="B44" s="60"/>
      <c r="C44" s="292">
        <v>0</v>
      </c>
      <c r="D44" s="292"/>
      <c r="E44" s="249">
        <f t="shared" si="2"/>
        <v>0</v>
      </c>
    </row>
    <row r="45" spans="1:5" ht="12.75">
      <c r="A45" s="60" t="s">
        <v>101</v>
      </c>
      <c r="B45" s="60"/>
      <c r="C45" s="292"/>
      <c r="D45" s="292"/>
      <c r="E45" s="249">
        <f t="shared" si="2"/>
        <v>0</v>
      </c>
    </row>
    <row r="46" spans="1:5" ht="12.75">
      <c r="A46" s="60" t="s">
        <v>480</v>
      </c>
      <c r="B46" s="60"/>
      <c r="C46" s="292"/>
      <c r="D46" s="292"/>
      <c r="E46" s="249">
        <f t="shared" si="2"/>
        <v>0</v>
      </c>
    </row>
    <row r="47" spans="1:5" ht="12.75">
      <c r="A47" s="60" t="s">
        <v>440</v>
      </c>
      <c r="B47" s="60"/>
      <c r="C47" s="292"/>
      <c r="D47" s="292"/>
      <c r="E47" s="249">
        <f t="shared" si="2"/>
        <v>0</v>
      </c>
    </row>
    <row r="48" spans="1:5" ht="12.75">
      <c r="A48" s="60" t="s">
        <v>440</v>
      </c>
      <c r="B48" s="60"/>
      <c r="C48" s="292"/>
      <c r="D48" s="292"/>
      <c r="E48" s="249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264</v>
      </c>
      <c r="B52" s="60"/>
      <c r="C52" s="90"/>
      <c r="D52" s="90"/>
      <c r="E52" s="90"/>
    </row>
    <row r="53" spans="1:5" ht="12.75">
      <c r="A53" s="497"/>
      <c r="B53" s="60"/>
      <c r="C53" s="292"/>
      <c r="D53" s="292"/>
      <c r="E53" s="249">
        <f>C53-D53</f>
        <v>0</v>
      </c>
    </row>
    <row r="54" spans="1:5" ht="12.75">
      <c r="A54" s="497" t="s">
        <v>101</v>
      </c>
      <c r="B54" s="60"/>
      <c r="C54" s="292">
        <v>0</v>
      </c>
      <c r="D54" s="292"/>
      <c r="E54" s="249">
        <f aca="true" t="shared" si="3" ref="E54:E61">C54-D54</f>
        <v>0</v>
      </c>
    </row>
    <row r="55" spans="1:5" ht="12.75">
      <c r="A55" s="60" t="s">
        <v>101</v>
      </c>
      <c r="B55" s="60"/>
      <c r="C55" s="292"/>
      <c r="D55" s="292"/>
      <c r="E55" s="249">
        <f t="shared" si="3"/>
        <v>0</v>
      </c>
    </row>
    <row r="56" spans="1:5" ht="12.75">
      <c r="A56" s="60" t="s">
        <v>101</v>
      </c>
      <c r="B56" s="60"/>
      <c r="C56" s="292">
        <v>0</v>
      </c>
      <c r="D56" s="292"/>
      <c r="E56" s="249">
        <f t="shared" si="3"/>
        <v>0</v>
      </c>
    </row>
    <row r="57" spans="1:5" ht="12.75">
      <c r="A57" s="60" t="s">
        <v>101</v>
      </c>
      <c r="B57" s="60"/>
      <c r="C57" s="292"/>
      <c r="D57" s="292"/>
      <c r="E57" s="249">
        <f t="shared" si="3"/>
        <v>0</v>
      </c>
    </row>
    <row r="58" spans="1:5" ht="12.75">
      <c r="A58" s="60" t="s">
        <v>480</v>
      </c>
      <c r="B58" s="60"/>
      <c r="C58" s="292"/>
      <c r="D58" s="292"/>
      <c r="E58" s="249">
        <f t="shared" si="3"/>
        <v>0</v>
      </c>
    </row>
    <row r="59" spans="1:5" ht="12.75">
      <c r="A59" s="60" t="s">
        <v>440</v>
      </c>
      <c r="B59" s="60"/>
      <c r="C59" s="292"/>
      <c r="D59" s="292"/>
      <c r="E59" s="249">
        <f t="shared" si="3"/>
        <v>0</v>
      </c>
    </row>
    <row r="60" spans="1:5" ht="12.75">
      <c r="A60" s="60" t="s">
        <v>440</v>
      </c>
      <c r="B60" s="60"/>
      <c r="C60" s="292"/>
      <c r="D60" s="292"/>
      <c r="E60" s="249">
        <f t="shared" si="3"/>
        <v>0</v>
      </c>
    </row>
    <row r="61" spans="1:5" ht="13.5" thickBot="1">
      <c r="A61" s="61"/>
      <c r="B61" s="60"/>
      <c r="C61" s="292"/>
      <c r="D61" s="292"/>
      <c r="E61" s="249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90" zoomScaleNormal="90" zoomScalePageLayoutView="0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96" sqref="A96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EB-2010-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458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09" t="s">
        <v>457</v>
      </c>
      <c r="B5" s="8"/>
      <c r="C5" s="8" t="s">
        <v>2</v>
      </c>
      <c r="D5" s="8"/>
      <c r="E5" s="8"/>
      <c r="F5" s="8"/>
    </row>
    <row r="6" spans="1:6" ht="12.75">
      <c r="A6" s="409" t="s">
        <v>437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Perth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118</v>
      </c>
      <c r="B11" s="20"/>
      <c r="C11" s="474">
        <f>TAXREC!C13</f>
        <v>3297.0325000000003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249</v>
      </c>
      <c r="B18" t="s">
        <v>186</v>
      </c>
      <c r="C18" s="293">
        <v>0</v>
      </c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441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/>
      <c r="B22" t="s">
        <v>186</v>
      </c>
      <c r="C22" s="293"/>
      <c r="D22" s="293"/>
      <c r="E22" s="311">
        <f t="shared" si="0"/>
        <v>0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123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250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463</v>
      </c>
      <c r="B36" t="s">
        <v>186</v>
      </c>
      <c r="C36" s="293"/>
      <c r="D36" s="293"/>
      <c r="E36" s="311">
        <f t="shared" si="0"/>
        <v>0</v>
      </c>
    </row>
    <row r="37" spans="1:5" ht="12.75">
      <c r="A37" s="66"/>
      <c r="B37" t="s">
        <v>186</v>
      </c>
      <c r="C37" s="293"/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49">
        <f t="shared" si="0"/>
        <v>0</v>
      </c>
    </row>
    <row r="39" spans="2:5" ht="12.75">
      <c r="B39" t="s">
        <v>186</v>
      </c>
      <c r="C39" s="292"/>
      <c r="D39" s="293"/>
      <c r="E39" s="249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49">
        <f t="shared" si="0"/>
        <v>0</v>
      </c>
    </row>
    <row r="41" spans="1:5" ht="12.75">
      <c r="A41" s="508" t="s">
        <v>101</v>
      </c>
      <c r="B41" t="s">
        <v>186</v>
      </c>
      <c r="C41" s="292">
        <v>0</v>
      </c>
      <c r="D41" s="292"/>
      <c r="E41" s="249">
        <f t="shared" si="0"/>
        <v>0</v>
      </c>
    </row>
    <row r="42" spans="1:5" ht="12.75">
      <c r="A42" s="508" t="s">
        <v>101</v>
      </c>
      <c r="B42" t="s">
        <v>186</v>
      </c>
      <c r="C42" s="292">
        <v>0</v>
      </c>
      <c r="D42" s="292"/>
      <c r="E42" s="249">
        <f t="shared" si="0"/>
        <v>0</v>
      </c>
    </row>
    <row r="43" spans="1:5" ht="12.75">
      <c r="A43" s="499" t="s">
        <v>481</v>
      </c>
      <c r="B43" t="s">
        <v>186</v>
      </c>
      <c r="C43" s="292"/>
      <c r="D43" s="292"/>
      <c r="E43" s="249">
        <f t="shared" si="0"/>
        <v>0</v>
      </c>
    </row>
    <row r="44" spans="1:5" ht="12.75">
      <c r="A44" s="66"/>
      <c r="B44" t="s">
        <v>186</v>
      </c>
      <c r="C44" s="292"/>
      <c r="D44" s="292"/>
      <c r="E44" s="249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49">
        <f>SUM(C17:C45)</f>
        <v>0</v>
      </c>
      <c r="D46" s="249">
        <f>SUM(D17:D45)</f>
        <v>0</v>
      </c>
      <c r="E46" s="249">
        <f>SUM(E17:E45)</f>
        <v>0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3" t="str">
        <f>IF($E18&gt;$C$11,A18," ")</f>
        <v> </v>
      </c>
      <c r="B50" s="271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3" t="str">
        <f>IF($E19&gt;$C$11,#REF!," ")</f>
        <v> </v>
      </c>
      <c r="B51" s="271"/>
      <c r="C51" s="249">
        <f t="shared" si="1"/>
        <v>0</v>
      </c>
      <c r="D51" s="249">
        <f t="shared" si="1"/>
        <v>0</v>
      </c>
      <c r="E51" s="249">
        <f t="shared" si="1"/>
        <v>0</v>
      </c>
    </row>
    <row r="52" spans="1:5" ht="12.75">
      <c r="A52" s="273" t="str">
        <f>IF($E20&gt;$C$11,#REF!," ")</f>
        <v> </v>
      </c>
      <c r="B52" s="271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3" t="str">
        <f t="shared" si="2"/>
        <v> </v>
      </c>
      <c r="B54" s="271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3" t="str">
        <f t="shared" si="2"/>
        <v> </v>
      </c>
      <c r="B55" s="271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3" t="str">
        <f t="shared" si="2"/>
        <v> </v>
      </c>
      <c r="B56" s="271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3" t="str">
        <f t="shared" si="2"/>
        <v> </v>
      </c>
      <c r="B57" s="271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3" t="str">
        <f t="shared" si="2"/>
        <v> </v>
      </c>
      <c r="B58" s="271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3" t="str">
        <f t="shared" si="2"/>
        <v> </v>
      </c>
      <c r="B59" s="271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3" t="str">
        <f>IF($E28&gt;$C$11,A28," ")</f>
        <v> </v>
      </c>
      <c r="B60" s="271"/>
      <c r="C60" s="249">
        <f t="shared" si="1"/>
        <v>0</v>
      </c>
      <c r="D60" s="249">
        <f t="shared" si="1"/>
        <v>0</v>
      </c>
      <c r="E60" s="249">
        <f t="shared" si="1"/>
        <v>0</v>
      </c>
    </row>
    <row r="61" spans="1:5" ht="12.75">
      <c r="A61" s="273" t="str">
        <f>IF($E29&gt;$C$11,#REF!," ")</f>
        <v> </v>
      </c>
      <c r="B61" s="271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3" t="str">
        <f>IF($E30&gt;$C$11,#REF!," ")</f>
        <v> </v>
      </c>
      <c r="B62" s="271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3" t="str">
        <f>IF($E31&gt;$C$11,A26," ")</f>
        <v> </v>
      </c>
      <c r="B63" s="271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3" t="str">
        <f>IF($E33&gt;$C$11,#REF!," ")</f>
        <v> </v>
      </c>
      <c r="B64" s="271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3" t="str">
        <f>IF($E34&gt;$C$11,#REF!," ")</f>
        <v> </v>
      </c>
      <c r="B65" s="271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3" t="str">
        <f>IF($E35&gt;$C$11,#REF!," ")</f>
        <v> </v>
      </c>
      <c r="B66" s="271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3" t="str">
        <f>IF($E36&gt;$C$11,A36," ")</f>
        <v> </v>
      </c>
      <c r="B67" s="271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3" t="str">
        <f>IF($E37&gt;$C$11,A37," ")</f>
        <v> </v>
      </c>
      <c r="B68" s="271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3" t="str">
        <f>IF($E38&gt;$C$11,A29," ")</f>
        <v> </v>
      </c>
      <c r="B69" s="271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3" t="str">
        <f>IF($E39&gt;$C$11,A35," ")</f>
        <v> </v>
      </c>
      <c r="B70" s="271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3" t="str">
        <f t="shared" si="4"/>
        <v> </v>
      </c>
      <c r="B72" s="271"/>
      <c r="C72" s="249">
        <f t="shared" si="3"/>
        <v>0</v>
      </c>
      <c r="D72" s="249">
        <f t="shared" si="3"/>
        <v>0</v>
      </c>
      <c r="E72" s="249">
        <f t="shared" si="3"/>
        <v>0</v>
      </c>
    </row>
    <row r="73" spans="1:5" ht="12.75">
      <c r="A73" s="273" t="str">
        <f t="shared" si="4"/>
        <v> </v>
      </c>
      <c r="B73" s="271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3" t="str">
        <f t="shared" si="4"/>
        <v> </v>
      </c>
      <c r="B74" s="271"/>
      <c r="C74" s="249"/>
      <c r="D74" s="249">
        <f t="shared" si="3"/>
        <v>0</v>
      </c>
      <c r="E74" s="249">
        <f t="shared" si="3"/>
        <v>0</v>
      </c>
    </row>
    <row r="75" spans="1:5" ht="12.75">
      <c r="A75" s="273" t="str">
        <f t="shared" si="4"/>
        <v> </v>
      </c>
      <c r="B75" s="271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3" t="str">
        <f t="shared" si="4"/>
        <v> </v>
      </c>
      <c r="B76" s="272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4" t="s">
        <v>143</v>
      </c>
      <c r="B77" s="271"/>
      <c r="C77" s="249">
        <f>SUM(C49:C75)</f>
        <v>0</v>
      </c>
      <c r="D77" s="249">
        <f>SUM(D49:D75)</f>
        <v>0</v>
      </c>
      <c r="E77" s="249">
        <f>SUM(E49:E75)</f>
        <v>0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/>
      <c r="D82" s="292"/>
      <c r="E82" s="249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49">
        <f t="shared" si="5"/>
        <v>0</v>
      </c>
    </row>
    <row r="85" spans="1:5" ht="12.75">
      <c r="A85" s="70" t="s">
        <v>251</v>
      </c>
      <c r="B85" s="8" t="s">
        <v>187</v>
      </c>
      <c r="C85" s="292"/>
      <c r="D85" s="292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49">
        <f t="shared" si="5"/>
        <v>0</v>
      </c>
    </row>
    <row r="87" spans="1:5" ht="12.75">
      <c r="A87" s="66" t="s">
        <v>368</v>
      </c>
      <c r="B87" s="8" t="s">
        <v>187</v>
      </c>
      <c r="C87" s="494"/>
      <c r="D87" s="292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49">
        <f t="shared" si="5"/>
        <v>0</v>
      </c>
    </row>
    <row r="92" spans="2:5" ht="12.75">
      <c r="B92" s="8" t="s">
        <v>187</v>
      </c>
      <c r="C92" s="292"/>
      <c r="D92" s="292"/>
      <c r="E92" s="249"/>
    </row>
    <row r="93" spans="1:5" ht="12.75">
      <c r="A93" s="66"/>
      <c r="B93" s="8" t="s">
        <v>187</v>
      </c>
      <c r="C93" s="292"/>
      <c r="D93" s="292"/>
      <c r="E93" s="249">
        <f t="shared" si="5"/>
        <v>0</v>
      </c>
    </row>
    <row r="94" spans="1:5" ht="12.75">
      <c r="A94" s="66"/>
      <c r="B94" s="8" t="s">
        <v>187</v>
      </c>
      <c r="C94" s="292"/>
      <c r="D94" s="292"/>
      <c r="E94" s="249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49">
        <f t="shared" si="5"/>
        <v>0</v>
      </c>
    </row>
    <row r="96" spans="1:5" ht="12.75">
      <c r="A96" s="499"/>
      <c r="B96" s="8" t="s">
        <v>187</v>
      </c>
      <c r="C96" s="292"/>
      <c r="D96" s="292"/>
      <c r="E96" s="249">
        <f t="shared" si="5"/>
        <v>0</v>
      </c>
    </row>
    <row r="97" spans="1:5" ht="12.75">
      <c r="A97" s="499" t="s">
        <v>101</v>
      </c>
      <c r="B97" s="8" t="s">
        <v>187</v>
      </c>
      <c r="C97" s="292">
        <v>0</v>
      </c>
      <c r="D97" s="292"/>
      <c r="E97" s="249">
        <f t="shared" si="5"/>
        <v>0</v>
      </c>
    </row>
    <row r="98" spans="1:5" ht="12.75">
      <c r="A98" s="499"/>
      <c r="B98" s="8" t="s">
        <v>187</v>
      </c>
      <c r="C98" s="292"/>
      <c r="D98" s="292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0</v>
      </c>
      <c r="D99" s="249">
        <f>SUM(D82:D98)</f>
        <v>0</v>
      </c>
      <c r="E99" s="249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49">
        <f aca="true" t="shared" si="7" ref="C102:E118">IF($E82&gt;$C$11,C82,)</f>
        <v>0</v>
      </c>
      <c r="D102" s="249">
        <f t="shared" si="7"/>
        <v>0</v>
      </c>
      <c r="E102" s="249">
        <f t="shared" si="7"/>
        <v>0</v>
      </c>
    </row>
    <row r="103" spans="1:5" ht="12.75">
      <c r="A103" s="273" t="str">
        <f t="shared" si="6"/>
        <v> </v>
      </c>
      <c r="B103" s="271"/>
      <c r="C103" s="249">
        <f t="shared" si="7"/>
        <v>0</v>
      </c>
      <c r="D103" s="249">
        <f t="shared" si="7"/>
        <v>0</v>
      </c>
      <c r="E103" s="249">
        <f t="shared" si="7"/>
        <v>0</v>
      </c>
    </row>
    <row r="104" spans="1:5" ht="12.75">
      <c r="A104" s="273" t="str">
        <f t="shared" si="6"/>
        <v> </v>
      </c>
      <c r="B104" s="271"/>
      <c r="C104" s="249">
        <f t="shared" si="7"/>
        <v>0</v>
      </c>
      <c r="D104" s="249">
        <f t="shared" si="7"/>
        <v>0</v>
      </c>
      <c r="E104" s="249">
        <f t="shared" si="7"/>
        <v>0</v>
      </c>
    </row>
    <row r="105" spans="1:5" ht="12.75">
      <c r="A105" s="273" t="str">
        <f t="shared" si="6"/>
        <v> </v>
      </c>
      <c r="B105" s="271"/>
      <c r="C105" s="249">
        <f t="shared" si="7"/>
        <v>0</v>
      </c>
      <c r="D105" s="249">
        <f t="shared" si="7"/>
        <v>0</v>
      </c>
      <c r="E105" s="249">
        <f t="shared" si="7"/>
        <v>0</v>
      </c>
    </row>
    <row r="106" spans="1:5" ht="12.75">
      <c r="A106" s="273" t="str">
        <f t="shared" si="6"/>
        <v> </v>
      </c>
      <c r="B106" s="271"/>
      <c r="C106" s="249">
        <f t="shared" si="7"/>
        <v>0</v>
      </c>
      <c r="D106" s="249">
        <f t="shared" si="7"/>
        <v>0</v>
      </c>
      <c r="E106" s="249">
        <f t="shared" si="7"/>
        <v>0</v>
      </c>
    </row>
    <row r="107" spans="1:5" ht="12.75">
      <c r="A107" s="273" t="str">
        <f t="shared" si="6"/>
        <v> </v>
      </c>
      <c r="B107" s="271"/>
      <c r="C107" s="249">
        <f t="shared" si="7"/>
        <v>0</v>
      </c>
      <c r="D107" s="249">
        <f t="shared" si="7"/>
        <v>0</v>
      </c>
      <c r="E107" s="249">
        <f t="shared" si="7"/>
        <v>0</v>
      </c>
    </row>
    <row r="108" spans="1:5" ht="12.75">
      <c r="A108" s="273" t="str">
        <f t="shared" si="6"/>
        <v> </v>
      </c>
      <c r="B108" s="271"/>
      <c r="C108" s="249">
        <f t="shared" si="7"/>
        <v>0</v>
      </c>
      <c r="D108" s="249">
        <f t="shared" si="7"/>
        <v>0</v>
      </c>
      <c r="E108" s="249">
        <f t="shared" si="7"/>
        <v>0</v>
      </c>
    </row>
    <row r="109" spans="1:5" ht="12.75">
      <c r="A109" s="273" t="str">
        <f t="shared" si="6"/>
        <v> </v>
      </c>
      <c r="B109" s="271"/>
      <c r="C109" s="249">
        <f t="shared" si="7"/>
        <v>0</v>
      </c>
      <c r="D109" s="249">
        <f t="shared" si="7"/>
        <v>0</v>
      </c>
      <c r="E109" s="249">
        <f t="shared" si="7"/>
        <v>0</v>
      </c>
    </row>
    <row r="110" spans="1:5" ht="12.75">
      <c r="A110" s="273" t="str">
        <f t="shared" si="6"/>
        <v> </v>
      </c>
      <c r="B110" s="271"/>
      <c r="C110" s="249">
        <f t="shared" si="7"/>
        <v>0</v>
      </c>
      <c r="D110" s="249">
        <f t="shared" si="7"/>
        <v>0</v>
      </c>
      <c r="E110" s="249">
        <f t="shared" si="7"/>
        <v>0</v>
      </c>
    </row>
    <row r="111" spans="1:5" ht="12.75">
      <c r="A111" s="273" t="str">
        <f t="shared" si="6"/>
        <v> </v>
      </c>
      <c r="B111" s="271"/>
      <c r="C111" s="249">
        <f t="shared" si="7"/>
        <v>0</v>
      </c>
      <c r="D111" s="249">
        <f t="shared" si="7"/>
        <v>0</v>
      </c>
      <c r="E111" s="249">
        <f t="shared" si="7"/>
        <v>0</v>
      </c>
    </row>
    <row r="112" spans="1:5" ht="12.75">
      <c r="A112" s="273" t="str">
        <f>IF($E92&gt;$C$11,A95," ")</f>
        <v> </v>
      </c>
      <c r="B112" s="271"/>
      <c r="C112" s="249">
        <f t="shared" si="7"/>
        <v>0</v>
      </c>
      <c r="D112" s="249">
        <f t="shared" si="7"/>
        <v>0</v>
      </c>
      <c r="E112" s="249">
        <f t="shared" si="7"/>
        <v>0</v>
      </c>
    </row>
    <row r="113" spans="1:5" ht="12.75">
      <c r="A113" s="273" t="str">
        <f>IF($E93&gt;$C$11,#REF!," ")</f>
        <v> </v>
      </c>
      <c r="B113" s="271"/>
      <c r="C113" s="249">
        <f t="shared" si="7"/>
        <v>0</v>
      </c>
      <c r="D113" s="249">
        <f t="shared" si="7"/>
        <v>0</v>
      </c>
      <c r="E113" s="249">
        <f t="shared" si="7"/>
        <v>0</v>
      </c>
    </row>
    <row r="114" spans="1:5" ht="12.75">
      <c r="A114" s="273" t="str">
        <f>IF($E94&gt;$C$11,A94," ")</f>
        <v> </v>
      </c>
      <c r="B114" s="271"/>
      <c r="C114" s="249">
        <f t="shared" si="7"/>
        <v>0</v>
      </c>
      <c r="D114" s="249">
        <f t="shared" si="7"/>
        <v>0</v>
      </c>
      <c r="E114" s="249">
        <f t="shared" si="7"/>
        <v>0</v>
      </c>
    </row>
    <row r="115" spans="1:5" ht="12.75">
      <c r="A115" s="273" t="str">
        <f>IF($E95&gt;$C$11,A93," ")</f>
        <v> </v>
      </c>
      <c r="B115" s="271"/>
      <c r="C115" s="249">
        <f t="shared" si="7"/>
        <v>0</v>
      </c>
      <c r="D115" s="249">
        <f t="shared" si="7"/>
        <v>0</v>
      </c>
      <c r="E115" s="249">
        <f t="shared" si="7"/>
        <v>0</v>
      </c>
    </row>
    <row r="116" spans="1:5" ht="12.75">
      <c r="A116" s="273" t="str">
        <f>IF($E96&gt;$C$11,A96," ")</f>
        <v> </v>
      </c>
      <c r="B116" s="271"/>
      <c r="C116" s="249">
        <f t="shared" si="7"/>
        <v>0</v>
      </c>
      <c r="D116" s="249">
        <f t="shared" si="7"/>
        <v>0</v>
      </c>
      <c r="E116" s="249">
        <f t="shared" si="7"/>
        <v>0</v>
      </c>
    </row>
    <row r="117" spans="1:5" ht="12.75">
      <c r="A117" s="273" t="str">
        <f>IF($E97&gt;$C$11,A97," ")</f>
        <v> </v>
      </c>
      <c r="B117" s="271"/>
      <c r="C117" s="249">
        <f t="shared" si="7"/>
        <v>0</v>
      </c>
      <c r="D117" s="249">
        <f t="shared" si="7"/>
        <v>0</v>
      </c>
      <c r="E117" s="249">
        <f t="shared" si="7"/>
        <v>0</v>
      </c>
    </row>
    <row r="118" spans="1:5" ht="12.75">
      <c r="A118" s="273" t="str">
        <f>IF($E98&gt;$C$11,A98," ")</f>
        <v> </v>
      </c>
      <c r="B118" s="271"/>
      <c r="C118" s="249">
        <f t="shared" si="7"/>
        <v>0</v>
      </c>
      <c r="D118" s="249">
        <f t="shared" si="7"/>
        <v>0</v>
      </c>
      <c r="E118" s="249">
        <f t="shared" si="7"/>
        <v>0</v>
      </c>
    </row>
    <row r="119" spans="1:5" ht="12.75">
      <c r="A119" s="276" t="s">
        <v>201</v>
      </c>
      <c r="B119" s="271"/>
      <c r="C119" s="249">
        <f>SUM(C102:C118)</f>
        <v>0</v>
      </c>
      <c r="D119" s="249">
        <f>SUM(D102:D118)</f>
        <v>0</v>
      </c>
      <c r="E119" s="249">
        <f>SUM(E102:E118)</f>
        <v>0</v>
      </c>
    </row>
    <row r="120" spans="1:5" ht="12.75">
      <c r="A120" s="276" t="s">
        <v>200</v>
      </c>
      <c r="B120" s="271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6" t="s">
        <v>170</v>
      </c>
      <c r="B121" s="271"/>
      <c r="C121" s="249">
        <f>C119+C120</f>
        <v>0</v>
      </c>
      <c r="D121" s="249">
        <f>D119+D120</f>
        <v>0</v>
      </c>
      <c r="E121" s="249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6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70" sqref="A7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376</v>
      </c>
      <c r="E3" s="91"/>
    </row>
    <row r="4" spans="1:6" ht="15.75">
      <c r="A4" s="452" t="s">
        <v>437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8">
      <c r="A5" s="454" t="s">
        <v>377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Perth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6">C19-D19</f>
        <v>0</v>
      </c>
    </row>
    <row r="20" spans="1:5" ht="12.75">
      <c r="A20" t="s">
        <v>379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445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382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383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446</v>
      </c>
      <c r="B24" t="s">
        <v>186</v>
      </c>
      <c r="C24" s="495">
        <v>0</v>
      </c>
      <c r="D24" s="293"/>
      <c r="E24" s="311">
        <f t="shared" si="0"/>
        <v>0</v>
      </c>
    </row>
    <row r="25" spans="1:5" ht="12.75">
      <c r="A25" s="66" t="s">
        <v>124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429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381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380</v>
      </c>
      <c r="B30" t="s">
        <v>186</v>
      </c>
      <c r="C30" s="292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424</v>
      </c>
      <c r="B32" t="s">
        <v>186</v>
      </c>
      <c r="C32" s="495"/>
      <c r="D32" s="293"/>
      <c r="E32" s="311">
        <f t="shared" si="0"/>
        <v>0</v>
      </c>
    </row>
    <row r="33" spans="1:5" ht="12.75">
      <c r="A33" s="66" t="s">
        <v>425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443</v>
      </c>
      <c r="C35" s="495">
        <v>0</v>
      </c>
      <c r="D35" s="293"/>
      <c r="E35" s="311">
        <f t="shared" si="0"/>
        <v>0</v>
      </c>
    </row>
    <row r="36" spans="1:5" ht="12.75">
      <c r="A36" s="66" t="s">
        <v>426</v>
      </c>
      <c r="C36" s="293"/>
      <c r="D36" s="293"/>
      <c r="E36" s="311">
        <f t="shared" si="0"/>
        <v>0</v>
      </c>
    </row>
    <row r="37" spans="1:5" ht="12.75">
      <c r="A37" s="66" t="s">
        <v>427</v>
      </c>
      <c r="C37" s="293"/>
      <c r="D37" s="293"/>
      <c r="E37" s="311">
        <f t="shared" si="0"/>
        <v>0</v>
      </c>
    </row>
    <row r="38" spans="1:5" ht="12.75">
      <c r="A38" s="80" t="s">
        <v>384</v>
      </c>
      <c r="C38" s="293">
        <v>0</v>
      </c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378</v>
      </c>
      <c r="B40" t="s">
        <v>186</v>
      </c>
      <c r="C40" s="495"/>
      <c r="D40" s="293"/>
      <c r="E40" s="311">
        <f t="shared" si="0"/>
        <v>0</v>
      </c>
    </row>
    <row r="41" spans="1:5" ht="12.75">
      <c r="A41" s="66" t="s">
        <v>449</v>
      </c>
      <c r="B41" t="s">
        <v>186</v>
      </c>
      <c r="C41" s="293"/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s="508"/>
      <c r="B44" t="s">
        <v>186</v>
      </c>
      <c r="C44" s="292"/>
      <c r="D44" s="292"/>
      <c r="E44" s="249">
        <f t="shared" si="0"/>
        <v>0</v>
      </c>
    </row>
    <row r="45" spans="1:5" ht="12.75">
      <c r="A45" s="508"/>
      <c r="C45" s="292"/>
      <c r="D45" s="292"/>
      <c r="E45" s="249"/>
    </row>
    <row r="46" spans="1:5" ht="12.75">
      <c r="A46" s="500" t="s">
        <v>101</v>
      </c>
      <c r="B46" t="s">
        <v>186</v>
      </c>
      <c r="C46" s="292">
        <v>0</v>
      </c>
      <c r="D46" s="292"/>
      <c r="E46" s="249">
        <f t="shared" si="0"/>
        <v>0</v>
      </c>
    </row>
    <row r="47" spans="1:5" ht="12.75">
      <c r="A47" s="438" t="s">
        <v>388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379</v>
      </c>
      <c r="B51" s="8" t="s">
        <v>187</v>
      </c>
      <c r="C51" s="292"/>
      <c r="D51" s="292"/>
      <c r="E51" s="249">
        <f aca="true" t="shared" si="1" ref="E51:E61">C51-D51</f>
        <v>0</v>
      </c>
    </row>
    <row r="52" spans="1:5" ht="12.75">
      <c r="A52" s="66" t="s">
        <v>445</v>
      </c>
      <c r="B52" s="8" t="s">
        <v>187</v>
      </c>
      <c r="C52" s="292"/>
      <c r="D52" s="292"/>
      <c r="E52" s="249">
        <f t="shared" si="1"/>
        <v>0</v>
      </c>
    </row>
    <row r="53" spans="1:5" ht="12.75">
      <c r="A53" t="s">
        <v>380</v>
      </c>
      <c r="B53" s="8" t="s">
        <v>187</v>
      </c>
      <c r="C53" s="292"/>
      <c r="D53" s="292"/>
      <c r="E53" s="249">
        <f t="shared" si="1"/>
        <v>0</v>
      </c>
    </row>
    <row r="54" spans="1:5" ht="12.75">
      <c r="A54" t="s">
        <v>428</v>
      </c>
      <c r="B54" s="8" t="s">
        <v>187</v>
      </c>
      <c r="C54" s="494"/>
      <c r="D54" s="292"/>
      <c r="E54" s="249">
        <f t="shared" si="1"/>
        <v>0</v>
      </c>
    </row>
    <row r="55" spans="1:5" ht="25.5">
      <c r="A55" s="66" t="s">
        <v>436</v>
      </c>
      <c r="B55" s="8" t="s">
        <v>187</v>
      </c>
      <c r="C55" s="292"/>
      <c r="D55" s="292"/>
      <c r="E55" s="249">
        <f t="shared" si="1"/>
        <v>0</v>
      </c>
    </row>
    <row r="56" spans="1:5" ht="12.75">
      <c r="A56" s="66" t="s">
        <v>448</v>
      </c>
      <c r="B56" s="8" t="s">
        <v>187</v>
      </c>
      <c r="C56" s="292"/>
      <c r="D56" s="292"/>
      <c r="E56" s="249">
        <f t="shared" si="1"/>
        <v>0</v>
      </c>
    </row>
    <row r="57" spans="1:5" ht="12.75">
      <c r="A57" s="2" t="s">
        <v>444</v>
      </c>
      <c r="B57" s="8" t="s">
        <v>187</v>
      </c>
      <c r="C57" s="494"/>
      <c r="D57" s="292"/>
      <c r="E57" s="249">
        <f t="shared" si="1"/>
        <v>0</v>
      </c>
    </row>
    <row r="58" spans="1:5" ht="12.75">
      <c r="A58" s="66" t="s">
        <v>447</v>
      </c>
      <c r="B58" s="8" t="s">
        <v>187</v>
      </c>
      <c r="C58" s="292"/>
      <c r="D58" s="292"/>
      <c r="E58" s="249">
        <f t="shared" si="1"/>
        <v>0</v>
      </c>
    </row>
    <row r="59" spans="1:5" ht="12.75">
      <c r="A59" s="66"/>
      <c r="B59" s="8" t="s">
        <v>187</v>
      </c>
      <c r="C59" s="292"/>
      <c r="D59" s="292"/>
      <c r="E59" s="249">
        <f t="shared" si="1"/>
        <v>0</v>
      </c>
    </row>
    <row r="60" spans="1:5" ht="12.75">
      <c r="A60" s="456" t="s">
        <v>385</v>
      </c>
      <c r="B60" s="8" t="s">
        <v>187</v>
      </c>
      <c r="C60" s="292">
        <v>0</v>
      </c>
      <c r="D60" s="292"/>
      <c r="E60" s="249">
        <f t="shared" si="1"/>
        <v>0</v>
      </c>
    </row>
    <row r="61" spans="2:5" ht="12.75">
      <c r="B61" s="8" t="s">
        <v>187</v>
      </c>
      <c r="C61" s="292"/>
      <c r="D61" s="292"/>
      <c r="E61" s="249">
        <f t="shared" si="1"/>
        <v>0</v>
      </c>
    </row>
    <row r="62" spans="1:5" ht="12.75">
      <c r="A62" s="456" t="s">
        <v>378</v>
      </c>
      <c r="B62" s="8" t="s">
        <v>187</v>
      </c>
      <c r="C62" s="494"/>
      <c r="D62" s="292"/>
      <c r="E62" s="249">
        <f aca="true" t="shared" si="2" ref="E62:E73">C62-D62</f>
        <v>0</v>
      </c>
    </row>
    <row r="63" spans="2:5" ht="12.75">
      <c r="B63" s="8" t="s">
        <v>187</v>
      </c>
      <c r="C63" s="292"/>
      <c r="D63" s="292"/>
      <c r="E63" s="249">
        <f t="shared" si="2"/>
        <v>0</v>
      </c>
    </row>
    <row r="64" spans="2:5" ht="12.75">
      <c r="B64" s="8" t="s">
        <v>187</v>
      </c>
      <c r="C64" s="292"/>
      <c r="D64" s="292"/>
      <c r="E64" s="249">
        <f t="shared" si="2"/>
        <v>0</v>
      </c>
    </row>
    <row r="65" spans="2:5" ht="12.75">
      <c r="B65" s="8" t="s">
        <v>187</v>
      </c>
      <c r="C65" s="292"/>
      <c r="D65" s="292"/>
      <c r="E65" s="249">
        <f t="shared" si="2"/>
        <v>0</v>
      </c>
    </row>
    <row r="66" spans="2:5" ht="12.75">
      <c r="B66" s="8" t="s">
        <v>187</v>
      </c>
      <c r="C66" s="292"/>
      <c r="D66" s="292"/>
      <c r="E66" s="249">
        <f t="shared" si="2"/>
        <v>0</v>
      </c>
    </row>
    <row r="67" spans="1:5" ht="12.75">
      <c r="A67" s="66"/>
      <c r="B67" s="8" t="s">
        <v>187</v>
      </c>
      <c r="C67" s="292"/>
      <c r="D67" s="292"/>
      <c r="E67" s="249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49">
        <f t="shared" si="2"/>
        <v>0</v>
      </c>
    </row>
    <row r="69" spans="1:5" ht="12.75">
      <c r="A69" s="499"/>
      <c r="B69" s="8" t="s">
        <v>187</v>
      </c>
      <c r="C69" s="292"/>
      <c r="D69" s="292"/>
      <c r="E69" s="249">
        <f t="shared" si="2"/>
        <v>0</v>
      </c>
    </row>
    <row r="70" spans="1:5" ht="12.75">
      <c r="A70" s="499" t="s">
        <v>101</v>
      </c>
      <c r="B70" s="8" t="s">
        <v>187</v>
      </c>
      <c r="C70" s="292">
        <v>0</v>
      </c>
      <c r="D70" s="292"/>
      <c r="E70" s="249">
        <f t="shared" si="2"/>
        <v>0</v>
      </c>
    </row>
    <row r="71" spans="1:5" ht="12.75">
      <c r="A71" s="499" t="s">
        <v>101</v>
      </c>
      <c r="B71" s="8"/>
      <c r="C71" s="292">
        <v>0</v>
      </c>
      <c r="D71" s="292"/>
      <c r="E71" s="249"/>
    </row>
    <row r="72" spans="1:5" ht="12.75">
      <c r="A72" s="500" t="s">
        <v>101</v>
      </c>
      <c r="B72" s="8" t="s">
        <v>187</v>
      </c>
      <c r="C72" s="292">
        <v>0</v>
      </c>
      <c r="D72" s="292"/>
      <c r="E72" s="249">
        <f t="shared" si="2"/>
        <v>0</v>
      </c>
    </row>
    <row r="73" spans="1:5" ht="12.75">
      <c r="A73" s="508" t="s">
        <v>101</v>
      </c>
      <c r="B73" s="8" t="s">
        <v>187</v>
      </c>
      <c r="C73" s="292">
        <v>0</v>
      </c>
      <c r="D73" s="292"/>
      <c r="E73" s="277">
        <f t="shared" si="2"/>
        <v>0</v>
      </c>
    </row>
    <row r="74" spans="1:5" ht="12.75">
      <c r="A74" s="437" t="s">
        <v>387</v>
      </c>
      <c r="B74" s="8" t="s">
        <v>188</v>
      </c>
      <c r="C74" s="249">
        <f>SUM(C51:C73)</f>
        <v>0</v>
      </c>
      <c r="D74" s="249">
        <f>SUM(D51:D73)</f>
        <v>0</v>
      </c>
      <c r="E74" s="249">
        <f>SUM(E51:E73)</f>
        <v>0</v>
      </c>
    </row>
    <row r="75" ht="12.75">
      <c r="A75" s="66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35">
      <selection activeCell="H40" sqref="H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8" t="str">
        <f>REGINFO!A1</f>
        <v>PILs TAXES - EB-2010-</v>
      </c>
      <c r="B1" s="379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106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299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West Perth Power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4" t="s">
        <v>329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3" t="s">
        <v>487</v>
      </c>
      <c r="B8" s="524"/>
      <c r="C8" s="524"/>
      <c r="D8" s="524"/>
      <c r="E8" s="341"/>
      <c r="F8" s="376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111</v>
      </c>
      <c r="B9" s="324"/>
      <c r="C9" s="367">
        <v>0</v>
      </c>
      <c r="D9" s="367"/>
      <c r="E9" s="367">
        <v>225001</v>
      </c>
      <c r="F9" s="368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467</v>
      </c>
      <c r="B10" s="325"/>
      <c r="C10" s="369" t="s">
        <v>110</v>
      </c>
      <c r="D10" s="369"/>
      <c r="E10" s="369" t="s">
        <v>110</v>
      </c>
      <c r="F10" s="370" t="s">
        <v>488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115</v>
      </c>
      <c r="C11" s="371">
        <v>225000</v>
      </c>
      <c r="D11" s="371"/>
      <c r="E11" s="371">
        <v>700000</v>
      </c>
      <c r="F11" s="372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107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292</v>
      </c>
      <c r="B13" s="403">
        <v>2003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291</v>
      </c>
      <c r="B14" s="244"/>
      <c r="C14" s="326">
        <v>0.1312</v>
      </c>
      <c r="D14" s="326"/>
      <c r="E14" s="327">
        <v>0.2212</v>
      </c>
      <c r="F14" s="327">
        <v>0.2412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296</v>
      </c>
      <c r="B15" s="244"/>
      <c r="C15" s="328">
        <v>0.055</v>
      </c>
      <c r="D15" s="328"/>
      <c r="E15" s="329">
        <v>0.1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256</v>
      </c>
      <c r="B16" s="244"/>
      <c r="C16" s="330">
        <f>SUM(C14:C15)</f>
        <v>0.1862</v>
      </c>
      <c r="D16" s="330"/>
      <c r="E16" s="331">
        <f>SUM(E14:E15)</f>
        <v>0.32120000000000004</v>
      </c>
      <c r="F16" s="331">
        <f>SUM(F14:F15)</f>
        <v>0.36619999999999997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108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109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112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7" thickBot="1">
      <c r="A21" s="323" t="s">
        <v>324</v>
      </c>
      <c r="B21" s="400" t="s">
        <v>492</v>
      </c>
      <c r="C21" s="358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.75" thickBot="1">
      <c r="A22" s="323" t="s">
        <v>325</v>
      </c>
      <c r="B22" s="401" t="s">
        <v>493</v>
      </c>
      <c r="C22" s="359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7" t="s">
        <v>490</v>
      </c>
      <c r="B23" s="518"/>
      <c r="C23" s="518"/>
      <c r="D23" s="518"/>
      <c r="E23" s="518"/>
      <c r="F23" s="518"/>
      <c r="G23" s="427"/>
      <c r="H23" s="414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5"/>
      <c r="B24" s="406"/>
      <c r="C24" s="406"/>
      <c r="D24" s="406"/>
      <c r="E24" s="406"/>
      <c r="F24" s="406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3"/>
      <c r="B25" s="374"/>
      <c r="C25" s="377"/>
      <c r="D25" s="341"/>
      <c r="E25" s="341"/>
      <c r="F25" s="404" t="s">
        <v>330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3" t="s">
        <v>489</v>
      </c>
      <c r="B26" s="524"/>
      <c r="C26" s="524"/>
      <c r="D26" s="524"/>
      <c r="E26" s="524"/>
      <c r="F26" s="524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111</v>
      </c>
      <c r="B27" s="324"/>
      <c r="C27" s="364">
        <v>0</v>
      </c>
      <c r="D27" s="364"/>
      <c r="E27" s="367">
        <v>225001</v>
      </c>
      <c r="F27" s="368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432</v>
      </c>
      <c r="B28" s="325"/>
      <c r="C28" s="365" t="s">
        <v>110</v>
      </c>
      <c r="D28" s="365"/>
      <c r="E28" s="369" t="s">
        <v>110</v>
      </c>
      <c r="F28" s="370" t="s">
        <v>488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115</v>
      </c>
      <c r="C29" s="366">
        <v>250000</v>
      </c>
      <c r="D29" s="366"/>
      <c r="E29" s="371">
        <v>700000</v>
      </c>
      <c r="F29" s="372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107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114</v>
      </c>
      <c r="B31" s="403"/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291</v>
      </c>
      <c r="B32" s="403"/>
      <c r="C32" s="326"/>
      <c r="D32" s="326"/>
      <c r="E32" s="327"/>
      <c r="F32" s="327"/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28</v>
      </c>
      <c r="B33" s="403"/>
      <c r="C33" s="328"/>
      <c r="D33" s="328"/>
      <c r="E33" s="329"/>
      <c r="F33" s="329"/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256</v>
      </c>
      <c r="B34" s="403">
        <v>2003</v>
      </c>
      <c r="C34" s="330">
        <v>0.1862</v>
      </c>
      <c r="D34" s="330"/>
      <c r="E34" s="331">
        <v>0.3212</v>
      </c>
      <c r="F34" s="331">
        <v>0.3662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108</v>
      </c>
      <c r="B36" s="403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109</v>
      </c>
      <c r="B37" s="403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112</v>
      </c>
      <c r="B38" s="403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7" thickBot="1">
      <c r="A39" s="323" t="s">
        <v>495</v>
      </c>
      <c r="B39" s="400" t="s">
        <v>492</v>
      </c>
      <c r="C39" s="358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.75" thickBot="1">
      <c r="A40" s="323" t="s">
        <v>494</v>
      </c>
      <c r="B40" s="401" t="s">
        <v>493</v>
      </c>
      <c r="C40" s="359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9" t="s">
        <v>327</v>
      </c>
      <c r="B41" s="518"/>
      <c r="C41" s="518"/>
      <c r="D41" s="518"/>
      <c r="E41" s="518"/>
      <c r="F41" s="518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20"/>
      <c r="B42" s="520"/>
      <c r="C42" s="520"/>
      <c r="D42" s="520"/>
      <c r="E42" s="520"/>
      <c r="F42" s="520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3"/>
      <c r="B43" s="374"/>
      <c r="C43" s="375"/>
      <c r="D43" s="374"/>
      <c r="E43" s="374"/>
      <c r="F43" s="404" t="s">
        <v>331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2" t="s">
        <v>491</v>
      </c>
      <c r="B44" s="362"/>
      <c r="C44" s="363"/>
      <c r="D44" s="362"/>
      <c r="E44" s="341"/>
      <c r="F44" s="376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111</v>
      </c>
      <c r="B45" s="324"/>
      <c r="C45" s="364">
        <v>0</v>
      </c>
      <c r="D45" s="364"/>
      <c r="E45" s="367">
        <v>225001</v>
      </c>
      <c r="F45" s="368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5" t="s">
        <v>110</v>
      </c>
      <c r="D46" s="365"/>
      <c r="E46" s="369" t="s">
        <v>110</v>
      </c>
      <c r="F46" s="370" t="s">
        <v>488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115</v>
      </c>
      <c r="C47" s="366">
        <v>250000</v>
      </c>
      <c r="D47" s="366"/>
      <c r="E47" s="371">
        <v>700000</v>
      </c>
      <c r="F47" s="372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107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114</v>
      </c>
      <c r="B49" s="403">
        <v>2003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291</v>
      </c>
      <c r="B50" s="244"/>
      <c r="C50" s="350"/>
      <c r="D50" s="350"/>
      <c r="E50" s="327"/>
      <c r="F50" s="327"/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28</v>
      </c>
      <c r="B51" s="244"/>
      <c r="C51" s="352"/>
      <c r="D51" s="352"/>
      <c r="E51" s="329"/>
      <c r="F51" s="329"/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256</v>
      </c>
      <c r="B52" s="244"/>
      <c r="C52" s="330">
        <v>0.1862</v>
      </c>
      <c r="D52" s="330"/>
      <c r="E52" s="331">
        <v>0.3212</v>
      </c>
      <c r="F52" s="331">
        <v>0.3662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108</v>
      </c>
      <c r="B54" s="243"/>
      <c r="C54" s="353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109</v>
      </c>
      <c r="B55" s="237"/>
      <c r="C55" s="502">
        <v>0.00225</v>
      </c>
      <c r="D55" s="354"/>
      <c r="E55" s="355"/>
      <c r="F55" s="355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112</v>
      </c>
      <c r="B56" s="237"/>
      <c r="C56" s="354">
        <v>0.0112</v>
      </c>
      <c r="D56" s="356"/>
      <c r="E56" s="357"/>
      <c r="F56" s="357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7" thickBot="1">
      <c r="A57" s="323" t="s">
        <v>341</v>
      </c>
      <c r="B57" s="400" t="s">
        <v>492</v>
      </c>
      <c r="C57" s="492">
        <v>3719989</v>
      </c>
      <c r="D57" s="356"/>
      <c r="E57" s="357"/>
      <c r="F57" s="357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.75" thickBot="1">
      <c r="A58" s="323" t="s">
        <v>342</v>
      </c>
      <c r="B58" s="401" t="s">
        <v>493</v>
      </c>
      <c r="C58" s="493">
        <v>2934747</v>
      </c>
      <c r="D58" s="360"/>
      <c r="E58" s="361"/>
      <c r="F58" s="361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7" t="s">
        <v>343</v>
      </c>
      <c r="B59" s="521"/>
      <c r="C59" s="521"/>
      <c r="D59" s="521"/>
      <c r="E59" s="521"/>
      <c r="F59" s="521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2"/>
      <c r="B60" s="522"/>
      <c r="C60" s="522"/>
      <c r="D60" s="522"/>
      <c r="E60" s="522"/>
      <c r="F60" s="522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90" zoomScaleNormal="90" zoomScalePageLayoutView="0" workbookViewId="0" topLeftCell="A1">
      <selection activeCell="R30" sqref="R30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EB-2010-</v>
      </c>
    </row>
    <row r="2" spans="1:2" ht="12.75">
      <c r="A2" s="2" t="s">
        <v>450</v>
      </c>
      <c r="B2" s="2"/>
    </row>
    <row r="3" spans="1:15" ht="12.75">
      <c r="A3" s="2" t="str">
        <f>REGINFO!A3</f>
        <v>Utility Name: West Perth Power</v>
      </c>
      <c r="O3" s="410" t="str">
        <f>REGINFO!E1</f>
        <v>Version 2009.1</v>
      </c>
    </row>
    <row r="4" spans="1:15" ht="12.75">
      <c r="A4" s="2" t="str">
        <f>REGINFO!A4</f>
        <v>Reporting period:  2003</v>
      </c>
      <c r="E4" s="411" t="s">
        <v>313</v>
      </c>
      <c r="F4" s="392"/>
      <c r="G4" s="392"/>
      <c r="H4" s="392"/>
      <c r="I4" s="392"/>
      <c r="O4" s="410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37104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6" t="s">
        <v>103</v>
      </c>
    </row>
    <row r="10" spans="1:8" ht="12.75">
      <c r="A10" s="2"/>
      <c r="F10" s="34"/>
      <c r="H10" s="34"/>
    </row>
    <row r="11" spans="1:15" ht="20.25" customHeight="1">
      <c r="A11" s="80" t="s">
        <v>104</v>
      </c>
      <c r="B11" s="8" t="s">
        <v>188</v>
      </c>
      <c r="C11" s="388">
        <v>0</v>
      </c>
      <c r="D11" s="384"/>
      <c r="E11" s="390">
        <f>C22</f>
        <v>0</v>
      </c>
      <c r="F11" s="413"/>
      <c r="G11" s="390">
        <f>E22</f>
        <v>0</v>
      </c>
      <c r="H11" s="413"/>
      <c r="I11" s="390">
        <f>G22</f>
        <v>0</v>
      </c>
      <c r="J11" s="384"/>
      <c r="K11" s="390">
        <f>I22</f>
        <v>0</v>
      </c>
      <c r="L11" s="384"/>
      <c r="M11" s="390">
        <f>K22</f>
        <v>0</v>
      </c>
      <c r="N11" s="384"/>
      <c r="O11" s="390">
        <f>C11</f>
        <v>0</v>
      </c>
    </row>
    <row r="12" spans="1:17" ht="27" customHeight="1">
      <c r="A12" s="80" t="s">
        <v>389</v>
      </c>
      <c r="B12" s="65" t="s">
        <v>189</v>
      </c>
      <c r="C12" s="490"/>
      <c r="D12" s="385"/>
      <c r="E12" s="490"/>
      <c r="F12" s="94"/>
      <c r="G12" s="412">
        <f>C12+E12</f>
        <v>0</v>
      </c>
      <c r="H12" s="94"/>
      <c r="I12" s="412">
        <f>(E12/12*9)+(G12/12*3)</f>
        <v>0</v>
      </c>
      <c r="J12" s="385"/>
      <c r="K12" s="412">
        <f>E12/12*3</f>
        <v>0</v>
      </c>
      <c r="L12" s="385"/>
      <c r="M12" s="412"/>
      <c r="N12" s="385"/>
      <c r="O12" s="390">
        <f aca="true" t="shared" si="0" ref="O12:O20">SUM(C12:N12)</f>
        <v>0</v>
      </c>
      <c r="Q12" s="22"/>
    </row>
    <row r="13" spans="1:15" ht="27" customHeight="1">
      <c r="A13" s="80" t="s">
        <v>431</v>
      </c>
      <c r="B13" s="65"/>
      <c r="C13" s="389"/>
      <c r="D13" s="94"/>
      <c r="E13" s="389"/>
      <c r="F13" s="94"/>
      <c r="G13" s="490"/>
      <c r="H13" s="94"/>
      <c r="I13" s="389"/>
      <c r="J13" s="385"/>
      <c r="K13" s="490"/>
      <c r="L13" s="385"/>
      <c r="M13" s="389"/>
      <c r="N13" s="385"/>
      <c r="O13" s="390">
        <f t="shared" si="0"/>
        <v>0</v>
      </c>
    </row>
    <row r="14" spans="1:15" ht="26.25">
      <c r="A14" s="80" t="s">
        <v>390</v>
      </c>
      <c r="B14" s="65" t="s">
        <v>189</v>
      </c>
      <c r="C14" s="389"/>
      <c r="D14" s="385"/>
      <c r="E14" s="490"/>
      <c r="F14" s="94"/>
      <c r="G14" s="389">
        <v>0</v>
      </c>
      <c r="H14" s="94"/>
      <c r="I14" s="417"/>
      <c r="J14" s="385"/>
      <c r="K14" s="389"/>
      <c r="L14" s="385"/>
      <c r="M14" s="389"/>
      <c r="N14" s="385"/>
      <c r="O14" s="390">
        <f t="shared" si="0"/>
        <v>0</v>
      </c>
    </row>
    <row r="15" spans="1:15" ht="27" customHeight="1">
      <c r="A15" s="80" t="s">
        <v>391</v>
      </c>
      <c r="B15" s="65" t="s">
        <v>189</v>
      </c>
      <c r="C15" s="389"/>
      <c r="D15" s="385"/>
      <c r="E15" s="389">
        <v>0</v>
      </c>
      <c r="F15" s="94"/>
      <c r="G15" s="490"/>
      <c r="H15" s="94"/>
      <c r="I15" s="490"/>
      <c r="J15" s="385"/>
      <c r="K15" s="490"/>
      <c r="L15" s="385"/>
      <c r="M15" s="389">
        <f>TAXCALC!E133</f>
        <v>0</v>
      </c>
      <c r="N15" s="385"/>
      <c r="O15" s="390">
        <f t="shared" si="0"/>
        <v>0</v>
      </c>
    </row>
    <row r="16" spans="1:15" ht="27" customHeight="1">
      <c r="A16" s="80" t="s">
        <v>392</v>
      </c>
      <c r="B16" s="65"/>
      <c r="C16" s="389"/>
      <c r="D16" s="385"/>
      <c r="E16" s="389"/>
      <c r="F16" s="94"/>
      <c r="G16" s="389"/>
      <c r="H16" s="94"/>
      <c r="I16" s="389"/>
      <c r="J16" s="385"/>
      <c r="K16" s="389">
        <v>0</v>
      </c>
      <c r="L16" s="385"/>
      <c r="M16" s="389"/>
      <c r="N16" s="385"/>
      <c r="O16" s="390">
        <f t="shared" si="0"/>
        <v>0</v>
      </c>
    </row>
    <row r="17" spans="1:15" ht="27.75" customHeight="1">
      <c r="A17" s="80" t="s">
        <v>393</v>
      </c>
      <c r="B17" s="65" t="s">
        <v>189</v>
      </c>
      <c r="C17" s="389"/>
      <c r="D17" s="385"/>
      <c r="E17" s="389">
        <v>0</v>
      </c>
      <c r="F17" s="94"/>
      <c r="G17" s="490"/>
      <c r="H17" s="94"/>
      <c r="I17" s="490"/>
      <c r="J17" s="385"/>
      <c r="K17" s="490"/>
      <c r="L17" s="385"/>
      <c r="M17" s="389">
        <f>TAXCALC!E182</f>
        <v>0</v>
      </c>
      <c r="N17" s="385"/>
      <c r="O17" s="390">
        <f t="shared" si="0"/>
        <v>0</v>
      </c>
    </row>
    <row r="18" spans="1:15" ht="26.25">
      <c r="A18" s="80" t="s">
        <v>394</v>
      </c>
      <c r="B18" s="65" t="s">
        <v>189</v>
      </c>
      <c r="C18" s="389"/>
      <c r="D18" s="385"/>
      <c r="E18" s="389"/>
      <c r="F18" s="94"/>
      <c r="G18" s="389"/>
      <c r="H18" s="94"/>
      <c r="I18" s="389"/>
      <c r="J18" s="385"/>
      <c r="K18" s="389"/>
      <c r="L18" s="385"/>
      <c r="M18" s="389"/>
      <c r="N18" s="385"/>
      <c r="O18" s="390">
        <f t="shared" si="0"/>
        <v>0</v>
      </c>
    </row>
    <row r="19" spans="1:17" ht="24" customHeight="1">
      <c r="A19" s="421" t="s">
        <v>395</v>
      </c>
      <c r="B19" s="65" t="s">
        <v>189</v>
      </c>
      <c r="C19" s="389"/>
      <c r="D19" s="385"/>
      <c r="E19" s="490"/>
      <c r="F19" s="94"/>
      <c r="G19" s="490"/>
      <c r="H19" s="94"/>
      <c r="I19" s="490"/>
      <c r="J19" s="385"/>
      <c r="K19" s="490"/>
      <c r="L19" s="385"/>
      <c r="M19" s="490"/>
      <c r="N19" s="385"/>
      <c r="O19" s="390">
        <f t="shared" si="0"/>
        <v>0</v>
      </c>
      <c r="Q19" s="22"/>
    </row>
    <row r="20" spans="1:17" ht="24.75" customHeight="1">
      <c r="A20" s="80" t="s">
        <v>461</v>
      </c>
      <c r="B20" s="65" t="s">
        <v>187</v>
      </c>
      <c r="C20" s="389">
        <v>0</v>
      </c>
      <c r="D20" s="385"/>
      <c r="E20" s="490"/>
      <c r="F20" s="94"/>
      <c r="G20" s="490"/>
      <c r="H20" s="94"/>
      <c r="I20" s="490"/>
      <c r="J20" s="385"/>
      <c r="K20" s="490"/>
      <c r="L20" s="385"/>
      <c r="M20" s="490"/>
      <c r="N20" s="385"/>
      <c r="O20" s="390">
        <f t="shared" si="0"/>
        <v>0</v>
      </c>
      <c r="Q20" s="478"/>
    </row>
    <row r="21" spans="1:15" ht="12.75">
      <c r="A21" s="64"/>
      <c r="C21" s="385"/>
      <c r="D21" s="94"/>
      <c r="E21" s="385"/>
      <c r="F21" s="94"/>
      <c r="G21" s="385"/>
      <c r="H21" s="94"/>
      <c r="I21" s="385"/>
      <c r="J21" s="385"/>
      <c r="K21" s="385"/>
      <c r="L21" s="385"/>
      <c r="M21" s="385"/>
      <c r="N21" s="385"/>
      <c r="O21" s="413"/>
    </row>
    <row r="22" spans="1:15" ht="13.5" thickBot="1">
      <c r="A22" s="80" t="s">
        <v>365</v>
      </c>
      <c r="B22" s="34"/>
      <c r="C22" s="391">
        <f>SUM(C11:C20)</f>
        <v>0</v>
      </c>
      <c r="D22" s="413"/>
      <c r="E22" s="391">
        <f>SUM(E11:E20)</f>
        <v>0</v>
      </c>
      <c r="F22" s="413"/>
      <c r="G22" s="391">
        <f>SUM(G11:G20)</f>
        <v>0</v>
      </c>
      <c r="H22" s="413"/>
      <c r="I22" s="391">
        <f>SUM(I11:I20)</f>
        <v>0</v>
      </c>
      <c r="J22" s="384"/>
      <c r="K22" s="391">
        <f>SUM(K11:K20)</f>
        <v>0</v>
      </c>
      <c r="L22" s="384"/>
      <c r="M22" s="391">
        <f>SUM(M11:M21)</f>
        <v>0</v>
      </c>
      <c r="N22" s="384"/>
      <c r="O22" s="475">
        <f>SUM(O11:O20)</f>
        <v>0</v>
      </c>
    </row>
    <row r="23" spans="1:15" ht="13.5" thickTop="1">
      <c r="A23" s="422"/>
      <c r="B23" s="423"/>
      <c r="C23" s="429"/>
      <c r="D23" s="430"/>
      <c r="E23" s="429"/>
      <c r="F23" s="430"/>
      <c r="G23" s="429"/>
      <c r="H23" s="430"/>
      <c r="I23" s="429"/>
      <c r="J23" s="423"/>
      <c r="K23" s="429"/>
      <c r="L23" s="187"/>
      <c r="M23" s="431"/>
      <c r="N23" s="187"/>
      <c r="O23" s="431"/>
    </row>
    <row r="24" spans="1:15" ht="12.75">
      <c r="A24" s="444"/>
      <c r="B24" s="445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7"/>
    </row>
    <row r="25" spans="1:15" ht="12.75">
      <c r="A25" s="422"/>
      <c r="B25" s="423"/>
      <c r="C25" s="448"/>
      <c r="D25" s="448"/>
      <c r="E25" s="448"/>
      <c r="F25" s="448"/>
      <c r="G25" s="448"/>
      <c r="H25" s="448"/>
      <c r="I25" s="448"/>
      <c r="J25" s="449"/>
      <c r="K25" s="448"/>
      <c r="L25" s="450"/>
      <c r="M25" s="451"/>
      <c r="N25" s="450"/>
      <c r="O25" s="451"/>
    </row>
    <row r="26" spans="1:15" ht="12.75">
      <c r="A26" s="422" t="s">
        <v>396</v>
      </c>
      <c r="B26" s="423"/>
      <c r="C26" s="448"/>
      <c r="D26" s="448"/>
      <c r="E26" s="448"/>
      <c r="F26" s="448"/>
      <c r="G26" s="448"/>
      <c r="H26" s="448"/>
      <c r="I26" s="448"/>
      <c r="J26" s="449"/>
      <c r="K26" s="448"/>
      <c r="L26" s="450"/>
      <c r="M26" s="451"/>
      <c r="N26" s="450"/>
      <c r="O26" s="451"/>
    </row>
    <row r="27" spans="1:15" ht="9" customHeight="1">
      <c r="A27" s="422"/>
      <c r="B27" s="423"/>
      <c r="C27" s="423"/>
      <c r="D27" s="423"/>
      <c r="E27" s="423"/>
      <c r="F27" s="423"/>
      <c r="G27" s="423"/>
      <c r="H27" s="423"/>
      <c r="I27" s="423"/>
      <c r="J27" s="423"/>
      <c r="K27" s="424"/>
      <c r="L27" s="187"/>
      <c r="M27" s="187"/>
      <c r="N27" s="187"/>
      <c r="O27" s="187"/>
    </row>
    <row r="28" spans="1:15" ht="12.75">
      <c r="A28" s="422" t="s">
        <v>397</v>
      </c>
      <c r="B28" s="423"/>
      <c r="C28" s="423"/>
      <c r="D28" s="423"/>
      <c r="E28" s="423"/>
      <c r="F28" s="423"/>
      <c r="G28" s="423"/>
      <c r="H28" s="423"/>
      <c r="I28" s="423"/>
      <c r="J28" s="423"/>
      <c r="K28" s="423"/>
      <c r="L28" s="187"/>
      <c r="M28" s="187"/>
      <c r="N28" s="187"/>
      <c r="O28" s="187"/>
    </row>
    <row r="29" spans="1:15" ht="12.75">
      <c r="A29" s="425" t="s">
        <v>398</v>
      </c>
      <c r="B29" s="423"/>
      <c r="C29" s="423"/>
      <c r="D29" s="423"/>
      <c r="E29" s="423"/>
      <c r="F29" s="423"/>
      <c r="G29" s="423"/>
      <c r="H29" s="423"/>
      <c r="I29" s="423"/>
      <c r="J29" s="423"/>
      <c r="K29" s="423"/>
      <c r="L29" s="187"/>
      <c r="M29" s="187"/>
      <c r="N29" s="187"/>
      <c r="O29" s="187"/>
    </row>
    <row r="30" spans="1:15" ht="9" customHeight="1">
      <c r="A30" s="187"/>
      <c r="B30" s="423"/>
      <c r="C30" s="423"/>
      <c r="D30" s="423"/>
      <c r="E30" s="423"/>
      <c r="F30" s="423"/>
      <c r="G30" s="423"/>
      <c r="H30" s="423"/>
      <c r="I30" s="423"/>
      <c r="J30" s="423"/>
      <c r="K30" s="423"/>
      <c r="L30" s="187"/>
      <c r="M30" s="187"/>
      <c r="N30" s="187"/>
      <c r="O30" s="187"/>
    </row>
    <row r="31" spans="1:15" ht="12.75">
      <c r="A31" s="439" t="s">
        <v>399</v>
      </c>
      <c r="B31" s="79"/>
      <c r="C31" s="79"/>
      <c r="D31" s="79"/>
      <c r="E31" s="79"/>
      <c r="F31" s="79"/>
      <c r="G31" s="79"/>
      <c r="H31" s="79"/>
      <c r="I31" s="436"/>
      <c r="J31" s="436"/>
      <c r="K31" s="436"/>
      <c r="L31" s="436"/>
      <c r="M31" s="436"/>
      <c r="N31" s="436"/>
      <c r="O31" s="436"/>
    </row>
    <row r="32" spans="1:15" ht="9" customHeight="1">
      <c r="A32" s="440"/>
      <c r="B32" s="440"/>
      <c r="C32" s="440"/>
      <c r="D32" s="440"/>
      <c r="E32" s="440"/>
      <c r="F32" s="440"/>
      <c r="G32" s="440"/>
      <c r="H32" s="440"/>
      <c r="I32" s="440"/>
      <c r="J32" s="440"/>
      <c r="K32" s="440"/>
      <c r="L32" s="440"/>
      <c r="M32" s="440"/>
      <c r="N32" s="440"/>
      <c r="O32" s="440"/>
    </row>
    <row r="33" spans="1:19" ht="12.75">
      <c r="A33" s="526" t="s">
        <v>400</v>
      </c>
      <c r="B33" s="527"/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7"/>
      <c r="P33" s="414"/>
      <c r="Q33" s="414"/>
      <c r="R33" s="414"/>
      <c r="S33" s="414"/>
    </row>
    <row r="34" spans="1:19" ht="12.75">
      <c r="A34" s="525" t="s">
        <v>401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414"/>
      <c r="Q34" s="414"/>
      <c r="R34" s="414"/>
      <c r="S34" s="414"/>
    </row>
    <row r="35" spans="1:19" ht="12.75">
      <c r="A35" s="525" t="s">
        <v>422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414"/>
      <c r="Q35" s="414"/>
      <c r="R35" s="414"/>
      <c r="S35" s="414"/>
    </row>
    <row r="36" spans="1:19" ht="12.75">
      <c r="A36" s="525" t="s">
        <v>402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14"/>
      <c r="Q36" s="414"/>
      <c r="R36" s="414"/>
      <c r="S36" s="414"/>
    </row>
    <row r="37" spans="1:19" ht="12.75">
      <c r="A37" s="426" t="s">
        <v>362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14"/>
      <c r="Q37" s="414"/>
      <c r="R37" s="414"/>
      <c r="S37" s="414"/>
    </row>
    <row r="38" spans="1:19" ht="12.75">
      <c r="A38" s="426" t="s">
        <v>363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14"/>
      <c r="Q38" s="414"/>
      <c r="R38" s="414"/>
      <c r="S38" s="414"/>
    </row>
    <row r="39" spans="1:19" ht="12.75">
      <c r="A39" s="426" t="s">
        <v>403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14"/>
      <c r="Q39" s="414"/>
      <c r="R39" s="414"/>
      <c r="S39" s="414"/>
    </row>
    <row r="40" spans="1:19" ht="12.75">
      <c r="A40" s="426" t="s">
        <v>404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14"/>
      <c r="Q40" s="414"/>
      <c r="R40" s="414"/>
      <c r="S40" s="414"/>
    </row>
    <row r="41" spans="2:19" ht="9" customHeight="1"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14"/>
      <c r="Q41" s="414"/>
      <c r="R41" s="414"/>
      <c r="S41" s="414"/>
    </row>
    <row r="42" spans="1:15" ht="12.75">
      <c r="A42" s="428" t="s">
        <v>405</v>
      </c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187"/>
      <c r="M42" s="187"/>
      <c r="N42" s="187"/>
      <c r="O42" s="187"/>
    </row>
    <row r="43" spans="1:15" ht="12.75">
      <c r="A43" s="423" t="s">
        <v>406</v>
      </c>
      <c r="B43" s="423"/>
      <c r="C43" s="423"/>
      <c r="D43" s="423"/>
      <c r="E43" s="423"/>
      <c r="F43" s="423"/>
      <c r="G43" s="423"/>
      <c r="H43" s="423"/>
      <c r="I43" s="423"/>
      <c r="J43" s="423"/>
      <c r="K43" s="423"/>
      <c r="L43" s="187"/>
      <c r="M43" s="187"/>
      <c r="N43" s="187"/>
      <c r="O43" s="187"/>
    </row>
    <row r="44" spans="1:15" ht="9" customHeight="1">
      <c r="A44" s="423"/>
      <c r="B44" s="423"/>
      <c r="C44" s="423"/>
      <c r="D44" s="423"/>
      <c r="E44" s="423"/>
      <c r="F44" s="423"/>
      <c r="G44" s="423"/>
      <c r="H44" s="423"/>
      <c r="I44" s="423"/>
      <c r="J44" s="423"/>
      <c r="K44" s="423"/>
      <c r="L44" s="187"/>
      <c r="M44" s="187"/>
      <c r="N44" s="187"/>
      <c r="O44" s="187"/>
    </row>
    <row r="45" spans="1:15" ht="12.75">
      <c r="A45" s="428" t="s">
        <v>407</v>
      </c>
      <c r="B45" s="423"/>
      <c r="C45" s="423"/>
      <c r="D45" s="423"/>
      <c r="E45" s="423"/>
      <c r="F45" s="423"/>
      <c r="G45" s="423"/>
      <c r="H45" s="423"/>
      <c r="I45" s="423"/>
      <c r="J45" s="423"/>
      <c r="K45" s="423"/>
      <c r="L45" s="187"/>
      <c r="M45" s="187"/>
      <c r="N45" s="187"/>
      <c r="O45" s="187"/>
    </row>
    <row r="46" spans="1:15" ht="12.75">
      <c r="A46" s="423" t="s">
        <v>408</v>
      </c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187"/>
      <c r="M46" s="187"/>
      <c r="N46" s="187"/>
      <c r="O46" s="187"/>
    </row>
    <row r="47" spans="1:15" ht="9" customHeight="1">
      <c r="A47" s="423"/>
      <c r="B47" s="423"/>
      <c r="C47" s="423"/>
      <c r="D47" s="423"/>
      <c r="E47" s="423"/>
      <c r="F47" s="423"/>
      <c r="G47" s="423"/>
      <c r="H47" s="423"/>
      <c r="I47" s="423"/>
      <c r="J47" s="423"/>
      <c r="K47" s="423"/>
      <c r="L47" s="187"/>
      <c r="M47" s="187"/>
      <c r="N47" s="187"/>
      <c r="O47" s="187"/>
    </row>
    <row r="48" spans="1:15" ht="12.75">
      <c r="A48" s="428" t="s">
        <v>409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187"/>
      <c r="M48" s="187"/>
      <c r="N48" s="187"/>
      <c r="O48" s="187"/>
    </row>
    <row r="49" spans="1:15" ht="12.75">
      <c r="A49" s="423" t="s">
        <v>410</v>
      </c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187"/>
      <c r="M49" s="187"/>
      <c r="N49" s="187"/>
      <c r="O49" s="187"/>
    </row>
    <row r="50" spans="1:15" ht="9" customHeight="1">
      <c r="A50" s="423"/>
      <c r="B50" s="423"/>
      <c r="C50" s="423"/>
      <c r="D50" s="423"/>
      <c r="E50" s="423"/>
      <c r="F50" s="423"/>
      <c r="G50" s="423"/>
      <c r="H50" s="423"/>
      <c r="I50" s="423"/>
      <c r="J50" s="423"/>
      <c r="K50" s="423"/>
      <c r="L50" s="187"/>
      <c r="M50" s="187"/>
      <c r="N50" s="187"/>
      <c r="O50" s="187"/>
    </row>
    <row r="51" spans="1:15" ht="12.75">
      <c r="A51" s="428" t="s">
        <v>411</v>
      </c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187"/>
      <c r="M51" s="187"/>
      <c r="N51" s="187"/>
      <c r="O51" s="187"/>
    </row>
    <row r="52" spans="1:15" ht="12.75">
      <c r="A52" s="423" t="s">
        <v>408</v>
      </c>
      <c r="B52" s="423"/>
      <c r="C52" s="423"/>
      <c r="D52" s="423"/>
      <c r="E52" s="423"/>
      <c r="F52" s="423"/>
      <c r="G52" s="423"/>
      <c r="H52" s="423"/>
      <c r="I52" s="423"/>
      <c r="J52" s="423"/>
      <c r="K52" s="423"/>
      <c r="L52" s="187"/>
      <c r="M52" s="187"/>
      <c r="N52" s="187"/>
      <c r="O52" s="187"/>
    </row>
    <row r="53" spans="1:15" ht="9" customHeight="1">
      <c r="A53" s="428"/>
      <c r="B53" s="423"/>
      <c r="C53" s="423"/>
      <c r="D53" s="423"/>
      <c r="E53" s="423"/>
      <c r="F53" s="423"/>
      <c r="G53" s="423"/>
      <c r="H53" s="423"/>
      <c r="I53" s="423"/>
      <c r="J53" s="423"/>
      <c r="K53" s="423"/>
      <c r="L53" s="187"/>
      <c r="M53" s="187"/>
      <c r="N53" s="187"/>
      <c r="O53" s="187"/>
    </row>
    <row r="54" spans="1:15" ht="12.75">
      <c r="A54" s="423" t="s">
        <v>412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187"/>
      <c r="M54" s="187"/>
      <c r="N54" s="187"/>
      <c r="O54" s="187"/>
    </row>
    <row r="55" spans="1:15" ht="9" customHeight="1">
      <c r="A55" s="423"/>
      <c r="B55" s="423"/>
      <c r="C55" s="423"/>
      <c r="D55" s="423"/>
      <c r="E55" s="423"/>
      <c r="F55" s="423"/>
      <c r="G55" s="423"/>
      <c r="H55" s="423"/>
      <c r="I55" s="423"/>
      <c r="J55" s="423"/>
      <c r="K55" s="423"/>
      <c r="L55" s="187"/>
      <c r="M55" s="187"/>
      <c r="N55" s="187"/>
      <c r="O55" s="187"/>
    </row>
    <row r="56" spans="1:15" ht="12.75" customHeight="1">
      <c r="A56" s="428" t="s">
        <v>413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187"/>
      <c r="M56" s="187"/>
      <c r="N56" s="187"/>
      <c r="O56" s="187"/>
    </row>
    <row r="57" spans="1:15" ht="9" customHeight="1">
      <c r="A57" s="423"/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187"/>
      <c r="M57" s="187"/>
      <c r="N57" s="187"/>
      <c r="O57" s="187"/>
    </row>
    <row r="58" spans="1:15" ht="12.75">
      <c r="A58" s="423" t="s">
        <v>414</v>
      </c>
      <c r="B58" s="423"/>
      <c r="C58" s="423"/>
      <c r="D58" s="423"/>
      <c r="E58" s="423"/>
      <c r="F58" s="423"/>
      <c r="G58" s="423"/>
      <c r="H58" s="423"/>
      <c r="I58" s="423"/>
      <c r="J58" s="423"/>
      <c r="K58" s="423"/>
      <c r="L58" s="187"/>
      <c r="M58" s="187"/>
      <c r="N58" s="187"/>
      <c r="O58" s="187"/>
    </row>
    <row r="59" spans="1:15" ht="12.75">
      <c r="A59" s="423" t="s">
        <v>415</v>
      </c>
      <c r="B59" s="423"/>
      <c r="C59" s="423"/>
      <c r="D59" s="423"/>
      <c r="E59" s="423"/>
      <c r="F59" s="423"/>
      <c r="G59" s="423"/>
      <c r="H59" s="423"/>
      <c r="I59" s="423"/>
      <c r="J59" s="423"/>
      <c r="K59" s="423"/>
      <c r="L59" s="187"/>
      <c r="M59" s="187"/>
      <c r="N59" s="187"/>
      <c r="O59" s="187"/>
    </row>
    <row r="60" spans="1:15" ht="12.75">
      <c r="A60" s="423" t="s">
        <v>416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187"/>
      <c r="M60" s="187"/>
      <c r="N60" s="187"/>
      <c r="O60" s="187"/>
    </row>
    <row r="61" spans="1:15" ht="12.75">
      <c r="A61" s="423" t="s">
        <v>372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187"/>
      <c r="M61" s="187"/>
      <c r="N61" s="187"/>
      <c r="O61" s="187"/>
    </row>
    <row r="62" spans="1:15" ht="9" customHeight="1">
      <c r="A62" s="423"/>
      <c r="B62" s="423"/>
      <c r="C62" s="423"/>
      <c r="D62" s="423"/>
      <c r="E62" s="423"/>
      <c r="F62" s="423"/>
      <c r="G62" s="423"/>
      <c r="H62" s="423"/>
      <c r="I62" s="423"/>
      <c r="J62" s="423"/>
      <c r="K62" s="423"/>
      <c r="L62" s="187"/>
      <c r="M62" s="187"/>
      <c r="N62" s="187"/>
      <c r="O62" s="187"/>
    </row>
    <row r="63" spans="1:15" ht="12.75">
      <c r="A63" s="423" t="s">
        <v>417</v>
      </c>
      <c r="B63" s="423"/>
      <c r="C63" s="423"/>
      <c r="D63" s="423"/>
      <c r="E63" s="423"/>
      <c r="F63" s="423"/>
      <c r="G63" s="423"/>
      <c r="H63" s="423"/>
      <c r="I63" s="423"/>
      <c r="J63" s="423"/>
      <c r="K63" s="423"/>
      <c r="L63" s="187"/>
      <c r="M63" s="187"/>
      <c r="N63" s="187"/>
      <c r="O63" s="187"/>
    </row>
    <row r="64" spans="1:15" ht="12.75">
      <c r="A64" s="423" t="s">
        <v>418</v>
      </c>
      <c r="B64" s="423"/>
      <c r="C64" s="423"/>
      <c r="D64" s="423"/>
      <c r="E64" s="423"/>
      <c r="F64" s="423"/>
      <c r="G64" s="423"/>
      <c r="H64" s="423"/>
      <c r="I64" s="423"/>
      <c r="J64" s="423"/>
      <c r="K64" s="423"/>
      <c r="L64" s="187"/>
      <c r="M64" s="187"/>
      <c r="N64" s="187"/>
      <c r="O64" s="187"/>
    </row>
    <row r="65" spans="1:15" ht="12.75">
      <c r="A65" s="423" t="s">
        <v>374</v>
      </c>
      <c r="B65" s="423"/>
      <c r="C65" s="423"/>
      <c r="D65" s="423"/>
      <c r="E65" s="423"/>
      <c r="F65" s="423"/>
      <c r="G65" s="423"/>
      <c r="H65" s="423"/>
      <c r="I65" s="423"/>
      <c r="J65" s="423"/>
      <c r="K65" s="423"/>
      <c r="L65" s="187"/>
      <c r="M65" s="187"/>
      <c r="N65" s="187"/>
      <c r="O65" s="187"/>
    </row>
    <row r="66" spans="1:15" ht="3.75" customHeight="1">
      <c r="A66" s="423"/>
      <c r="B66" s="423"/>
      <c r="C66" s="423"/>
      <c r="D66" s="423"/>
      <c r="E66" s="423"/>
      <c r="F66" s="423"/>
      <c r="G66" s="423"/>
      <c r="H66" s="423"/>
      <c r="I66" s="423"/>
      <c r="J66" s="423"/>
      <c r="K66" s="423"/>
      <c r="L66" s="187"/>
      <c r="M66" s="187"/>
      <c r="N66" s="187"/>
      <c r="O66" s="187"/>
    </row>
    <row r="67" spans="1:15" ht="12.75">
      <c r="A67" s="423" t="s">
        <v>373</v>
      </c>
      <c r="B67" s="423"/>
      <c r="C67" s="423"/>
      <c r="D67" s="423"/>
      <c r="E67" s="423"/>
      <c r="F67" s="423"/>
      <c r="G67" s="423"/>
      <c r="H67" s="423"/>
      <c r="I67" s="423"/>
      <c r="J67" s="423"/>
      <c r="K67" s="423"/>
      <c r="L67" s="187"/>
      <c r="M67" s="187"/>
      <c r="N67" s="187"/>
      <c r="O67" s="187"/>
    </row>
    <row r="68" spans="1:15" ht="12.75">
      <c r="A68" s="423" t="s">
        <v>375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187"/>
      <c r="M68" s="187"/>
      <c r="N68" s="187"/>
      <c r="O68" s="187"/>
    </row>
    <row r="69" spans="1:15" ht="3.75" customHeight="1">
      <c r="A69" s="423"/>
      <c r="B69" s="423"/>
      <c r="C69" s="423"/>
      <c r="D69" s="423"/>
      <c r="E69" s="423"/>
      <c r="F69" s="423"/>
      <c r="G69" s="423"/>
      <c r="H69" s="423"/>
      <c r="I69" s="423"/>
      <c r="J69" s="423"/>
      <c r="K69" s="423"/>
      <c r="L69" s="187"/>
      <c r="M69" s="187"/>
      <c r="N69" s="187"/>
      <c r="O69" s="187"/>
    </row>
    <row r="70" spans="1:15" ht="12.75">
      <c r="A70" s="423" t="s">
        <v>419</v>
      </c>
      <c r="B70" s="423"/>
      <c r="C70" s="423"/>
      <c r="D70" s="423"/>
      <c r="E70" s="423"/>
      <c r="F70" s="423"/>
      <c r="G70" s="423"/>
      <c r="H70" s="423"/>
      <c r="I70" s="423"/>
      <c r="J70" s="423"/>
      <c r="K70" s="423"/>
      <c r="L70" s="187"/>
      <c r="M70" s="187"/>
      <c r="N70" s="187"/>
      <c r="O70" s="187"/>
    </row>
    <row r="71" spans="1:15" ht="12.75">
      <c r="A71" s="423" t="s">
        <v>420</v>
      </c>
      <c r="B71" s="423"/>
      <c r="C71" s="423"/>
      <c r="D71" s="423"/>
      <c r="E71" s="423"/>
      <c r="F71" s="423"/>
      <c r="G71" s="423"/>
      <c r="H71" s="423"/>
      <c r="I71" s="423"/>
      <c r="J71" s="423"/>
      <c r="K71" s="423"/>
      <c r="L71" s="187"/>
      <c r="M71" s="187"/>
      <c r="N71" s="187"/>
      <c r="O71" s="187"/>
    </row>
    <row r="72" spans="1:15" ht="12.75">
      <c r="A72" s="423" t="s">
        <v>421</v>
      </c>
      <c r="B72" s="423"/>
      <c r="C72" s="423"/>
      <c r="D72" s="423"/>
      <c r="E72" s="423"/>
      <c r="F72" s="423"/>
      <c r="G72" s="423"/>
      <c r="H72" s="423"/>
      <c r="I72" s="423"/>
      <c r="J72" s="423"/>
      <c r="K72" s="423"/>
      <c r="L72" s="187"/>
      <c r="M72" s="187"/>
      <c r="N72" s="187"/>
      <c r="O72" s="187"/>
    </row>
    <row r="73" spans="1:15" ht="9" customHeight="1">
      <c r="A73" s="423"/>
      <c r="B73" s="423"/>
      <c r="C73" s="423"/>
      <c r="D73" s="423"/>
      <c r="E73" s="423"/>
      <c r="F73" s="423"/>
      <c r="G73" s="423"/>
      <c r="H73" s="423"/>
      <c r="I73" s="423"/>
      <c r="J73" s="423"/>
      <c r="K73" s="423"/>
      <c r="L73" s="187"/>
      <c r="M73" s="187"/>
      <c r="N73" s="187"/>
      <c r="O73" s="187"/>
    </row>
    <row r="74" spans="1:15" ht="12.75" customHeight="1">
      <c r="A74" s="525" t="s">
        <v>451</v>
      </c>
      <c r="B74" s="525"/>
      <c r="C74" s="525"/>
      <c r="D74" s="525"/>
      <c r="E74" s="525"/>
      <c r="F74" s="525"/>
      <c r="G74" s="525"/>
      <c r="H74" s="525"/>
      <c r="I74" s="525"/>
      <c r="J74" s="525"/>
      <c r="K74" s="525"/>
      <c r="L74" s="525"/>
      <c r="M74" s="525"/>
      <c r="N74" s="525"/>
      <c r="O74" s="525"/>
    </row>
    <row r="75" spans="1:15" ht="12.75">
      <c r="A75" s="423" t="s">
        <v>364</v>
      </c>
      <c r="B75" s="423"/>
      <c r="C75" s="423"/>
      <c r="D75" s="423"/>
      <c r="E75" s="423"/>
      <c r="F75" s="423"/>
      <c r="G75" s="423"/>
      <c r="H75" s="423"/>
      <c r="I75" s="423"/>
      <c r="J75" s="423"/>
      <c r="K75" s="423"/>
      <c r="L75" s="187"/>
      <c r="M75" s="187"/>
      <c r="N75" s="187"/>
      <c r="O75" s="187"/>
    </row>
    <row r="76" spans="1:15" ht="12.75">
      <c r="A76" s="187"/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187"/>
      <c r="M76" s="187"/>
      <c r="N76" s="187"/>
      <c r="O76" s="187"/>
    </row>
    <row r="77" spans="1:15" ht="12.75">
      <c r="A77" s="187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187"/>
      <c r="M77" s="187"/>
      <c r="N77" s="187"/>
      <c r="O77" s="187"/>
    </row>
    <row r="78" spans="1:17" ht="12.75">
      <c r="A78" s="187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187"/>
      <c r="O78" s="187"/>
      <c r="P78" s="187"/>
      <c r="Q78" s="187"/>
    </row>
    <row r="79" spans="1:17" ht="12.75">
      <c r="A79" s="187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187"/>
      <c r="O79" s="187"/>
      <c r="P79" s="187"/>
      <c r="Q79" s="187"/>
    </row>
    <row r="80" spans="1:17" ht="12.75">
      <c r="A80" s="187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187"/>
      <c r="O80" s="187"/>
      <c r="P80" s="187"/>
      <c r="Q80" s="187"/>
    </row>
    <row r="81" spans="1:17" ht="12.75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187"/>
      <c r="O81" s="187"/>
      <c r="P81" s="187"/>
      <c r="Q81" s="187"/>
    </row>
    <row r="82" spans="1:17" ht="12.75">
      <c r="A82" s="187"/>
      <c r="B82" s="187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187"/>
      <c r="O82" s="187"/>
      <c r="P82" s="187"/>
      <c r="Q82" s="187"/>
    </row>
    <row r="83" spans="1:17" ht="12.75">
      <c r="A83" s="187"/>
      <c r="B83" s="187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187"/>
      <c r="O83" s="187"/>
      <c r="P83" s="187"/>
      <c r="Q83" s="187"/>
    </row>
    <row r="84" spans="1:17" ht="12.75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187"/>
      <c r="O84" s="187"/>
      <c r="P84" s="187"/>
      <c r="Q84" s="187"/>
    </row>
    <row r="85" spans="1:17" ht="12.75">
      <c r="A85" s="187"/>
      <c r="B85" s="423"/>
      <c r="C85" s="423"/>
      <c r="D85" s="423"/>
      <c r="E85" s="423"/>
      <c r="F85" s="423"/>
      <c r="G85" s="423"/>
      <c r="H85" s="423"/>
      <c r="I85" s="423"/>
      <c r="J85" s="423"/>
      <c r="K85" s="423"/>
      <c r="L85" s="423"/>
      <c r="M85" s="423"/>
      <c r="N85" s="187"/>
      <c r="O85" s="187"/>
      <c r="P85" s="187"/>
      <c r="Q85" s="187"/>
    </row>
    <row r="86" spans="1:17" ht="12.75">
      <c r="A86" s="187"/>
      <c r="B86" s="423"/>
      <c r="C86" s="423"/>
      <c r="D86" s="423"/>
      <c r="E86" s="423"/>
      <c r="F86" s="423"/>
      <c r="G86" s="423"/>
      <c r="H86" s="423"/>
      <c r="I86" s="423"/>
      <c r="J86" s="423"/>
      <c r="K86" s="423"/>
      <c r="L86" s="423"/>
      <c r="M86" s="423"/>
      <c r="N86" s="187"/>
      <c r="O86" s="187"/>
      <c r="P86" s="187"/>
      <c r="Q86" s="187"/>
    </row>
    <row r="87" spans="1:17" ht="12.75">
      <c r="A87" s="187"/>
      <c r="B87" s="187"/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187"/>
      <c r="O87" s="187"/>
      <c r="P87" s="187"/>
      <c r="Q87" s="187"/>
    </row>
    <row r="88" spans="1:17" ht="12.75">
      <c r="A88" s="187"/>
      <c r="B88" s="187"/>
      <c r="C88" s="423"/>
      <c r="D88" s="423"/>
      <c r="E88" s="423"/>
      <c r="F88" s="423"/>
      <c r="G88" s="423"/>
      <c r="H88" s="423"/>
      <c r="I88" s="423"/>
      <c r="J88" s="423"/>
      <c r="K88" s="423"/>
      <c r="L88" s="423"/>
      <c r="M88" s="423"/>
      <c r="N88" s="187"/>
      <c r="O88" s="187"/>
      <c r="P88" s="187"/>
      <c r="Q88" s="187"/>
    </row>
    <row r="89" spans="1:17" ht="12.75">
      <c r="A89" s="187"/>
      <c r="B89" s="187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187"/>
      <c r="O89" s="187"/>
      <c r="P89" s="187"/>
      <c r="Q89" s="187"/>
    </row>
    <row r="90" spans="1:17" ht="12.75">
      <c r="A90" s="187"/>
      <c r="B90" s="187"/>
      <c r="C90" s="423"/>
      <c r="D90" s="423"/>
      <c r="E90" s="423"/>
      <c r="F90" s="423"/>
      <c r="G90" s="423"/>
      <c r="H90" s="423"/>
      <c r="I90" s="423"/>
      <c r="J90" s="423"/>
      <c r="K90" s="423"/>
      <c r="L90" s="423"/>
      <c r="M90" s="423"/>
      <c r="N90" s="187"/>
      <c r="O90" s="187"/>
      <c r="P90" s="187"/>
      <c r="Q90" s="187"/>
    </row>
    <row r="91" spans="1:17" ht="12.75">
      <c r="A91" s="187"/>
      <c r="B91" s="187"/>
      <c r="D91" s="423"/>
      <c r="E91" s="423"/>
      <c r="F91" s="423"/>
      <c r="G91" s="423"/>
      <c r="H91" s="423"/>
      <c r="I91" s="423"/>
      <c r="J91" s="423"/>
      <c r="K91" s="423"/>
      <c r="L91" s="423"/>
      <c r="M91" s="423"/>
      <c r="N91" s="187"/>
      <c r="O91" s="187"/>
      <c r="P91" s="187"/>
      <c r="Q91" s="187"/>
    </row>
    <row r="92" spans="1:17" ht="12.75">
      <c r="A92" s="187"/>
      <c r="B92" s="187"/>
      <c r="C92" s="525"/>
      <c r="D92" s="525"/>
      <c r="E92" s="525"/>
      <c r="F92" s="525"/>
      <c r="G92" s="525"/>
      <c r="H92" s="525"/>
      <c r="I92" s="525"/>
      <c r="J92" s="525"/>
      <c r="K92" s="525"/>
      <c r="L92" s="525"/>
      <c r="M92" s="525"/>
      <c r="N92" s="525"/>
      <c r="O92" s="525"/>
      <c r="P92" s="525"/>
      <c r="Q92" s="525"/>
    </row>
    <row r="93" spans="1:17" ht="12.75">
      <c r="A93" s="187"/>
      <c r="B93" s="187"/>
      <c r="C93" s="423"/>
      <c r="D93" s="423"/>
      <c r="E93" s="423"/>
      <c r="F93" s="423"/>
      <c r="G93" s="423"/>
      <c r="H93" s="423"/>
      <c r="I93" s="423"/>
      <c r="J93" s="423"/>
      <c r="K93" s="423"/>
      <c r="L93" s="423"/>
      <c r="M93" s="42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101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101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101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Graig Pettit</cp:lastModifiedBy>
  <cp:lastPrinted>2010-08-24T19:34:28Z</cp:lastPrinted>
  <dcterms:created xsi:type="dcterms:W3CDTF">2001-11-07T16:15:53Z</dcterms:created>
  <dcterms:modified xsi:type="dcterms:W3CDTF">2013-06-14T17:52:10Z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