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05" windowWidth="15195" windowHeight="8385"/>
  </bookViews>
  <sheets>
    <sheet name="1-VECC-34s" sheetId="3" r:id="rId1"/>
  </sheets>
  <externalReferences>
    <externalReference r:id="rId2"/>
  </externalReferences>
  <definedNames>
    <definedName name="ActYrRange">[1]Menu!$E$13</definedName>
    <definedName name="BridgeYrRange">[1]Menu!$E$14</definedName>
    <definedName name="_xlnm.Print_Area" localSheetId="0">'1-VECC-34s'!$B$2:$R$68</definedName>
    <definedName name="TestYrRange">[1]Menu!$E$15</definedName>
  </definedNames>
  <calcPr calcId="125725" iterate="1"/>
</workbook>
</file>

<file path=xl/calcChain.xml><?xml version="1.0" encoding="utf-8"?>
<calcChain xmlns="http://schemas.openxmlformats.org/spreadsheetml/2006/main">
  <c r="O41" i="3"/>
  <c r="N41"/>
  <c r="M41"/>
  <c r="D29" l="1"/>
  <c r="F33" l="1"/>
  <c r="J32" l="1"/>
  <c r="L38"/>
  <c r="L41" s="1"/>
  <c r="G38"/>
  <c r="G41" s="1"/>
  <c r="E38"/>
  <c r="E41" s="1"/>
  <c r="L39"/>
  <c r="I39"/>
  <c r="H39"/>
  <c r="G39"/>
  <c r="E39"/>
  <c r="O35"/>
  <c r="O36" s="1"/>
  <c r="N35"/>
  <c r="N36" s="1"/>
  <c r="M35"/>
  <c r="M36" s="1"/>
  <c r="L35"/>
  <c r="L36" s="1"/>
  <c r="K35"/>
  <c r="K36" s="1"/>
  <c r="J35"/>
  <c r="J36" s="1"/>
  <c r="I35"/>
  <c r="I36" s="1"/>
  <c r="H35"/>
  <c r="H36" s="1"/>
  <c r="G35"/>
  <c r="G36" s="1"/>
  <c r="F35"/>
  <c r="F36" s="1"/>
  <c r="E35"/>
  <c r="E36" s="1"/>
  <c r="D35"/>
  <c r="D36" s="1"/>
  <c r="O33"/>
  <c r="N33"/>
  <c r="M33"/>
  <c r="L33"/>
  <c r="K33"/>
  <c r="J33"/>
  <c r="I33"/>
  <c r="H33"/>
  <c r="G33"/>
  <c r="E33"/>
  <c r="D33"/>
  <c r="L32"/>
  <c r="I32"/>
  <c r="H32"/>
  <c r="G32"/>
  <c r="G29"/>
  <c r="G26"/>
  <c r="G27" s="1"/>
  <c r="G23"/>
  <c r="J38" l="1"/>
  <c r="E42"/>
  <c r="E44"/>
  <c r="E45" s="1"/>
  <c r="G42"/>
  <c r="G44"/>
  <c r="G45" s="1"/>
  <c r="I42"/>
  <c r="I44"/>
  <c r="I45" s="1"/>
  <c r="H42"/>
  <c r="H44"/>
  <c r="H45" s="1"/>
  <c r="L42"/>
  <c r="L44"/>
  <c r="L45" s="1"/>
  <c r="K41" l="1"/>
  <c r="K39"/>
  <c r="O39"/>
  <c r="N39"/>
  <c r="M39"/>
  <c r="D39"/>
  <c r="F39"/>
  <c r="J41"/>
  <c r="J39"/>
  <c r="K45" l="1"/>
  <c r="K42"/>
  <c r="O45"/>
  <c r="O42"/>
  <c r="N42"/>
  <c r="N45"/>
  <c r="M45"/>
  <c r="M42"/>
  <c r="D42"/>
  <c r="D44"/>
  <c r="D45" s="1"/>
  <c r="F44"/>
  <c r="F45" s="1"/>
  <c r="F42"/>
  <c r="J42"/>
  <c r="J44"/>
  <c r="J45" s="1"/>
  <c r="O26" l="1"/>
  <c r="O30" s="1"/>
  <c r="N26"/>
  <c r="N30" s="1"/>
  <c r="O27"/>
  <c r="N27"/>
  <c r="O68"/>
  <c r="N68"/>
  <c r="M68"/>
  <c r="L68"/>
  <c r="K68"/>
  <c r="J68"/>
  <c r="I68"/>
  <c r="H68"/>
  <c r="G68"/>
  <c r="F68"/>
  <c r="E68"/>
  <c r="D68"/>
  <c r="O64"/>
  <c r="N64"/>
  <c r="M64"/>
  <c r="L64"/>
  <c r="K64"/>
  <c r="J64"/>
  <c r="I64"/>
  <c r="H64"/>
  <c r="G64"/>
  <c r="F64"/>
  <c r="E64"/>
  <c r="D64"/>
  <c r="O60"/>
  <c r="N60"/>
  <c r="M60"/>
  <c r="L60"/>
  <c r="K60"/>
  <c r="J60"/>
  <c r="I60"/>
  <c r="H60"/>
  <c r="G60"/>
  <c r="F60"/>
  <c r="E60"/>
  <c r="D60"/>
  <c r="O57"/>
  <c r="N57"/>
  <c r="M57"/>
  <c r="L57"/>
  <c r="K57"/>
  <c r="J57"/>
  <c r="I57"/>
  <c r="H57"/>
  <c r="G57"/>
  <c r="F57"/>
  <c r="E57"/>
  <c r="D57"/>
  <c r="O54"/>
  <c r="N54"/>
  <c r="M54"/>
  <c r="L54"/>
  <c r="K54"/>
  <c r="J54"/>
  <c r="I54"/>
  <c r="H54"/>
  <c r="G54"/>
  <c r="F54"/>
  <c r="E54"/>
  <c r="D54"/>
  <c r="O47"/>
  <c r="N51"/>
  <c r="O24"/>
  <c r="N24"/>
  <c r="M23"/>
  <c r="F23"/>
  <c r="D23"/>
  <c r="O21"/>
  <c r="N21"/>
  <c r="M21"/>
  <c r="F21"/>
  <c r="D21"/>
  <c r="I20"/>
  <c r="I23" s="1"/>
  <c r="H20"/>
  <c r="H23" s="1"/>
  <c r="H26" s="1"/>
  <c r="O18"/>
  <c r="N18"/>
  <c r="O15"/>
  <c r="N15"/>
  <c r="M14"/>
  <c r="M18" s="1"/>
  <c r="L14"/>
  <c r="L17" s="1"/>
  <c r="K14"/>
  <c r="K17" s="1"/>
  <c r="J14"/>
  <c r="J17" s="1"/>
  <c r="I14"/>
  <c r="I18" s="1"/>
  <c r="H14"/>
  <c r="H15" s="1"/>
  <c r="G14"/>
  <c r="G17" s="1"/>
  <c r="F14"/>
  <c r="F15" s="1"/>
  <c r="E14"/>
  <c r="E17" s="1"/>
  <c r="D14"/>
  <c r="D15" s="1"/>
  <c r="O12"/>
  <c r="N12"/>
  <c r="M12"/>
  <c r="L12"/>
  <c r="K12"/>
  <c r="J12"/>
  <c r="I12"/>
  <c r="H12"/>
  <c r="G12"/>
  <c r="F12"/>
  <c r="E12"/>
  <c r="D12"/>
  <c r="H27" l="1"/>
  <c r="H29"/>
  <c r="H30" s="1"/>
  <c r="I26"/>
  <c r="M26"/>
  <c r="D26"/>
  <c r="F26"/>
  <c r="F18"/>
  <c r="I21"/>
  <c r="N47"/>
  <c r="D18"/>
  <c r="H18"/>
  <c r="J20"/>
  <c r="J18"/>
  <c r="L20"/>
  <c r="L18"/>
  <c r="F51"/>
  <c r="F47"/>
  <c r="F48"/>
  <c r="M47"/>
  <c r="M51"/>
  <c r="M48"/>
  <c r="E18"/>
  <c r="E20"/>
  <c r="G20"/>
  <c r="G18"/>
  <c r="K20"/>
  <c r="K18"/>
  <c r="H24"/>
  <c r="D51"/>
  <c r="D47"/>
  <c r="D48"/>
  <c r="I47"/>
  <c r="I51"/>
  <c r="I48"/>
  <c r="E15"/>
  <c r="G15"/>
  <c r="I15"/>
  <c r="K15"/>
  <c r="M15"/>
  <c r="I24"/>
  <c r="M24"/>
  <c r="O48"/>
  <c r="O51"/>
  <c r="J15"/>
  <c r="L15"/>
  <c r="H21"/>
  <c r="D24"/>
  <c r="F24"/>
  <c r="N48"/>
  <c r="D27" l="1"/>
  <c r="D30"/>
  <c r="I27"/>
  <c r="I29"/>
  <c r="I30" s="1"/>
  <c r="F27"/>
  <c r="F29"/>
  <c r="F30" s="1"/>
  <c r="M27"/>
  <c r="M30"/>
  <c r="H51"/>
  <c r="H48"/>
  <c r="H47"/>
  <c r="K23"/>
  <c r="K26" s="1"/>
  <c r="K21"/>
  <c r="G21"/>
  <c r="L23"/>
  <c r="L26" s="1"/>
  <c r="L21"/>
  <c r="J23"/>
  <c r="J26" s="1"/>
  <c r="J21"/>
  <c r="E23"/>
  <c r="E26" s="1"/>
  <c r="E21"/>
  <c r="J27" l="1"/>
  <c r="J30"/>
  <c r="G30"/>
  <c r="K27"/>
  <c r="K29"/>
  <c r="K30" s="1"/>
  <c r="E27"/>
  <c r="E29"/>
  <c r="L27"/>
  <c r="L29"/>
  <c r="L30" s="1"/>
  <c r="E24"/>
  <c r="J24"/>
  <c r="L24"/>
  <c r="G24"/>
  <c r="K24"/>
  <c r="E30" l="1"/>
  <c r="E32"/>
  <c r="K47"/>
  <c r="K51"/>
  <c r="K48"/>
  <c r="G51"/>
  <c r="L51"/>
  <c r="L48"/>
  <c r="L47"/>
  <c r="J51"/>
  <c r="J48"/>
  <c r="J47"/>
  <c r="E48"/>
  <c r="E51"/>
  <c r="E47"/>
</calcChain>
</file>

<file path=xl/sharedStrings.xml><?xml version="1.0" encoding="utf-8"?>
<sst xmlns="http://schemas.openxmlformats.org/spreadsheetml/2006/main" count="88" uniqueCount="64">
  <si>
    <t>Regulated Return on Capital</t>
  </si>
  <si>
    <t>Regulated Rate of Return</t>
  </si>
  <si>
    <t>Rate Base</t>
  </si>
  <si>
    <t>Working Capital</t>
  </si>
  <si>
    <t>Working Capital Allowance</t>
  </si>
  <si>
    <t>Amortization</t>
  </si>
  <si>
    <t>Service Revenue Requirement</t>
  </si>
  <si>
    <t>PILs</t>
  </si>
  <si>
    <t>Base Revenue Requirement</t>
  </si>
  <si>
    <t>Gross Revenue Deficiency</t>
  </si>
  <si>
    <t xml:space="preserve">     Change</t>
  </si>
  <si>
    <t xml:space="preserve">Original Submission </t>
  </si>
  <si>
    <t>Stage</t>
  </si>
  <si>
    <t>Initial Application</t>
  </si>
  <si>
    <t>Supplemental Interrogatories</t>
  </si>
  <si>
    <t>Board Staff Supp IR#58 
Energy Probe Supp IR #14</t>
  </si>
  <si>
    <t>Driver</t>
  </si>
  <si>
    <t>Energy Probe IR #18
Energy Probe IR #22a</t>
  </si>
  <si>
    <t>Energy Probe IR #4b</t>
  </si>
  <si>
    <t>Energy Probe IR #25b</t>
  </si>
  <si>
    <t>Board Staff IR #27
Energy Probe IR #33c</t>
  </si>
  <si>
    <t>Board Staff IR #5
Board Staff IR #7b</t>
  </si>
  <si>
    <t>Interrogatories</t>
  </si>
  <si>
    <t>Amending account 4405 to show interest / dividend excluding Interest associated to Deferral / Variance accounts</t>
  </si>
  <si>
    <t xml:space="preserve">Removal of PP&amp;E Adjustment that was calculated for transition to Modified IFRS. Agreed by Board Staff and Intervenors that this adjustment is not required as WNP deferred transition to IFRS and did not transfer to Modified IFRS in 2012 Test Year. </t>
  </si>
  <si>
    <t>Clarification points at Settlement Conference</t>
  </si>
  <si>
    <t>Settlement Conference</t>
  </si>
  <si>
    <t>Working Capital Allowance %</t>
  </si>
  <si>
    <t>Reduction of CapEx spending in 2012 Test Year from $983,803 to $760,000</t>
  </si>
  <si>
    <t>OM&amp;A (including Taxes other than Income Tax)</t>
  </si>
  <si>
    <t>Component #2 - Capital Spending</t>
  </si>
  <si>
    <t>Reduction of Working Capital Allowance from 15% to 14%</t>
  </si>
  <si>
    <t>Reduction of OM&amp;A Expenses</t>
  </si>
  <si>
    <t>Component #6 - OM&amp;A</t>
  </si>
  <si>
    <t>Component #4 - Working Capital</t>
  </si>
  <si>
    <t xml:space="preserve">Energy Probe
Component #8 - 
Other Revenue  
(of Settlement Conference) </t>
  </si>
  <si>
    <t xml:space="preserve">WNP
Board Staff
Energy Probe
VECC
Component #9 - 
Modified IFRS PP&amp;E 
(of Settlement Conference) </t>
  </si>
  <si>
    <t>Load Forecast 
Three "sensitive" customers increase Purchases by 4.5 GWh and Other customers at 75,761 GWh</t>
  </si>
  <si>
    <t>Summary of  Changes</t>
  </si>
  <si>
    <t>Peterborough Distribution Inc.</t>
  </si>
  <si>
    <t>Updated Cost of Capital Parameters</t>
  </si>
  <si>
    <t>Change between Initial Filing and IRR</t>
  </si>
  <si>
    <t>IR Ref</t>
  </si>
  <si>
    <t>6-Energy Probe-23</t>
  </si>
  <si>
    <t>3-VECC-17</t>
  </si>
  <si>
    <t>Revised Test Year for Specific Service Charges</t>
  </si>
  <si>
    <t>2-Energy Probe-6</t>
  </si>
  <si>
    <t>2-Energy Probe-12</t>
  </si>
  <si>
    <t>Updated Cost of Power for 2013 rates</t>
  </si>
  <si>
    <t>3-Energy Probe-17</t>
  </si>
  <si>
    <t>Revise Test Year for SSS Admin</t>
  </si>
  <si>
    <t>Revise Test Year for Microfit Revenues</t>
  </si>
  <si>
    <t>4-Energy Probe-35s</t>
  </si>
  <si>
    <t>Revise depreciation for 2012 capital additions</t>
  </si>
  <si>
    <t>Revised Cost of Power for Low Voltage Forecast</t>
  </si>
  <si>
    <t>Update Cost of Power for Load Forecast Change (CDM)</t>
  </si>
  <si>
    <t>Revised PILs for all Changes Above</t>
  </si>
  <si>
    <t>8-Staff-42s</t>
  </si>
  <si>
    <t>As noted above</t>
  </si>
  <si>
    <t>3-Energy Probe-17 &amp; 3-Staff-36s</t>
  </si>
  <si>
    <t>3-Staff-38s</t>
  </si>
  <si>
    <t>Revised 2013 Capital incl removal provincal portion GEA</t>
  </si>
  <si>
    <t>Updated 2013 Opening Balance Fixed Assets for 2012 additions</t>
  </si>
  <si>
    <t>3-Staff-33s &amp; 2-VECC-37s</t>
  </si>
</sst>
</file>

<file path=xl/styles.xml><?xml version="1.0" encoding="utf-8"?>
<styleSheet xmlns="http://schemas.openxmlformats.org/spreadsheetml/2006/main">
  <numFmts count="5">
    <numFmt numFmtId="6" formatCode="&quot;$&quot;#,##0_);[Red]\(&quot;$&quot;#,##0\)"/>
    <numFmt numFmtId="164" formatCode="#,##0.000"/>
    <numFmt numFmtId="165" formatCode="#,##0.0000"/>
    <numFmt numFmtId="166" formatCode="&quot;$&quot;#,##0"/>
    <numFmt numFmtId="167" formatCode="\$#,##0_);&quot;($&quot;#,##0\)"/>
  </numFmts>
  <fonts count="11">
    <font>
      <sz val="10"/>
      <name val="Arial"/>
    </font>
    <font>
      <sz val="10"/>
      <name val="Arial"/>
      <family val="2"/>
    </font>
    <font>
      <sz val="12"/>
      <name val="Arial"/>
      <family val="2"/>
    </font>
    <font>
      <b/>
      <sz val="11"/>
      <name val="Arial"/>
      <family val="2"/>
    </font>
    <font>
      <sz val="11"/>
      <name val="Arial"/>
      <family val="2"/>
    </font>
    <font>
      <b/>
      <sz val="11"/>
      <color rgb="FFFF0000"/>
      <name val="Arial"/>
      <family val="2"/>
    </font>
    <font>
      <b/>
      <sz val="16"/>
      <name val="Arial"/>
      <family val="2"/>
    </font>
    <font>
      <sz val="11"/>
      <color theme="1"/>
      <name val="Arial"/>
      <family val="2"/>
    </font>
    <font>
      <sz val="11"/>
      <color rgb="FF0033CC"/>
      <name val="Arial"/>
      <family val="2"/>
    </font>
    <font>
      <b/>
      <sz val="11"/>
      <color rgb="FF0033CC"/>
      <name val="Arial"/>
      <family val="2"/>
    </font>
    <font>
      <sz val="11"/>
      <color rgb="FFFF0000"/>
      <name val="Arial"/>
      <family val="2"/>
    </font>
  </fonts>
  <fills count="4">
    <fill>
      <patternFill patternType="none"/>
    </fill>
    <fill>
      <patternFill patternType="gray125"/>
    </fill>
    <fill>
      <patternFill patternType="solid">
        <fgColor indexed="4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3" fontId="2" fillId="0" borderId="0" applyFill="0" applyBorder="0" applyAlignment="0" applyProtection="0"/>
    <xf numFmtId="167" fontId="2" fillId="0" borderId="0" applyFill="0" applyBorder="0" applyAlignment="0" applyProtection="0"/>
    <xf numFmtId="14" fontId="2" fillId="0" borderId="0" applyFill="0" applyBorder="0" applyAlignment="0" applyProtection="0"/>
    <xf numFmtId="2" fontId="2" fillId="0" borderId="0" applyFill="0" applyBorder="0" applyAlignment="0" applyProtection="0"/>
    <xf numFmtId="0" fontId="2" fillId="0" borderId="0" applyNumberFormat="0" applyFill="0" applyAlignment="0" applyProtection="0"/>
    <xf numFmtId="0" fontId="2" fillId="0" borderId="0" applyNumberFormat="0" applyFill="0" applyAlignment="0" applyProtection="0"/>
    <xf numFmtId="9" fontId="1" fillId="0" borderId="0" applyFont="0" applyFill="0" applyBorder="0" applyAlignment="0" applyProtection="0"/>
    <xf numFmtId="0" fontId="2" fillId="0" borderId="0" applyNumberFormat="0" applyBorder="0" applyAlignment="0" applyProtection="0"/>
  </cellStyleXfs>
  <cellXfs count="105">
    <xf numFmtId="0" fontId="0" fillId="0" borderId="0" xfId="0"/>
    <xf numFmtId="0" fontId="3" fillId="0" borderId="0" xfId="0" applyFont="1"/>
    <xf numFmtId="0" fontId="3" fillId="0" borderId="0" xfId="0" applyFont="1" applyAlignment="1">
      <alignment wrapText="1"/>
    </xf>
    <xf numFmtId="0" fontId="4" fillId="0" borderId="0" xfId="0" applyFont="1" applyAlignment="1">
      <alignment wrapText="1"/>
    </xf>
    <xf numFmtId="3" fontId="3" fillId="0" borderId="0" xfId="0" applyNumberFormat="1" applyFont="1" applyFill="1" applyAlignment="1">
      <alignment wrapText="1"/>
    </xf>
    <xf numFmtId="0" fontId="3" fillId="0" borderId="0" xfId="0" applyFont="1" applyFill="1" applyAlignment="1">
      <alignment wrapText="1"/>
    </xf>
    <xf numFmtId="0" fontId="4" fillId="0" borderId="0" xfId="0" applyFont="1"/>
    <xf numFmtId="3" fontId="4" fillId="0" borderId="0" xfId="0" applyNumberFormat="1" applyFont="1"/>
    <xf numFmtId="166" fontId="3" fillId="0" borderId="0" xfId="0" applyNumberFormat="1" applyFont="1" applyFill="1" applyAlignment="1">
      <alignment horizontal="center" wrapText="1"/>
    </xf>
    <xf numFmtId="166" fontId="4" fillId="0" borderId="0" xfId="0" applyNumberFormat="1" applyFont="1" applyFill="1" applyAlignment="1">
      <alignment horizontal="center"/>
    </xf>
    <xf numFmtId="166" fontId="4" fillId="3" borderId="0" xfId="0" applyNumberFormat="1" applyFont="1" applyFill="1" applyAlignment="1">
      <alignment horizontal="center"/>
    </xf>
    <xf numFmtId="3" fontId="3" fillId="0" borderId="0" xfId="0" applyNumberFormat="1" applyFont="1" applyFill="1"/>
    <xf numFmtId="0" fontId="3" fillId="0" borderId="0" xfId="0" applyFont="1" applyFill="1"/>
    <xf numFmtId="3" fontId="3" fillId="0" borderId="0" xfId="0" applyNumberFormat="1" applyFont="1"/>
    <xf numFmtId="10" fontId="4" fillId="0" borderId="0" xfId="0" applyNumberFormat="1" applyFont="1"/>
    <xf numFmtId="165" fontId="4" fillId="0" borderId="0" xfId="0" applyNumberFormat="1" applyFont="1"/>
    <xf numFmtId="164" fontId="4" fillId="0" borderId="0" xfId="0" applyNumberFormat="1" applyFont="1"/>
    <xf numFmtId="6" fontId="3" fillId="0" borderId="0" xfId="0" applyNumberFormat="1" applyFont="1" applyFill="1" applyAlignment="1">
      <alignment horizontal="center" wrapText="1"/>
    </xf>
    <xf numFmtId="0" fontId="5" fillId="0" borderId="0" xfId="0" applyFont="1" applyAlignment="1">
      <alignment wrapText="1"/>
    </xf>
    <xf numFmtId="10" fontId="3" fillId="0" borderId="0" xfId="7" applyNumberFormat="1" applyFont="1" applyFill="1" applyAlignment="1">
      <alignment horizontal="center" wrapText="1"/>
    </xf>
    <xf numFmtId="0" fontId="9" fillId="0" borderId="0" xfId="0" applyFont="1" applyAlignment="1">
      <alignment horizontal="right"/>
    </xf>
    <xf numFmtId="0" fontId="9" fillId="0" borderId="1" xfId="0" applyFont="1" applyFill="1" applyBorder="1" applyAlignment="1">
      <alignment horizontal="center" vertical="center" wrapText="1"/>
    </xf>
    <xf numFmtId="0" fontId="9" fillId="0" borderId="0" xfId="0" applyFont="1" applyAlignment="1">
      <alignment horizontal="center" vertical="center" wrapText="1"/>
    </xf>
    <xf numFmtId="0" fontId="3" fillId="0" borderId="4" xfId="0" applyFont="1" applyBorder="1"/>
    <xf numFmtId="9" fontId="3" fillId="0" borderId="4" xfId="7" applyFont="1" applyBorder="1" applyAlignment="1">
      <alignment horizontal="center"/>
    </xf>
    <xf numFmtId="0" fontId="4" fillId="0" borderId="0" xfId="0" applyFont="1" applyAlignment="1">
      <alignment vertical="center"/>
    </xf>
    <xf numFmtId="0" fontId="3" fillId="0" borderId="1" xfId="0" applyFont="1" applyFill="1" applyBorder="1" applyAlignment="1">
      <alignment horizontal="center" vertical="center" wrapText="1"/>
    </xf>
    <xf numFmtId="9" fontId="3" fillId="0" borderId="0" xfId="0" applyNumberFormat="1" applyFont="1" applyFill="1" applyAlignment="1">
      <alignment horizontal="center" wrapText="1"/>
    </xf>
    <xf numFmtId="9" fontId="4" fillId="0" borderId="0" xfId="0" applyNumberFormat="1" applyFont="1" applyFill="1" applyAlignment="1">
      <alignment horizontal="center"/>
    </xf>
    <xf numFmtId="6" fontId="4" fillId="3" borderId="0" xfId="0" applyNumberFormat="1" applyFont="1" applyFill="1" applyAlignment="1">
      <alignment horizontal="center"/>
    </xf>
    <xf numFmtId="9" fontId="10" fillId="3" borderId="0" xfId="0" applyNumberFormat="1" applyFont="1" applyFill="1" applyAlignment="1">
      <alignment horizontal="center"/>
    </xf>
    <xf numFmtId="6" fontId="4" fillId="0" borderId="0" xfId="0" applyNumberFormat="1" applyFont="1" applyFill="1" applyAlignment="1">
      <alignment horizontal="center"/>
    </xf>
    <xf numFmtId="9" fontId="10" fillId="0" borderId="0" xfId="0" applyNumberFormat="1" applyFont="1" applyFill="1" applyAlignment="1">
      <alignment horizontal="center"/>
    </xf>
    <xf numFmtId="9" fontId="4" fillId="0" borderId="0" xfId="7" applyFont="1" applyFill="1" applyAlignment="1">
      <alignment horizontal="center"/>
    </xf>
    <xf numFmtId="9" fontId="4" fillId="0" borderId="0" xfId="7" applyFont="1"/>
    <xf numFmtId="0" fontId="4" fillId="0" borderId="8" xfId="0" applyFont="1" applyBorder="1"/>
    <xf numFmtId="0" fontId="4" fillId="0" borderId="0" xfId="0" applyFont="1" applyBorder="1"/>
    <xf numFmtId="10" fontId="4" fillId="0" borderId="0" xfId="0" applyNumberFormat="1" applyFont="1" applyBorder="1"/>
    <xf numFmtId="3" fontId="4" fillId="0" borderId="0" xfId="0" applyNumberFormat="1" applyFont="1" applyBorder="1"/>
    <xf numFmtId="0" fontId="4" fillId="0" borderId="9" xfId="0" applyFont="1" applyBorder="1"/>
    <xf numFmtId="0" fontId="3" fillId="0" borderId="8" xfId="0" applyFont="1" applyBorder="1" applyAlignment="1">
      <alignment wrapText="1"/>
    </xf>
    <xf numFmtId="0" fontId="3" fillId="0" borderId="0" xfId="0" applyFont="1" applyBorder="1" applyAlignment="1">
      <alignment wrapText="1"/>
    </xf>
    <xf numFmtId="0" fontId="9" fillId="0" borderId="0" xfId="0" applyFont="1" applyBorder="1" applyAlignment="1">
      <alignment horizontal="center" vertical="center" wrapText="1"/>
    </xf>
    <xf numFmtId="10" fontId="9" fillId="0" borderId="0" xfId="0" applyNumberFormat="1" applyFont="1" applyBorder="1" applyAlignment="1">
      <alignment horizontal="center" vertical="center" wrapText="1"/>
    </xf>
    <xf numFmtId="3" fontId="9" fillId="0" borderId="0" xfId="0" applyNumberFormat="1" applyFont="1" applyBorder="1" applyAlignment="1">
      <alignment horizontal="center" vertical="center" wrapText="1"/>
    </xf>
    <xf numFmtId="0" fontId="9" fillId="0" borderId="9" xfId="0" applyFont="1" applyBorder="1" applyAlignment="1">
      <alignment horizontal="center" vertical="center" wrapText="1"/>
    </xf>
    <xf numFmtId="0" fontId="4" fillId="0" borderId="8" xfId="0" applyFont="1" applyBorder="1" applyAlignment="1">
      <alignment wrapText="1"/>
    </xf>
    <xf numFmtId="0" fontId="4" fillId="0" borderId="0" xfId="0" applyFont="1" applyBorder="1" applyAlignment="1">
      <alignment wrapText="1"/>
    </xf>
    <xf numFmtId="0" fontId="4" fillId="0" borderId="0" xfId="0" applyFont="1" applyBorder="1" applyAlignment="1">
      <alignment horizontal="right" wrapText="1"/>
    </xf>
    <xf numFmtId="10" fontId="4" fillId="0" borderId="0" xfId="0" applyNumberFormat="1" applyFont="1" applyBorder="1" applyAlignment="1">
      <alignment horizontal="right" wrapText="1"/>
    </xf>
    <xf numFmtId="3" fontId="4" fillId="0" borderId="0" xfId="0" applyNumberFormat="1" applyFont="1" applyBorder="1" applyAlignment="1">
      <alignment horizontal="right" wrapText="1"/>
    </xf>
    <xf numFmtId="0" fontId="4" fillId="0" borderId="9" xfId="0" applyFont="1" applyBorder="1" applyAlignment="1">
      <alignment wrapText="1"/>
    </xf>
    <xf numFmtId="166" fontId="4" fillId="0" borderId="0" xfId="0" applyNumberFormat="1" applyFont="1" applyBorder="1" applyAlignment="1">
      <alignment horizontal="center" wrapText="1"/>
    </xf>
    <xf numFmtId="10" fontId="4" fillId="0" borderId="0" xfId="0" applyNumberFormat="1" applyFont="1" applyBorder="1" applyAlignment="1">
      <alignment horizontal="center" wrapText="1"/>
    </xf>
    <xf numFmtId="0" fontId="3" fillId="2" borderId="8" xfId="0" applyFont="1" applyFill="1" applyBorder="1" applyAlignment="1"/>
    <xf numFmtId="0" fontId="3" fillId="2" borderId="0" xfId="0" applyFont="1" applyFill="1" applyBorder="1" applyAlignment="1">
      <alignment wrapText="1"/>
    </xf>
    <xf numFmtId="166" fontId="3" fillId="2" borderId="0" xfId="0" applyNumberFormat="1" applyFont="1" applyFill="1" applyBorder="1" applyAlignment="1">
      <alignment horizontal="center" wrapText="1"/>
    </xf>
    <xf numFmtId="10" fontId="3" fillId="2" borderId="0" xfId="0" applyNumberFormat="1" applyFont="1" applyFill="1" applyBorder="1" applyAlignment="1">
      <alignment horizontal="center" wrapText="1"/>
    </xf>
    <xf numFmtId="9" fontId="3" fillId="2" borderId="0" xfId="0" applyNumberFormat="1" applyFont="1" applyFill="1" applyBorder="1" applyAlignment="1">
      <alignment horizontal="center" wrapText="1"/>
    </xf>
    <xf numFmtId="166" fontId="3" fillId="2" borderId="9" xfId="0" applyNumberFormat="1" applyFont="1" applyFill="1" applyBorder="1" applyAlignment="1">
      <alignment horizontal="center" wrapText="1"/>
    </xf>
    <xf numFmtId="166" fontId="4" fillId="0" borderId="0" xfId="0" applyNumberFormat="1" applyFont="1" applyBorder="1" applyAlignment="1">
      <alignment horizontal="center"/>
    </xf>
    <xf numFmtId="10" fontId="4" fillId="0" borderId="0" xfId="0" applyNumberFormat="1" applyFont="1" applyBorder="1" applyAlignment="1">
      <alignment horizontal="center"/>
    </xf>
    <xf numFmtId="0" fontId="5" fillId="0" borderId="8" xfId="0" applyFont="1" applyBorder="1" applyAlignment="1">
      <alignment wrapText="1"/>
    </xf>
    <xf numFmtId="166" fontId="3" fillId="0" borderId="0" xfId="0" applyNumberFormat="1" applyFont="1" applyFill="1" applyBorder="1" applyAlignment="1">
      <alignment horizontal="center" wrapText="1"/>
    </xf>
    <xf numFmtId="10" fontId="3" fillId="0" borderId="0" xfId="7" applyNumberFormat="1" applyFont="1" applyFill="1" applyBorder="1" applyAlignment="1">
      <alignment horizontal="center" wrapText="1"/>
    </xf>
    <xf numFmtId="9" fontId="3" fillId="0" borderId="0" xfId="0" applyNumberFormat="1" applyFont="1" applyFill="1" applyBorder="1" applyAlignment="1">
      <alignment horizontal="center" wrapText="1"/>
    </xf>
    <xf numFmtId="166" fontId="3" fillId="0" borderId="9" xfId="0" applyNumberFormat="1" applyFont="1" applyFill="1" applyBorder="1" applyAlignment="1">
      <alignment horizontal="center" wrapText="1"/>
    </xf>
    <xf numFmtId="0" fontId="9" fillId="0" borderId="8" xfId="0" applyFont="1" applyBorder="1" applyAlignment="1">
      <alignment horizontal="right"/>
    </xf>
    <xf numFmtId="166" fontId="4" fillId="3" borderId="0" xfId="0" applyNumberFormat="1" applyFont="1" applyFill="1" applyBorder="1" applyAlignment="1">
      <alignment horizontal="center"/>
    </xf>
    <xf numFmtId="9" fontId="4" fillId="0" borderId="0" xfId="7" applyFont="1" applyFill="1" applyBorder="1" applyAlignment="1">
      <alignment horizontal="center"/>
    </xf>
    <xf numFmtId="166" fontId="4" fillId="0" borderId="0" xfId="0" applyNumberFormat="1" applyFont="1" applyFill="1" applyBorder="1" applyAlignment="1">
      <alignment horizontal="center"/>
    </xf>
    <xf numFmtId="9" fontId="4" fillId="0" borderId="0" xfId="0" applyNumberFormat="1" applyFont="1" applyFill="1" applyBorder="1" applyAlignment="1">
      <alignment horizontal="center"/>
    </xf>
    <xf numFmtId="166" fontId="4" fillId="3" borderId="9" xfId="0" applyNumberFormat="1" applyFont="1" applyFill="1" applyBorder="1" applyAlignment="1">
      <alignment horizontal="center"/>
    </xf>
    <xf numFmtId="166" fontId="4" fillId="0" borderId="9" xfId="0" applyNumberFormat="1" applyFont="1" applyFill="1" applyBorder="1" applyAlignment="1">
      <alignment horizontal="center"/>
    </xf>
    <xf numFmtId="0" fontId="5" fillId="0" borderId="8" xfId="0" applyFont="1" applyFill="1" applyBorder="1" applyAlignment="1">
      <alignment wrapText="1"/>
    </xf>
    <xf numFmtId="6" fontId="3" fillId="0" borderId="0" xfId="0" applyNumberFormat="1" applyFont="1" applyFill="1" applyBorder="1" applyAlignment="1">
      <alignment horizontal="center" wrapText="1"/>
    </xf>
    <xf numFmtId="6" fontId="4" fillId="3" borderId="0" xfId="0" applyNumberFormat="1" applyFont="1" applyFill="1" applyBorder="1" applyAlignment="1">
      <alignment horizontal="center"/>
    </xf>
    <xf numFmtId="6" fontId="4" fillId="3" borderId="9" xfId="0" applyNumberFormat="1" applyFont="1" applyFill="1" applyBorder="1" applyAlignment="1">
      <alignment horizontal="center"/>
    </xf>
    <xf numFmtId="6" fontId="4" fillId="0" borderId="0" xfId="0" applyNumberFormat="1" applyFont="1" applyFill="1" applyBorder="1" applyAlignment="1">
      <alignment horizontal="center"/>
    </xf>
    <xf numFmtId="0" fontId="4" fillId="0" borderId="0" xfId="0" applyFont="1" applyFill="1" applyBorder="1"/>
    <xf numFmtId="3" fontId="4" fillId="0" borderId="0" xfId="0" applyNumberFormat="1" applyFont="1" applyBorder="1" applyAlignment="1">
      <alignment horizontal="center"/>
    </xf>
    <xf numFmtId="9" fontId="3" fillId="0" borderId="11" xfId="7" applyFont="1" applyBorder="1" applyAlignment="1">
      <alignment horizontal="center"/>
    </xf>
    <xf numFmtId="0" fontId="3" fillId="0" borderId="13" xfId="0" applyFont="1" applyBorder="1"/>
    <xf numFmtId="6" fontId="3" fillId="0" borderId="13" xfId="0" applyNumberFormat="1" applyFont="1" applyFill="1" applyBorder="1" applyAlignment="1">
      <alignment horizontal="center" wrapText="1"/>
    </xf>
    <xf numFmtId="9" fontId="3" fillId="0" borderId="13" xfId="7" applyFont="1" applyFill="1" applyBorder="1" applyAlignment="1">
      <alignment horizontal="center" wrapText="1"/>
    </xf>
    <xf numFmtId="6" fontId="3" fillId="0" borderId="14" xfId="0" applyNumberFormat="1" applyFont="1" applyFill="1" applyBorder="1" applyAlignment="1">
      <alignment horizontal="center" wrapText="1"/>
    </xf>
    <xf numFmtId="0" fontId="8" fillId="0" borderId="0" xfId="0" applyFont="1" applyBorder="1" applyAlignment="1">
      <alignment horizontal="center" vertical="center" wrapText="1"/>
    </xf>
    <xf numFmtId="0" fontId="7" fillId="0" borderId="0" xfId="0" applyFont="1" applyBorder="1" applyAlignment="1">
      <alignment horizontal="center" vertical="center" wrapText="1"/>
    </xf>
    <xf numFmtId="6" fontId="4" fillId="0" borderId="9" xfId="0" applyNumberFormat="1" applyFont="1" applyFill="1" applyBorder="1" applyAlignment="1">
      <alignment horizontal="center"/>
    </xf>
    <xf numFmtId="166" fontId="4" fillId="0" borderId="0" xfId="0" applyNumberFormat="1" applyFont="1"/>
    <xf numFmtId="166" fontId="3" fillId="0" borderId="0" xfId="0" applyNumberFormat="1" applyFont="1" applyFill="1" applyBorder="1" applyAlignment="1">
      <alignment horizontal="center"/>
    </xf>
    <xf numFmtId="6" fontId="3" fillId="0" borderId="0" xfId="0" applyNumberFormat="1" applyFont="1" applyFill="1" applyBorder="1" applyAlignment="1">
      <alignment horizontal="center"/>
    </xf>
    <xf numFmtId="6" fontId="3" fillId="0" borderId="9" xfId="0" applyNumberFormat="1" applyFont="1" applyFill="1" applyBorder="1" applyAlignment="1">
      <alignment horizont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3" fillId="0" borderId="8" xfId="0" applyFont="1" applyBorder="1" applyAlignment="1">
      <alignment horizontal="center"/>
    </xf>
    <xf numFmtId="0" fontId="3" fillId="0" borderId="0" xfId="0" applyFont="1" applyBorder="1" applyAlignment="1">
      <alignment horizontal="center"/>
    </xf>
    <xf numFmtId="0" fontId="3" fillId="0" borderId="9" xfId="0" applyFont="1" applyBorder="1" applyAlignment="1">
      <alignment horizontal="center"/>
    </xf>
    <xf numFmtId="0" fontId="9" fillId="0" borderId="10" xfId="0" applyFont="1" applyBorder="1" applyAlignment="1">
      <alignment horizontal="right" vertical="center" wrapText="1"/>
    </xf>
    <xf numFmtId="0" fontId="9" fillId="0" borderId="12" xfId="0" applyFont="1" applyBorder="1" applyAlignment="1">
      <alignment horizontal="right" vertical="center" wrapText="1"/>
    </xf>
  </cellXfs>
  <cellStyles count="9">
    <cellStyle name="Comma0" xfId="1"/>
    <cellStyle name="Currency0" xfId="2"/>
    <cellStyle name="Date" xfId="3"/>
    <cellStyle name="Fixed" xfId="4"/>
    <cellStyle name="Heading 1" xfId="5" builtinId="16" customBuiltin="1"/>
    <cellStyle name="Heading 2" xfId="6" builtinId="17" customBuiltin="1"/>
    <cellStyle name="Normal" xfId="0" builtinId="0"/>
    <cellStyle name="Percent" xfId="7" builtinId="5"/>
    <cellStyle name="Total" xfId="8" builtinId="25" customBuiltin="1"/>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david\LOCALS~1\Temp\Temporary%20Directory%202%20for%20Decision%20Order%20Changes%20Summary_Aug112008_2008.08.26.zip\ReturnOnCapit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enu"/>
      <sheetName val="DebtSched"/>
      <sheetName val="DebtBalances"/>
      <sheetName val="DebtCosts"/>
      <sheetName val="DebtRates"/>
      <sheetName val="ReturnOnEquity"/>
      <sheetName val="RegReturn"/>
      <sheetName val="WorkCapAllowance"/>
      <sheetName val="RateBase"/>
      <sheetName val="Refs"/>
    </sheetNames>
    <sheetDataSet>
      <sheetData sheetId="0">
        <row r="13">
          <cell r="E13" t="str">
            <v>'[GLnorm2006.xls]Profit&amp;Loss'!$A:$C</v>
          </cell>
        </row>
        <row r="14">
          <cell r="E14" t="str">
            <v>'[GLproj2007.xls]Profit&amp;Loss'!$A:$C</v>
          </cell>
        </row>
        <row r="15">
          <cell r="E15" t="str">
            <v>'[GLproj2008.xls]Profit&amp;Loss'!$A:$C</v>
          </cell>
        </row>
      </sheetData>
      <sheetData sheetId="1" refreshError="1"/>
      <sheetData sheetId="2" refreshError="1"/>
      <sheetData sheetId="3" refreshError="1"/>
      <sheetData sheetId="4" refreshError="1"/>
      <sheetData sheetId="5" refreshError="1"/>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B1:U70"/>
  <sheetViews>
    <sheetView showGridLines="0" tabSelected="1" zoomScale="70" zoomScaleNormal="70" workbookViewId="0">
      <pane ySplit="5" topLeftCell="A6" activePane="bottomLeft" state="frozen"/>
      <selection pane="bottomLeft" activeCell="O42" sqref="O42"/>
    </sheetView>
  </sheetViews>
  <sheetFormatPr defaultRowHeight="14.25"/>
  <cols>
    <col min="1" max="1" width="1.42578125" style="6" customWidth="1"/>
    <col min="2" max="2" width="42.140625" style="6" customWidth="1"/>
    <col min="3" max="3" width="1.7109375" style="6" customWidth="1"/>
    <col min="4" max="4" width="14.28515625" style="6" customWidth="1"/>
    <col min="5" max="5" width="11.5703125" style="14" customWidth="1"/>
    <col min="6" max="6" width="15" style="7" bestFit="1" customWidth="1"/>
    <col min="7" max="7" width="12.28515625" style="6" customWidth="1"/>
    <col min="8" max="8" width="18.140625" style="6" bestFit="1" customWidth="1"/>
    <col min="9" max="9" width="14.28515625" style="6" customWidth="1"/>
    <col min="10" max="10" width="14.7109375" style="6" customWidth="1"/>
    <col min="11" max="11" width="11.85546875" style="6" customWidth="1"/>
    <col min="12" max="15" width="14.28515625" style="6" customWidth="1"/>
    <col min="16" max="16" width="1.42578125" style="6" customWidth="1"/>
    <col min="17" max="17" width="24.140625" style="6" hidden="1" customWidth="1"/>
    <col min="18" max="18" width="29.85546875" style="6" hidden="1" customWidth="1"/>
    <col min="19" max="16384" width="9.140625" style="6"/>
  </cols>
  <sheetData>
    <row r="1" spans="2:18" ht="8.25" customHeight="1" thickBot="1"/>
    <row r="2" spans="2:18" s="1" customFormat="1" ht="20.25">
      <c r="B2" s="97" t="s">
        <v>39</v>
      </c>
      <c r="C2" s="98"/>
      <c r="D2" s="98"/>
      <c r="E2" s="98"/>
      <c r="F2" s="98"/>
      <c r="G2" s="98"/>
      <c r="H2" s="98"/>
      <c r="I2" s="98"/>
      <c r="J2" s="98"/>
      <c r="K2" s="98"/>
      <c r="L2" s="98"/>
      <c r="M2" s="98"/>
      <c r="N2" s="98"/>
      <c r="O2" s="99"/>
    </row>
    <row r="3" spans="2:18" s="1" customFormat="1" ht="15">
      <c r="B3" s="100" t="s">
        <v>38</v>
      </c>
      <c r="C3" s="101"/>
      <c r="D3" s="101"/>
      <c r="E3" s="101"/>
      <c r="F3" s="101"/>
      <c r="G3" s="101"/>
      <c r="H3" s="101"/>
      <c r="I3" s="101"/>
      <c r="J3" s="101"/>
      <c r="K3" s="101"/>
      <c r="L3" s="101"/>
      <c r="M3" s="101"/>
      <c r="N3" s="101"/>
      <c r="O3" s="102"/>
    </row>
    <row r="4" spans="2:18" ht="4.5" customHeight="1">
      <c r="B4" s="35"/>
      <c r="C4" s="36"/>
      <c r="D4" s="36"/>
      <c r="E4" s="37"/>
      <c r="F4" s="38"/>
      <c r="G4" s="36"/>
      <c r="H4" s="36"/>
      <c r="I4" s="36"/>
      <c r="J4" s="36"/>
      <c r="K4" s="36"/>
      <c r="L4" s="36"/>
      <c r="M4" s="36"/>
      <c r="N4" s="36"/>
      <c r="O4" s="39"/>
    </row>
    <row r="5" spans="2:18" s="2" customFormat="1" ht="75">
      <c r="B5" s="40"/>
      <c r="C5" s="41"/>
      <c r="D5" s="42" t="s">
        <v>0</v>
      </c>
      <c r="E5" s="43" t="s">
        <v>1</v>
      </c>
      <c r="F5" s="44" t="s">
        <v>2</v>
      </c>
      <c r="G5" s="44" t="s">
        <v>27</v>
      </c>
      <c r="H5" s="42" t="s">
        <v>3</v>
      </c>
      <c r="I5" s="42" t="s">
        <v>4</v>
      </c>
      <c r="J5" s="42" t="s">
        <v>5</v>
      </c>
      <c r="K5" s="42" t="s">
        <v>7</v>
      </c>
      <c r="L5" s="42" t="s">
        <v>29</v>
      </c>
      <c r="M5" s="42" t="s">
        <v>6</v>
      </c>
      <c r="N5" s="42" t="s">
        <v>8</v>
      </c>
      <c r="O5" s="45" t="s">
        <v>9</v>
      </c>
      <c r="P5" s="22"/>
      <c r="Q5" s="22" t="s">
        <v>12</v>
      </c>
      <c r="R5" s="1" t="s">
        <v>42</v>
      </c>
    </row>
    <row r="6" spans="2:18" s="3" customFormat="1">
      <c r="B6" s="46"/>
      <c r="C6" s="47"/>
      <c r="D6" s="48"/>
      <c r="E6" s="49"/>
      <c r="F6" s="50"/>
      <c r="G6" s="50"/>
      <c r="H6" s="48"/>
      <c r="I6" s="48"/>
      <c r="J6" s="48"/>
      <c r="K6" s="48"/>
      <c r="L6" s="48"/>
      <c r="M6" s="48"/>
      <c r="N6" s="48"/>
      <c r="O6" s="51"/>
    </row>
    <row r="7" spans="2:18" s="3" customFormat="1">
      <c r="B7" s="46"/>
      <c r="C7" s="47"/>
      <c r="D7" s="52"/>
      <c r="E7" s="53"/>
      <c r="F7" s="52"/>
      <c r="G7" s="52"/>
      <c r="H7" s="52"/>
      <c r="I7" s="52"/>
      <c r="J7" s="52"/>
      <c r="K7" s="52"/>
      <c r="L7" s="52"/>
      <c r="M7" s="52"/>
      <c r="N7" s="52"/>
      <c r="O7" s="51"/>
    </row>
    <row r="8" spans="2:18" s="5" customFormat="1" ht="15">
      <c r="B8" s="54" t="s">
        <v>11</v>
      </c>
      <c r="C8" s="55"/>
      <c r="D8" s="56">
        <v>4016755</v>
      </c>
      <c r="E8" s="57">
        <v>6.0600000000000001E-2</v>
      </c>
      <c r="F8" s="56">
        <v>66310232</v>
      </c>
      <c r="G8" s="58">
        <v>0.13</v>
      </c>
      <c r="H8" s="56">
        <v>92858402</v>
      </c>
      <c r="I8" s="56">
        <v>12071592</v>
      </c>
      <c r="J8" s="56">
        <v>2673856</v>
      </c>
      <c r="K8" s="56">
        <v>257435</v>
      </c>
      <c r="L8" s="56">
        <v>9238791</v>
      </c>
      <c r="M8" s="56">
        <v>16291837</v>
      </c>
      <c r="N8" s="56">
        <v>15028837</v>
      </c>
      <c r="O8" s="59">
        <v>604748</v>
      </c>
      <c r="P8" s="4"/>
      <c r="Q8" s="21" t="s">
        <v>13</v>
      </c>
      <c r="R8" s="26" t="s">
        <v>16</v>
      </c>
    </row>
    <row r="9" spans="2:18" ht="14.25" customHeight="1">
      <c r="B9" s="35"/>
      <c r="C9" s="36"/>
      <c r="D9" s="60"/>
      <c r="E9" s="61"/>
      <c r="F9" s="60"/>
      <c r="G9" s="60"/>
      <c r="H9" s="60"/>
      <c r="I9" s="60"/>
      <c r="J9" s="60"/>
      <c r="K9" s="60"/>
      <c r="L9" s="60"/>
      <c r="M9" s="60"/>
      <c r="N9" s="60"/>
      <c r="O9" s="39"/>
      <c r="P9" s="7"/>
      <c r="Q9" s="25"/>
      <c r="R9" s="25"/>
    </row>
    <row r="10" spans="2:18" ht="15">
      <c r="B10" s="62" t="s">
        <v>43</v>
      </c>
      <c r="C10" s="36"/>
      <c r="D10" s="60"/>
      <c r="E10" s="61"/>
      <c r="F10" s="60"/>
      <c r="G10" s="60"/>
      <c r="H10" s="60"/>
      <c r="I10" s="60"/>
      <c r="J10" s="60"/>
      <c r="K10" s="60"/>
      <c r="L10" s="60"/>
      <c r="M10" s="60"/>
      <c r="N10" s="60"/>
      <c r="O10" s="39"/>
      <c r="P10" s="7"/>
      <c r="Q10" s="25"/>
      <c r="R10" s="25"/>
    </row>
    <row r="11" spans="2:18" ht="15">
      <c r="B11" s="62" t="s">
        <v>40</v>
      </c>
      <c r="C11" s="36"/>
      <c r="D11" s="63">
        <v>4029752</v>
      </c>
      <c r="E11" s="64">
        <v>6.08E-2</v>
      </c>
      <c r="F11" s="63">
        <v>66310232</v>
      </c>
      <c r="G11" s="65">
        <v>0.13</v>
      </c>
      <c r="H11" s="63">
        <v>92858402</v>
      </c>
      <c r="I11" s="63">
        <v>12071592</v>
      </c>
      <c r="J11" s="63">
        <v>2673856</v>
      </c>
      <c r="K11" s="63">
        <v>257435</v>
      </c>
      <c r="L11" s="63">
        <v>9238791</v>
      </c>
      <c r="M11" s="63">
        <v>16308693</v>
      </c>
      <c r="N11" s="63">
        <v>15045693</v>
      </c>
      <c r="O11" s="66">
        <v>621604</v>
      </c>
      <c r="P11" s="7"/>
      <c r="Q11" s="93" t="s">
        <v>22</v>
      </c>
      <c r="R11" s="95" t="s">
        <v>21</v>
      </c>
    </row>
    <row r="12" spans="2:18" ht="15">
      <c r="B12" s="67" t="s">
        <v>10</v>
      </c>
      <c r="C12" s="36"/>
      <c r="D12" s="68">
        <f>D11-D8</f>
        <v>12997</v>
      </c>
      <c r="E12" s="69">
        <f t="shared" ref="E12:O12" si="0">E11-E8</f>
        <v>1.9999999999999879E-4</v>
      </c>
      <c r="F12" s="70">
        <f t="shared" si="0"/>
        <v>0</v>
      </c>
      <c r="G12" s="71">
        <f t="shared" si="0"/>
        <v>0</v>
      </c>
      <c r="H12" s="70">
        <f t="shared" si="0"/>
        <v>0</v>
      </c>
      <c r="I12" s="70">
        <f t="shared" si="0"/>
        <v>0</v>
      </c>
      <c r="J12" s="70">
        <f t="shared" si="0"/>
        <v>0</v>
      </c>
      <c r="K12" s="70">
        <f t="shared" si="0"/>
        <v>0</v>
      </c>
      <c r="L12" s="70">
        <f t="shared" si="0"/>
        <v>0</v>
      </c>
      <c r="M12" s="68">
        <f t="shared" si="0"/>
        <v>16856</v>
      </c>
      <c r="N12" s="68">
        <f t="shared" si="0"/>
        <v>16856</v>
      </c>
      <c r="O12" s="72">
        <f t="shared" si="0"/>
        <v>16856</v>
      </c>
      <c r="P12" s="7"/>
      <c r="Q12" s="94"/>
      <c r="R12" s="96"/>
    </row>
    <row r="13" spans="2:18" ht="15">
      <c r="B13" s="62" t="s">
        <v>44</v>
      </c>
      <c r="C13" s="36"/>
      <c r="D13" s="70"/>
      <c r="E13" s="70"/>
      <c r="F13" s="70"/>
      <c r="G13" s="70"/>
      <c r="H13" s="70"/>
      <c r="I13" s="70"/>
      <c r="J13" s="70"/>
      <c r="K13" s="70"/>
      <c r="L13" s="70"/>
      <c r="M13" s="70"/>
      <c r="N13" s="70"/>
      <c r="O13" s="73"/>
      <c r="P13" s="7"/>
      <c r="Q13" s="25"/>
      <c r="R13" s="25"/>
    </row>
    <row r="14" spans="2:18" ht="30">
      <c r="B14" s="74" t="s">
        <v>45</v>
      </c>
      <c r="C14" s="36"/>
      <c r="D14" s="63">
        <f t="shared" ref="D14:M14" si="1">D11</f>
        <v>4029752</v>
      </c>
      <c r="E14" s="64">
        <f t="shared" si="1"/>
        <v>6.08E-2</v>
      </c>
      <c r="F14" s="63">
        <f t="shared" si="1"/>
        <v>66310232</v>
      </c>
      <c r="G14" s="65">
        <f t="shared" si="1"/>
        <v>0.13</v>
      </c>
      <c r="H14" s="63">
        <f t="shared" si="1"/>
        <v>92858402</v>
      </c>
      <c r="I14" s="63">
        <f t="shared" si="1"/>
        <v>12071592</v>
      </c>
      <c r="J14" s="63">
        <f t="shared" si="1"/>
        <v>2673856</v>
      </c>
      <c r="K14" s="75">
        <f t="shared" si="1"/>
        <v>257435</v>
      </c>
      <c r="L14" s="63">
        <f t="shared" si="1"/>
        <v>9238791</v>
      </c>
      <c r="M14" s="63">
        <f t="shared" si="1"/>
        <v>16308693</v>
      </c>
      <c r="N14" s="63">
        <v>14995693</v>
      </c>
      <c r="O14" s="66">
        <v>571604</v>
      </c>
      <c r="P14" s="7"/>
      <c r="Q14" s="93" t="s">
        <v>22</v>
      </c>
      <c r="R14" s="95" t="s">
        <v>17</v>
      </c>
    </row>
    <row r="15" spans="2:18" ht="15">
      <c r="B15" s="67" t="s">
        <v>10</v>
      </c>
      <c r="C15" s="36"/>
      <c r="D15" s="78">
        <f>D14-D11</f>
        <v>0</v>
      </c>
      <c r="E15" s="69">
        <f t="shared" ref="E15:O15" si="2">E14-E11</f>
        <v>0</v>
      </c>
      <c r="F15" s="70">
        <f t="shared" si="2"/>
        <v>0</v>
      </c>
      <c r="G15" s="71">
        <f t="shared" si="2"/>
        <v>0</v>
      </c>
      <c r="H15" s="70">
        <f t="shared" si="2"/>
        <v>0</v>
      </c>
      <c r="I15" s="70">
        <f t="shared" si="2"/>
        <v>0</v>
      </c>
      <c r="J15" s="70">
        <f t="shared" si="2"/>
        <v>0</v>
      </c>
      <c r="K15" s="78">
        <f t="shared" si="2"/>
        <v>0</v>
      </c>
      <c r="L15" s="70">
        <f t="shared" si="2"/>
        <v>0</v>
      </c>
      <c r="M15" s="78">
        <f t="shared" si="2"/>
        <v>0</v>
      </c>
      <c r="N15" s="76">
        <f t="shared" si="2"/>
        <v>-50000</v>
      </c>
      <c r="O15" s="77">
        <f t="shared" si="2"/>
        <v>-50000</v>
      </c>
      <c r="P15" s="7"/>
      <c r="Q15" s="94"/>
      <c r="R15" s="96"/>
    </row>
    <row r="16" spans="2:18" ht="15">
      <c r="B16" s="62" t="s">
        <v>47</v>
      </c>
      <c r="C16" s="36"/>
      <c r="D16" s="70"/>
      <c r="E16" s="70"/>
      <c r="F16" s="70"/>
      <c r="G16" s="70"/>
      <c r="H16" s="70"/>
      <c r="I16" s="70"/>
      <c r="J16" s="70"/>
      <c r="K16" s="70"/>
      <c r="L16" s="70"/>
      <c r="M16" s="70"/>
      <c r="N16" s="70"/>
      <c r="O16" s="73"/>
      <c r="P16" s="7"/>
      <c r="Q16" s="25"/>
      <c r="R16" s="25"/>
    </row>
    <row r="17" spans="2:21" ht="15">
      <c r="B17" s="62" t="s">
        <v>48</v>
      </c>
      <c r="C17" s="36"/>
      <c r="D17" s="63">
        <v>4027370</v>
      </c>
      <c r="E17" s="64">
        <f>E14</f>
        <v>6.08E-2</v>
      </c>
      <c r="F17" s="63">
        <v>66271035</v>
      </c>
      <c r="G17" s="65">
        <f>G14</f>
        <v>0.13</v>
      </c>
      <c r="H17" s="63">
        <v>92556885</v>
      </c>
      <c r="I17" s="63">
        <v>12032395</v>
      </c>
      <c r="J17" s="63">
        <f>J14</f>
        <v>2673856</v>
      </c>
      <c r="K17" s="75">
        <f>K14</f>
        <v>257435</v>
      </c>
      <c r="L17" s="63">
        <f>L14</f>
        <v>9238791</v>
      </c>
      <c r="M17" s="63">
        <v>16305902</v>
      </c>
      <c r="N17" s="63">
        <v>14992902</v>
      </c>
      <c r="O17" s="66">
        <v>568813</v>
      </c>
      <c r="P17" s="7"/>
      <c r="Q17" s="93" t="s">
        <v>22</v>
      </c>
      <c r="R17" s="95" t="s">
        <v>18</v>
      </c>
    </row>
    <row r="18" spans="2:21" ht="15">
      <c r="B18" s="67" t="s">
        <v>10</v>
      </c>
      <c r="C18" s="36"/>
      <c r="D18" s="76">
        <f t="shared" ref="D18:O18" si="3">D17-D14</f>
        <v>-2382</v>
      </c>
      <c r="E18" s="69">
        <f t="shared" si="3"/>
        <v>0</v>
      </c>
      <c r="F18" s="76">
        <f t="shared" si="3"/>
        <v>-39197</v>
      </c>
      <c r="G18" s="71">
        <f t="shared" si="3"/>
        <v>0</v>
      </c>
      <c r="H18" s="76">
        <f t="shared" si="3"/>
        <v>-301517</v>
      </c>
      <c r="I18" s="76">
        <f t="shared" si="3"/>
        <v>-39197</v>
      </c>
      <c r="J18" s="78">
        <f t="shared" si="3"/>
        <v>0</v>
      </c>
      <c r="K18" s="78">
        <f t="shared" si="3"/>
        <v>0</v>
      </c>
      <c r="L18" s="78">
        <f t="shared" si="3"/>
        <v>0</v>
      </c>
      <c r="M18" s="76">
        <f t="shared" si="3"/>
        <v>-2791</v>
      </c>
      <c r="N18" s="76">
        <f t="shared" si="3"/>
        <v>-2791</v>
      </c>
      <c r="O18" s="77">
        <f t="shared" si="3"/>
        <v>-2791</v>
      </c>
      <c r="P18" s="7"/>
      <c r="Q18" s="94"/>
      <c r="R18" s="96"/>
    </row>
    <row r="19" spans="2:21" ht="15">
      <c r="B19" s="62" t="s">
        <v>46</v>
      </c>
      <c r="C19" s="36"/>
      <c r="D19" s="70"/>
      <c r="E19" s="70"/>
      <c r="F19" s="70"/>
      <c r="G19" s="70"/>
      <c r="H19" s="70"/>
      <c r="I19" s="70"/>
      <c r="J19" s="70"/>
      <c r="K19" s="70"/>
      <c r="L19" s="70"/>
      <c r="M19" s="70"/>
      <c r="N19" s="70"/>
      <c r="O19" s="73"/>
      <c r="P19" s="7"/>
      <c r="Q19" s="25"/>
      <c r="R19" s="25"/>
    </row>
    <row r="20" spans="2:21" ht="30">
      <c r="B20" s="62" t="s">
        <v>62</v>
      </c>
      <c r="C20" s="36"/>
      <c r="D20" s="63">
        <v>3988075</v>
      </c>
      <c r="E20" s="64">
        <f>E17</f>
        <v>6.08E-2</v>
      </c>
      <c r="F20" s="63">
        <v>65624434</v>
      </c>
      <c r="G20" s="65">
        <f t="shared" ref="G20:L20" si="4">G17</f>
        <v>0.13</v>
      </c>
      <c r="H20" s="63">
        <f t="shared" si="4"/>
        <v>92556885</v>
      </c>
      <c r="I20" s="63">
        <f t="shared" si="4"/>
        <v>12032395</v>
      </c>
      <c r="J20" s="63">
        <f t="shared" si="4"/>
        <v>2673856</v>
      </c>
      <c r="K20" s="75">
        <f t="shared" si="4"/>
        <v>257435</v>
      </c>
      <c r="L20" s="63">
        <f t="shared" si="4"/>
        <v>9238791</v>
      </c>
      <c r="M20" s="63">
        <v>16259847</v>
      </c>
      <c r="N20" s="63">
        <v>14946847</v>
      </c>
      <c r="O20" s="66">
        <v>522758</v>
      </c>
      <c r="P20" s="7"/>
      <c r="Q20" s="93" t="s">
        <v>22</v>
      </c>
      <c r="R20" s="95" t="s">
        <v>19</v>
      </c>
    </row>
    <row r="21" spans="2:21" ht="15">
      <c r="B21" s="67" t="s">
        <v>10</v>
      </c>
      <c r="C21" s="36"/>
      <c r="D21" s="76">
        <f t="shared" ref="D21:O21" si="5">D20-D17</f>
        <v>-39295</v>
      </c>
      <c r="E21" s="69">
        <f t="shared" si="5"/>
        <v>0</v>
      </c>
      <c r="F21" s="76">
        <f t="shared" si="5"/>
        <v>-646601</v>
      </c>
      <c r="G21" s="71">
        <f t="shared" si="5"/>
        <v>0</v>
      </c>
      <c r="H21" s="78">
        <f t="shared" si="5"/>
        <v>0</v>
      </c>
      <c r="I21" s="78">
        <f t="shared" si="5"/>
        <v>0</v>
      </c>
      <c r="J21" s="70">
        <f t="shared" si="5"/>
        <v>0</v>
      </c>
      <c r="K21" s="78">
        <f t="shared" si="5"/>
        <v>0</v>
      </c>
      <c r="L21" s="70">
        <f t="shared" si="5"/>
        <v>0</v>
      </c>
      <c r="M21" s="76">
        <f t="shared" si="5"/>
        <v>-46055</v>
      </c>
      <c r="N21" s="76">
        <f t="shared" si="5"/>
        <v>-46055</v>
      </c>
      <c r="O21" s="77">
        <f t="shared" si="5"/>
        <v>-46055</v>
      </c>
      <c r="P21" s="7"/>
      <c r="Q21" s="94"/>
      <c r="R21" s="96"/>
    </row>
    <row r="22" spans="2:21" ht="15">
      <c r="B22" s="62" t="s">
        <v>49</v>
      </c>
      <c r="C22" s="36"/>
      <c r="D22" s="70"/>
      <c r="E22" s="70"/>
      <c r="F22" s="70"/>
      <c r="G22" s="70"/>
      <c r="H22" s="70"/>
      <c r="I22" s="70"/>
      <c r="J22" s="70"/>
      <c r="K22" s="70"/>
      <c r="L22" s="70"/>
      <c r="M22" s="70"/>
      <c r="N22" s="70"/>
      <c r="O22" s="73"/>
      <c r="P22" s="7"/>
      <c r="Q22" s="25"/>
      <c r="R22" s="25"/>
    </row>
    <row r="23" spans="2:21" ht="15">
      <c r="B23" s="62" t="s">
        <v>50</v>
      </c>
      <c r="C23" s="36"/>
      <c r="D23" s="63">
        <f>D20</f>
        <v>3988075</v>
      </c>
      <c r="E23" s="64">
        <f t="shared" ref="E23:M23" si="6">E20</f>
        <v>6.08E-2</v>
      </c>
      <c r="F23" s="63">
        <f t="shared" si="6"/>
        <v>65624434</v>
      </c>
      <c r="G23" s="65">
        <f t="shared" si="6"/>
        <v>0.13</v>
      </c>
      <c r="H23" s="63">
        <f t="shared" si="6"/>
        <v>92556885</v>
      </c>
      <c r="I23" s="63">
        <f t="shared" si="6"/>
        <v>12032395</v>
      </c>
      <c r="J23" s="63">
        <f t="shared" si="6"/>
        <v>2673856</v>
      </c>
      <c r="K23" s="63">
        <f t="shared" si="6"/>
        <v>257435</v>
      </c>
      <c r="L23" s="63">
        <f t="shared" si="6"/>
        <v>9238791</v>
      </c>
      <c r="M23" s="63">
        <f t="shared" si="6"/>
        <v>16259847</v>
      </c>
      <c r="N23" s="63">
        <v>14941047</v>
      </c>
      <c r="O23" s="66">
        <v>516958</v>
      </c>
      <c r="P23" s="7"/>
      <c r="Q23" s="93" t="s">
        <v>22</v>
      </c>
      <c r="R23" s="95" t="s">
        <v>20</v>
      </c>
      <c r="T23" s="89"/>
      <c r="U23" s="89"/>
    </row>
    <row r="24" spans="2:21" ht="15">
      <c r="B24" s="67" t="s">
        <v>10</v>
      </c>
      <c r="C24" s="36"/>
      <c r="D24" s="70">
        <f t="shared" ref="D24:O24" si="7">D23-D20</f>
        <v>0</v>
      </c>
      <c r="E24" s="69">
        <f t="shared" si="7"/>
        <v>0</v>
      </c>
      <c r="F24" s="78">
        <f t="shared" si="7"/>
        <v>0</v>
      </c>
      <c r="G24" s="71">
        <f t="shared" si="7"/>
        <v>0</v>
      </c>
      <c r="H24" s="78">
        <f t="shared" si="7"/>
        <v>0</v>
      </c>
      <c r="I24" s="78">
        <f t="shared" si="7"/>
        <v>0</v>
      </c>
      <c r="J24" s="70">
        <f t="shared" si="7"/>
        <v>0</v>
      </c>
      <c r="K24" s="78">
        <f t="shared" si="7"/>
        <v>0</v>
      </c>
      <c r="L24" s="70">
        <f t="shared" si="7"/>
        <v>0</v>
      </c>
      <c r="M24" s="78">
        <f t="shared" si="7"/>
        <v>0</v>
      </c>
      <c r="N24" s="76">
        <f t="shared" si="7"/>
        <v>-5800</v>
      </c>
      <c r="O24" s="77">
        <f t="shared" si="7"/>
        <v>-5800</v>
      </c>
      <c r="P24" s="7"/>
      <c r="Q24" s="94"/>
      <c r="R24" s="96"/>
    </row>
    <row r="25" spans="2:21" ht="15">
      <c r="B25" s="62" t="s">
        <v>59</v>
      </c>
      <c r="C25" s="36"/>
      <c r="D25" s="70"/>
      <c r="E25" s="69"/>
      <c r="F25" s="78"/>
      <c r="G25" s="71"/>
      <c r="H25" s="78"/>
      <c r="I25" s="78"/>
      <c r="J25" s="70"/>
      <c r="K25" s="78"/>
      <c r="L25" s="70"/>
      <c r="M25" s="78"/>
      <c r="N25" s="78"/>
      <c r="O25" s="88"/>
      <c r="P25" s="7"/>
      <c r="Q25" s="86"/>
      <c r="R25" s="87"/>
    </row>
    <row r="26" spans="2:21" ht="30">
      <c r="B26" s="62" t="s">
        <v>51</v>
      </c>
      <c r="C26" s="36"/>
      <c r="D26" s="63">
        <f>D23</f>
        <v>3988075</v>
      </c>
      <c r="E26" s="64">
        <f t="shared" ref="E26:M26" si="8">E23</f>
        <v>6.08E-2</v>
      </c>
      <c r="F26" s="63">
        <f t="shared" si="8"/>
        <v>65624434</v>
      </c>
      <c r="G26" s="65">
        <f t="shared" si="8"/>
        <v>0.13</v>
      </c>
      <c r="H26" s="63">
        <f t="shared" si="8"/>
        <v>92556885</v>
      </c>
      <c r="I26" s="63">
        <f t="shared" si="8"/>
        <v>12032395</v>
      </c>
      <c r="J26" s="63">
        <f t="shared" si="8"/>
        <v>2673856</v>
      </c>
      <c r="K26" s="63">
        <f t="shared" si="8"/>
        <v>257435</v>
      </c>
      <c r="L26" s="63">
        <f t="shared" si="8"/>
        <v>9238791</v>
      </c>
      <c r="M26" s="63">
        <f t="shared" si="8"/>
        <v>16259847</v>
      </c>
      <c r="N26" s="63">
        <f>14941047-3434</f>
        <v>14937613</v>
      </c>
      <c r="O26" s="66">
        <f>516958-3434</f>
        <v>513524</v>
      </c>
      <c r="P26" s="7"/>
      <c r="Q26" s="86"/>
      <c r="R26" s="87"/>
    </row>
    <row r="27" spans="2:21" ht="15">
      <c r="B27" s="67" t="s">
        <v>10</v>
      </c>
      <c r="C27" s="36"/>
      <c r="D27" s="70">
        <f t="shared" ref="D27:O27" si="9">D26-D23</f>
        <v>0</v>
      </c>
      <c r="E27" s="69">
        <f t="shared" si="9"/>
        <v>0</v>
      </c>
      <c r="F27" s="78">
        <f t="shared" si="9"/>
        <v>0</v>
      </c>
      <c r="G27" s="71">
        <f t="shared" si="9"/>
        <v>0</v>
      </c>
      <c r="H27" s="78">
        <f t="shared" si="9"/>
        <v>0</v>
      </c>
      <c r="I27" s="78">
        <f t="shared" si="9"/>
        <v>0</v>
      </c>
      <c r="J27" s="70">
        <f t="shared" si="9"/>
        <v>0</v>
      </c>
      <c r="K27" s="78">
        <f t="shared" si="9"/>
        <v>0</v>
      </c>
      <c r="L27" s="70">
        <f t="shared" si="9"/>
        <v>0</v>
      </c>
      <c r="M27" s="78">
        <f t="shared" si="9"/>
        <v>0</v>
      </c>
      <c r="N27" s="76">
        <f t="shared" si="9"/>
        <v>-3434</v>
      </c>
      <c r="O27" s="77">
        <f t="shared" si="9"/>
        <v>-3434</v>
      </c>
      <c r="P27" s="7"/>
      <c r="Q27" s="86"/>
      <c r="R27" s="87"/>
    </row>
    <row r="28" spans="2:21" ht="15">
      <c r="B28" s="62" t="s">
        <v>52</v>
      </c>
      <c r="C28" s="36"/>
      <c r="D28" s="70"/>
      <c r="E28" s="69"/>
      <c r="F28" s="78"/>
      <c r="G28" s="71"/>
      <c r="H28" s="78"/>
      <c r="I28" s="78"/>
      <c r="J28" s="70"/>
      <c r="K28" s="78"/>
      <c r="L28" s="70"/>
      <c r="M28" s="78"/>
      <c r="N28" s="78"/>
      <c r="O28" s="88"/>
      <c r="P28" s="7"/>
      <c r="Q28" s="86"/>
      <c r="R28" s="87"/>
    </row>
    <row r="29" spans="2:21" ht="30">
      <c r="B29" s="62" t="s">
        <v>53</v>
      </c>
      <c r="C29" s="36"/>
      <c r="D29" s="90">
        <f t="shared" ref="D29:I29" si="10">D26</f>
        <v>3988075</v>
      </c>
      <c r="E29" s="64">
        <f t="shared" si="10"/>
        <v>6.08E-2</v>
      </c>
      <c r="F29" s="91">
        <f t="shared" si="10"/>
        <v>65624434</v>
      </c>
      <c r="G29" s="65">
        <f t="shared" si="10"/>
        <v>0.13</v>
      </c>
      <c r="H29" s="91">
        <f t="shared" si="10"/>
        <v>92556885</v>
      </c>
      <c r="I29" s="91">
        <f t="shared" si="10"/>
        <v>12032395</v>
      </c>
      <c r="J29" s="90">
        <v>2671031</v>
      </c>
      <c r="K29" s="91">
        <f>K26</f>
        <v>257435</v>
      </c>
      <c r="L29" s="90">
        <f>L26</f>
        <v>9238791</v>
      </c>
      <c r="M29" s="91">
        <v>16257022</v>
      </c>
      <c r="N29" s="91">
        <v>14934788</v>
      </c>
      <c r="O29" s="92">
        <v>510699</v>
      </c>
      <c r="P29" s="7"/>
      <c r="Q29" s="86"/>
      <c r="R29" s="87"/>
    </row>
    <row r="30" spans="2:21" ht="15">
      <c r="B30" s="67" t="s">
        <v>10</v>
      </c>
      <c r="C30" s="36"/>
      <c r="D30" s="70">
        <f t="shared" ref="D30:O30" si="11">D29-D26</f>
        <v>0</v>
      </c>
      <c r="E30" s="69">
        <f t="shared" si="11"/>
        <v>0</v>
      </c>
      <c r="F30" s="78">
        <f t="shared" si="11"/>
        <v>0</v>
      </c>
      <c r="G30" s="71">
        <f t="shared" si="11"/>
        <v>0</v>
      </c>
      <c r="H30" s="78">
        <f t="shared" si="11"/>
        <v>0</v>
      </c>
      <c r="I30" s="78">
        <f t="shared" si="11"/>
        <v>0</v>
      </c>
      <c r="J30" s="76">
        <f t="shared" si="11"/>
        <v>-2825</v>
      </c>
      <c r="K30" s="78">
        <f t="shared" si="11"/>
        <v>0</v>
      </c>
      <c r="L30" s="70">
        <f t="shared" si="11"/>
        <v>0</v>
      </c>
      <c r="M30" s="76">
        <f t="shared" si="11"/>
        <v>-2825</v>
      </c>
      <c r="N30" s="76">
        <f t="shared" si="11"/>
        <v>-2825</v>
      </c>
      <c r="O30" s="77">
        <f t="shared" si="11"/>
        <v>-2825</v>
      </c>
      <c r="P30" s="7"/>
      <c r="Q30" s="86"/>
      <c r="R30" s="87"/>
    </row>
    <row r="31" spans="2:21" ht="15">
      <c r="B31" s="74" t="s">
        <v>63</v>
      </c>
      <c r="C31" s="36"/>
      <c r="D31" s="70"/>
      <c r="E31" s="69"/>
      <c r="F31" s="78"/>
      <c r="G31" s="71"/>
      <c r="H31" s="78"/>
      <c r="I31" s="78"/>
      <c r="J31" s="70"/>
      <c r="K31" s="78"/>
      <c r="L31" s="70"/>
      <c r="M31" s="78"/>
      <c r="N31" s="78"/>
      <c r="O31" s="88"/>
      <c r="P31" s="7"/>
      <c r="Q31" s="86"/>
      <c r="R31" s="87"/>
    </row>
    <row r="32" spans="2:21" ht="30">
      <c r="B32" s="62" t="s">
        <v>61</v>
      </c>
      <c r="C32" s="36"/>
      <c r="D32" s="90">
        <v>3988631</v>
      </c>
      <c r="E32" s="64">
        <f t="shared" ref="E32:L32" si="12">E29</f>
        <v>6.08E-2</v>
      </c>
      <c r="F32" s="91">
        <v>65633576</v>
      </c>
      <c r="G32" s="65">
        <f t="shared" si="12"/>
        <v>0.13</v>
      </c>
      <c r="H32" s="91">
        <f t="shared" si="12"/>
        <v>92556885</v>
      </c>
      <c r="I32" s="91">
        <f t="shared" si="12"/>
        <v>12032395</v>
      </c>
      <c r="J32" s="90">
        <f>J29+1042</f>
        <v>2672073</v>
      </c>
      <c r="K32" s="91">
        <v>254220</v>
      </c>
      <c r="L32" s="90">
        <f t="shared" si="12"/>
        <v>9238791</v>
      </c>
      <c r="M32" s="91">
        <v>16258715</v>
      </c>
      <c r="N32" s="91">
        <v>14936481</v>
      </c>
      <c r="O32" s="92">
        <v>512392</v>
      </c>
      <c r="P32" s="7"/>
      <c r="Q32" s="86"/>
      <c r="R32" s="87"/>
    </row>
    <row r="33" spans="2:18" ht="15">
      <c r="B33" s="67" t="s">
        <v>10</v>
      </c>
      <c r="C33" s="36"/>
      <c r="D33" s="68">
        <f t="shared" ref="D33:O33" si="13">D32-D29</f>
        <v>556</v>
      </c>
      <c r="E33" s="69">
        <f t="shared" si="13"/>
        <v>0</v>
      </c>
      <c r="F33" s="76">
        <f t="shared" si="13"/>
        <v>9142</v>
      </c>
      <c r="G33" s="71">
        <f t="shared" si="13"/>
        <v>0</v>
      </c>
      <c r="H33" s="78">
        <f t="shared" si="13"/>
        <v>0</v>
      </c>
      <c r="I33" s="78">
        <f t="shared" si="13"/>
        <v>0</v>
      </c>
      <c r="J33" s="76">
        <f t="shared" si="13"/>
        <v>1042</v>
      </c>
      <c r="K33" s="78">
        <f t="shared" si="13"/>
        <v>-3215</v>
      </c>
      <c r="L33" s="70">
        <f t="shared" si="13"/>
        <v>0</v>
      </c>
      <c r="M33" s="76">
        <f t="shared" si="13"/>
        <v>1693</v>
      </c>
      <c r="N33" s="76">
        <f t="shared" si="13"/>
        <v>1693</v>
      </c>
      <c r="O33" s="77">
        <f t="shared" si="13"/>
        <v>1693</v>
      </c>
      <c r="P33" s="7"/>
      <c r="Q33" s="86"/>
      <c r="R33" s="87"/>
    </row>
    <row r="34" spans="2:18" ht="15" hidden="1">
      <c r="B34" s="74"/>
      <c r="C34" s="36"/>
      <c r="D34" s="70"/>
      <c r="E34" s="69"/>
      <c r="F34" s="78"/>
      <c r="G34" s="71"/>
      <c r="H34" s="78"/>
      <c r="I34" s="78"/>
      <c r="J34" s="70"/>
      <c r="K34" s="78"/>
      <c r="L34" s="70"/>
      <c r="M34" s="78"/>
      <c r="N34" s="78"/>
      <c r="O34" s="88"/>
      <c r="P34" s="7"/>
      <c r="Q34" s="86"/>
      <c r="R34" s="87"/>
    </row>
    <row r="35" spans="2:18" ht="15" hidden="1">
      <c r="B35" s="62"/>
      <c r="C35" s="36"/>
      <c r="D35" s="90">
        <f>D32</f>
        <v>3988631</v>
      </c>
      <c r="E35" s="64">
        <f t="shared" ref="E35:O35" si="14">E32</f>
        <v>6.08E-2</v>
      </c>
      <c r="F35" s="91">
        <f t="shared" si="14"/>
        <v>65633576</v>
      </c>
      <c r="G35" s="65">
        <f t="shared" si="14"/>
        <v>0.13</v>
      </c>
      <c r="H35" s="91">
        <f t="shared" si="14"/>
        <v>92556885</v>
      </c>
      <c r="I35" s="91">
        <f t="shared" si="14"/>
        <v>12032395</v>
      </c>
      <c r="J35" s="90">
        <f t="shared" si="14"/>
        <v>2672073</v>
      </c>
      <c r="K35" s="91">
        <f t="shared" si="14"/>
        <v>254220</v>
      </c>
      <c r="L35" s="90">
        <f t="shared" si="14"/>
        <v>9238791</v>
      </c>
      <c r="M35" s="91">
        <f t="shared" si="14"/>
        <v>16258715</v>
      </c>
      <c r="N35" s="91">
        <f t="shared" si="14"/>
        <v>14936481</v>
      </c>
      <c r="O35" s="92">
        <f t="shared" si="14"/>
        <v>512392</v>
      </c>
      <c r="P35" s="7"/>
      <c r="Q35" s="86"/>
      <c r="R35" s="87"/>
    </row>
    <row r="36" spans="2:18" ht="15" hidden="1">
      <c r="B36" s="67" t="s">
        <v>10</v>
      </c>
      <c r="C36" s="36"/>
      <c r="D36" s="68">
        <f t="shared" ref="D36:O36" si="15">D35-D32</f>
        <v>0</v>
      </c>
      <c r="E36" s="69">
        <f t="shared" si="15"/>
        <v>0</v>
      </c>
      <c r="F36" s="76">
        <f t="shared" si="15"/>
        <v>0</v>
      </c>
      <c r="G36" s="71">
        <f t="shared" si="15"/>
        <v>0</v>
      </c>
      <c r="H36" s="78">
        <f t="shared" si="15"/>
        <v>0</v>
      </c>
      <c r="I36" s="78">
        <f t="shared" si="15"/>
        <v>0</v>
      </c>
      <c r="J36" s="76">
        <f t="shared" si="15"/>
        <v>0</v>
      </c>
      <c r="K36" s="78">
        <f t="shared" si="15"/>
        <v>0</v>
      </c>
      <c r="L36" s="70">
        <f t="shared" si="15"/>
        <v>0</v>
      </c>
      <c r="M36" s="76">
        <f t="shared" si="15"/>
        <v>0</v>
      </c>
      <c r="N36" s="76">
        <f t="shared" si="15"/>
        <v>0</v>
      </c>
      <c r="O36" s="77">
        <f t="shared" si="15"/>
        <v>0</v>
      </c>
      <c r="P36" s="7"/>
      <c r="Q36" s="86"/>
      <c r="R36" s="87"/>
    </row>
    <row r="37" spans="2:18" ht="15">
      <c r="B37" s="74" t="s">
        <v>57</v>
      </c>
      <c r="C37" s="36"/>
      <c r="D37" s="70"/>
      <c r="E37" s="69"/>
      <c r="F37" s="78"/>
      <c r="G37" s="71"/>
      <c r="H37" s="78"/>
      <c r="I37" s="78"/>
      <c r="J37" s="70"/>
      <c r="K37" s="78"/>
      <c r="L37" s="70"/>
      <c r="M37" s="78"/>
      <c r="N37" s="78"/>
      <c r="O37" s="88"/>
      <c r="P37" s="7"/>
      <c r="Q37" s="86"/>
      <c r="R37" s="87"/>
    </row>
    <row r="38" spans="2:18" ht="30">
      <c r="B38" s="62" t="s">
        <v>54</v>
      </c>
      <c r="C38" s="36"/>
      <c r="D38" s="90">
        <v>3988877</v>
      </c>
      <c r="E38" s="64">
        <f t="shared" ref="E38:L38" si="16">E35</f>
        <v>6.08E-2</v>
      </c>
      <c r="F38" s="91">
        <v>65637622</v>
      </c>
      <c r="G38" s="65">
        <f t="shared" si="16"/>
        <v>0.13</v>
      </c>
      <c r="H38" s="91">
        <v>92588008</v>
      </c>
      <c r="I38" s="91">
        <v>12036441</v>
      </c>
      <c r="J38" s="90">
        <f t="shared" si="16"/>
        <v>2672073</v>
      </c>
      <c r="K38" s="91">
        <v>254305</v>
      </c>
      <c r="L38" s="90">
        <f t="shared" si="16"/>
        <v>9238791</v>
      </c>
      <c r="M38" s="91">
        <v>16259292</v>
      </c>
      <c r="N38" s="91">
        <v>14937058</v>
      </c>
      <c r="O38" s="92">
        <v>512969</v>
      </c>
      <c r="P38" s="7"/>
      <c r="Q38" s="86"/>
      <c r="R38" s="87"/>
    </row>
    <row r="39" spans="2:18" ht="15">
      <c r="B39" s="67" t="s">
        <v>10</v>
      </c>
      <c r="C39" s="36"/>
      <c r="D39" s="76">
        <f t="shared" ref="D39:O39" si="17">D38-D35</f>
        <v>246</v>
      </c>
      <c r="E39" s="69">
        <f t="shared" si="17"/>
        <v>0</v>
      </c>
      <c r="F39" s="76">
        <f t="shared" si="17"/>
        <v>4046</v>
      </c>
      <c r="G39" s="71">
        <f t="shared" si="17"/>
        <v>0</v>
      </c>
      <c r="H39" s="76">
        <f t="shared" si="17"/>
        <v>31123</v>
      </c>
      <c r="I39" s="76">
        <f t="shared" si="17"/>
        <v>4046</v>
      </c>
      <c r="J39" s="78">
        <f t="shared" si="17"/>
        <v>0</v>
      </c>
      <c r="K39" s="78">
        <f t="shared" si="17"/>
        <v>85</v>
      </c>
      <c r="L39" s="78">
        <f t="shared" si="17"/>
        <v>0</v>
      </c>
      <c r="M39" s="76">
        <f t="shared" si="17"/>
        <v>577</v>
      </c>
      <c r="N39" s="76">
        <f t="shared" si="17"/>
        <v>577</v>
      </c>
      <c r="O39" s="77">
        <f t="shared" si="17"/>
        <v>577</v>
      </c>
      <c r="P39" s="7"/>
      <c r="Q39" s="86"/>
      <c r="R39" s="87"/>
    </row>
    <row r="40" spans="2:18" ht="15">
      <c r="B40" s="74" t="s">
        <v>60</v>
      </c>
      <c r="C40" s="36"/>
      <c r="D40" s="70"/>
      <c r="E40" s="69"/>
      <c r="F40" s="78"/>
      <c r="G40" s="71"/>
      <c r="H40" s="78"/>
      <c r="I40" s="78"/>
      <c r="J40" s="70"/>
      <c r="K40" s="78"/>
      <c r="L40" s="70"/>
      <c r="M40" s="78"/>
      <c r="N40" s="78"/>
      <c r="O40" s="88"/>
      <c r="P40" s="7"/>
      <c r="Q40" s="86"/>
      <c r="R40" s="87"/>
    </row>
    <row r="41" spans="2:18" ht="30">
      <c r="B41" s="62" t="s">
        <v>55</v>
      </c>
      <c r="C41" s="36"/>
      <c r="D41" s="90">
        <v>3992270</v>
      </c>
      <c r="E41" s="64">
        <f t="shared" ref="E41:L41" si="18">E38</f>
        <v>6.08E-2</v>
      </c>
      <c r="F41" s="91">
        <v>65689143</v>
      </c>
      <c r="G41" s="65">
        <f t="shared" si="18"/>
        <v>0.13</v>
      </c>
      <c r="H41" s="91">
        <v>92984326</v>
      </c>
      <c r="I41" s="91">
        <v>12087962</v>
      </c>
      <c r="J41" s="90">
        <f t="shared" si="18"/>
        <v>2672073</v>
      </c>
      <c r="K41" s="91">
        <f t="shared" si="18"/>
        <v>254305</v>
      </c>
      <c r="L41" s="90">
        <f t="shared" si="18"/>
        <v>9238791</v>
      </c>
      <c r="M41" s="91">
        <f>16274785-12345</f>
        <v>16262440</v>
      </c>
      <c r="N41" s="91">
        <f>14952551-12345</f>
        <v>14940206</v>
      </c>
      <c r="O41" s="92">
        <f>494790-12345</f>
        <v>482445</v>
      </c>
      <c r="P41" s="7"/>
      <c r="Q41" s="86"/>
      <c r="R41" s="87"/>
    </row>
    <row r="42" spans="2:18" ht="15">
      <c r="B42" s="67" t="s">
        <v>10</v>
      </c>
      <c r="C42" s="36"/>
      <c r="D42" s="76">
        <f t="shared" ref="D42:O42" si="19">D41-D38</f>
        <v>3393</v>
      </c>
      <c r="E42" s="69">
        <f t="shared" si="19"/>
        <v>0</v>
      </c>
      <c r="F42" s="76">
        <f t="shared" si="19"/>
        <v>51521</v>
      </c>
      <c r="G42" s="71">
        <f t="shared" si="19"/>
        <v>0</v>
      </c>
      <c r="H42" s="76">
        <f t="shared" si="19"/>
        <v>396318</v>
      </c>
      <c r="I42" s="76">
        <f t="shared" si="19"/>
        <v>51521</v>
      </c>
      <c r="J42" s="78">
        <f t="shared" si="19"/>
        <v>0</v>
      </c>
      <c r="K42" s="78">
        <f t="shared" si="19"/>
        <v>0</v>
      </c>
      <c r="L42" s="78">
        <f t="shared" si="19"/>
        <v>0</v>
      </c>
      <c r="M42" s="76">
        <f t="shared" si="19"/>
        <v>3148</v>
      </c>
      <c r="N42" s="76">
        <f t="shared" si="19"/>
        <v>3148</v>
      </c>
      <c r="O42" s="77">
        <f t="shared" si="19"/>
        <v>-30524</v>
      </c>
      <c r="P42" s="7"/>
      <c r="Q42" s="86"/>
      <c r="R42" s="87"/>
    </row>
    <row r="43" spans="2:18" ht="15">
      <c r="B43" s="74" t="s">
        <v>58</v>
      </c>
      <c r="C43" s="36"/>
      <c r="D43" s="70"/>
      <c r="E43" s="69"/>
      <c r="F43" s="78"/>
      <c r="G43" s="71"/>
      <c r="H43" s="78"/>
      <c r="I43" s="78"/>
      <c r="J43" s="70"/>
      <c r="K43" s="78"/>
      <c r="L43" s="70"/>
      <c r="M43" s="78"/>
      <c r="N43" s="78"/>
      <c r="O43" s="88"/>
      <c r="P43" s="7"/>
      <c r="Q43" s="86"/>
      <c r="R43" s="87"/>
    </row>
    <row r="44" spans="2:18" s="12" customFormat="1" ht="15">
      <c r="B44" s="62" t="s">
        <v>56</v>
      </c>
      <c r="C44" s="79"/>
      <c r="D44" s="63">
        <f>D41</f>
        <v>3992270</v>
      </c>
      <c r="E44" s="63">
        <f>E41</f>
        <v>6.08E-2</v>
      </c>
      <c r="F44" s="63">
        <f>F41</f>
        <v>65689143</v>
      </c>
      <c r="G44" s="65">
        <f t="shared" ref="G44" si="20">G41</f>
        <v>0.13</v>
      </c>
      <c r="H44" s="63">
        <f t="shared" ref="H44:L44" si="21">H41</f>
        <v>92984326</v>
      </c>
      <c r="I44" s="63">
        <f t="shared" si="21"/>
        <v>12087962</v>
      </c>
      <c r="J44" s="63">
        <f t="shared" si="21"/>
        <v>2672073</v>
      </c>
      <c r="K44" s="63">
        <v>266650</v>
      </c>
      <c r="L44" s="63">
        <f t="shared" si="21"/>
        <v>9238791</v>
      </c>
      <c r="M44" s="63">
        <v>16274785</v>
      </c>
      <c r="N44" s="63">
        <v>14952551</v>
      </c>
      <c r="O44" s="66">
        <v>494790</v>
      </c>
      <c r="P44" s="11"/>
      <c r="Q44" s="93" t="s">
        <v>14</v>
      </c>
      <c r="R44" s="95" t="s">
        <v>15</v>
      </c>
    </row>
    <row r="45" spans="2:18" ht="15">
      <c r="B45" s="67" t="s">
        <v>10</v>
      </c>
      <c r="C45" s="79"/>
      <c r="D45" s="70">
        <f>D44-D41</f>
        <v>0</v>
      </c>
      <c r="E45" s="70">
        <f>E44-E41</f>
        <v>0</v>
      </c>
      <c r="F45" s="70">
        <f>F44-F41</f>
        <v>0</v>
      </c>
      <c r="G45" s="71">
        <f t="shared" ref="G45" si="22">G44-G41</f>
        <v>0</v>
      </c>
      <c r="H45" s="70">
        <f t="shared" ref="H45:O45" si="23">H44-H41</f>
        <v>0</v>
      </c>
      <c r="I45" s="70">
        <f t="shared" si="23"/>
        <v>0</v>
      </c>
      <c r="J45" s="70">
        <f t="shared" si="23"/>
        <v>0</v>
      </c>
      <c r="K45" s="68">
        <f t="shared" si="23"/>
        <v>12345</v>
      </c>
      <c r="L45" s="70">
        <f t="shared" si="23"/>
        <v>0</v>
      </c>
      <c r="M45" s="70">
        <f t="shared" si="23"/>
        <v>12345</v>
      </c>
      <c r="N45" s="70">
        <f t="shared" si="23"/>
        <v>12345</v>
      </c>
      <c r="O45" s="73">
        <f t="shared" si="23"/>
        <v>12345</v>
      </c>
      <c r="P45" s="7"/>
      <c r="Q45" s="94"/>
      <c r="R45" s="96"/>
    </row>
    <row r="46" spans="2:18">
      <c r="B46" s="35"/>
      <c r="C46" s="36"/>
      <c r="D46" s="80"/>
      <c r="E46" s="61"/>
      <c r="F46" s="60"/>
      <c r="G46" s="60"/>
      <c r="H46" s="60"/>
      <c r="I46" s="60"/>
      <c r="J46" s="60"/>
      <c r="K46" s="60"/>
      <c r="L46" s="60"/>
      <c r="M46" s="60"/>
      <c r="N46" s="60"/>
      <c r="O46" s="39"/>
      <c r="P46" s="7"/>
    </row>
    <row r="47" spans="2:18" s="1" customFormat="1" ht="15">
      <c r="B47" s="103" t="s">
        <v>41</v>
      </c>
      <c r="C47" s="23"/>
      <c r="D47" s="24">
        <f>(+D44/D8)-1</f>
        <v>-6.0957165672290703E-3</v>
      </c>
      <c r="E47" s="24">
        <f>(+E44/E8)-1</f>
        <v>3.3003300330032292E-3</v>
      </c>
      <c r="F47" s="24">
        <f>(+F44/F8)-1</f>
        <v>-9.3664127128977315E-3</v>
      </c>
      <c r="G47" s="24"/>
      <c r="H47" s="24">
        <f t="shared" ref="H47:O47" si="24">(+H44/H8)-1</f>
        <v>1.3560862268553464E-3</v>
      </c>
      <c r="I47" s="24">
        <f t="shared" si="24"/>
        <v>1.3560763153692701E-3</v>
      </c>
      <c r="J47" s="24">
        <f t="shared" si="24"/>
        <v>-6.6682723377775588E-4</v>
      </c>
      <c r="K47" s="24">
        <f t="shared" si="24"/>
        <v>3.5795443510012293E-2</v>
      </c>
      <c r="L47" s="24">
        <f t="shared" si="24"/>
        <v>0</v>
      </c>
      <c r="M47" s="24">
        <f t="shared" si="24"/>
        <v>-1.0466591336507625E-3</v>
      </c>
      <c r="N47" s="24">
        <f t="shared" si="24"/>
        <v>-5.0759749407089938E-3</v>
      </c>
      <c r="O47" s="81">
        <f t="shared" si="24"/>
        <v>-0.18182449549233726</v>
      </c>
      <c r="P47" s="13"/>
    </row>
    <row r="48" spans="2:18" s="1" customFormat="1" ht="15.75" thickBot="1">
      <c r="B48" s="104"/>
      <c r="C48" s="82"/>
      <c r="D48" s="83">
        <f>+D$44-D8</f>
        <v>-24485</v>
      </c>
      <c r="E48" s="84">
        <f>+E$44-E8</f>
        <v>1.9999999999999879E-4</v>
      </c>
      <c r="F48" s="83">
        <f>+F$44-F8</f>
        <v>-621089</v>
      </c>
      <c r="G48" s="83"/>
      <c r="H48" s="83">
        <f t="shared" ref="H48:O48" si="25">+H$44-H8</f>
        <v>125924</v>
      </c>
      <c r="I48" s="83">
        <f t="shared" si="25"/>
        <v>16370</v>
      </c>
      <c r="J48" s="83">
        <f t="shared" si="25"/>
        <v>-1783</v>
      </c>
      <c r="K48" s="83">
        <f t="shared" si="25"/>
        <v>9215</v>
      </c>
      <c r="L48" s="83">
        <f t="shared" si="25"/>
        <v>0</v>
      </c>
      <c r="M48" s="83">
        <f t="shared" si="25"/>
        <v>-17052</v>
      </c>
      <c r="N48" s="83">
        <f t="shared" si="25"/>
        <v>-76286</v>
      </c>
      <c r="O48" s="85">
        <f t="shared" si="25"/>
        <v>-109958</v>
      </c>
      <c r="P48" s="13"/>
    </row>
    <row r="49" spans="2:18" ht="5.25" customHeight="1">
      <c r="D49" s="8"/>
      <c r="E49" s="8"/>
      <c r="F49" s="8"/>
      <c r="G49" s="8"/>
      <c r="H49" s="8"/>
      <c r="I49" s="8"/>
      <c r="J49" s="8"/>
      <c r="K49" s="8"/>
      <c r="L49" s="8"/>
      <c r="M49" s="8"/>
      <c r="N49" s="8"/>
      <c r="O49" s="8"/>
      <c r="P49" s="7"/>
    </row>
    <row r="50" spans="2:18" ht="60" hidden="1">
      <c r="B50" s="18" t="s">
        <v>23</v>
      </c>
      <c r="D50" s="8">
        <v>474982.603731476</v>
      </c>
      <c r="E50" s="19">
        <v>6.2039126004634543E-2</v>
      </c>
      <c r="F50" s="8">
        <v>7656178.1946443459</v>
      </c>
      <c r="G50" s="27">
        <v>0.15</v>
      </c>
      <c r="H50" s="8">
        <v>11215403.15076784</v>
      </c>
      <c r="I50" s="8">
        <v>1682310.4726151761</v>
      </c>
      <c r="J50" s="8">
        <v>344034.84973616735</v>
      </c>
      <c r="K50" s="17">
        <v>-5847.5590690497838</v>
      </c>
      <c r="L50" s="8">
        <v>1614676.7202255982</v>
      </c>
      <c r="M50" s="8">
        <v>2427846.6146241915</v>
      </c>
      <c r="N50" s="8">
        <v>2277854.1325160894</v>
      </c>
      <c r="O50" s="8">
        <v>592775.82562920952</v>
      </c>
      <c r="P50" s="7"/>
      <c r="Q50" s="93" t="s">
        <v>25</v>
      </c>
      <c r="R50" s="95" t="s">
        <v>35</v>
      </c>
    </row>
    <row r="51" spans="2:18" ht="15" hidden="1">
      <c r="B51" s="20" t="s">
        <v>10</v>
      </c>
      <c r="D51" s="9">
        <f t="shared" ref="D51:O51" si="26">D50-D44</f>
        <v>-3517287.3962685242</v>
      </c>
      <c r="E51" s="33">
        <f t="shared" si="26"/>
        <v>1.2391260046345429E-3</v>
      </c>
      <c r="F51" s="9">
        <f t="shared" si="26"/>
        <v>-58032964.805355653</v>
      </c>
      <c r="G51" s="28">
        <f t="shared" si="26"/>
        <v>1.999999999999999E-2</v>
      </c>
      <c r="H51" s="9">
        <f t="shared" si="26"/>
        <v>-81768922.849232167</v>
      </c>
      <c r="I51" s="9">
        <f t="shared" si="26"/>
        <v>-10405651.527384823</v>
      </c>
      <c r="J51" s="9">
        <f t="shared" si="26"/>
        <v>-2328038.1502638329</v>
      </c>
      <c r="K51" s="9">
        <f t="shared" si="26"/>
        <v>-272497.55906904978</v>
      </c>
      <c r="L51" s="9">
        <f t="shared" si="26"/>
        <v>-7624114.2797744013</v>
      </c>
      <c r="M51" s="9">
        <f t="shared" si="26"/>
        <v>-13846938.385375809</v>
      </c>
      <c r="N51" s="10">
        <f t="shared" si="26"/>
        <v>-12674696.86748391</v>
      </c>
      <c r="O51" s="10">
        <f t="shared" si="26"/>
        <v>97985.825629209518</v>
      </c>
      <c r="P51" s="7"/>
      <c r="Q51" s="94"/>
      <c r="R51" s="96"/>
    </row>
    <row r="52" spans="2:18" ht="15" hidden="1">
      <c r="D52" s="8"/>
      <c r="E52" s="8"/>
      <c r="F52" s="8"/>
      <c r="G52" s="8"/>
      <c r="H52" s="8"/>
      <c r="I52" s="8"/>
      <c r="J52" s="8"/>
      <c r="K52" s="8"/>
      <c r="L52" s="8"/>
      <c r="M52" s="8"/>
      <c r="N52" s="8"/>
      <c r="O52" s="8"/>
      <c r="P52" s="7"/>
    </row>
    <row r="53" spans="2:18" ht="105" hidden="1">
      <c r="B53" s="18" t="s">
        <v>24</v>
      </c>
      <c r="D53" s="8">
        <v>474982.603731476</v>
      </c>
      <c r="E53" s="19">
        <v>6.2E-2</v>
      </c>
      <c r="F53" s="8">
        <v>7656178.1946443459</v>
      </c>
      <c r="G53" s="27">
        <v>0.15</v>
      </c>
      <c r="H53" s="8">
        <v>11215403.15076784</v>
      </c>
      <c r="I53" s="8">
        <v>1682310.4726151761</v>
      </c>
      <c r="J53" s="8">
        <v>389495.44360833341</v>
      </c>
      <c r="K53" s="17">
        <v>2491.3664341285526</v>
      </c>
      <c r="L53" s="8">
        <v>1614676.7202255982</v>
      </c>
      <c r="M53" s="8">
        <v>2481646.1339995363</v>
      </c>
      <c r="N53" s="8">
        <v>2331653.6518914341</v>
      </c>
      <c r="O53" s="8">
        <v>646575.34500455367</v>
      </c>
      <c r="P53" s="7"/>
      <c r="Q53" s="93" t="s">
        <v>25</v>
      </c>
      <c r="R53" s="95" t="s">
        <v>36</v>
      </c>
    </row>
    <row r="54" spans="2:18" ht="15" hidden="1">
      <c r="B54" s="20" t="s">
        <v>10</v>
      </c>
      <c r="D54" s="9">
        <f>D53-D50</f>
        <v>0</v>
      </c>
      <c r="E54" s="33">
        <f t="shared" ref="E54:O54" si="27">E53-E50</f>
        <v>-3.9126004634543188E-5</v>
      </c>
      <c r="F54" s="9">
        <f t="shared" si="27"/>
        <v>0</v>
      </c>
      <c r="G54" s="28">
        <f t="shared" si="27"/>
        <v>0</v>
      </c>
      <c r="H54" s="9">
        <f t="shared" si="27"/>
        <v>0</v>
      </c>
      <c r="I54" s="9">
        <f t="shared" si="27"/>
        <v>0</v>
      </c>
      <c r="J54" s="10">
        <f t="shared" si="27"/>
        <v>45460.593872166064</v>
      </c>
      <c r="K54" s="10">
        <f t="shared" si="27"/>
        <v>8338.9255031783359</v>
      </c>
      <c r="L54" s="9">
        <f t="shared" si="27"/>
        <v>0</v>
      </c>
      <c r="M54" s="10">
        <f t="shared" si="27"/>
        <v>53799.519375344738</v>
      </c>
      <c r="N54" s="10">
        <f t="shared" si="27"/>
        <v>53799.519375344738</v>
      </c>
      <c r="O54" s="10">
        <f t="shared" si="27"/>
        <v>53799.519375344156</v>
      </c>
      <c r="P54" s="7"/>
      <c r="Q54" s="94"/>
      <c r="R54" s="96"/>
    </row>
    <row r="55" spans="2:18" hidden="1">
      <c r="D55" s="7"/>
      <c r="G55" s="7"/>
      <c r="H55" s="7"/>
      <c r="I55" s="7"/>
      <c r="J55" s="7"/>
      <c r="K55" s="7"/>
      <c r="M55" s="7"/>
      <c r="N55" s="7"/>
      <c r="O55" s="7"/>
    </row>
    <row r="56" spans="2:18" ht="30" hidden="1">
      <c r="B56" s="18" t="s">
        <v>28</v>
      </c>
      <c r="D56" s="8">
        <v>468098.18473335676</v>
      </c>
      <c r="E56" s="19">
        <v>6.2039126004634543E-2</v>
      </c>
      <c r="F56" s="8">
        <v>7545209.2071443461</v>
      </c>
      <c r="G56" s="27">
        <v>0.15</v>
      </c>
      <c r="H56" s="8">
        <v>11215403.15076784</v>
      </c>
      <c r="I56" s="8">
        <v>1682310.4726151761</v>
      </c>
      <c r="J56" s="8">
        <v>387630.41860833339</v>
      </c>
      <c r="K56" s="17">
        <v>3048.8062945783304</v>
      </c>
      <c r="L56" s="8">
        <v>1614676.7202255982</v>
      </c>
      <c r="M56" s="8">
        <v>2473454.1298618666</v>
      </c>
      <c r="N56" s="8">
        <v>2323461.6477537644</v>
      </c>
      <c r="O56" s="8">
        <v>638383.34086688457</v>
      </c>
      <c r="Q56" s="93" t="s">
        <v>26</v>
      </c>
      <c r="R56" s="95" t="s">
        <v>30</v>
      </c>
    </row>
    <row r="57" spans="2:18" ht="15" hidden="1">
      <c r="B57" s="20" t="s">
        <v>10</v>
      </c>
      <c r="D57" s="29">
        <f>D56-D53</f>
        <v>-6884.4189981192467</v>
      </c>
      <c r="E57" s="33">
        <f t="shared" ref="E57:O57" si="28">E56-E53</f>
        <v>3.9126004634543188E-5</v>
      </c>
      <c r="F57" s="29">
        <f t="shared" si="28"/>
        <v>-110968.98749999981</v>
      </c>
      <c r="G57" s="28">
        <f t="shared" si="28"/>
        <v>0</v>
      </c>
      <c r="H57" s="9">
        <f t="shared" si="28"/>
        <v>0</v>
      </c>
      <c r="I57" s="9">
        <f t="shared" si="28"/>
        <v>0</v>
      </c>
      <c r="J57" s="29">
        <f t="shared" si="28"/>
        <v>-1865.0250000000233</v>
      </c>
      <c r="K57" s="10">
        <f t="shared" si="28"/>
        <v>557.43986044977783</v>
      </c>
      <c r="L57" s="9">
        <f t="shared" si="28"/>
        <v>0</v>
      </c>
      <c r="M57" s="29">
        <f t="shared" si="28"/>
        <v>-8192.00413766969</v>
      </c>
      <c r="N57" s="29">
        <f t="shared" si="28"/>
        <v>-8192.00413766969</v>
      </c>
      <c r="O57" s="29">
        <f t="shared" si="28"/>
        <v>-8192.0041376691079</v>
      </c>
      <c r="Q57" s="94"/>
      <c r="R57" s="96"/>
    </row>
    <row r="58" spans="2:18" hidden="1">
      <c r="D58" s="7"/>
      <c r="G58" s="7"/>
      <c r="H58" s="7"/>
      <c r="I58" s="7"/>
      <c r="J58" s="7"/>
      <c r="K58" s="7"/>
      <c r="L58" s="7"/>
      <c r="M58" s="7"/>
      <c r="N58" s="7"/>
      <c r="O58" s="7"/>
    </row>
    <row r="59" spans="2:18" ht="30" hidden="1">
      <c r="B59" s="18" t="s">
        <v>31</v>
      </c>
      <c r="D59" s="8">
        <v>461140.24664072419</v>
      </c>
      <c r="E59" s="19">
        <v>6.2E-2</v>
      </c>
      <c r="F59" s="8">
        <v>7433055.1756366678</v>
      </c>
      <c r="G59" s="27">
        <v>0.14000000000000001</v>
      </c>
      <c r="H59" s="8">
        <v>11215403.15076784</v>
      </c>
      <c r="I59" s="8">
        <v>1570156.4411074978</v>
      </c>
      <c r="J59" s="8">
        <v>387630.41860833339</v>
      </c>
      <c r="K59" s="17">
        <v>2298.3166427948413</v>
      </c>
      <c r="L59" s="8">
        <v>1614676.7202255982</v>
      </c>
      <c r="M59" s="8">
        <v>2465745.7021174505</v>
      </c>
      <c r="N59" s="8">
        <v>2315753.2200093484</v>
      </c>
      <c r="O59" s="8">
        <v>630674.91312246828</v>
      </c>
      <c r="Q59" s="93" t="s">
        <v>26</v>
      </c>
      <c r="R59" s="95" t="s">
        <v>34</v>
      </c>
    </row>
    <row r="60" spans="2:18" ht="15" hidden="1">
      <c r="B60" s="20" t="s">
        <v>10</v>
      </c>
      <c r="D60" s="29">
        <f>D59-D56</f>
        <v>-6957.9380926325684</v>
      </c>
      <c r="E60" s="33">
        <f t="shared" ref="E60:O60" si="29">E59-E56</f>
        <v>-3.9126004634543188E-5</v>
      </c>
      <c r="F60" s="29">
        <f t="shared" si="29"/>
        <v>-112154.03150767833</v>
      </c>
      <c r="G60" s="30">
        <f t="shared" ref="G60" si="30">G59-G53</f>
        <v>-9.9999999999999811E-3</v>
      </c>
      <c r="H60" s="9">
        <f t="shared" si="29"/>
        <v>0</v>
      </c>
      <c r="I60" s="9">
        <f t="shared" si="29"/>
        <v>-112154.03150767833</v>
      </c>
      <c r="J60" s="29">
        <f t="shared" si="29"/>
        <v>0</v>
      </c>
      <c r="K60" s="29">
        <f t="shared" si="29"/>
        <v>-750.48965178348908</v>
      </c>
      <c r="L60" s="9">
        <f t="shared" si="29"/>
        <v>0</v>
      </c>
      <c r="M60" s="29">
        <f t="shared" si="29"/>
        <v>-7708.4277444160543</v>
      </c>
      <c r="N60" s="29">
        <f t="shared" si="29"/>
        <v>-7708.4277444160543</v>
      </c>
      <c r="O60" s="29">
        <f t="shared" si="29"/>
        <v>-7708.4277444162872</v>
      </c>
      <c r="Q60" s="94"/>
      <c r="R60" s="96"/>
    </row>
    <row r="61" spans="2:18" hidden="1">
      <c r="D61" s="15"/>
      <c r="E61" s="34"/>
      <c r="F61" s="15"/>
      <c r="G61" s="15"/>
      <c r="H61" s="15"/>
      <c r="I61" s="15"/>
      <c r="J61" s="15"/>
      <c r="K61" s="15"/>
      <c r="L61" s="15"/>
      <c r="M61" s="15"/>
      <c r="N61" s="15"/>
      <c r="O61" s="7"/>
    </row>
    <row r="62" spans="2:18" hidden="1">
      <c r="D62" s="7"/>
      <c r="G62" s="7"/>
      <c r="H62" s="7"/>
      <c r="I62" s="7"/>
      <c r="J62" s="7"/>
      <c r="K62" s="7"/>
      <c r="L62" s="7"/>
      <c r="M62" s="7"/>
      <c r="N62" s="7"/>
      <c r="O62" s="7"/>
    </row>
    <row r="63" spans="2:18" ht="15" hidden="1">
      <c r="B63" s="18" t="s">
        <v>32</v>
      </c>
      <c r="D63" s="8">
        <v>460248.50147676689</v>
      </c>
      <c r="E63" s="19">
        <v>6.2E-2</v>
      </c>
      <c r="F63" s="8">
        <v>7418681.2599904239</v>
      </c>
      <c r="G63" s="27">
        <v>0.14000000000000001</v>
      </c>
      <c r="H63" s="8">
        <v>11112732.324723236</v>
      </c>
      <c r="I63" s="8">
        <v>1555782.5254612532</v>
      </c>
      <c r="J63" s="8">
        <v>387630.41860833339</v>
      </c>
      <c r="K63" s="17">
        <v>2202.1321828775317</v>
      </c>
      <c r="L63" s="8">
        <v>1512005.8941809947</v>
      </c>
      <c r="M63" s="8">
        <v>2362086.9464489724</v>
      </c>
      <c r="N63" s="8">
        <v>2212094.4643408703</v>
      </c>
      <c r="O63" s="8">
        <v>527016.15745399019</v>
      </c>
      <c r="Q63" s="93" t="s">
        <v>26</v>
      </c>
      <c r="R63" s="95" t="s">
        <v>33</v>
      </c>
    </row>
    <row r="64" spans="2:18" ht="15" hidden="1">
      <c r="B64" s="20" t="s">
        <v>10</v>
      </c>
      <c r="D64" s="29">
        <f>D63-D59</f>
        <v>-891.74516395729734</v>
      </c>
      <c r="E64" s="33">
        <f t="shared" ref="E64:O64" si="31">E63-E59</f>
        <v>0</v>
      </c>
      <c r="F64" s="29">
        <f t="shared" si="31"/>
        <v>-14373.91564624384</v>
      </c>
      <c r="G64" s="32">
        <f t="shared" si="31"/>
        <v>0</v>
      </c>
      <c r="H64" s="29">
        <f t="shared" si="31"/>
        <v>-102670.82604460418</v>
      </c>
      <c r="I64" s="29">
        <f t="shared" si="31"/>
        <v>-14373.915646244539</v>
      </c>
      <c r="J64" s="31">
        <f t="shared" si="31"/>
        <v>0</v>
      </c>
      <c r="K64" s="29">
        <f t="shared" si="31"/>
        <v>-96.184459917309596</v>
      </c>
      <c r="L64" s="29">
        <f t="shared" si="31"/>
        <v>-102670.82604460348</v>
      </c>
      <c r="M64" s="29">
        <f t="shared" si="31"/>
        <v>-103658.75566847809</v>
      </c>
      <c r="N64" s="29">
        <f t="shared" si="31"/>
        <v>-103658.75566847809</v>
      </c>
      <c r="O64" s="29">
        <f t="shared" si="31"/>
        <v>-103658.75566847809</v>
      </c>
      <c r="Q64" s="94"/>
      <c r="R64" s="96"/>
    </row>
    <row r="65" spans="2:15" hidden="1">
      <c r="D65" s="7"/>
      <c r="G65" s="7"/>
      <c r="H65" s="7"/>
      <c r="I65" s="7"/>
      <c r="J65" s="7"/>
      <c r="K65" s="16"/>
      <c r="L65" s="7"/>
      <c r="M65" s="15"/>
      <c r="N65" s="7"/>
      <c r="O65" s="7"/>
    </row>
    <row r="66" spans="2:15" hidden="1">
      <c r="D66" s="7"/>
      <c r="G66" s="7"/>
      <c r="H66" s="7"/>
      <c r="I66" s="7"/>
      <c r="J66" s="7"/>
      <c r="K66" s="7"/>
      <c r="L66" s="7"/>
      <c r="M66" s="7"/>
      <c r="N66" s="7"/>
      <c r="O66" s="7"/>
    </row>
    <row r="67" spans="2:15" ht="60" hidden="1">
      <c r="B67" s="18" t="s">
        <v>37</v>
      </c>
      <c r="D67" s="8">
        <v>465269.50698462635</v>
      </c>
      <c r="E67" s="19">
        <v>6.2E-2</v>
      </c>
      <c r="F67" s="8">
        <v>7499614.1459160643</v>
      </c>
      <c r="G67" s="27">
        <v>0.14000000000000001</v>
      </c>
      <c r="H67" s="8">
        <v>11690824.367049241</v>
      </c>
      <c r="I67" s="8">
        <v>1636715.4113868941</v>
      </c>
      <c r="J67" s="8">
        <v>387630.41860833339</v>
      </c>
      <c r="K67" s="17">
        <v>2743.7024907804225</v>
      </c>
      <c r="L67" s="8">
        <v>1512005.8941809947</v>
      </c>
      <c r="M67" s="8">
        <v>2367649.5222647348</v>
      </c>
      <c r="N67" s="8">
        <v>2217657.0401566327</v>
      </c>
      <c r="O67" s="8">
        <v>496211.26974934351</v>
      </c>
    </row>
    <row r="68" spans="2:15" ht="15" hidden="1">
      <c r="B68" s="20" t="s">
        <v>10</v>
      </c>
      <c r="D68" s="29">
        <f>D67-D63</f>
        <v>5021.0055078594596</v>
      </c>
      <c r="E68" s="33">
        <f t="shared" ref="E68:O68" si="32">E67-E63</f>
        <v>0</v>
      </c>
      <c r="F68" s="29">
        <f t="shared" si="32"/>
        <v>80932.885925640352</v>
      </c>
      <c r="G68" s="32">
        <f t="shared" si="32"/>
        <v>0</v>
      </c>
      <c r="H68" s="29">
        <f t="shared" si="32"/>
        <v>578092.04232600518</v>
      </c>
      <c r="I68" s="29">
        <f t="shared" si="32"/>
        <v>80932.885925640818</v>
      </c>
      <c r="J68" s="31">
        <f t="shared" si="32"/>
        <v>0</v>
      </c>
      <c r="K68" s="29">
        <f t="shared" si="32"/>
        <v>541.57030790289082</v>
      </c>
      <c r="L68" s="31">
        <f t="shared" si="32"/>
        <v>0</v>
      </c>
      <c r="M68" s="29">
        <f t="shared" si="32"/>
        <v>5562.5758157623932</v>
      </c>
      <c r="N68" s="29">
        <f t="shared" si="32"/>
        <v>5562.5758157623932</v>
      </c>
      <c r="O68" s="29">
        <f t="shared" si="32"/>
        <v>-30804.887704646681</v>
      </c>
    </row>
    <row r="69" spans="2:15">
      <c r="D69" s="7"/>
      <c r="G69" s="7"/>
      <c r="H69" s="7"/>
      <c r="I69" s="7"/>
      <c r="J69" s="7"/>
      <c r="K69" s="7"/>
      <c r="L69" s="7"/>
      <c r="M69" s="7"/>
      <c r="N69" s="7"/>
      <c r="O69" s="7"/>
    </row>
    <row r="70" spans="2:15">
      <c r="D70" s="7"/>
      <c r="G70" s="7"/>
      <c r="H70" s="7"/>
      <c r="I70" s="7"/>
      <c r="J70" s="7"/>
      <c r="K70" s="7"/>
      <c r="L70" s="7"/>
      <c r="M70" s="7"/>
      <c r="N70" s="7"/>
      <c r="O70" s="7"/>
    </row>
  </sheetData>
  <mergeCells count="25">
    <mergeCell ref="Q59:Q60"/>
    <mergeCell ref="R59:R60"/>
    <mergeCell ref="Q63:Q64"/>
    <mergeCell ref="R63:R64"/>
    <mergeCell ref="B47:B48"/>
    <mergeCell ref="Q50:Q51"/>
    <mergeCell ref="R50:R51"/>
    <mergeCell ref="Q56:Q57"/>
    <mergeCell ref="R56:R57"/>
    <mergeCell ref="Q53:Q54"/>
    <mergeCell ref="R53:R54"/>
    <mergeCell ref="Q44:Q45"/>
    <mergeCell ref="R44:R45"/>
    <mergeCell ref="B2:O2"/>
    <mergeCell ref="B3:O3"/>
    <mergeCell ref="Q11:Q12"/>
    <mergeCell ref="R11:R12"/>
    <mergeCell ref="Q14:Q15"/>
    <mergeCell ref="R14:R15"/>
    <mergeCell ref="Q17:Q18"/>
    <mergeCell ref="R17:R18"/>
    <mergeCell ref="Q20:Q21"/>
    <mergeCell ref="R20:R21"/>
    <mergeCell ref="Q23:Q24"/>
    <mergeCell ref="R23:R24"/>
  </mergeCells>
  <pageMargins left="0.34" right="0.26" top="0.61" bottom="0.56999999999999995" header="0.5" footer="0.28000000000000003"/>
  <pageSetup scale="63" orientation="landscape" r:id="rId1"/>
  <headerFooter alignWithMargins="0">
    <oddHeader>&amp;R&amp;D</oddHeader>
    <oddFooter>&amp;L&amp;Z&amp;F&amp;R&amp;P of  &amp;N</oddFooter>
  </headerFooter>
  <ignoredErrors>
    <ignoredError sqref="J3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1-VECC-34s</vt:lpstr>
      <vt:lpstr>'1-VECC-34s'!Print_Area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 Amanda Jankowski</cp:lastModifiedBy>
  <cp:lastPrinted>2013-07-03T16:00:45Z</cp:lastPrinted>
  <dcterms:created xsi:type="dcterms:W3CDTF">2008-12-08T19:11:32Z</dcterms:created>
  <dcterms:modified xsi:type="dcterms:W3CDTF">2013-07-08T14:28:59Z</dcterms:modified>
</cp:coreProperties>
</file>