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9035" windowHeight="11385"/>
  </bookViews>
  <sheets>
    <sheet name="Rev Req" sheetId="1" r:id="rId1"/>
    <sheet name="Rate Base-Cost of Cap" sheetId="2" r:id="rId2"/>
  </sheets>
  <calcPr calcId="145621"/>
</workbook>
</file>

<file path=xl/calcChain.xml><?xml version="1.0" encoding="utf-8"?>
<calcChain xmlns="http://schemas.openxmlformats.org/spreadsheetml/2006/main">
  <c r="J31" i="1" l="1"/>
  <c r="H31" i="1"/>
  <c r="D22" i="2" l="1"/>
  <c r="F22" i="2"/>
  <c r="H30" i="1" l="1"/>
  <c r="J30" i="1" s="1"/>
  <c r="J33" i="1" l="1"/>
  <c r="I33" i="1"/>
  <c r="H33" i="1"/>
  <c r="G33" i="1"/>
  <c r="F33" i="1"/>
  <c r="E33" i="1"/>
  <c r="D33" i="1"/>
  <c r="C33" i="1"/>
  <c r="B33" i="1"/>
  <c r="F24" i="2"/>
  <c r="F21" i="2"/>
  <c r="D24" i="2"/>
  <c r="C24" i="2"/>
  <c r="B24" i="2"/>
  <c r="E24" i="2"/>
  <c r="D14" i="2" l="1"/>
  <c r="H27" i="1" l="1"/>
  <c r="J27" i="1" s="1"/>
  <c r="H26" i="1"/>
  <c r="J26" i="1" s="1"/>
  <c r="H25" i="1"/>
  <c r="J25" i="1" s="1"/>
  <c r="F17" i="2"/>
  <c r="F14" i="2"/>
  <c r="H28" i="1"/>
  <c r="J28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0" i="1" l="1"/>
  <c r="F40" i="2" l="1"/>
  <c r="B40" i="2"/>
  <c r="F35" i="2"/>
  <c r="D5" i="2"/>
  <c r="H3" i="1" l="1"/>
  <c r="D12" i="2" l="1"/>
  <c r="D15" i="2"/>
  <c r="D18" i="2" l="1"/>
  <c r="J10" i="1" l="1"/>
  <c r="H11" i="1"/>
  <c r="J11" i="1" s="1"/>
  <c r="H9" i="1" l="1"/>
  <c r="J9" i="1" s="1"/>
  <c r="J41" i="2" l="1"/>
  <c r="I39" i="2"/>
  <c r="D6" i="2"/>
  <c r="D8" i="2"/>
  <c r="D9" i="2"/>
  <c r="H6" i="1"/>
  <c r="H7" i="1"/>
  <c r="J7" i="1" s="1"/>
  <c r="H8" i="1"/>
  <c r="J8" i="1" s="1"/>
  <c r="H15" i="1"/>
  <c r="J15" i="1" s="1"/>
  <c r="H16" i="1"/>
  <c r="J16" i="1" s="1"/>
  <c r="H17" i="1"/>
  <c r="J17" i="1" s="1"/>
  <c r="J3" i="1"/>
  <c r="J6" i="1" l="1"/>
  <c r="F8" i="2"/>
  <c r="H12" i="1"/>
  <c r="J12" i="1" s="1"/>
  <c r="F9" i="2"/>
  <c r="E39" i="2"/>
  <c r="J39" i="2" s="1"/>
  <c r="F6" i="2" l="1"/>
  <c r="F5" i="2"/>
  <c r="C33" i="2" l="1"/>
  <c r="C34" i="2"/>
  <c r="E34" i="2" s="1"/>
  <c r="C38" i="2"/>
  <c r="C40" i="2" l="1"/>
  <c r="E38" i="2"/>
  <c r="E40" i="2" s="1"/>
  <c r="C35" i="2"/>
  <c r="E33" i="2"/>
  <c r="E35" i="2" s="1"/>
  <c r="E42" i="2" l="1"/>
  <c r="C42" i="2"/>
  <c r="F18" i="2"/>
  <c r="D11" i="2" l="1"/>
  <c r="F11" i="2" s="1"/>
  <c r="G38" i="2" l="1"/>
  <c r="G33" i="2"/>
  <c r="G34" i="2"/>
  <c r="I34" i="2" s="1"/>
  <c r="J34" i="2" s="1"/>
  <c r="G40" i="2" l="1"/>
  <c r="I38" i="2"/>
  <c r="G35" i="2"/>
  <c r="I33" i="2"/>
  <c r="G42" i="2" l="1"/>
  <c r="J33" i="2"/>
  <c r="I35" i="2"/>
  <c r="I40" i="2"/>
  <c r="J40" i="2" s="1"/>
  <c r="J38" i="2"/>
  <c r="H14" i="1" l="1"/>
  <c r="J14" i="1" s="1"/>
  <c r="I42" i="2"/>
  <c r="J42" i="2" s="1"/>
  <c r="J35" i="2"/>
  <c r="H13" i="1" l="1"/>
  <c r="J13" i="1" l="1"/>
</calcChain>
</file>

<file path=xl/sharedStrings.xml><?xml version="1.0" encoding="utf-8"?>
<sst xmlns="http://schemas.openxmlformats.org/spreadsheetml/2006/main" count="72" uniqueCount="56">
  <si>
    <t>OM&amp;A Expenses</t>
  </si>
  <si>
    <t>Amortization</t>
  </si>
  <si>
    <t>Income Taxes Grossed Up</t>
  </si>
  <si>
    <t>Deemed interest Expense</t>
  </si>
  <si>
    <t>Return on Deemed Equity</t>
  </si>
  <si>
    <t>Service Revenue Requirement</t>
  </si>
  <si>
    <t>Revenue Offsets</t>
  </si>
  <si>
    <t>Base Revenue Requirement</t>
  </si>
  <si>
    <t>Initial Application</t>
  </si>
  <si>
    <t>Addition of Leap</t>
  </si>
  <si>
    <t>Interest Change from Rate Base ADJ</t>
  </si>
  <si>
    <t>Return Change from Rate Base ADJ</t>
  </si>
  <si>
    <t>Gross Fixed Assets (Average)</t>
  </si>
  <si>
    <t>Accumulated Depreciation (Average)</t>
  </si>
  <si>
    <t>Net Fixed Assets</t>
  </si>
  <si>
    <t>Allowance for Working Capital</t>
  </si>
  <si>
    <t>Total Rate Base</t>
  </si>
  <si>
    <t>(%)</t>
  </si>
  <si>
    <t>($)</t>
  </si>
  <si>
    <t>Debt</t>
  </si>
  <si>
    <t xml:space="preserve">  Long-term Debt</t>
  </si>
  <si>
    <t xml:space="preserve">  Short-term Debt</t>
  </si>
  <si>
    <t>Total Debt</t>
  </si>
  <si>
    <t>Equity</t>
  </si>
  <si>
    <t xml:space="preserve">  Common Equity</t>
  </si>
  <si>
    <t xml:space="preserve">  Preferred Shares</t>
  </si>
  <si>
    <t>Total Equity</t>
  </si>
  <si>
    <t>Total</t>
  </si>
  <si>
    <t>Difference</t>
  </si>
  <si>
    <t>Ammended application</t>
  </si>
  <si>
    <t>Ammended Application</t>
  </si>
  <si>
    <t>Adjust Return on Rate Base associated with deferred PPE - transition to MIFRS</t>
  </si>
  <si>
    <t>Rent increase</t>
  </si>
  <si>
    <t>Harris upgrade moved to 2013</t>
  </si>
  <si>
    <t>Change to reflect 2012 actual fixed asset additions</t>
  </si>
  <si>
    <t>and deferral of 2012 projects to 2013</t>
  </si>
  <si>
    <t>Revised to reflect 2012 actual fixed asset additions</t>
  </si>
  <si>
    <t>Addition for COS application costs</t>
  </si>
  <si>
    <t>Appendix 1</t>
  </si>
  <si>
    <t>Change to OM&amp; A costs  $189,750 increase</t>
  </si>
  <si>
    <t>Changes from responses to intervenor IR</t>
  </si>
  <si>
    <t>Changes from responses to Board IR</t>
  </si>
  <si>
    <t>as contributions</t>
  </si>
  <si>
    <t>Increase in depreciation due to update of useful life</t>
  </si>
  <si>
    <t>Addition of estimated insurance proceeds to 2013</t>
  </si>
  <si>
    <t>Reallocation of SSS admin out of base revenue requirement</t>
  </si>
  <si>
    <t xml:space="preserve">for overhead lines to 45 years </t>
  </si>
  <si>
    <t>Decrease in cost of power due to rate changes</t>
  </si>
  <si>
    <t xml:space="preserve">Interest Change from rate base change </t>
  </si>
  <si>
    <t>and load forecast change</t>
  </si>
  <si>
    <t>Changes from Round 2 of IR's</t>
  </si>
  <si>
    <t>Change in cost of power - rate change</t>
  </si>
  <si>
    <t>Changes from responses to Round 2 IR's</t>
  </si>
  <si>
    <t>Change to deemed interest and cost of power/rate base</t>
  </si>
  <si>
    <t>Staff 58 adjustment to conduit/UG conductor useful lives</t>
  </si>
  <si>
    <t>Staff 71 - change to conduit/UG conductor useful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</si>
</sst>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&quot;$&quot;#,##0_);[Red]\(&quot;$&quot;#,##0\);&quot;$&quot;\ \-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0" fillId="0" borderId="0" xfId="1" applyNumberFormat="1" applyFont="1"/>
    <xf numFmtId="0" fontId="4" fillId="0" borderId="0" xfId="0" applyFont="1"/>
    <xf numFmtId="165" fontId="4" fillId="0" borderId="0" xfId="1" applyNumberFormat="1" applyFont="1"/>
    <xf numFmtId="0" fontId="5" fillId="0" borderId="0" xfId="0" applyFont="1"/>
    <xf numFmtId="165" fontId="5" fillId="0" borderId="0" xfId="1" applyNumberFormat="1" applyFont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0" xfId="0" quotePrefix="1" applyBorder="1" applyAlignment="1" applyProtection="1">
      <alignment horizontal="center"/>
    </xf>
    <xf numFmtId="0" fontId="7" fillId="0" borderId="1" xfId="0" applyFont="1" applyBorder="1" applyProtection="1"/>
    <xf numFmtId="0" fontId="0" fillId="0" borderId="0" xfId="0" quotePrefix="1" applyBorder="1" applyProtection="1"/>
    <xf numFmtId="10" fontId="0" fillId="0" borderId="0" xfId="2" applyNumberFormat="1" applyFont="1" applyFill="1" applyBorder="1" applyProtection="1"/>
    <xf numFmtId="166" fontId="0" fillId="0" borderId="0" xfId="1" applyNumberFormat="1" applyFont="1" applyBorder="1" applyProtection="1"/>
    <xf numFmtId="10" fontId="0" fillId="0" borderId="1" xfId="2" applyNumberFormat="1" applyFont="1" applyFill="1" applyBorder="1" applyProtection="1"/>
    <xf numFmtId="166" fontId="0" fillId="0" borderId="1" xfId="1" applyNumberFormat="1" applyFont="1" applyBorder="1" applyProtection="1"/>
    <xf numFmtId="0" fontId="7" fillId="0" borderId="0" xfId="0" applyFont="1" applyBorder="1" applyProtection="1"/>
    <xf numFmtId="10" fontId="0" fillId="0" borderId="2" xfId="2" applyNumberFormat="1" applyFont="1" applyBorder="1" applyProtection="1"/>
    <xf numFmtId="166" fontId="0" fillId="0" borderId="2" xfId="1" applyNumberFormat="1" applyFont="1" applyBorder="1" applyProtection="1"/>
    <xf numFmtId="10" fontId="0" fillId="0" borderId="0" xfId="2" applyNumberFormat="1" applyFont="1" applyBorder="1" applyProtection="1"/>
    <xf numFmtId="167" fontId="0" fillId="0" borderId="0" xfId="2" applyNumberFormat="1" applyFont="1" applyBorder="1" applyProtection="1"/>
    <xf numFmtId="166" fontId="0" fillId="0" borderId="0" xfId="0" applyNumberFormat="1" applyBorder="1" applyProtection="1"/>
    <xf numFmtId="0" fontId="0" fillId="0" borderId="0" xfId="0" quotePrefix="1" applyBorder="1" applyAlignment="1" applyProtection="1"/>
    <xf numFmtId="10" fontId="0" fillId="0" borderId="0" xfId="2" applyNumberFormat="1" applyFont="1" applyBorder="1" applyAlignment="1" applyProtection="1"/>
    <xf numFmtId="166" fontId="0" fillId="0" borderId="0" xfId="1" applyNumberFormat="1" applyFont="1" applyBorder="1" applyAlignment="1" applyProtection="1"/>
    <xf numFmtId="10" fontId="0" fillId="0" borderId="0" xfId="2" applyNumberFormat="1" applyFont="1" applyFill="1" applyBorder="1" applyAlignment="1" applyProtection="1"/>
    <xf numFmtId="10" fontId="0" fillId="0" borderId="1" xfId="2" applyNumberFormat="1" applyFont="1" applyFill="1" applyBorder="1" applyAlignment="1" applyProtection="1"/>
    <xf numFmtId="166" fontId="0" fillId="0" borderId="1" xfId="1" applyNumberFormat="1" applyFont="1" applyBorder="1" applyAlignment="1" applyProtection="1"/>
    <xf numFmtId="10" fontId="0" fillId="0" borderId="3" xfId="0" applyNumberFormat="1" applyBorder="1" applyProtection="1"/>
    <xf numFmtId="166" fontId="0" fillId="0" borderId="3" xfId="1" applyNumberFormat="1" applyFont="1" applyBorder="1" applyProtection="1"/>
    <xf numFmtId="10" fontId="0" fillId="0" borderId="3" xfId="2" applyNumberFormat="1" applyFont="1" applyBorder="1" applyProtection="1"/>
    <xf numFmtId="49" fontId="6" fillId="0" borderId="0" xfId="0" applyNumberFormat="1" applyFont="1" applyFill="1" applyBorder="1" applyAlignment="1" applyProtection="1"/>
    <xf numFmtId="165" fontId="0" fillId="0" borderId="0" xfId="0" applyNumberFormat="1"/>
    <xf numFmtId="164" fontId="0" fillId="0" borderId="0" xfId="0" applyNumberFormat="1"/>
    <xf numFmtId="9" fontId="0" fillId="0" borderId="0" xfId="2" applyFont="1"/>
    <xf numFmtId="9" fontId="0" fillId="0" borderId="0" xfId="0" applyNumberFormat="1"/>
    <xf numFmtId="0" fontId="2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Font="1"/>
    <xf numFmtId="0" fontId="2" fillId="0" borderId="0" xfId="0" applyFont="1" applyBorder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B13" zoomScale="115" zoomScaleNormal="115" workbookViewId="0">
      <selection activeCell="M30" sqref="M30"/>
    </sheetView>
  </sheetViews>
  <sheetFormatPr defaultRowHeight="15" x14ac:dyDescent="0.25"/>
  <cols>
    <col min="1" max="1" width="54.42578125" customWidth="1"/>
    <col min="2" max="3" width="13.7109375" bestFit="1" customWidth="1"/>
    <col min="4" max="5" width="11.85546875" bestFit="1" customWidth="1"/>
    <col min="6" max="6" width="13.7109375" bestFit="1" customWidth="1"/>
    <col min="7" max="7" width="13.7109375" customWidth="1"/>
    <col min="8" max="8" width="14.85546875" bestFit="1" customWidth="1"/>
    <col min="9" max="9" width="12.7109375" bestFit="1" customWidth="1"/>
    <col min="10" max="10" width="13.85546875" bestFit="1" customWidth="1"/>
  </cols>
  <sheetData>
    <row r="1" spans="1:10" ht="21" x14ac:dyDescent="0.35">
      <c r="A1" s="41" t="s">
        <v>38</v>
      </c>
    </row>
    <row r="2" spans="1:10" s="1" customFormat="1" ht="105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31</v>
      </c>
      <c r="H2" s="4" t="s">
        <v>5</v>
      </c>
      <c r="I2" s="4" t="s">
        <v>6</v>
      </c>
      <c r="J2" s="4" t="s">
        <v>7</v>
      </c>
    </row>
    <row r="3" spans="1:10" x14ac:dyDescent="0.25">
      <c r="A3" s="2" t="s">
        <v>8</v>
      </c>
      <c r="B3" s="5">
        <v>1845829</v>
      </c>
      <c r="C3" s="5">
        <v>257104</v>
      </c>
      <c r="D3" s="5">
        <v>20037</v>
      </c>
      <c r="E3" s="5">
        <v>264743</v>
      </c>
      <c r="F3" s="5">
        <v>378323</v>
      </c>
      <c r="G3" s="5">
        <v>-12506</v>
      </c>
      <c r="H3" s="5">
        <f>SUM(B3:G3)</f>
        <v>2753530</v>
      </c>
      <c r="I3" s="5">
        <v>104600</v>
      </c>
      <c r="J3" s="5">
        <f>H3-I3</f>
        <v>2648930</v>
      </c>
    </row>
    <row r="4" spans="1:10" x14ac:dyDescent="0.25">
      <c r="A4" s="2"/>
      <c r="B4" s="5"/>
      <c r="C4" s="5"/>
      <c r="D4" s="5"/>
      <c r="E4" s="5"/>
      <c r="F4" s="5"/>
      <c r="G4" s="5"/>
      <c r="H4" s="5"/>
      <c r="I4" s="5"/>
      <c r="J4" s="5"/>
    </row>
    <row r="5" spans="1:10" x14ac:dyDescent="0.25">
      <c r="A5" s="2" t="s">
        <v>40</v>
      </c>
      <c r="B5" s="5"/>
      <c r="C5" s="5"/>
      <c r="D5" s="5"/>
      <c r="E5" s="5"/>
      <c r="F5" s="5"/>
      <c r="G5" s="5"/>
      <c r="H5" s="5"/>
      <c r="I5" s="5"/>
      <c r="J5" s="5"/>
    </row>
    <row r="6" spans="1:10" x14ac:dyDescent="0.25">
      <c r="A6" t="s">
        <v>9</v>
      </c>
      <c r="B6" s="5">
        <v>2000</v>
      </c>
      <c r="C6" s="5"/>
      <c r="D6" s="5"/>
      <c r="E6" s="5"/>
      <c r="F6" s="5"/>
      <c r="G6" s="5"/>
      <c r="H6" s="5">
        <f t="shared" ref="H6:H31" si="0">SUM(B6:F6)</f>
        <v>2000</v>
      </c>
      <c r="I6" s="5"/>
      <c r="J6" s="5">
        <f t="shared" ref="J6:J31" si="1">H6-I6</f>
        <v>2000</v>
      </c>
    </row>
    <row r="7" spans="1:10" x14ac:dyDescent="0.25">
      <c r="A7" t="s">
        <v>37</v>
      </c>
      <c r="B7" s="5">
        <v>83750</v>
      </c>
      <c r="C7" s="5"/>
      <c r="D7" s="5"/>
      <c r="E7" s="5"/>
      <c r="F7" s="5"/>
      <c r="G7" s="5"/>
      <c r="H7" s="5">
        <f t="shared" si="0"/>
        <v>83750</v>
      </c>
      <c r="I7" s="5"/>
      <c r="J7" s="5">
        <f t="shared" si="1"/>
        <v>83750</v>
      </c>
    </row>
    <row r="8" spans="1:10" x14ac:dyDescent="0.25">
      <c r="A8" t="s">
        <v>32</v>
      </c>
      <c r="B8" s="5">
        <v>54000</v>
      </c>
      <c r="C8" s="5"/>
      <c r="D8" s="5"/>
      <c r="E8" s="5"/>
      <c r="F8" s="5"/>
      <c r="G8" s="5"/>
      <c r="H8" s="5">
        <f t="shared" si="0"/>
        <v>54000</v>
      </c>
      <c r="I8" s="5"/>
      <c r="J8" s="5">
        <f t="shared" si="1"/>
        <v>54000</v>
      </c>
    </row>
    <row r="9" spans="1:10" x14ac:dyDescent="0.25">
      <c r="A9" t="s">
        <v>33</v>
      </c>
      <c r="B9" s="5">
        <v>50000</v>
      </c>
      <c r="C9" s="5"/>
      <c r="D9" s="5"/>
      <c r="E9" s="5"/>
      <c r="F9" s="5"/>
      <c r="G9" s="5"/>
      <c r="H9" s="5">
        <f t="shared" si="0"/>
        <v>50000</v>
      </c>
      <c r="I9" s="5"/>
      <c r="J9" s="5">
        <f t="shared" si="1"/>
        <v>50000</v>
      </c>
    </row>
    <row r="10" spans="1:10" x14ac:dyDescent="0.25">
      <c r="A10" t="s">
        <v>34</v>
      </c>
      <c r="B10" s="5"/>
      <c r="C10" s="5">
        <v>-46237</v>
      </c>
      <c r="D10" s="5"/>
      <c r="E10" s="5"/>
      <c r="F10" s="5"/>
      <c r="G10" s="5">
        <v>3776</v>
      </c>
      <c r="H10" s="5">
        <f>SUM(B10:G10)</f>
        <v>-42461</v>
      </c>
      <c r="I10" s="5"/>
      <c r="J10" s="5">
        <f t="shared" si="1"/>
        <v>-42461</v>
      </c>
    </row>
    <row r="11" spans="1:10" x14ac:dyDescent="0.25">
      <c r="A11" t="s">
        <v>35</v>
      </c>
      <c r="B11" s="5"/>
      <c r="C11" s="5"/>
      <c r="D11" s="5"/>
      <c r="E11" s="5"/>
      <c r="F11" s="5"/>
      <c r="G11" s="5"/>
      <c r="H11" s="5">
        <f t="shared" si="0"/>
        <v>0</v>
      </c>
      <c r="I11" s="5"/>
      <c r="J11" s="5">
        <f t="shared" si="1"/>
        <v>0</v>
      </c>
    </row>
    <row r="12" spans="1:10" x14ac:dyDescent="0.25">
      <c r="B12" s="5"/>
      <c r="C12" s="5"/>
      <c r="D12" s="5"/>
      <c r="E12" s="5"/>
      <c r="F12" s="5"/>
      <c r="G12" s="5"/>
      <c r="H12" s="5">
        <f t="shared" si="0"/>
        <v>0</v>
      </c>
      <c r="I12" s="5"/>
      <c r="J12" s="5">
        <f t="shared" si="1"/>
        <v>0</v>
      </c>
    </row>
    <row r="13" spans="1:10" x14ac:dyDescent="0.25">
      <c r="A13" t="s">
        <v>10</v>
      </c>
      <c r="B13" s="5"/>
      <c r="C13" s="5"/>
      <c r="D13" s="5"/>
      <c r="E13" s="5">
        <v>-56183</v>
      </c>
      <c r="F13" s="5"/>
      <c r="G13" s="5"/>
      <c r="H13" s="5">
        <f t="shared" si="0"/>
        <v>-56183</v>
      </c>
      <c r="I13" s="5"/>
      <c r="J13" s="5">
        <f t="shared" si="1"/>
        <v>-56183</v>
      </c>
    </row>
    <row r="14" spans="1:10" x14ac:dyDescent="0.25">
      <c r="A14" t="s">
        <v>11</v>
      </c>
      <c r="B14" s="5"/>
      <c r="C14" s="5"/>
      <c r="D14" s="5">
        <v>1517</v>
      </c>
      <c r="E14" s="5"/>
      <c r="F14" s="5">
        <v>-64871</v>
      </c>
      <c r="G14" s="5"/>
      <c r="H14" s="5">
        <f t="shared" si="0"/>
        <v>-63354</v>
      </c>
      <c r="I14" s="5"/>
      <c r="J14" s="5">
        <f t="shared" si="1"/>
        <v>-63354</v>
      </c>
    </row>
    <row r="15" spans="1:10" x14ac:dyDescent="0.25">
      <c r="B15" s="5"/>
      <c r="C15" s="5"/>
      <c r="D15" s="5"/>
      <c r="E15" s="5"/>
      <c r="F15" s="5"/>
      <c r="G15" s="5"/>
      <c r="H15" s="5">
        <f t="shared" si="0"/>
        <v>0</v>
      </c>
      <c r="I15" s="5"/>
      <c r="J15" s="5">
        <f t="shared" si="1"/>
        <v>0</v>
      </c>
    </row>
    <row r="16" spans="1:10" x14ac:dyDescent="0.25">
      <c r="B16" s="5"/>
      <c r="C16" s="5"/>
      <c r="D16" s="5"/>
      <c r="E16" s="5"/>
      <c r="F16" s="5"/>
      <c r="G16" s="5"/>
      <c r="H16" s="5">
        <f t="shared" si="0"/>
        <v>0</v>
      </c>
      <c r="I16" s="5"/>
      <c r="J16" s="5">
        <f t="shared" si="1"/>
        <v>0</v>
      </c>
    </row>
    <row r="17" spans="1:10" x14ac:dyDescent="0.25">
      <c r="A17" s="39" t="s">
        <v>41</v>
      </c>
      <c r="B17" s="5"/>
      <c r="C17" s="5"/>
      <c r="D17" s="5"/>
      <c r="E17" s="5"/>
      <c r="F17" s="5"/>
      <c r="G17" s="5"/>
      <c r="H17" s="5">
        <f t="shared" si="0"/>
        <v>0</v>
      </c>
      <c r="I17" s="5"/>
      <c r="J17" s="5">
        <f t="shared" si="1"/>
        <v>0</v>
      </c>
    </row>
    <row r="18" spans="1:10" x14ac:dyDescent="0.25">
      <c r="A18" s="42" t="s">
        <v>44</v>
      </c>
      <c r="B18" s="5"/>
      <c r="C18" s="5"/>
      <c r="D18" s="5"/>
      <c r="E18" s="5"/>
      <c r="F18" s="5"/>
      <c r="G18" s="5"/>
      <c r="H18" s="5">
        <f t="shared" si="0"/>
        <v>0</v>
      </c>
      <c r="I18" s="5"/>
      <c r="J18" s="5">
        <f t="shared" si="1"/>
        <v>0</v>
      </c>
    </row>
    <row r="19" spans="1:10" x14ac:dyDescent="0.25">
      <c r="A19" s="42" t="s">
        <v>42</v>
      </c>
      <c r="B19" s="5"/>
      <c r="C19" s="5">
        <v>-2521</v>
      </c>
      <c r="D19" s="5"/>
      <c r="E19" s="5"/>
      <c r="F19" s="5"/>
      <c r="G19" s="5"/>
      <c r="H19" s="5">
        <f t="shared" si="0"/>
        <v>-2521</v>
      </c>
      <c r="I19" s="5"/>
      <c r="J19" s="5">
        <f t="shared" si="1"/>
        <v>-2521</v>
      </c>
    </row>
    <row r="20" spans="1:10" x14ac:dyDescent="0.25">
      <c r="A20" s="42"/>
      <c r="B20" s="5"/>
      <c r="C20" s="5"/>
      <c r="D20" s="5"/>
      <c r="E20" s="5"/>
      <c r="F20" s="5"/>
      <c r="G20" s="5"/>
      <c r="H20" s="5">
        <f t="shared" si="0"/>
        <v>0</v>
      </c>
      <c r="I20" s="5"/>
      <c r="J20" s="5">
        <f t="shared" si="1"/>
        <v>0</v>
      </c>
    </row>
    <row r="21" spans="1:10" x14ac:dyDescent="0.25">
      <c r="A21" s="42" t="s">
        <v>43</v>
      </c>
      <c r="B21" s="5"/>
      <c r="C21" s="5"/>
      <c r="D21" s="5"/>
      <c r="E21" s="5"/>
      <c r="F21" s="5"/>
      <c r="G21" s="5"/>
      <c r="H21" s="5">
        <f t="shared" si="0"/>
        <v>0</v>
      </c>
      <c r="I21" s="5"/>
      <c r="J21" s="5">
        <f t="shared" si="1"/>
        <v>0</v>
      </c>
    </row>
    <row r="22" spans="1:10" x14ac:dyDescent="0.25">
      <c r="A22" s="42" t="s">
        <v>46</v>
      </c>
      <c r="B22" s="5"/>
      <c r="C22" s="5">
        <v>3806</v>
      </c>
      <c r="D22" s="5"/>
      <c r="E22" s="5"/>
      <c r="F22" s="5"/>
      <c r="G22" s="5"/>
      <c r="H22" s="5">
        <f t="shared" si="0"/>
        <v>3806</v>
      </c>
      <c r="I22" s="5"/>
      <c r="J22" s="5">
        <f t="shared" si="1"/>
        <v>3806</v>
      </c>
    </row>
    <row r="23" spans="1:10" x14ac:dyDescent="0.25">
      <c r="A23" s="42"/>
      <c r="B23" s="5"/>
      <c r="C23" s="5"/>
      <c r="D23" s="5"/>
      <c r="E23" s="5"/>
      <c r="F23" s="5"/>
      <c r="G23" s="5"/>
      <c r="H23" s="5">
        <f t="shared" si="0"/>
        <v>0</v>
      </c>
      <c r="I23" s="5"/>
      <c r="J23" s="5">
        <f t="shared" si="1"/>
        <v>0</v>
      </c>
    </row>
    <row r="24" spans="1:10" x14ac:dyDescent="0.25">
      <c r="A24" s="42" t="s">
        <v>45</v>
      </c>
      <c r="B24" s="5"/>
      <c r="C24" s="5"/>
      <c r="D24" s="5"/>
      <c r="E24" s="5"/>
      <c r="F24" s="5"/>
      <c r="G24" s="5"/>
      <c r="H24" s="5">
        <f t="shared" si="0"/>
        <v>0</v>
      </c>
      <c r="I24" s="5">
        <v>11277</v>
      </c>
      <c r="J24" s="5">
        <f t="shared" si="1"/>
        <v>-11277</v>
      </c>
    </row>
    <row r="25" spans="1:10" x14ac:dyDescent="0.25">
      <c r="A25" s="42"/>
      <c r="B25" s="5"/>
      <c r="C25" s="5"/>
      <c r="D25" s="5"/>
      <c r="E25" s="5"/>
      <c r="F25" s="5"/>
      <c r="G25" s="5"/>
      <c r="H25" s="5">
        <f t="shared" si="0"/>
        <v>0</v>
      </c>
      <c r="I25" s="5"/>
      <c r="J25" s="5">
        <f t="shared" si="1"/>
        <v>0</v>
      </c>
    </row>
    <row r="26" spans="1:10" x14ac:dyDescent="0.25">
      <c r="A26" t="s">
        <v>48</v>
      </c>
      <c r="B26" s="5"/>
      <c r="C26" s="5"/>
      <c r="D26" s="5"/>
      <c r="E26" s="5">
        <v>-1142</v>
      </c>
      <c r="F26" s="5"/>
      <c r="G26" s="5"/>
      <c r="H26" s="5">
        <f t="shared" si="0"/>
        <v>-1142</v>
      </c>
      <c r="I26" s="5"/>
      <c r="J26" s="5">
        <f t="shared" si="1"/>
        <v>-1142</v>
      </c>
    </row>
    <row r="27" spans="1:10" x14ac:dyDescent="0.25">
      <c r="A27" t="s">
        <v>11</v>
      </c>
      <c r="B27" s="5"/>
      <c r="C27" s="5"/>
      <c r="D27" s="5"/>
      <c r="E27" s="5"/>
      <c r="F27" s="5">
        <v>-1717</v>
      </c>
      <c r="G27" s="5"/>
      <c r="H27" s="5">
        <f t="shared" si="0"/>
        <v>-1717</v>
      </c>
      <c r="I27" s="5"/>
      <c r="J27" s="5">
        <f t="shared" si="1"/>
        <v>-1717</v>
      </c>
    </row>
    <row r="28" spans="1:10" x14ac:dyDescent="0.25">
      <c r="A28" s="42"/>
      <c r="B28" s="5"/>
      <c r="C28" s="5"/>
      <c r="D28" s="5"/>
      <c r="E28" s="5"/>
      <c r="F28" s="5"/>
      <c r="G28" s="5"/>
      <c r="H28" s="5">
        <f t="shared" si="0"/>
        <v>0</v>
      </c>
      <c r="I28" s="5"/>
      <c r="J28" s="5">
        <f t="shared" si="1"/>
        <v>0</v>
      </c>
    </row>
    <row r="29" spans="1:10" x14ac:dyDescent="0.25">
      <c r="A29" s="39" t="s">
        <v>52</v>
      </c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25">
      <c r="A30" s="42" t="s">
        <v>53</v>
      </c>
      <c r="B30" s="5"/>
      <c r="C30" s="5"/>
      <c r="D30" s="5"/>
      <c r="E30" s="5">
        <v>2594</v>
      </c>
      <c r="F30" s="5">
        <v>3896</v>
      </c>
      <c r="G30" s="5"/>
      <c r="H30" s="5">
        <f t="shared" si="0"/>
        <v>6490</v>
      </c>
      <c r="I30" s="5"/>
      <c r="J30" s="5">
        <f t="shared" si="1"/>
        <v>6490</v>
      </c>
    </row>
    <row r="31" spans="1:10" x14ac:dyDescent="0.25">
      <c r="A31" s="42" t="s">
        <v>55</v>
      </c>
      <c r="B31" s="5"/>
      <c r="C31" s="5">
        <v>991</v>
      </c>
      <c r="D31" s="5"/>
      <c r="E31" s="5">
        <v>16</v>
      </c>
      <c r="F31" s="5">
        <v>26</v>
      </c>
      <c r="G31" s="5"/>
      <c r="H31" s="5">
        <f t="shared" si="0"/>
        <v>1033</v>
      </c>
      <c r="I31" s="5"/>
      <c r="J31" s="5">
        <f t="shared" si="1"/>
        <v>1033</v>
      </c>
    </row>
    <row r="32" spans="1:10" x14ac:dyDescent="0.25">
      <c r="A32" s="42"/>
      <c r="B32" s="5"/>
      <c r="C32" s="5"/>
      <c r="D32" s="5"/>
      <c r="E32" s="5"/>
      <c r="F32" s="5"/>
      <c r="G32" s="5"/>
      <c r="H32" s="5"/>
      <c r="I32" s="5"/>
      <c r="J32" s="5"/>
    </row>
    <row r="33" spans="1:10" s="2" customFormat="1" ht="15.75" x14ac:dyDescent="0.25">
      <c r="A33" s="6" t="s">
        <v>29</v>
      </c>
      <c r="B33" s="7">
        <f>SUM(B3:B32)</f>
        <v>2035579</v>
      </c>
      <c r="C33" s="7">
        <f t="shared" ref="C33:J33" si="2">SUM(C3:C32)</f>
        <v>213143</v>
      </c>
      <c r="D33" s="7">
        <f t="shared" si="2"/>
        <v>21554</v>
      </c>
      <c r="E33" s="7">
        <f t="shared" si="2"/>
        <v>210028</v>
      </c>
      <c r="F33" s="7">
        <f t="shared" si="2"/>
        <v>315657</v>
      </c>
      <c r="G33" s="7">
        <f t="shared" si="2"/>
        <v>-8730</v>
      </c>
      <c r="H33" s="7">
        <f t="shared" si="2"/>
        <v>2787231</v>
      </c>
      <c r="I33" s="7">
        <f t="shared" si="2"/>
        <v>115877</v>
      </c>
      <c r="J33" s="7">
        <f t="shared" si="2"/>
        <v>2671354</v>
      </c>
    </row>
    <row r="35" spans="1:10" x14ac:dyDescent="0.25">
      <c r="D35" s="35"/>
      <c r="H35" s="35"/>
    </row>
  </sheetData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opLeftCell="A19" workbookViewId="0">
      <selection activeCell="H43" sqref="H43"/>
    </sheetView>
  </sheetViews>
  <sheetFormatPr defaultRowHeight="15" x14ac:dyDescent="0.25"/>
  <cols>
    <col min="1" max="1" width="51" customWidth="1"/>
    <col min="2" max="2" width="14" bestFit="1" customWidth="1"/>
    <col min="3" max="3" width="14.7109375" bestFit="1" customWidth="1"/>
    <col min="4" max="4" width="14" bestFit="1" customWidth="1"/>
    <col min="5" max="5" width="12.7109375" bestFit="1" customWidth="1"/>
    <col min="6" max="6" width="14.7109375" bestFit="1" customWidth="1"/>
    <col min="7" max="7" width="16.85546875" customWidth="1"/>
    <col min="9" max="9" width="10.85546875" bestFit="1" customWidth="1"/>
    <col min="10" max="10" width="10.42578125" bestFit="1" customWidth="1"/>
  </cols>
  <sheetData>
    <row r="1" spans="1:6" ht="18.75" x14ac:dyDescent="0.3">
      <c r="A1" s="40" t="s">
        <v>38</v>
      </c>
    </row>
    <row r="4" spans="1:6" s="1" customFormat="1" ht="45" x14ac:dyDescent="0.25"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</row>
    <row r="5" spans="1:6" x14ac:dyDescent="0.25">
      <c r="A5" t="s">
        <v>8</v>
      </c>
      <c r="B5" s="5">
        <v>11797335</v>
      </c>
      <c r="C5" s="5">
        <v>-2678937</v>
      </c>
      <c r="D5" s="5">
        <f>+B5+C5</f>
        <v>9118398</v>
      </c>
      <c r="E5" s="5">
        <v>1252301</v>
      </c>
      <c r="F5" s="5">
        <f>D5+E5</f>
        <v>10370699</v>
      </c>
    </row>
    <row r="6" spans="1:6" x14ac:dyDescent="0.25">
      <c r="B6" s="5"/>
      <c r="C6" s="5"/>
      <c r="D6" s="5">
        <f>B6+C6</f>
        <v>0</v>
      </c>
      <c r="E6" s="5"/>
      <c r="F6" s="5">
        <f t="shared" ref="F6:F18" si="0">D6+E6</f>
        <v>0</v>
      </c>
    </row>
    <row r="7" spans="1:6" x14ac:dyDescent="0.25">
      <c r="A7" s="2" t="s">
        <v>40</v>
      </c>
      <c r="B7" s="5"/>
      <c r="C7" s="5"/>
      <c r="D7" s="5"/>
      <c r="E7" s="5"/>
      <c r="F7" s="5"/>
    </row>
    <row r="8" spans="1:6" x14ac:dyDescent="0.25">
      <c r="A8" t="s">
        <v>36</v>
      </c>
      <c r="B8" s="5">
        <v>-1738856</v>
      </c>
      <c r="C8" s="5">
        <v>69872</v>
      </c>
      <c r="D8" s="5">
        <f>B8+C8</f>
        <v>-1668984</v>
      </c>
      <c r="E8" s="5"/>
      <c r="F8" s="5">
        <f t="shared" si="0"/>
        <v>-1668984</v>
      </c>
    </row>
    <row r="9" spans="1:6" x14ac:dyDescent="0.25">
      <c r="A9" t="s">
        <v>35</v>
      </c>
      <c r="B9" s="5"/>
      <c r="C9" s="5"/>
      <c r="D9" s="5">
        <f>B9+C9</f>
        <v>0</v>
      </c>
      <c r="E9" s="5"/>
      <c r="F9" s="5">
        <f t="shared" si="0"/>
        <v>0</v>
      </c>
    </row>
    <row r="10" spans="1:6" x14ac:dyDescent="0.25">
      <c r="B10" s="5"/>
      <c r="C10" s="5"/>
      <c r="D10" s="5"/>
      <c r="E10" s="5"/>
      <c r="F10" s="5"/>
    </row>
    <row r="11" spans="1:6" x14ac:dyDescent="0.25">
      <c r="A11" t="s">
        <v>39</v>
      </c>
      <c r="B11" s="5"/>
      <c r="C11" s="5"/>
      <c r="D11" s="5">
        <f>B11+C11</f>
        <v>0</v>
      </c>
      <c r="E11" s="5">
        <v>24668</v>
      </c>
      <c r="F11" s="5">
        <f t="shared" si="0"/>
        <v>24668</v>
      </c>
    </row>
    <row r="12" spans="1:6" x14ac:dyDescent="0.25">
      <c r="B12" s="5"/>
      <c r="C12" s="5"/>
      <c r="D12" s="5">
        <f>B12+C12</f>
        <v>0</v>
      </c>
      <c r="E12" s="5"/>
      <c r="F12" s="5"/>
    </row>
    <row r="13" spans="1:6" x14ac:dyDescent="0.25">
      <c r="A13" s="39" t="s">
        <v>41</v>
      </c>
      <c r="B13" s="5"/>
      <c r="C13" s="5"/>
      <c r="D13" s="5"/>
      <c r="E13" s="5"/>
      <c r="F13" s="5"/>
    </row>
    <row r="14" spans="1:6" x14ac:dyDescent="0.25">
      <c r="A14" s="42" t="s">
        <v>44</v>
      </c>
      <c r="B14" s="5">
        <v>-23618</v>
      </c>
      <c r="C14" s="5">
        <v>-643</v>
      </c>
      <c r="D14" s="5">
        <f>B14+C14</f>
        <v>-24261</v>
      </c>
      <c r="E14" s="5"/>
      <c r="F14" s="5">
        <f t="shared" si="0"/>
        <v>-24261</v>
      </c>
    </row>
    <row r="15" spans="1:6" x14ac:dyDescent="0.25">
      <c r="A15" s="42" t="s">
        <v>42</v>
      </c>
      <c r="B15" s="5"/>
      <c r="C15" s="5"/>
      <c r="D15" s="5">
        <f>B15+C15</f>
        <v>0</v>
      </c>
      <c r="E15" s="5"/>
      <c r="F15" s="5"/>
    </row>
    <row r="16" spans="1:6" x14ac:dyDescent="0.25">
      <c r="A16" s="42"/>
      <c r="B16" s="5"/>
      <c r="C16" s="5"/>
      <c r="D16" s="5"/>
      <c r="E16" s="5"/>
      <c r="F16" s="5"/>
    </row>
    <row r="17" spans="1:12" x14ac:dyDescent="0.25">
      <c r="A17" s="42" t="s">
        <v>47</v>
      </c>
      <c r="B17" s="5"/>
      <c r="C17" s="5"/>
      <c r="D17" s="5"/>
      <c r="E17" s="5">
        <v>-23525</v>
      </c>
      <c r="F17" s="5">
        <f t="shared" si="0"/>
        <v>-23525</v>
      </c>
    </row>
    <row r="18" spans="1:12" x14ac:dyDescent="0.25">
      <c r="A18" s="42" t="s">
        <v>49</v>
      </c>
      <c r="B18" s="5"/>
      <c r="C18" s="5"/>
      <c r="D18" s="5">
        <f>B18+C18</f>
        <v>0</v>
      </c>
      <c r="E18" s="5"/>
      <c r="F18" s="5">
        <f t="shared" si="0"/>
        <v>0</v>
      </c>
    </row>
    <row r="19" spans="1:12" x14ac:dyDescent="0.25">
      <c r="A19" s="42"/>
      <c r="B19" s="5"/>
      <c r="C19" s="5"/>
      <c r="D19" s="5"/>
      <c r="E19" s="5"/>
      <c r="F19" s="5"/>
    </row>
    <row r="20" spans="1:12" x14ac:dyDescent="0.25">
      <c r="A20" s="39" t="s">
        <v>50</v>
      </c>
      <c r="B20" s="5"/>
      <c r="C20" s="5"/>
      <c r="D20" s="5"/>
      <c r="E20" s="5"/>
      <c r="F20" s="5"/>
    </row>
    <row r="21" spans="1:12" x14ac:dyDescent="0.25">
      <c r="A21" s="42" t="s">
        <v>51</v>
      </c>
      <c r="B21" s="5"/>
      <c r="C21" s="5"/>
      <c r="D21" s="5"/>
      <c r="E21" s="5">
        <v>108451</v>
      </c>
      <c r="F21" s="5">
        <f t="shared" ref="F21:F22" si="1">D21+E21</f>
        <v>108451</v>
      </c>
    </row>
    <row r="22" spans="1:12" x14ac:dyDescent="0.25">
      <c r="A22" s="42" t="s">
        <v>54</v>
      </c>
      <c r="B22" s="5"/>
      <c r="C22" s="5">
        <v>723</v>
      </c>
      <c r="D22" s="5">
        <f>B22+C22</f>
        <v>723</v>
      </c>
      <c r="E22" s="5"/>
      <c r="F22" s="5">
        <f t="shared" si="1"/>
        <v>723</v>
      </c>
    </row>
    <row r="23" spans="1:12" x14ac:dyDescent="0.25">
      <c r="A23" s="42"/>
      <c r="B23" s="5"/>
      <c r="C23" s="5"/>
      <c r="D23" s="5"/>
      <c r="E23" s="5"/>
      <c r="F23" s="5"/>
    </row>
    <row r="24" spans="1:12" ht="15.75" x14ac:dyDescent="0.25">
      <c r="A24" s="8" t="s">
        <v>30</v>
      </c>
      <c r="B24" s="9">
        <f t="shared" ref="B24:D24" si="2">SUM(B5:B23)</f>
        <v>10034861</v>
      </c>
      <c r="C24" s="9">
        <f t="shared" si="2"/>
        <v>-2608985</v>
      </c>
      <c r="D24" s="9">
        <f t="shared" si="2"/>
        <v>7425876</v>
      </c>
      <c r="E24" s="9">
        <f>SUM(E5:E23)</f>
        <v>1361895</v>
      </c>
      <c r="F24" s="9">
        <f>SUM(F5:F23)</f>
        <v>8787771</v>
      </c>
    </row>
    <row r="26" spans="1:12" x14ac:dyDescent="0.25">
      <c r="C26" s="35"/>
      <c r="D26" s="5"/>
      <c r="E26" s="37"/>
      <c r="F26" s="36"/>
    </row>
    <row r="27" spans="1:12" x14ac:dyDescent="0.25">
      <c r="E27" s="37"/>
      <c r="F27" s="36"/>
    </row>
    <row r="28" spans="1:12" x14ac:dyDescent="0.25">
      <c r="D28" s="35"/>
      <c r="E28" s="38"/>
    </row>
    <row r="29" spans="1:12" x14ac:dyDescent="0.25">
      <c r="A29" s="10"/>
      <c r="B29" s="43" t="s">
        <v>8</v>
      </c>
      <c r="C29" s="43"/>
      <c r="D29" s="43"/>
      <c r="E29" s="43"/>
      <c r="F29" s="43" t="s">
        <v>29</v>
      </c>
      <c r="G29" s="43"/>
      <c r="H29" s="43"/>
      <c r="I29" s="43"/>
      <c r="J29" s="10"/>
      <c r="K29" s="10"/>
      <c r="L29" s="10"/>
    </row>
    <row r="30" spans="1:12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2" x14ac:dyDescent="0.25">
      <c r="A31" s="10"/>
      <c r="B31" s="12" t="s">
        <v>17</v>
      </c>
      <c r="C31" s="12" t="s">
        <v>18</v>
      </c>
      <c r="D31" s="12" t="s">
        <v>17</v>
      </c>
      <c r="E31" s="11" t="s">
        <v>18</v>
      </c>
      <c r="F31" s="12" t="s">
        <v>17</v>
      </c>
      <c r="G31" s="12" t="s">
        <v>18</v>
      </c>
      <c r="H31" s="12" t="s">
        <v>17</v>
      </c>
      <c r="I31" s="11" t="s">
        <v>18</v>
      </c>
      <c r="J31" s="11" t="s">
        <v>28</v>
      </c>
    </row>
    <row r="32" spans="1:12" x14ac:dyDescent="0.25">
      <c r="A32" s="13" t="s">
        <v>19</v>
      </c>
      <c r="B32" s="10"/>
      <c r="C32" s="10"/>
      <c r="D32" s="10"/>
      <c r="E32" s="10"/>
      <c r="F32" s="10"/>
      <c r="G32" s="10"/>
      <c r="H32" s="10"/>
      <c r="I32" s="10"/>
      <c r="J32" s="10"/>
    </row>
    <row r="33" spans="1:10" x14ac:dyDescent="0.25">
      <c r="A33" s="14" t="s">
        <v>20</v>
      </c>
      <c r="B33" s="15">
        <v>0.56000000000000005</v>
      </c>
      <c r="C33" s="16">
        <f>F5*B33</f>
        <v>5807591.4400000004</v>
      </c>
      <c r="D33" s="15">
        <v>4.41E-2</v>
      </c>
      <c r="E33" s="16">
        <f>D33*C33</f>
        <v>256114.78250400003</v>
      </c>
      <c r="F33" s="15">
        <v>0.56000000000000005</v>
      </c>
      <c r="G33" s="16">
        <f>F24*F33</f>
        <v>4921151.7600000007</v>
      </c>
      <c r="H33" s="15">
        <v>4.1200000000000001E-2</v>
      </c>
      <c r="I33" s="16">
        <f>H33*G33</f>
        <v>202751.45251200002</v>
      </c>
      <c r="J33" s="16">
        <f>I33-E33</f>
        <v>-53363.329992000014</v>
      </c>
    </row>
    <row r="34" spans="1:10" x14ac:dyDescent="0.25">
      <c r="A34" s="14" t="s">
        <v>21</v>
      </c>
      <c r="B34" s="17">
        <v>0.04</v>
      </c>
      <c r="C34" s="16">
        <f>F5*B34</f>
        <v>414827.96</v>
      </c>
      <c r="D34" s="17">
        <v>2.0799999999999999E-2</v>
      </c>
      <c r="E34" s="18">
        <f>D34*C34</f>
        <v>8628.4215679999998</v>
      </c>
      <c r="F34" s="17">
        <v>0.04</v>
      </c>
      <c r="G34" s="16">
        <f>F24*F34</f>
        <v>351510.84</v>
      </c>
      <c r="H34" s="17">
        <v>2.07E-2</v>
      </c>
      <c r="I34" s="18">
        <f>H34*G34</f>
        <v>7276.2743880000007</v>
      </c>
      <c r="J34" s="18">
        <f>I34-E34</f>
        <v>-1352.147179999999</v>
      </c>
    </row>
    <row r="35" spans="1:10" ht="15.75" thickBot="1" x14ac:dyDescent="0.3">
      <c r="A35" s="19" t="s">
        <v>22</v>
      </c>
      <c r="B35" s="20">
        <v>0.6</v>
      </c>
      <c r="C35" s="21">
        <f>SUM(C33:C34)</f>
        <v>6222419.4000000004</v>
      </c>
      <c r="D35" s="20">
        <v>4.2546666666666663E-2</v>
      </c>
      <c r="E35" s="21">
        <f>SUM(E33:E34)</f>
        <v>264743.20407200005</v>
      </c>
      <c r="F35" s="20">
        <f>SUM(F33:F34)</f>
        <v>0.60000000000000009</v>
      </c>
      <c r="G35" s="21">
        <f>SUM(G33:G34)</f>
        <v>5272662.6000000006</v>
      </c>
      <c r="H35" s="20">
        <v>4.2546666666666663E-2</v>
      </c>
      <c r="I35" s="21">
        <f>SUM(I33:I34)</f>
        <v>210027.72690000001</v>
      </c>
      <c r="J35" s="21">
        <f>I35-E35</f>
        <v>-54715.477172000043</v>
      </c>
    </row>
    <row r="36" spans="1:10" ht="15.75" thickTop="1" x14ac:dyDescent="0.25">
      <c r="A36" s="10"/>
      <c r="B36" s="23"/>
      <c r="C36" s="24"/>
      <c r="D36" s="22"/>
      <c r="E36" s="24"/>
      <c r="F36" s="23"/>
      <c r="G36" s="24"/>
      <c r="H36" s="22"/>
      <c r="I36" s="24"/>
      <c r="J36" s="24"/>
    </row>
    <row r="37" spans="1:10" x14ac:dyDescent="0.25">
      <c r="A37" s="13" t="s">
        <v>23</v>
      </c>
      <c r="B37" s="23"/>
      <c r="C37" s="24"/>
      <c r="D37" s="22"/>
      <c r="E37" s="24"/>
      <c r="F37" s="23"/>
      <c r="G37" s="24"/>
      <c r="H37" s="22"/>
      <c r="I37" s="24"/>
      <c r="J37" s="24"/>
    </row>
    <row r="38" spans="1:10" x14ac:dyDescent="0.25">
      <c r="A38" s="25" t="s">
        <v>24</v>
      </c>
      <c r="B38" s="26">
        <v>0.4</v>
      </c>
      <c r="C38" s="27">
        <f>F5*B38</f>
        <v>4148279.6</v>
      </c>
      <c r="D38" s="28">
        <v>9.1200000000000003E-2</v>
      </c>
      <c r="E38" s="27">
        <f>D38*C38</f>
        <v>378323.09952000005</v>
      </c>
      <c r="F38" s="26">
        <v>0.4</v>
      </c>
      <c r="G38" s="27">
        <f>F24*F38</f>
        <v>3515108.4000000004</v>
      </c>
      <c r="H38" s="28">
        <v>8.9800000000000005E-2</v>
      </c>
      <c r="I38" s="27">
        <f>H38*G38</f>
        <v>315656.73432000005</v>
      </c>
      <c r="J38" s="27">
        <f>I38-E38</f>
        <v>-62666.3652</v>
      </c>
    </row>
    <row r="39" spans="1:10" x14ac:dyDescent="0.25">
      <c r="A39" s="25" t="s">
        <v>25</v>
      </c>
      <c r="B39" s="29"/>
      <c r="C39" s="30">
        <v>0</v>
      </c>
      <c r="D39" s="29">
        <v>0</v>
      </c>
      <c r="E39" s="30">
        <f>D39*C39</f>
        <v>0</v>
      </c>
      <c r="F39" s="29"/>
      <c r="G39" s="30">
        <v>0</v>
      </c>
      <c r="H39" s="29">
        <v>0</v>
      </c>
      <c r="I39" s="30">
        <f>H39*G39</f>
        <v>0</v>
      </c>
      <c r="J39" s="30">
        <f>I39-E39</f>
        <v>0</v>
      </c>
    </row>
    <row r="40" spans="1:10" ht="15.75" thickBot="1" x14ac:dyDescent="0.3">
      <c r="A40" s="19" t="s">
        <v>26</v>
      </c>
      <c r="B40" s="20">
        <f>SUM(B38:B39)</f>
        <v>0.4</v>
      </c>
      <c r="C40" s="21">
        <f>SUM(C38:C39)</f>
        <v>4148279.6</v>
      </c>
      <c r="D40" s="20">
        <v>9.1200000000000003E-2</v>
      </c>
      <c r="E40" s="21">
        <f>SUM(E38:E39)</f>
        <v>378323.09952000005</v>
      </c>
      <c r="F40" s="20">
        <f>SUM(F38:F39)</f>
        <v>0.4</v>
      </c>
      <c r="G40" s="21">
        <f>SUM(G38:G39)</f>
        <v>3515108.4000000004</v>
      </c>
      <c r="H40" s="20">
        <v>8.9800000000000005E-2</v>
      </c>
      <c r="I40" s="21">
        <f>SUM(I38:I39)</f>
        <v>315656.73432000005</v>
      </c>
      <c r="J40" s="21">
        <f>I40-E40</f>
        <v>-62666.3652</v>
      </c>
    </row>
    <row r="41" spans="1:10" ht="15.75" thickTop="1" x14ac:dyDescent="0.25">
      <c r="A41" s="10"/>
      <c r="B41" s="10"/>
      <c r="C41" s="24"/>
      <c r="D41" s="22"/>
      <c r="E41" s="24"/>
      <c r="F41" s="10"/>
      <c r="G41" s="24"/>
      <c r="H41" s="22"/>
      <c r="I41" s="24"/>
      <c r="J41" s="24">
        <f>I41-E41</f>
        <v>0</v>
      </c>
    </row>
    <row r="42" spans="1:10" ht="15.75" thickBot="1" x14ac:dyDescent="0.3">
      <c r="A42" s="13" t="s">
        <v>27</v>
      </c>
      <c r="B42" s="31"/>
      <c r="C42" s="32">
        <f>C35+C40</f>
        <v>10370699</v>
      </c>
      <c r="D42" s="33">
        <v>6.2008000000000008E-2</v>
      </c>
      <c r="E42" s="32">
        <f>E35+E40</f>
        <v>643066.30359200016</v>
      </c>
      <c r="F42" s="31"/>
      <c r="G42" s="32">
        <f>G35+G40</f>
        <v>8787771</v>
      </c>
      <c r="H42" s="33">
        <v>6.2008000000000008E-2</v>
      </c>
      <c r="I42" s="32">
        <f>I35+I40</f>
        <v>525684.46122000006</v>
      </c>
      <c r="J42" s="32">
        <f>I42-E42</f>
        <v>-117381.8423720001</v>
      </c>
    </row>
    <row r="43" spans="1:10" ht="15.75" thickTop="1" x14ac:dyDescent="0.25"/>
  </sheetData>
  <mergeCells count="2">
    <mergeCell ref="B29:E29"/>
    <mergeCell ref="F29:I29"/>
  </mergeCells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 Req</vt:lpstr>
      <vt:lpstr>Rate Base-Cost of Cap</vt:lpstr>
    </vt:vector>
  </TitlesOfParts>
  <Company>ERTH Crop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Graig P</dc:creator>
  <cp:lastModifiedBy>Deanna Hastie</cp:lastModifiedBy>
  <cp:lastPrinted>2013-07-17T12:33:44Z</cp:lastPrinted>
  <dcterms:created xsi:type="dcterms:W3CDTF">2012-10-29T13:44:39Z</dcterms:created>
  <dcterms:modified xsi:type="dcterms:W3CDTF">2013-07-18T16:59:52Z</dcterms:modified>
</cp:coreProperties>
</file>