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0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<sst xmlns="http://schemas.openxmlformats.org/spreadsheetml/2006/main" count="274" uniqueCount="195">
  <si>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</si>
  <si>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</si>
  <si>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</si>
  <si>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</si>
  <si>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</si>
  <si>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</si>
  <si>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</si>
  <si>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</si>
  <si>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</si>
  <si>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</si>
  <si>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</si>
  <si>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</si>
  <si>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</si>
  <si>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</si>
  <si>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</si>
  <si>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</si>
  <si>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</si>
  <si>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</si>
  <si>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</si>
  <si>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</si>
  <si>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</si>
  <si>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</si>
  <si>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</si>
  <si>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</si>
  <si>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</si>
  <si>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</si>
  <si>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</si>
  <si>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</si>
  <si>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</si>
  <si>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</si>
  <si>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</si>
  <si>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</si>
  <si>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</si>
  <si>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</si>
  <si>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</si>
  <si>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</si>
  <si>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</si>
  <si>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</si>
  <si>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</si>
  <si>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</si>
  <si>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</si>
  <si>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</si>
  <si>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</si>
  <si>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</si>
  <si>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</si>
  <si>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</si>
  <si>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</si>
  <si>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</si>
  <si>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</si>
  <si>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</si>
  <si>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</si>
  <si>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</si>
  <si>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</si>
  <si>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</si>
  <si>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</si>
  <si>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</si>
  <si>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</si>
  <si>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</si>
  <si>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</si>
  <si>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</si>
  <si>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</si>
  <si>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</si>
  <si>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</si>
  <si>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</si>
  <si>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</si>
  <si>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</si>
  <si>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</si>
  <si>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</si>
  <si>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</si>
  <si>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</si>
  <si>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</si>
  <si>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</si>
  <si>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</si>
  <si>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</si>
  <si>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</si>
  <si>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</si>
  <si>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</si>
  <si>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</si>
  <si>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</si>
  <si>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</si>
  <si>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</si>
  <si>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</si>
  <si>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</si>
  <si>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</si>
  <si>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</si>
  <si>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</si>
  <si>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</si>
  <si>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</si>
  <si>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</si>
  <si>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</si>
  <si>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</si>
  <si>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</si>
  <si>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</si>
  <si>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</si>
  <si>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</si>
  <si>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</si>
  <si>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</si>
  <si>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</si>
  <si>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</si>
  <si>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</si>
  <si>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</si>
  <si>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</si>
  <si>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</si>
  <si>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</si>
  <si>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</si>
  <si>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</si>
  <si>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</si>
  <si>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</si>
  <si>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</si>
  <si>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</si>
  <si>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</si>
  <si>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</si>
  <si>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</si>
  <si>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</si>
  <si>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</si>
  <si>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</si>
  <si>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</si>
  <si>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</si>
  <si>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</si>
  <si>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</si>
  <si>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</si>
  <si>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</si>
  <si>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</si>
  <si>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</si>
  <si>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</si>
  <si>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</si>
  <si>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</si>
  <si>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</si>
  <si>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</si>
  <si>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</si>
  <si>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</si>
  <si>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</si>
  <si>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</si>
  <si>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</si>
  <si>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</si>
  <si>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</si>
  <si>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</si>
  <si>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</si>
  <si>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</si>
  <si>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</si>
  <si>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</si>
  <si>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</si>
  <si>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</si>
  <si>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</si>
  <si>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</si>
  <si>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</si>
  <si>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</si>
  <si>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</si>
  <si>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</si>
  <si>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</si>
  <si>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</si>
  <si>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</si>
  <si>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</si>
  <si>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</si>
  <si>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</si>
  <si>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</si>
  <si>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</si>
  <si>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</si>
  <si>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</si>
  <si>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</si>
  <si>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</si>
  <si>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</si>
  <si>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</si>
  <si>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</si>
  <si>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</si>
  <si>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</si>
  <si>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</si>
  <si>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</si>
  <si>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</si>
  <si>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</si>
  <si>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</si>
  <si>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</si>
  <si>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</si>
  <si>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</si>
  <si>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</si>
  <si>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</si>
  <si>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</si>
  <si>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</si>
  <si>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</si>
  <si>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</si>
  <si>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</si>
  <si>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</si>
  <si>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</si>
  <si>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</si>
  <si>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</si>
  <si>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</si>
  <si>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</si>
  <si>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No</t>
  </si>
  <si>
    <t>Dec. 31, 2005</t>
  </si>
  <si>
    <t>RP-2005-0013</t>
  </si>
  <si>
    <t>EB-2005-0092</t>
  </si>
  <si>
    <t>West Coast Huron Energy Inc</t>
  </si>
  <si>
    <t xml:space="preserve">Utility Name: </t>
  </si>
  <si>
    <t>Jan. 1, 2005 to Dec. 31, 2005</t>
  </si>
  <si>
    <t xml:space="preserve">Days in reporting period: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</si>
</sst>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79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19" fillId="36" borderId="72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37" borderId="73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0" fontId="20" fillId="37" borderId="75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E45" sqref="E45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5" t="s">
        <v>177</v>
      </c>
      <c r="B1" s="426"/>
      <c r="C1" s="426"/>
      <c r="D1" s="426"/>
      <c r="E1" s="426"/>
      <c r="F1" s="152"/>
      <c r="G1" s="201" t="s">
        <v>185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192</v>
      </c>
      <c r="B3" s="153"/>
      <c r="C3" s="422" t="s">
        <v>191</v>
      </c>
      <c r="D3" s="423"/>
      <c r="E3" s="423"/>
      <c r="F3" s="423"/>
      <c r="G3" s="424"/>
      <c r="H3" s="11"/>
      <c r="I3" s="11"/>
    </row>
    <row r="4" spans="1:9" ht="13.5" thickBot="1">
      <c r="A4" s="101" t="s">
        <v>174</v>
      </c>
      <c r="B4" s="153"/>
      <c r="C4" s="402" t="s">
        <v>189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190</v>
      </c>
      <c r="D5" s="153"/>
      <c r="E5" s="153"/>
      <c r="F5" s="153"/>
      <c r="G5" s="143"/>
      <c r="I5" s="11"/>
    </row>
    <row r="6" spans="1:9" ht="14.25" thickBot="1" thickTop="1">
      <c r="A6" s="101" t="s">
        <v>137</v>
      </c>
      <c r="B6" s="153"/>
      <c r="C6" s="422" t="s">
        <v>193</v>
      </c>
      <c r="D6" s="423"/>
      <c r="E6" s="423"/>
      <c r="F6" s="423"/>
      <c r="G6" s="424"/>
      <c r="H6" s="11"/>
      <c r="I6" s="11"/>
    </row>
    <row r="7" spans="1:9" ht="13.5" thickBot="1">
      <c r="A7" s="101" t="s">
        <v>194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133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142</v>
      </c>
      <c r="B12" s="153"/>
      <c r="C12" s="393" t="s">
        <v>187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143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144</v>
      </c>
      <c r="B16" s="205"/>
      <c r="C16" s="439"/>
      <c r="D16" s="440"/>
      <c r="E16" s="440"/>
      <c r="F16" s="440"/>
      <c r="G16" s="441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146</v>
      </c>
      <c r="B18" s="153"/>
      <c r="C18" s="391" t="s">
        <v>188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1" t="s">
        <v>41</v>
      </c>
      <c r="B20" s="432"/>
      <c r="C20" s="432"/>
      <c r="D20" s="432"/>
      <c r="E20" s="433"/>
      <c r="F20" s="433"/>
      <c r="G20" s="434"/>
    </row>
    <row r="21" spans="1:7" ht="12.75">
      <c r="A21" s="435" t="s">
        <v>175</v>
      </c>
      <c r="B21" s="436"/>
      <c r="C21" s="436"/>
      <c r="D21" s="436"/>
      <c r="E21" s="437"/>
      <c r="F21" s="437"/>
      <c r="G21" s="438"/>
    </row>
    <row r="22" spans="1:7" ht="12.75">
      <c r="A22" s="435" t="s">
        <v>42</v>
      </c>
      <c r="B22" s="436"/>
      <c r="C22" s="436"/>
      <c r="D22" s="436"/>
      <c r="E22" s="437"/>
      <c r="F22" s="437"/>
      <c r="G22" s="438"/>
    </row>
    <row r="23" spans="1:7" ht="13.5" thickBot="1">
      <c r="A23" s="427"/>
      <c r="B23" s="428"/>
      <c r="C23" s="428"/>
      <c r="D23" s="428"/>
      <c r="E23" s="429"/>
      <c r="F23" s="429"/>
      <c r="G23" s="430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5186158.36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173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141</v>
      </c>
      <c r="I35" s="17"/>
    </row>
    <row r="36" spans="1:9" ht="12.75">
      <c r="A36" s="101" t="s">
        <v>47</v>
      </c>
      <c r="B36" s="153"/>
      <c r="C36" s="103">
        <f>C25*((C27*C31)+(C29*C33))</f>
        <v>444194.46353400004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345849.53</v>
      </c>
      <c r="D38" s="332"/>
      <c r="E38" s="169"/>
      <c r="F38" s="169"/>
      <c r="G38" s="343">
        <f>C38</f>
        <v>345849.53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160</v>
      </c>
      <c r="B40" s="153"/>
      <c r="C40" s="204">
        <f>C36-C38</f>
        <v>98344.93353400001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0" t="s">
        <v>163</v>
      </c>
      <c r="D41" s="171"/>
      <c r="E41" s="418" t="s">
        <v>162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1"/>
      <c r="D42" s="171"/>
      <c r="E42" s="419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32781.64451133334</v>
      </c>
      <c r="D43" s="171"/>
      <c r="E43" s="387">
        <v>32781.64</v>
      </c>
      <c r="F43" s="169"/>
      <c r="G43" s="345">
        <f>IF(ISBLANK($E$43),$C$43,$E$43)</f>
        <v>32781.64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32781.64451133334</v>
      </c>
      <c r="D44" s="171"/>
      <c r="E44" s="387">
        <v>0</v>
      </c>
      <c r="F44" s="169"/>
      <c r="G44" s="345">
        <f>IF(ISBLANK($E$44),$C$44,$E$44)</f>
        <v>0</v>
      </c>
      <c r="I44" s="170"/>
      <c r="K44" s="161"/>
      <c r="L44" s="161"/>
    </row>
    <row r="45" spans="1:12" ht="13.5" thickBot="1">
      <c r="A45" s="172" t="s">
        <v>138</v>
      </c>
      <c r="B45" s="153"/>
      <c r="C45" s="102">
        <f>$C$40/3</f>
        <v>32781.64451133334</v>
      </c>
      <c r="D45" s="325"/>
      <c r="E45" s="387">
        <v>32781.64</v>
      </c>
      <c r="F45" s="169"/>
      <c r="G45" s="345">
        <f>IF(ISBLANK($E$45),$C$45,$E$45)</f>
        <v>32781.64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140</v>
      </c>
      <c r="B47" s="153"/>
      <c r="C47" s="386">
        <v>0</v>
      </c>
      <c r="D47" s="334"/>
      <c r="E47" s="169"/>
      <c r="F47" s="169"/>
      <c r="G47" s="345">
        <f>$C$47</f>
        <v>0</v>
      </c>
      <c r="H47" s="335"/>
      <c r="I47" s="170"/>
      <c r="K47" s="161"/>
      <c r="L47" s="161"/>
    </row>
    <row r="48" spans="1:12" ht="35.25" customHeight="1" thickBot="1">
      <c r="A48" s="385" t="s">
        <v>183</v>
      </c>
      <c r="B48" s="153"/>
      <c r="C48" s="416">
        <f>'C&amp;DM TAX FORECAST'!$C$16</f>
        <v>0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139</v>
      </c>
      <c r="B49" s="153"/>
      <c r="C49" s="171"/>
      <c r="D49" s="171"/>
      <c r="E49" s="169"/>
      <c r="F49" s="169"/>
      <c r="G49" s="347">
        <f>SUM($G$38,$G$43,$G$44,$G$45,$G$47)</f>
        <v>411412.81000000006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2593079.18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256196.22298400002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2593079.18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187998.24055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zoomScale="90" zoomScaleNormal="90" zoomScalePageLayoutView="0" workbookViewId="0" topLeftCell="A1">
      <pane ySplit="11" topLeftCell="A12" activePane="bottomLeft" state="frozen"/>
      <selection pane="topLeft" activeCell="E64" sqref="E64"/>
      <selection pane="bottomLeft" activeCell="C95" sqref="C95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52" t="s">
        <v>78</v>
      </c>
      <c r="C1" s="450" t="s">
        <v>176</v>
      </c>
      <c r="D1" s="455" t="s">
        <v>156</v>
      </c>
      <c r="E1" s="456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42" t="s">
        <v>35</v>
      </c>
      <c r="B2" s="453"/>
      <c r="C2" s="451"/>
      <c r="D2" s="457"/>
      <c r="E2" s="458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43"/>
      <c r="B3" s="453"/>
      <c r="C3" s="451"/>
      <c r="D3" s="457"/>
      <c r="E3" s="458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West Coast Huron Energy Inc</v>
      </c>
      <c r="B4" s="453"/>
      <c r="C4" s="451"/>
      <c r="D4" s="457"/>
      <c r="E4" s="458"/>
      <c r="F4" s="185"/>
      <c r="G4" s="213"/>
      <c r="H4" s="214"/>
      <c r="I4" s="214" t="s">
        <v>128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Jan. 1, 2005 to Dec. 31, 2005</v>
      </c>
      <c r="B5" s="453"/>
      <c r="C5" s="451"/>
      <c r="D5" s="457"/>
      <c r="E5" s="458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53"/>
      <c r="C6" s="451"/>
      <c r="D6" s="457"/>
      <c r="E6" s="458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54"/>
      <c r="C7" s="222" t="s">
        <v>11</v>
      </c>
      <c r="D7" s="459"/>
      <c r="E7" s="460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79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411412.81000000006</v>
      </c>
      <c r="D15" s="444"/>
      <c r="E15" s="44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44"/>
      <c r="E16" s="44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44"/>
      <c r="E17" s="44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44"/>
      <c r="E18" s="445"/>
      <c r="F18" s="302"/>
      <c r="G18" s="227"/>
      <c r="H18" s="65"/>
      <c r="I18" s="83"/>
      <c r="J18" s="153"/>
      <c r="K18" s="85"/>
    </row>
    <row r="19" spans="1:11" ht="12.75">
      <c r="A19" s="60" t="s">
        <v>89</v>
      </c>
      <c r="B19" s="61"/>
      <c r="C19" s="196"/>
      <c r="D19" s="444"/>
      <c r="E19" s="44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232941</v>
      </c>
      <c r="D20" s="444"/>
      <c r="E20" s="44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44"/>
      <c r="E21" s="44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44"/>
      <c r="E22" s="44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44"/>
      <c r="E23" s="44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44"/>
      <c r="E24" s="44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147</v>
      </c>
      <c r="B25" s="63"/>
      <c r="C25" s="322" t="s">
        <v>67</v>
      </c>
      <c r="D25" s="444"/>
      <c r="E25" s="445"/>
      <c r="F25" s="303"/>
      <c r="G25" s="233"/>
      <c r="H25" s="234"/>
      <c r="I25" s="123"/>
      <c r="J25" s="171"/>
      <c r="K25" s="124"/>
    </row>
    <row r="26" spans="1:11" ht="12.75">
      <c r="A26" s="203" t="s">
        <v>158</v>
      </c>
      <c r="B26" s="63">
        <v>6</v>
      </c>
      <c r="C26" s="195">
        <v>0</v>
      </c>
      <c r="D26" s="444"/>
      <c r="E26" s="44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147</v>
      </c>
      <c r="B27" s="63">
        <v>6</v>
      </c>
      <c r="C27" s="195">
        <v>0</v>
      </c>
      <c r="D27" s="444"/>
      <c r="E27" s="44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159</v>
      </c>
      <c r="B28" s="63">
        <v>6</v>
      </c>
      <c r="C28" s="195">
        <v>0</v>
      </c>
      <c r="D28" s="444"/>
      <c r="E28" s="44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147</v>
      </c>
      <c r="B29" s="63">
        <v>6</v>
      </c>
      <c r="C29" s="195">
        <v>0</v>
      </c>
      <c r="D29" s="444"/>
      <c r="E29" s="44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44"/>
      <c r="E30" s="445"/>
      <c r="F30" s="303"/>
      <c r="G30" s="233"/>
      <c r="H30" s="234"/>
      <c r="I30" s="116"/>
      <c r="J30" s="169"/>
      <c r="K30" s="117"/>
    </row>
    <row r="31" spans="1:11" ht="12.75">
      <c r="A31" s="60" t="s">
        <v>90</v>
      </c>
      <c r="B31" s="61"/>
      <c r="C31" s="322"/>
      <c r="D31" s="444"/>
      <c r="E31" s="44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219297</v>
      </c>
      <c r="D32" s="444"/>
      <c r="E32" s="44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44"/>
      <c r="E33" s="44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44"/>
      <c r="E34" s="44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44"/>
      <c r="E35" s="44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157</v>
      </c>
      <c r="B36" s="57">
        <v>11</v>
      </c>
      <c r="C36" s="401">
        <f>REGINFO!C59</f>
        <v>187998.24055</v>
      </c>
      <c r="D36" s="444"/>
      <c r="E36" s="44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44"/>
      <c r="E37" s="44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44"/>
      <c r="E38" s="44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44"/>
      <c r="E39" s="44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44"/>
      <c r="E40" s="44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84</v>
      </c>
      <c r="B41" s="59">
        <v>11</v>
      </c>
      <c r="C41" s="195">
        <v>0</v>
      </c>
      <c r="D41" s="444"/>
      <c r="E41" s="44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149</v>
      </c>
      <c r="B42" s="63"/>
      <c r="C42" s="322"/>
      <c r="D42" s="444"/>
      <c r="E42" s="445"/>
      <c r="F42" s="303"/>
      <c r="G42" s="233"/>
      <c r="H42" s="234"/>
      <c r="I42" s="116"/>
      <c r="J42" s="169"/>
      <c r="K42" s="117"/>
    </row>
    <row r="43" spans="1:11" ht="12.75">
      <c r="A43" s="64" t="s">
        <v>148</v>
      </c>
      <c r="B43" s="63">
        <v>12</v>
      </c>
      <c r="C43" s="195">
        <v>0</v>
      </c>
      <c r="D43" s="444"/>
      <c r="E43" s="44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186</v>
      </c>
      <c r="B44" s="63">
        <v>12</v>
      </c>
      <c r="C44" s="415">
        <f>'C&amp;DM TAX FORECAST'!$B$18</f>
        <v>33000</v>
      </c>
      <c r="D44" s="444"/>
      <c r="E44" s="44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150</v>
      </c>
      <c r="B45" s="63">
        <v>12</v>
      </c>
      <c r="C45" s="195">
        <v>0</v>
      </c>
      <c r="D45" s="444"/>
      <c r="E45" s="44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151</v>
      </c>
      <c r="B46" s="63">
        <v>12</v>
      </c>
      <c r="C46" s="195">
        <v>0</v>
      </c>
      <c r="D46" s="444"/>
      <c r="E46" s="44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44"/>
      <c r="E47" s="44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180</v>
      </c>
      <c r="B48" s="65"/>
      <c r="C48" s="190">
        <f>C15+SUM(C20:C29)-SUM(C32:C46)</f>
        <v>204058.56945000007</v>
      </c>
      <c r="D48" s="444"/>
      <c r="E48" s="44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44"/>
      <c r="E49" s="44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44"/>
      <c r="E50" s="44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44"/>
      <c r="E51" s="44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44"/>
      <c r="E52" s="44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37995.70563159001</v>
      </c>
      <c r="D53" s="444"/>
      <c r="E53" s="44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44"/>
      <c r="E54" s="44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44"/>
      <c r="E55" s="44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44"/>
      <c r="E56" s="44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44"/>
      <c r="E57" s="44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154</v>
      </c>
      <c r="B58" s="105"/>
      <c r="C58" s="194">
        <f>+C53-C56</f>
        <v>37995.70563159001</v>
      </c>
      <c r="D58" s="446"/>
      <c r="E58" s="447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44"/>
      <c r="E59" s="44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44"/>
      <c r="E60" s="445"/>
      <c r="F60" s="306"/>
      <c r="G60" s="186"/>
      <c r="H60" s="48"/>
      <c r="I60" s="83"/>
      <c r="J60" s="84"/>
      <c r="K60" s="85"/>
    </row>
    <row r="61" spans="1:11" ht="26.25" thickBot="1">
      <c r="A61" s="10" t="s">
        <v>145</v>
      </c>
      <c r="B61" s="1"/>
      <c r="C61" s="378">
        <f>REGINFO!C14</f>
        <v>1</v>
      </c>
      <c r="D61" s="448"/>
      <c r="E61" s="449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44"/>
      <c r="E62" s="44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44"/>
      <c r="E63" s="44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44"/>
      <c r="E64" s="44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44"/>
      <c r="E65" s="445"/>
      <c r="F65" s="306"/>
      <c r="G65" s="186"/>
      <c r="H65" s="48"/>
      <c r="I65" s="83"/>
      <c r="J65" s="84"/>
      <c r="K65" s="85"/>
    </row>
    <row r="66" spans="1:11" ht="12.75">
      <c r="A66" s="58" t="s">
        <v>153</v>
      </c>
      <c r="B66" s="59">
        <v>15</v>
      </c>
      <c r="C66" s="193">
        <f>Ratebase</f>
        <v>5186158.36</v>
      </c>
      <c r="D66" s="444"/>
      <c r="E66" s="44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44"/>
      <c r="E67" s="44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44"/>
      <c r="E68" s="44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44"/>
      <c r="E69" s="44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44"/>
      <c r="E70" s="44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44"/>
      <c r="E71" s="44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46"/>
      <c r="E72" s="447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44"/>
      <c r="E73" s="44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44"/>
      <c r="E74" s="44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5186158.36</v>
      </c>
      <c r="D75" s="444"/>
      <c r="E75" s="44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44"/>
      <c r="E76" s="44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44"/>
      <c r="E77" s="44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44"/>
      <c r="E78" s="44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178</v>
      </c>
      <c r="B79" s="59">
        <v>20</v>
      </c>
      <c r="C79" s="197">
        <f>TAXRATES!D12</f>
        <v>0.00175</v>
      </c>
      <c r="D79" s="444"/>
      <c r="E79" s="44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44"/>
      <c r="E80" s="44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44"/>
      <c r="E81" s="44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44"/>
      <c r="E82" s="44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44"/>
      <c r="E83" s="44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46"/>
      <c r="E84" s="447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44"/>
      <c r="E85" s="44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44"/>
      <c r="E86" s="44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44"/>
      <c r="E87" s="445"/>
      <c r="F87" s="306"/>
      <c r="G87" s="186"/>
      <c r="H87" s="48"/>
      <c r="I87" s="252"/>
      <c r="J87" s="84"/>
      <c r="K87" s="92"/>
    </row>
    <row r="88" spans="1:11" ht="12.75">
      <c r="A88" s="58" t="s">
        <v>161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44"/>
      <c r="E88" s="44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44"/>
      <c r="E89" s="445"/>
      <c r="F89" s="306"/>
      <c r="G89" s="186"/>
      <c r="H89" s="48"/>
      <c r="I89" s="252"/>
      <c r="J89" s="84"/>
      <c r="K89" s="92"/>
    </row>
    <row r="90" spans="1:11" ht="12.75">
      <c r="A90" s="64" t="s">
        <v>114</v>
      </c>
      <c r="B90" s="63">
        <v>22</v>
      </c>
      <c r="C90" s="193">
        <f>C58/(1-C88)</f>
        <v>46689.24260455887</v>
      </c>
      <c r="D90" s="444"/>
      <c r="E90" s="44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44"/>
      <c r="E91" s="44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44"/>
      <c r="E92" s="44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44"/>
      <c r="E93" s="44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44"/>
      <c r="E94" s="44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181</v>
      </c>
      <c r="B95" s="412">
        <v>25</v>
      </c>
      <c r="C95" s="413">
        <f>SUM(C90:C93)</f>
        <v>46689.24260455887</v>
      </c>
      <c r="D95" s="446"/>
      <c r="E95" s="447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121</v>
      </c>
      <c r="B100" s="50"/>
      <c r="C100" s="70"/>
      <c r="D100" s="312"/>
      <c r="G100" s="68"/>
      <c r="H100" s="65"/>
      <c r="I100" s="261" t="s">
        <v>125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80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81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136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82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83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91</v>
      </c>
      <c r="B120" s="63">
        <v>26</v>
      </c>
      <c r="C120" s="70"/>
      <c r="D120" s="312"/>
      <c r="G120" s="264"/>
      <c r="H120" s="265" t="s">
        <v>87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120</v>
      </c>
      <c r="B122" s="63"/>
      <c r="C122" s="70"/>
      <c r="D122" s="312"/>
      <c r="G122" s="68"/>
      <c r="H122" s="65" t="s">
        <v>99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119</v>
      </c>
      <c r="B124" s="63"/>
      <c r="C124" s="70"/>
      <c r="D124" s="312"/>
      <c r="G124" s="68"/>
      <c r="H124" s="65" t="s">
        <v>87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88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126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122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105</v>
      </c>
      <c r="B136" s="76"/>
      <c r="C136" s="70"/>
      <c r="D136" s="312"/>
      <c r="G136" s="267"/>
      <c r="H136" s="268" t="s">
        <v>87</v>
      </c>
      <c r="I136" s="129">
        <f>C48</f>
        <v>204058.56945000007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107</v>
      </c>
      <c r="B138" s="76"/>
      <c r="C138" s="70"/>
      <c r="D138" s="312"/>
      <c r="G138" s="269"/>
      <c r="H138" s="270" t="s">
        <v>99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97</v>
      </c>
      <c r="B140" s="76"/>
      <c r="C140" s="70"/>
      <c r="D140" s="312"/>
      <c r="G140" s="267"/>
      <c r="H140" s="268" t="s">
        <v>87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108</v>
      </c>
      <c r="B142" s="76"/>
      <c r="C142" s="70"/>
      <c r="D142" s="312"/>
      <c r="G142" s="267"/>
      <c r="H142" s="268" t="s">
        <v>86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98</v>
      </c>
      <c r="B144" s="76"/>
      <c r="C144" s="70"/>
      <c r="D144" s="312"/>
      <c r="G144" s="269"/>
      <c r="H144" s="270" t="s">
        <v>87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109</v>
      </c>
      <c r="B146" s="76"/>
      <c r="C146" s="70"/>
      <c r="D146" s="312"/>
      <c r="G146" s="267"/>
      <c r="H146" s="268" t="s">
        <v>86</v>
      </c>
      <c r="I146" s="129">
        <f>C58</f>
        <v>37995.70563159001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100</v>
      </c>
      <c r="B148" s="76"/>
      <c r="C148" s="70"/>
      <c r="D148" s="312"/>
      <c r="G148" s="267"/>
      <c r="H148" s="268" t="s">
        <v>87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87</v>
      </c>
      <c r="I151" s="129">
        <f>C66</f>
        <v>5186158.36</v>
      </c>
      <c r="J151" s="262"/>
      <c r="K151" s="95"/>
    </row>
    <row r="152" spans="1:11" ht="12.75" hidden="1">
      <c r="A152" s="79" t="s">
        <v>101</v>
      </c>
      <c r="B152" s="76"/>
      <c r="C152" s="70"/>
      <c r="D152" s="312"/>
      <c r="G152" s="267"/>
      <c r="H152" s="268" t="s">
        <v>86</v>
      </c>
      <c r="I152" s="133">
        <f>C61*TAXRATES!D14</f>
        <v>7500000</v>
      </c>
      <c r="J152" s="262"/>
      <c r="K152" s="95"/>
    </row>
    <row r="153" spans="1:11" ht="12.75" hidden="1">
      <c r="A153" s="79" t="s">
        <v>102</v>
      </c>
      <c r="B153" s="76"/>
      <c r="C153" s="70"/>
      <c r="D153" s="312"/>
      <c r="G153" s="267"/>
      <c r="H153" s="268" t="s">
        <v>87</v>
      </c>
      <c r="I153" s="129">
        <f>I151-I152</f>
        <v>-2313841.6399999997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103</v>
      </c>
      <c r="B155" s="76"/>
      <c r="C155" s="70"/>
      <c r="D155" s="312"/>
      <c r="G155" s="269"/>
      <c r="H155" s="270" t="s">
        <v>99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104</v>
      </c>
      <c r="B157" s="76"/>
      <c r="C157" s="70"/>
      <c r="D157" s="312"/>
      <c r="G157" s="269"/>
      <c r="H157" s="270" t="s">
        <v>87</v>
      </c>
      <c r="I157" s="129">
        <f>IF(I153&gt;0,I153*I155,0)</f>
        <v>0</v>
      </c>
      <c r="J157" s="262"/>
      <c r="K157" s="95"/>
    </row>
    <row r="158" spans="1:11" ht="25.5" hidden="1">
      <c r="A158" s="79" t="s">
        <v>115</v>
      </c>
      <c r="B158" s="76"/>
      <c r="C158" s="70"/>
      <c r="D158" s="312"/>
      <c r="G158" s="267"/>
      <c r="H158" s="268" t="s">
        <v>86</v>
      </c>
      <c r="I158" s="133">
        <f>C72</f>
        <v>0</v>
      </c>
      <c r="J158" s="262"/>
      <c r="K158" s="95"/>
    </row>
    <row r="159" spans="1:11" ht="12.75" customHeight="1" hidden="1">
      <c r="A159" s="272" t="s">
        <v>117</v>
      </c>
      <c r="B159" s="76"/>
      <c r="C159" s="70"/>
      <c r="D159" s="312"/>
      <c r="G159" s="267"/>
      <c r="H159" s="268" t="s">
        <v>87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106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5186158.36</v>
      </c>
      <c r="J162" s="262"/>
      <c r="K162" s="95"/>
    </row>
    <row r="163" spans="1:11" ht="12.75" hidden="1">
      <c r="A163" s="79" t="s">
        <v>101</v>
      </c>
      <c r="B163" s="76"/>
      <c r="C163" s="70"/>
      <c r="D163" s="312"/>
      <c r="G163" s="267"/>
      <c r="H163" s="268" t="s">
        <v>86</v>
      </c>
      <c r="I163" s="133">
        <f>C61*TAXRATES!D15</f>
        <v>50000000</v>
      </c>
      <c r="J163" s="262"/>
      <c r="K163" s="95"/>
    </row>
    <row r="164" spans="1:11" ht="12.75" hidden="1">
      <c r="A164" s="79" t="s">
        <v>110</v>
      </c>
      <c r="B164" s="76"/>
      <c r="C164" s="70"/>
      <c r="D164" s="312"/>
      <c r="G164" s="269"/>
      <c r="H164" s="270" t="s">
        <v>87</v>
      </c>
      <c r="I164" s="129">
        <f>I162-I163</f>
        <v>-44813841.64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103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111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112</v>
      </c>
      <c r="B169" s="76"/>
      <c r="C169" s="70"/>
      <c r="D169" s="312"/>
      <c r="G169" s="267"/>
      <c r="H169" s="268" t="s">
        <v>86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113</v>
      </c>
      <c r="B170" s="76"/>
      <c r="C170" s="70"/>
      <c r="D170" s="312"/>
      <c r="G170" s="269"/>
      <c r="H170" s="270" t="s">
        <v>87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116</v>
      </c>
      <c r="B172" s="76"/>
      <c r="C172" s="70"/>
      <c r="D172" s="312"/>
      <c r="G172" s="267"/>
      <c r="H172" s="268" t="s">
        <v>86</v>
      </c>
      <c r="I172" s="133">
        <f>C84</f>
        <v>0</v>
      </c>
      <c r="J172" s="262"/>
      <c r="K172" s="95"/>
    </row>
    <row r="173" spans="1:11" ht="12.75" hidden="1">
      <c r="A173" s="56" t="s">
        <v>118</v>
      </c>
      <c r="B173" s="76"/>
      <c r="C173" s="70"/>
      <c r="D173" s="312"/>
      <c r="G173" s="269"/>
      <c r="H173" s="270" t="s">
        <v>87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88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114</v>
      </c>
      <c r="B177" s="76"/>
      <c r="C177" s="70"/>
      <c r="D177" s="312"/>
      <c r="G177" s="269"/>
      <c r="H177" s="270" t="s">
        <v>85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85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85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127</v>
      </c>
      <c r="B181" s="76"/>
      <c r="C181" s="70"/>
      <c r="D181" s="312"/>
      <c r="G181" s="269"/>
      <c r="H181" s="270" t="s">
        <v>87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132</v>
      </c>
      <c r="B183" s="76"/>
      <c r="C183" s="70"/>
      <c r="D183" s="312"/>
      <c r="G183" s="269"/>
      <c r="H183" s="270" t="s">
        <v>85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96</v>
      </c>
      <c r="B185" s="148"/>
      <c r="C185" s="71"/>
      <c r="D185" s="314"/>
      <c r="G185" s="273"/>
      <c r="H185" s="274" t="s">
        <v>87</v>
      </c>
      <c r="I185" s="140" t="e">
        <f>I181+I183</f>
        <v>#REF!</v>
      </c>
      <c r="J185" s="275"/>
      <c r="K185" s="149"/>
    </row>
    <row r="186" spans="1:11" ht="12.75" hidden="1">
      <c r="A186" s="67" t="s">
        <v>124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123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94</v>
      </c>
      <c r="B193" s="63"/>
      <c r="C193" s="70"/>
      <c r="D193" s="316"/>
      <c r="E193" s="317"/>
      <c r="F193" s="317"/>
      <c r="G193" s="281"/>
      <c r="H193" s="282"/>
      <c r="I193" s="129">
        <f>REGINFO!C59</f>
        <v>187998.24055</v>
      </c>
      <c r="J193" s="153"/>
      <c r="K193" s="91"/>
    </row>
    <row r="194" spans="1:11" ht="12.75" hidden="1">
      <c r="A194" s="56" t="s">
        <v>129</v>
      </c>
      <c r="B194" s="63"/>
      <c r="C194" s="70"/>
      <c r="D194" s="316"/>
      <c r="E194" s="317"/>
      <c r="F194" s="317"/>
      <c r="G194" s="281"/>
      <c r="H194" s="282"/>
      <c r="I194" s="129">
        <f>C36</f>
        <v>187998.24055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134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135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131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155</v>
      </c>
      <c r="B202" s="63"/>
      <c r="C202" s="70"/>
      <c r="D202" s="316"/>
      <c r="E202" s="317"/>
      <c r="F202" s="317"/>
      <c r="G202" s="281"/>
      <c r="H202" s="282"/>
      <c r="I202" s="129">
        <f>REGINFO!C59</f>
        <v>187998.24055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130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95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C1:C6"/>
    <mergeCell ref="B1:B7"/>
    <mergeCell ref="D1:E7"/>
    <mergeCell ref="D15:E15"/>
    <mergeCell ref="D20:E20"/>
    <mergeCell ref="D21:E21"/>
    <mergeCell ref="D22:E22"/>
    <mergeCell ref="D23:E23"/>
    <mergeCell ref="D16:E16"/>
    <mergeCell ref="D17:E17"/>
    <mergeCell ref="D18:E18"/>
    <mergeCell ref="D19:E19"/>
    <mergeCell ref="D28:E28"/>
    <mergeCell ref="D29:E29"/>
    <mergeCell ref="D30:E30"/>
    <mergeCell ref="D31:E31"/>
    <mergeCell ref="D24:E24"/>
    <mergeCell ref="D25:E25"/>
    <mergeCell ref="D26:E26"/>
    <mergeCell ref="D27:E27"/>
    <mergeCell ref="D36:E36"/>
    <mergeCell ref="D37:E37"/>
    <mergeCell ref="D38:E38"/>
    <mergeCell ref="D39:E39"/>
    <mergeCell ref="D32:E32"/>
    <mergeCell ref="D33:E33"/>
    <mergeCell ref="D34:E34"/>
    <mergeCell ref="D35:E35"/>
    <mergeCell ref="D44:E44"/>
    <mergeCell ref="D45:E45"/>
    <mergeCell ref="D46:E46"/>
    <mergeCell ref="D47:E47"/>
    <mergeCell ref="D40:E40"/>
    <mergeCell ref="D41:E41"/>
    <mergeCell ref="D42:E42"/>
    <mergeCell ref="D43:E43"/>
    <mergeCell ref="D52:E52"/>
    <mergeCell ref="D53:E53"/>
    <mergeCell ref="D54:E54"/>
    <mergeCell ref="D55:E55"/>
    <mergeCell ref="D48:E48"/>
    <mergeCell ref="D49:E49"/>
    <mergeCell ref="D50:E50"/>
    <mergeCell ref="D51:E51"/>
    <mergeCell ref="D60:E60"/>
    <mergeCell ref="D61:E61"/>
    <mergeCell ref="D62:E62"/>
    <mergeCell ref="D63:E63"/>
    <mergeCell ref="D56:E56"/>
    <mergeCell ref="D57:E57"/>
    <mergeCell ref="D58:E58"/>
    <mergeCell ref="D59:E59"/>
    <mergeCell ref="D68:E68"/>
    <mergeCell ref="D69:E69"/>
    <mergeCell ref="D70:E70"/>
    <mergeCell ref="D71:E71"/>
    <mergeCell ref="D64:E64"/>
    <mergeCell ref="D65:E65"/>
    <mergeCell ref="D66:E66"/>
    <mergeCell ref="D67:E67"/>
    <mergeCell ref="D76:E76"/>
    <mergeCell ref="D77:E77"/>
    <mergeCell ref="D78:E78"/>
    <mergeCell ref="D79:E79"/>
    <mergeCell ref="D72:E72"/>
    <mergeCell ref="D73:E73"/>
    <mergeCell ref="D74:E74"/>
    <mergeCell ref="D75:E75"/>
    <mergeCell ref="D95:E95"/>
    <mergeCell ref="D88:E88"/>
    <mergeCell ref="D89:E89"/>
    <mergeCell ref="D90:E90"/>
    <mergeCell ref="D91:E91"/>
    <mergeCell ref="D82:E82"/>
    <mergeCell ref="D83:E83"/>
    <mergeCell ref="A2:A3"/>
    <mergeCell ref="D92:E92"/>
    <mergeCell ref="D93:E93"/>
    <mergeCell ref="D94:E94"/>
    <mergeCell ref="D84:E84"/>
    <mergeCell ref="D85:E85"/>
    <mergeCell ref="D86:E86"/>
    <mergeCell ref="D87:E87"/>
    <mergeCell ref="D80:E80"/>
    <mergeCell ref="D81:E81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171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1" t="s">
        <v>73</v>
      </c>
      <c r="D7" s="20">
        <v>0</v>
      </c>
      <c r="E7" s="20">
        <v>400001</v>
      </c>
      <c r="F7" s="464" t="s">
        <v>172</v>
      </c>
      <c r="G7" s="12"/>
      <c r="H7" s="12"/>
      <c r="I7" s="12"/>
    </row>
    <row r="8" spans="3:9" ht="12.75">
      <c r="C8" s="462"/>
      <c r="D8" s="21" t="s">
        <v>72</v>
      </c>
      <c r="E8" s="21" t="s">
        <v>72</v>
      </c>
      <c r="F8" s="465"/>
      <c r="G8" s="12"/>
      <c r="H8" s="12"/>
      <c r="I8" s="12"/>
    </row>
    <row r="9" spans="3:9" ht="13.5" thickBot="1">
      <c r="C9" s="463"/>
      <c r="D9" s="22">
        <v>400000</v>
      </c>
      <c r="E9" s="22">
        <v>1128000</v>
      </c>
      <c r="F9" s="466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152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92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93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75" t="s">
        <v>170</v>
      </c>
      <c r="B1" s="475"/>
      <c r="C1" s="475"/>
      <c r="D1" s="475"/>
      <c r="E1" s="475"/>
      <c r="F1" s="475"/>
      <c r="G1" s="475"/>
      <c r="H1" s="475"/>
      <c r="I1" s="475"/>
    </row>
    <row r="2" spans="1:9" ht="12.75">
      <c r="A2" s="475"/>
      <c r="B2" s="475"/>
      <c r="C2" s="475"/>
      <c r="D2" s="475"/>
      <c r="E2" s="475"/>
      <c r="F2" s="475"/>
      <c r="G2" s="475"/>
      <c r="H2" s="475"/>
      <c r="I2" s="475"/>
    </row>
    <row r="3" spans="1:9" ht="12.75">
      <c r="A3" s="475"/>
      <c r="B3" s="475"/>
      <c r="C3" s="475"/>
      <c r="D3" s="475"/>
      <c r="E3" s="475"/>
      <c r="F3" s="475"/>
      <c r="G3" s="475"/>
      <c r="H3" s="475"/>
      <c r="I3" s="475"/>
    </row>
    <row r="4" spans="1:9" ht="12.75">
      <c r="A4" s="475"/>
      <c r="B4" s="475"/>
      <c r="C4" s="475"/>
      <c r="D4" s="475"/>
      <c r="E4" s="475"/>
      <c r="F4" s="475"/>
      <c r="G4" s="475"/>
      <c r="H4" s="475"/>
      <c r="I4" s="475"/>
    </row>
    <row r="5" spans="1:9" ht="12.75">
      <c r="A5" s="475"/>
      <c r="B5" s="475"/>
      <c r="C5" s="475"/>
      <c r="D5" s="475"/>
      <c r="E5" s="475"/>
      <c r="F5" s="475"/>
      <c r="G5" s="475"/>
      <c r="H5" s="475"/>
      <c r="I5" s="475"/>
    </row>
    <row r="6" spans="1:5" ht="12.75">
      <c r="A6" s="404" t="str">
        <f>"Utility Name:     "&amp;REGINFO!C3</f>
        <v>Utility Name:     West Coast Huron Energy Inc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EB-2005-0092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76" t="s">
        <v>166</v>
      </c>
      <c r="C12" s="477"/>
      <c r="D12" s="476" t="s">
        <v>166</v>
      </c>
      <c r="E12" s="477"/>
      <c r="F12" s="476" t="s">
        <v>167</v>
      </c>
      <c r="G12" s="477"/>
      <c r="H12" s="468" t="s">
        <v>69</v>
      </c>
      <c r="I12" s="469"/>
    </row>
    <row r="13" spans="2:9" ht="13.5" thickBot="1">
      <c r="B13" s="472">
        <v>2005</v>
      </c>
      <c r="C13" s="473"/>
      <c r="D13" s="472">
        <v>2006</v>
      </c>
      <c r="E13" s="473"/>
      <c r="F13" s="472">
        <v>2007</v>
      </c>
      <c r="G13" s="474"/>
      <c r="H13" s="470"/>
      <c r="I13" s="471"/>
    </row>
    <row r="14" spans="2:9" ht="12.75">
      <c r="B14" s="356" t="s">
        <v>11</v>
      </c>
      <c r="C14" s="357" t="s">
        <v>168</v>
      </c>
      <c r="D14" s="356" t="s">
        <v>11</v>
      </c>
      <c r="E14" s="357" t="s">
        <v>168</v>
      </c>
      <c r="F14" s="356" t="s">
        <v>11</v>
      </c>
      <c r="G14" s="357" t="s">
        <v>168</v>
      </c>
      <c r="H14" s="356" t="s">
        <v>11</v>
      </c>
      <c r="I14" s="357" t="s">
        <v>168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164</v>
      </c>
      <c r="B16" s="371">
        <v>0</v>
      </c>
      <c r="C16" s="360">
        <f>IF(ISERROR(B16/B20),"",B16/B20)</f>
        <v>0</v>
      </c>
      <c r="D16" s="371">
        <v>0</v>
      </c>
      <c r="E16" s="360">
        <f>IF(ISERROR(D16/D20),"",D16/D20)</f>
      </c>
      <c r="F16" s="371">
        <v>0</v>
      </c>
      <c r="G16" s="360">
        <f>IF(ISERROR(F16/F20),"",F16/F20)</f>
      </c>
      <c r="H16" s="373">
        <v>0</v>
      </c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165</v>
      </c>
      <c r="B18" s="372">
        <v>33000</v>
      </c>
      <c r="C18" s="360">
        <f>IF(ISERROR(B18/B20),"",B18/B20)</f>
        <v>1</v>
      </c>
      <c r="D18" s="372">
        <v>0</v>
      </c>
      <c r="E18" s="360">
        <f>IF(ISERROR(D18/D20),"",D18/D20)</f>
      </c>
      <c r="F18" s="372">
        <v>0</v>
      </c>
      <c r="G18" s="360">
        <f>IF(ISERROR(F18/F20),"",F18/F20)</f>
      </c>
      <c r="H18" s="374">
        <v>33000</v>
      </c>
      <c r="I18" s="360">
        <f>IF(ISERROR(H18/H20),"",H18/H20)</f>
        <v>1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33000</v>
      </c>
      <c r="C20" s="364">
        <f t="shared" si="0"/>
        <v>1</v>
      </c>
      <c r="D20" s="363">
        <f t="shared" si="0"/>
        <v>0</v>
      </c>
      <c r="E20" s="364">
        <f t="shared" si="0"/>
        <v>0</v>
      </c>
      <c r="F20" s="363">
        <f t="shared" si="0"/>
        <v>0</v>
      </c>
      <c r="G20" s="364">
        <f t="shared" si="0"/>
        <v>0</v>
      </c>
      <c r="H20" s="365">
        <f>SUM(F20,D20,B20)</f>
        <v>33000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169</v>
      </c>
    </row>
    <row r="28" spans="1:11" ht="12.75">
      <c r="A28" s="478" t="s">
        <v>179</v>
      </c>
      <c r="B28" s="478"/>
      <c r="C28" s="478"/>
      <c r="D28" s="478"/>
      <c r="E28" s="478"/>
      <c r="F28" s="478"/>
      <c r="G28" s="478"/>
      <c r="H28" s="478"/>
      <c r="I28" s="478"/>
      <c r="J28" s="478"/>
      <c r="K28" s="478"/>
    </row>
    <row r="30" spans="1:10" ht="29.25" customHeight="1">
      <c r="A30" s="467" t="s">
        <v>184</v>
      </c>
      <c r="B30" s="467"/>
      <c r="C30" s="467"/>
      <c r="D30" s="467"/>
      <c r="E30" s="467"/>
      <c r="F30" s="467"/>
      <c r="G30" s="467"/>
      <c r="H30" s="467"/>
      <c r="I30" s="467"/>
      <c r="J30" s="467"/>
    </row>
    <row r="32" spans="1:9" ht="12.75">
      <c r="A32" s="467" t="s">
        <v>182</v>
      </c>
      <c r="B32" s="467"/>
      <c r="C32" s="467"/>
      <c r="D32" s="467"/>
      <c r="E32" s="467"/>
      <c r="F32" s="467"/>
      <c r="G32" s="467"/>
      <c r="H32" s="467"/>
      <c r="I32" s="467"/>
    </row>
    <row r="33" spans="1:9" ht="12.75">
      <c r="A33" s="467"/>
      <c r="B33" s="467"/>
      <c r="C33" s="467"/>
      <c r="D33" s="467"/>
      <c r="E33" s="467"/>
      <c r="F33" s="467"/>
      <c r="G33" s="467"/>
      <c r="H33" s="467"/>
      <c r="I33" s="467"/>
    </row>
  </sheetData>
  <sheetProtection/>
  <mergeCells count="11">
    <mergeCell ref="A30:J30"/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2004-12-24T16:41:03Z</cp:lastPrinted>
  <dcterms:created xsi:type="dcterms:W3CDTF">2001-11-07T16:15:53Z</dcterms:created>
  <dcterms:modified xsi:type="dcterms:W3CDTF">2013-07-19T19:35:47Z</dcterms:modified>
  <cp:category/>
  <cp:version/>
  <cp:contentType/>
  <cp:contentStatus/>
</cp:coreProperties>
</file>