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1105" windowHeight="11385" activeTab="1"/>
  </bookViews>
  <sheets>
    <sheet name="OM&amp;A" sheetId="2" r:id="rId1"/>
    <sheet name="Capital" sheetId="3" r:id="rId2"/>
  </sheets>
  <calcPr calcId="145621"/>
</workbook>
</file>

<file path=xl/calcChain.xml><?xml version="1.0" encoding="utf-8"?>
<calcChain xmlns="http://schemas.openxmlformats.org/spreadsheetml/2006/main">
  <c r="G31" i="3" l="1"/>
  <c r="I34" i="3" l="1"/>
  <c r="G32" i="3"/>
  <c r="G34" i="3" s="1"/>
  <c r="H11" i="2"/>
  <c r="I39" i="3"/>
  <c r="H39" i="3"/>
  <c r="G39" i="3"/>
  <c r="G14" i="3"/>
  <c r="G9" i="3"/>
  <c r="G12" i="2" l="1"/>
  <c r="G11" i="2"/>
  <c r="G10" i="2"/>
  <c r="G9" i="2"/>
  <c r="G8" i="2"/>
  <c r="G7" i="2"/>
  <c r="G6" i="2"/>
  <c r="N15" i="2"/>
  <c r="M15" i="2"/>
  <c r="L15" i="2"/>
  <c r="G28" i="3" l="1"/>
  <c r="G29" i="3" s="1"/>
  <c r="H28" i="3"/>
  <c r="H29" i="3" s="1"/>
  <c r="I28" i="3"/>
  <c r="I29" i="3" s="1"/>
  <c r="I40" i="3" l="1"/>
  <c r="H40" i="3"/>
  <c r="G40" i="3"/>
  <c r="H34" i="3"/>
  <c r="G35" i="3"/>
  <c r="I31" i="3"/>
  <c r="I35" i="3" s="1"/>
  <c r="H31" i="3"/>
  <c r="H35" i="3" s="1"/>
  <c r="H17" i="3"/>
  <c r="I17" i="3"/>
  <c r="G17" i="3"/>
  <c r="H36" i="2" l="1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26" i="2" l="1"/>
  <c r="G30" i="2" s="1"/>
  <c r="G13" i="2"/>
  <c r="G16" i="2" s="1"/>
</calcChain>
</file>

<file path=xl/sharedStrings.xml><?xml version="1.0" encoding="utf-8"?>
<sst xmlns="http://schemas.openxmlformats.org/spreadsheetml/2006/main" count="108" uniqueCount="70">
  <si>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</si>
  <si>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</si>
  <si>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</si>
  <si>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</si>
  <si>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</si>
  <si>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</si>
  <si>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</si>
  <si>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</si>
  <si>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</si>
  <si>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</si>
  <si>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</si>
  <si>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</si>
  <si>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</si>
  <si>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</si>
  <si>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</si>
  <si>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</si>
  <si>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</si>
  <si>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</si>
  <si>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</si>
  <si>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</si>
  <si>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</si>
  <si>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</si>
  <si>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</si>
  <si>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</si>
  <si>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</si>
  <si>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</si>
  <si>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</si>
  <si>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</si>
  <si>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</si>
  <si>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</si>
  <si>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</si>
  <si>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</si>
  <si>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</si>
  <si>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</si>
  <si>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</si>
  <si>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</si>
  <si>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</si>
  <si>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</si>
  <si>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</si>
  <si>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</si>
  <si>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</si>
  <si>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</si>
  <si>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</si>
  <si>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</si>
  <si>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</si>
  <si>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</si>
  <si>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</si>
  <si>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</si>
  <si>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</si>
  <si>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</si>
  <si>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</si>
  <si>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</si>
  <si>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</si>
  <si>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</si>
  <si>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</si>
  <si>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</si>
  <si>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</si>
  <si>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</si>
  <si>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</si>
  <si>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</si>
  <si>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</si>
  <si>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</si>
  <si>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</si>
  <si>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</si>
  <si>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</si>
  <si>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</si>
  <si>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</si>
  <si>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</si>
  <si>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</si>
  <si>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PUC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</si>
</sst>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-&quot;$&quot;* #,##0.00_-;\-&quot;$&quot;* #,##0.00_-;_-&quot;$&quot;* &quot;-&quot;??_-;_-@_-"/>
    <numFmt numFmtId="166" formatCode="_-* #,##0.00\ _$_-;_-* #,##0.00\ _$\-;_-* &quot;-&quot;??\ _$_-;_-@_-"/>
    <numFmt numFmtId="167" formatCode="_ * #,##0.00_)\ _$_ ;_ * \(#,##0.00\)\ _$_ ;_ * &quot;-&quot;??_)\ _$_ ;_ @_ "/>
    <numFmt numFmtId="168" formatCode="0.00_)"/>
    <numFmt numFmtId="169" formatCode="_-* #,##0.00_-;\-* #,##0.00_-;_-* &quot;-&quot;??_-;_-@_-"/>
  </numFmts>
  <fonts count="4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1"/>
      <color indexed="1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18"/>
      <name val="Cambri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163">
    <xf numFmtId="0" fontId="0" fillId="0" borderId="0"/>
    <xf numFmtId="44" fontId="2" fillId="0" borderId="0" applyFont="0" applyFill="0" applyBorder="0" applyAlignment="0" applyProtection="0"/>
    <xf numFmtId="0" fontId="19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9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8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12" borderId="26" applyNumberFormat="0" applyAlignment="0" applyProtection="0"/>
    <xf numFmtId="0" fontId="26" fillId="12" borderId="26" applyNumberFormat="0" applyAlignment="0" applyProtection="0"/>
    <xf numFmtId="0" fontId="27" fillId="0" borderId="27" applyNumberFormat="0" applyFill="0" applyAlignment="0" applyProtection="0"/>
    <xf numFmtId="0" fontId="28" fillId="29" borderId="29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7" fillId="30" borderId="30" applyNumberFormat="0" applyFont="0" applyAlignment="0" applyProtection="0"/>
    <xf numFmtId="4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9" fillId="11" borderId="26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12" borderId="0" applyNumberFormat="0" applyBorder="0" applyAlignment="0" applyProtection="0"/>
    <xf numFmtId="38" fontId="32" fillId="31" borderId="0" applyNumberFormat="0" applyBorder="0" applyAlignment="0" applyProtection="0"/>
    <xf numFmtId="0" fontId="33" fillId="0" borderId="32" applyNumberFormat="0" applyFill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5" fillId="0" borderId="35" applyNumberFormat="0" applyFill="0" applyAlignment="0" applyProtection="0"/>
    <xf numFmtId="0" fontId="3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0" fontId="32" fillId="32" borderId="36" applyNumberFormat="0" applyBorder="0" applyAlignment="0" applyProtection="0"/>
    <xf numFmtId="0" fontId="36" fillId="12" borderId="26" applyNumberFormat="0" applyAlignment="0" applyProtection="0"/>
    <xf numFmtId="0" fontId="24" fillId="7" borderId="0" applyNumberFormat="0" applyBorder="0" applyAlignment="0" applyProtection="0"/>
    <xf numFmtId="0" fontId="37" fillId="0" borderId="37" applyNumberFormat="0" applyFill="0" applyAlignment="0" applyProtection="0"/>
    <xf numFmtId="0" fontId="37" fillId="0" borderId="37" applyNumberFormat="0" applyFill="0" applyAlignment="0" applyProtection="0"/>
    <xf numFmtId="166" fontId="17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38" fillId="12" borderId="0" applyNumberFormat="0" applyBorder="0" applyAlignment="0" applyProtection="0"/>
    <xf numFmtId="0" fontId="39" fillId="33" borderId="0" applyNumberFormat="0" applyBorder="0" applyAlignment="0" applyProtection="0"/>
    <xf numFmtId="168" fontId="4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" fillId="0" borderId="0"/>
    <xf numFmtId="0" fontId="1" fillId="0" borderId="0"/>
    <xf numFmtId="0" fontId="20" fillId="13" borderId="30" applyNumberFormat="0" applyFont="0" applyAlignment="0" applyProtection="0"/>
    <xf numFmtId="0" fontId="20" fillId="13" borderId="30" applyNumberFormat="0" applyFont="0" applyAlignment="0" applyProtection="0"/>
    <xf numFmtId="0" fontId="20" fillId="13" borderId="30" applyNumberFormat="0" applyFont="0" applyAlignment="0" applyProtection="0"/>
    <xf numFmtId="0" fontId="21" fillId="12" borderId="39" applyNumberFormat="0" applyAlignment="0" applyProtection="0"/>
    <xf numFmtId="9" fontId="19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1" fillId="8" borderId="0" applyNumberFormat="0" applyBorder="0" applyAlignment="0" applyProtection="0"/>
    <xf numFmtId="0" fontId="41" fillId="12" borderId="38" applyNumberFormat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40" applyNumberFormat="0" applyFill="0" applyAlignment="0" applyProtection="0"/>
    <xf numFmtId="0" fontId="21" fillId="0" borderId="40" applyNumberFormat="0" applyFill="0" applyAlignment="0" applyProtection="0"/>
    <xf numFmtId="0" fontId="28" fillId="28" borderId="2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23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3" fillId="3" borderId="1" xfId="1" applyNumberFormat="1" applyFont="1" applyFill="1" applyBorder="1"/>
    <xf numFmtId="0" fontId="3" fillId="0" borderId="0" xfId="0" applyFont="1" applyBorder="1"/>
    <xf numFmtId="164" fontId="3" fillId="0" borderId="0" xfId="1" applyNumberFormat="1" applyFont="1" applyFill="1" applyBorder="1"/>
    <xf numFmtId="0" fontId="4" fillId="0" borderId="0" xfId="0" applyFont="1"/>
    <xf numFmtId="0" fontId="3" fillId="0" borderId="17" xfId="0" applyFont="1" applyBorder="1"/>
    <xf numFmtId="0" fontId="4" fillId="0" borderId="4" xfId="0" applyFont="1" applyBorder="1"/>
    <xf numFmtId="0" fontId="3" fillId="0" borderId="6" xfId="0" applyFont="1" applyBorder="1"/>
    <xf numFmtId="0" fontId="3" fillId="2" borderId="1" xfId="0" applyFont="1" applyFill="1" applyBorder="1" applyAlignment="1">
      <alignment horizontal="center"/>
    </xf>
    <xf numFmtId="0" fontId="0" fillId="0" borderId="17" xfId="0" applyFont="1" applyBorder="1"/>
    <xf numFmtId="0" fontId="3" fillId="0" borderId="4" xfId="0" applyFont="1" applyBorder="1"/>
    <xf numFmtId="0" fontId="8" fillId="0" borderId="0" xfId="0" applyFont="1" applyFill="1"/>
    <xf numFmtId="0" fontId="8" fillId="0" borderId="6" xfId="0" applyFont="1" applyBorder="1"/>
    <xf numFmtId="0" fontId="3" fillId="2" borderId="18" xfId="0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8" xfId="1" applyNumberFormat="1" applyFont="1" applyFill="1" applyBorder="1"/>
    <xf numFmtId="164" fontId="3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14" xfId="0" applyFont="1" applyBorder="1"/>
    <xf numFmtId="164" fontId="2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3" fillId="0" borderId="0" xfId="0" applyFont="1"/>
    <xf numFmtId="0" fontId="5" fillId="0" borderId="0" xfId="0" applyFont="1" applyFill="1"/>
    <xf numFmtId="164" fontId="0" fillId="0" borderId="0" xfId="1" applyNumberFormat="1" applyFont="1" applyFill="1"/>
    <xf numFmtId="0" fontId="11" fillId="0" borderId="0" xfId="0" applyFont="1" applyFill="1"/>
    <xf numFmtId="0" fontId="13" fillId="0" borderId="0" xfId="0" applyFont="1"/>
    <xf numFmtId="164" fontId="14" fillId="0" borderId="0" xfId="1" applyNumberFormat="1" applyFont="1" applyFill="1" applyBorder="1"/>
    <xf numFmtId="0" fontId="13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1" applyNumberFormat="1" applyFont="1" applyFill="1" applyBorder="1"/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11" xfId="0" applyFont="1" applyBorder="1"/>
    <xf numFmtId="0" fontId="13" fillId="0" borderId="12" xfId="0" applyFont="1" applyBorder="1"/>
    <xf numFmtId="164" fontId="13" fillId="0" borderId="10" xfId="1" applyNumberFormat="1" applyFont="1" applyBorder="1"/>
    <xf numFmtId="164" fontId="13" fillId="0" borderId="11" xfId="1" applyNumberFormat="1" applyFont="1" applyBorder="1"/>
    <xf numFmtId="164" fontId="13" fillId="0" borderId="13" xfId="1" applyNumberFormat="1" applyFont="1" applyBorder="1"/>
    <xf numFmtId="164" fontId="13" fillId="0" borderId="19" xfId="1" applyNumberFormat="1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0" xfId="0" applyFont="1" applyBorder="1"/>
    <xf numFmtId="164" fontId="13" fillId="0" borderId="9" xfId="1" applyNumberFormat="1" applyFont="1" applyBorder="1"/>
    <xf numFmtId="164" fontId="13" fillId="0" borderId="14" xfId="1" applyNumberFormat="1" applyFont="1" applyBorder="1"/>
    <xf numFmtId="164" fontId="13" fillId="0" borderId="4" xfId="1" applyNumberFormat="1" applyFont="1" applyBorder="1"/>
    <xf numFmtId="0" fontId="14" fillId="0" borderId="16" xfId="0" applyFont="1" applyBorder="1"/>
    <xf numFmtId="0" fontId="13" fillId="0" borderId="17" xfId="0" applyFont="1" applyBorder="1"/>
    <xf numFmtId="164" fontId="14" fillId="3" borderId="1" xfId="1" applyNumberFormat="1" applyFont="1" applyFill="1" applyBorder="1"/>
    <xf numFmtId="164" fontId="14" fillId="0" borderId="1" xfId="1" applyNumberFormat="1" applyFont="1" applyBorder="1"/>
    <xf numFmtId="0" fontId="13" fillId="0" borderId="2" xfId="0" applyFont="1" applyBorder="1"/>
    <xf numFmtId="0" fontId="13" fillId="0" borderId="3" xfId="0" applyFont="1" applyBorder="1"/>
    <xf numFmtId="164" fontId="13" fillId="0" borderId="8" xfId="1" applyNumberFormat="1" applyFont="1" applyBorder="1"/>
    <xf numFmtId="164" fontId="16" fillId="0" borderId="4" xfId="1" applyNumberFormat="1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7" xfId="0" applyFont="1" applyBorder="1"/>
    <xf numFmtId="164" fontId="17" fillId="0" borderId="4" xfId="1" applyNumberFormat="1" applyFont="1" applyBorder="1"/>
    <xf numFmtId="0" fontId="13" fillId="0" borderId="5" xfId="0" applyFont="1" applyBorder="1"/>
    <xf numFmtId="164" fontId="13" fillId="0" borderId="6" xfId="1" applyNumberFormat="1" applyFont="1" applyBorder="1"/>
    <xf numFmtId="0" fontId="14" fillId="0" borderId="0" xfId="0" applyFont="1" applyBorder="1"/>
    <xf numFmtId="0" fontId="13" fillId="0" borderId="0" xfId="0" applyFont="1" applyFill="1" applyBorder="1"/>
    <xf numFmtId="0" fontId="18" fillId="0" borderId="0" xfId="0" applyFont="1"/>
    <xf numFmtId="0" fontId="13" fillId="0" borderId="0" xfId="0" applyFont="1" applyBorder="1" applyAlignment="1">
      <alignment horizontal="center"/>
    </xf>
    <xf numFmtId="164" fontId="13" fillId="0" borderId="5" xfId="1" applyNumberFormat="1" applyFont="1" applyBorder="1"/>
    <xf numFmtId="164" fontId="14" fillId="0" borderId="8" xfId="1" applyNumberFormat="1" applyFont="1" applyBorder="1"/>
    <xf numFmtId="164" fontId="14" fillId="0" borderId="9" xfId="1" applyNumberFormat="1" applyFont="1" applyBorder="1"/>
    <xf numFmtId="164" fontId="3" fillId="34" borderId="1" xfId="1" applyNumberFormat="1" applyFont="1" applyFill="1" applyBorder="1"/>
    <xf numFmtId="164" fontId="2" fillId="34" borderId="1" xfId="1" applyNumberFormat="1" applyFont="1" applyFill="1" applyBorder="1"/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64" fontId="13" fillId="0" borderId="10" xfId="1" applyNumberFormat="1" applyFont="1" applyFill="1" applyBorder="1"/>
    <xf numFmtId="164" fontId="13" fillId="0" borderId="9" xfId="1" applyNumberFormat="1" applyFont="1" applyFill="1" applyBorder="1"/>
    <xf numFmtId="164" fontId="14" fillId="0" borderId="1" xfId="1" applyNumberFormat="1" applyFont="1" applyFill="1" applyBorder="1"/>
    <xf numFmtId="0" fontId="13" fillId="0" borderId="9" xfId="0" applyFont="1" applyFill="1" applyBorder="1"/>
  </cellXfs>
  <cellStyles count="163">
    <cellStyle name="20 % - Accent1" xfId="3"/>
    <cellStyle name="20 % - Accent2" xfId="4"/>
    <cellStyle name="20 % - Accent3" xfId="5"/>
    <cellStyle name="20 % - Accent4" xfId="6"/>
    <cellStyle name="20 % - Accent5" xfId="7"/>
    <cellStyle name="20 % - Accent6" xfId="8"/>
    <cellStyle name="20% - Accent1 2" xfId="9"/>
    <cellStyle name="20% - Accent1 3" xfId="10"/>
    <cellStyle name="20% - Accent2 2" xfId="11"/>
    <cellStyle name="20% - Accent2 3" xfId="12"/>
    <cellStyle name="20% - Accent3 2" xfId="13"/>
    <cellStyle name="20% - Accent3 3" xfId="14"/>
    <cellStyle name="20% - Accent4 2" xfId="15"/>
    <cellStyle name="20% - Accent4 3" xfId="16"/>
    <cellStyle name="20% - Accent5 2" xfId="17"/>
    <cellStyle name="20% - Accent5 3" xfId="18"/>
    <cellStyle name="20% - Accent6 2" xfId="19"/>
    <cellStyle name="20% - Accent6 3" xfId="20"/>
    <cellStyle name="40 % - Accent1" xfId="21"/>
    <cellStyle name="40 % - Accent2" xfId="22"/>
    <cellStyle name="40 % - Accent3" xfId="23"/>
    <cellStyle name="40 % - Accent4" xfId="24"/>
    <cellStyle name="40 % - Accent5" xfId="25"/>
    <cellStyle name="40 % - Accent6" xfId="26"/>
    <cellStyle name="40% - Accent1 2" xfId="27"/>
    <cellStyle name="40% - Accent1 3" xfId="28"/>
    <cellStyle name="40% - Accent2 2" xfId="29"/>
    <cellStyle name="40% - Accent2 3" xfId="30"/>
    <cellStyle name="40% - Accent3 2" xfId="31"/>
    <cellStyle name="40% - Accent3 3" xfId="32"/>
    <cellStyle name="40% - Accent4 2" xfId="33"/>
    <cellStyle name="40% - Accent4 3" xfId="34"/>
    <cellStyle name="40% - Accent5 2" xfId="35"/>
    <cellStyle name="40% - Accent5 3" xfId="36"/>
    <cellStyle name="40% - Accent6 2" xfId="37"/>
    <cellStyle name="40% - Accent6 3" xfId="38"/>
    <cellStyle name="60 % - Accent1" xfId="39"/>
    <cellStyle name="60 % - Accent2" xfId="40"/>
    <cellStyle name="60 % - Accent3" xfId="41"/>
    <cellStyle name="60 % - Accent4" xfId="42"/>
    <cellStyle name="60 % - Accent5" xfId="43"/>
    <cellStyle name="60 % - Accent6" xfId="44"/>
    <cellStyle name="60% - Accent1 2" xfId="45"/>
    <cellStyle name="60% - Accent2 2" xfId="46"/>
    <cellStyle name="60% - Accent3 2" xfId="47"/>
    <cellStyle name="60% - Accent4 2" xfId="48"/>
    <cellStyle name="60% - Accent5 2" xfId="49"/>
    <cellStyle name="60% - Accent6 2" xfId="50"/>
    <cellStyle name="Accent1 2" xfId="51"/>
    <cellStyle name="Accent2 2" xfId="52"/>
    <cellStyle name="Accent3 2" xfId="53"/>
    <cellStyle name="Accent4 2" xfId="54"/>
    <cellStyle name="Accent5 2" xfId="55"/>
    <cellStyle name="Accent6 2" xfId="56"/>
    <cellStyle name="Avertissement" xfId="57"/>
    <cellStyle name="Bad 2" xfId="58"/>
    <cellStyle name="Calcul" xfId="59"/>
    <cellStyle name="Calculation 2" xfId="60"/>
    <cellStyle name="Cellule liée" xfId="61"/>
    <cellStyle name="Check Cell 2" xfId="62"/>
    <cellStyle name="Comma 2" xfId="64"/>
    <cellStyle name="Comma 3" xfId="65"/>
    <cellStyle name="Comma 4" xfId="66"/>
    <cellStyle name="Comma 4 2" xfId="67"/>
    <cellStyle name="Comma 5" xfId="68"/>
    <cellStyle name="Comma 5 2" xfId="69"/>
    <cellStyle name="Comma 6" xfId="70"/>
    <cellStyle name="Comma 7" xfId="63"/>
    <cellStyle name="Commentaire" xfId="71"/>
    <cellStyle name="Currency" xfId="1" builtinId="4"/>
    <cellStyle name="Currency 2" xfId="73"/>
    <cellStyle name="Currency 3" xfId="72"/>
    <cellStyle name="Entrée" xfId="74"/>
    <cellStyle name="Explanatory Text 2" xfId="75"/>
    <cellStyle name="Explanatory Text 3" xfId="76"/>
    <cellStyle name="Good 2" xfId="77"/>
    <cellStyle name="Grey" xfId="78"/>
    <cellStyle name="Heading 1 2" xfId="79"/>
    <cellStyle name="Heading 1 3" xfId="80"/>
    <cellStyle name="Heading 2 2" xfId="81"/>
    <cellStyle name="Heading 2 3" xfId="82"/>
    <cellStyle name="Heading 3 2" xfId="83"/>
    <cellStyle name="Heading 3 3" xfId="84"/>
    <cellStyle name="Heading 4 2" xfId="85"/>
    <cellStyle name="Heading 4 3" xfId="86"/>
    <cellStyle name="Input [yellow]" xfId="87"/>
    <cellStyle name="Input 2" xfId="88"/>
    <cellStyle name="Insatisfaisant" xfId="89"/>
    <cellStyle name="Linked Cell 2" xfId="90"/>
    <cellStyle name="Linked Cell 3" xfId="91"/>
    <cellStyle name="Milliers 2" xfId="92"/>
    <cellStyle name="Milliers 3" xfId="93"/>
    <cellStyle name="Neutral 2" xfId="94"/>
    <cellStyle name="Neutre" xfId="95"/>
    <cellStyle name="Normal" xfId="0" builtinId="0"/>
    <cellStyle name="Normal - Style1" xfId="96"/>
    <cellStyle name="Normal 10" xfId="97"/>
    <cellStyle name="Normal 10 2" xfId="98"/>
    <cellStyle name="Normal 10_Gaz Metro TFP Tables Second Draft" xfId="99"/>
    <cellStyle name="Normal 11" xfId="100"/>
    <cellStyle name="Normal 12" xfId="101"/>
    <cellStyle name="Normal 13" xfId="102"/>
    <cellStyle name="Normal 14" xfId="103"/>
    <cellStyle name="Normal 15" xfId="104"/>
    <cellStyle name="Normal 16" xfId="105"/>
    <cellStyle name="Normal 17" xfId="106"/>
    <cellStyle name="Normal 18" xfId="107"/>
    <cellStyle name="Normal 19" xfId="108"/>
    <cellStyle name="Normal 2" xfId="109"/>
    <cellStyle name="Normal 2 2" xfId="110"/>
    <cellStyle name="Normal 20" xfId="2"/>
    <cellStyle name="Normal 3" xfId="111"/>
    <cellStyle name="Normal 3 2" xfId="112"/>
    <cellStyle name="Normal 3_ComEd Table 7" xfId="113"/>
    <cellStyle name="Normal 4" xfId="114"/>
    <cellStyle name="Normal 4 2" xfId="115"/>
    <cellStyle name="Normal 4_Copy of Gaz Metro TFP draft Tables 2012 (with inflation measure table)" xfId="116"/>
    <cellStyle name="Normal 5" xfId="117"/>
    <cellStyle name="Normal 6" xfId="118"/>
    <cellStyle name="Normal 6 2" xfId="119"/>
    <cellStyle name="Normal 6_Copy of Gaz Metro TFP draft Tables 2012 (with inflation measure table)" xfId="120"/>
    <cellStyle name="Normal 7" xfId="121"/>
    <cellStyle name="Normal 7 2" xfId="122"/>
    <cellStyle name="Normal 7_Copy of Gaz Metro TFP draft Tables 2012 (with inflation measure table)" xfId="123"/>
    <cellStyle name="Normal 8" xfId="124"/>
    <cellStyle name="Normal 9" xfId="125"/>
    <cellStyle name="Note 2" xfId="126"/>
    <cellStyle name="Note 3" xfId="127"/>
    <cellStyle name="Note 4" xfId="128"/>
    <cellStyle name="Output 2" xfId="129"/>
    <cellStyle name="Percent [2]" xfId="131"/>
    <cellStyle name="Percent 10" xfId="130"/>
    <cellStyle name="Percent 2" xfId="132"/>
    <cellStyle name="Percent 3" xfId="133"/>
    <cellStyle name="Percent 4" xfId="134"/>
    <cellStyle name="Percent 4 2" xfId="135"/>
    <cellStyle name="Percent 5" xfId="136"/>
    <cellStyle name="Percent 5 2" xfId="137"/>
    <cellStyle name="Percent 5 3" xfId="138"/>
    <cellStyle name="Percent 5 4" xfId="139"/>
    <cellStyle name="Percent 6" xfId="140"/>
    <cellStyle name="Percent 6 2" xfId="141"/>
    <cellStyle name="Percent 6 3" xfId="142"/>
    <cellStyle name="Percent 7" xfId="143"/>
    <cellStyle name="Percent 8" xfId="144"/>
    <cellStyle name="Percent 9" xfId="145"/>
    <cellStyle name="Pourcentage 2" xfId="146"/>
    <cellStyle name="Satisfaisant" xfId="147"/>
    <cellStyle name="Sortie" xfId="148"/>
    <cellStyle name="Texte explicatif" xfId="149"/>
    <cellStyle name="Title 2" xfId="150"/>
    <cellStyle name="Title 3" xfId="151"/>
    <cellStyle name="Titre" xfId="152"/>
    <cellStyle name="Titre 1" xfId="153"/>
    <cellStyle name="Titre 2" xfId="154"/>
    <cellStyle name="Titre 3" xfId="155"/>
    <cellStyle name="Titre 4" xfId="156"/>
    <cellStyle name="Titre_Gaz Metro TFP Tables Second Draft" xfId="157"/>
    <cellStyle name="Total 2" xfId="158"/>
    <cellStyle name="Total 3" xfId="159"/>
    <cellStyle name="Vérification" xfId="160"/>
    <cellStyle name="Warning Text 2" xfId="161"/>
    <cellStyle name="Warning Text 3" xfId="162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>
      <selection activeCell="K26" sqref="K26"/>
    </sheetView>
  </sheetViews>
  <sheetFormatPr defaultRowHeight="12.75" x14ac:dyDescent="0.2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 x14ac:dyDescent="0.25"/>
    <row r="2" spans="1:15" ht="13.5" thickBot="1" x14ac:dyDescent="0.25">
      <c r="A2" s="95" t="s">
        <v>69</v>
      </c>
      <c r="B2" s="96"/>
      <c r="C2" s="96"/>
      <c r="D2" s="96"/>
      <c r="E2" s="96"/>
      <c r="F2" s="97"/>
      <c r="G2" s="55" t="s">
        <v>51</v>
      </c>
    </row>
    <row r="3" spans="1:15" ht="13.5" thickBot="1" x14ac:dyDescent="0.25"/>
    <row r="4" spans="1:15" ht="13.5" thickBot="1" x14ac:dyDescent="0.25">
      <c r="A4" s="101" t="s">
        <v>22</v>
      </c>
      <c r="B4" s="102"/>
      <c r="C4" s="102"/>
      <c r="D4" s="102"/>
      <c r="E4" s="102"/>
      <c r="F4" s="103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25">
      <c r="A5" s="98" t="s">
        <v>6</v>
      </c>
      <c r="B5" s="99"/>
      <c r="C5" s="99"/>
      <c r="D5" s="99"/>
      <c r="E5" s="99"/>
      <c r="F5" s="100"/>
      <c r="G5" s="98" t="s">
        <v>0</v>
      </c>
      <c r="H5" s="99"/>
      <c r="I5" s="100"/>
      <c r="J5" s="51"/>
      <c r="K5" s="98" t="s">
        <v>56</v>
      </c>
      <c r="L5" s="99"/>
      <c r="M5" s="99"/>
      <c r="N5" s="100"/>
    </row>
    <row r="6" spans="1:15" x14ac:dyDescent="0.2">
      <c r="A6" s="59" t="s">
        <v>57</v>
      </c>
      <c r="B6" s="60"/>
      <c r="C6" s="60"/>
      <c r="D6" s="60"/>
      <c r="E6" s="60"/>
      <c r="F6" s="60"/>
      <c r="G6" s="61">
        <f>352822.2+157242.49+427449.33+26825.28+16591.91+104897.09+25823.61+378733.18+294198.31+14782.42+88794.02+17071.29+176040.24+316559.83+89727.77+10335.53+324055.96+10104.64+463.37+52992.7</f>
        <v>2885511.1700000004</v>
      </c>
      <c r="H6" s="62">
        <v>2868148.28</v>
      </c>
      <c r="I6" s="63">
        <v>2870373</v>
      </c>
      <c r="K6" s="62" t="s">
        <v>13</v>
      </c>
      <c r="L6" s="64">
        <v>2885511</v>
      </c>
      <c r="M6" s="119">
        <v>2868148</v>
      </c>
      <c r="N6" s="64">
        <v>2870373</v>
      </c>
    </row>
    <row r="7" spans="1:15" x14ac:dyDescent="0.2">
      <c r="A7" s="65" t="s">
        <v>58</v>
      </c>
      <c r="B7" s="66"/>
      <c r="C7" s="66"/>
      <c r="D7" s="66"/>
      <c r="E7" s="66"/>
      <c r="F7" s="66"/>
      <c r="G7" s="63">
        <f>37289.08+33556.81+181878.41+62344.97+556174.11+139339.06+695140.83+68498.44+135390.61+81689.65+32285.89+32035.34</f>
        <v>2055623.1999999997</v>
      </c>
      <c r="H7" s="62">
        <v>2141266.27</v>
      </c>
      <c r="I7" s="63">
        <v>2288395</v>
      </c>
      <c r="K7" s="62" t="s">
        <v>14</v>
      </c>
      <c r="L7" s="61">
        <v>2055623</v>
      </c>
      <c r="M7" s="119">
        <v>2141267</v>
      </c>
      <c r="N7" s="61">
        <v>2288395</v>
      </c>
    </row>
    <row r="8" spans="1:15" x14ac:dyDescent="0.2">
      <c r="A8" s="65" t="s">
        <v>59</v>
      </c>
      <c r="B8" s="66"/>
      <c r="C8" s="66"/>
      <c r="D8" s="66"/>
      <c r="E8" s="66"/>
      <c r="F8" s="66"/>
      <c r="G8" s="63">
        <f>204315.11+477681.44+258297.87-29.48</f>
        <v>940264.94000000006</v>
      </c>
      <c r="H8" s="62">
        <v>1039636.6</v>
      </c>
      <c r="I8" s="63">
        <v>1016712</v>
      </c>
      <c r="K8" s="62" t="s">
        <v>15</v>
      </c>
      <c r="L8" s="61">
        <v>940265</v>
      </c>
      <c r="M8" s="119">
        <v>1039637</v>
      </c>
      <c r="N8" s="61">
        <v>1016712</v>
      </c>
    </row>
    <row r="9" spans="1:15" x14ac:dyDescent="0.2">
      <c r="A9" s="65" t="s">
        <v>60</v>
      </c>
      <c r="B9" s="66"/>
      <c r="C9" s="66"/>
      <c r="D9" s="66"/>
      <c r="E9" s="66"/>
      <c r="F9" s="66"/>
      <c r="G9" s="63">
        <f>48262.63+389311.18+26234.76</f>
        <v>463808.57</v>
      </c>
      <c r="H9" s="62">
        <v>470850.66</v>
      </c>
      <c r="I9" s="63">
        <v>485554</v>
      </c>
      <c r="K9" s="62" t="s">
        <v>16</v>
      </c>
      <c r="L9" s="61">
        <v>463809</v>
      </c>
      <c r="M9" s="119">
        <v>470850.66</v>
      </c>
      <c r="N9" s="61">
        <v>485554</v>
      </c>
    </row>
    <row r="10" spans="1:15" x14ac:dyDescent="0.2">
      <c r="A10" s="67" t="s">
        <v>61</v>
      </c>
      <c r="B10" s="68"/>
      <c r="C10" s="68"/>
      <c r="D10" s="68"/>
      <c r="E10" s="68"/>
      <c r="F10" s="68"/>
      <c r="G10" s="69">
        <f>121984.58+137299.38+257609.41+211755.79+36732.11+112980.42+145343.88+328868.52</f>
        <v>1352574.09</v>
      </c>
      <c r="H10" s="70">
        <v>1607415.88</v>
      </c>
      <c r="I10" s="63">
        <v>1750647</v>
      </c>
      <c r="K10" s="62" t="s">
        <v>17</v>
      </c>
      <c r="L10" s="61">
        <v>1352574</v>
      </c>
      <c r="M10" s="119">
        <v>1607400.68</v>
      </c>
      <c r="N10" s="61">
        <v>1750647</v>
      </c>
    </row>
    <row r="11" spans="1:15" x14ac:dyDescent="0.2">
      <c r="A11" s="65" t="s">
        <v>62</v>
      </c>
      <c r="B11" s="66"/>
      <c r="C11" s="66"/>
      <c r="D11" s="66"/>
      <c r="E11" s="66"/>
      <c r="F11" s="66"/>
      <c r="G11" s="63">
        <f>58688.91</f>
        <v>58688.91</v>
      </c>
      <c r="H11" s="62">
        <f>46059.53-15</f>
        <v>46044.53</v>
      </c>
      <c r="I11" s="63">
        <v>64309</v>
      </c>
      <c r="K11" s="62" t="s">
        <v>18</v>
      </c>
      <c r="L11" s="61">
        <v>58689</v>
      </c>
      <c r="M11" s="119">
        <v>46059.53</v>
      </c>
      <c r="N11" s="61">
        <v>64309</v>
      </c>
    </row>
    <row r="12" spans="1:15" ht="13.5" thickBot="1" x14ac:dyDescent="0.25">
      <c r="A12" s="65" t="s">
        <v>63</v>
      </c>
      <c r="B12" s="66"/>
      <c r="C12" s="66"/>
      <c r="D12" s="66"/>
      <c r="E12" s="66"/>
      <c r="F12" s="66"/>
      <c r="G12" s="63">
        <f>38.48</f>
        <v>38.479999999999997</v>
      </c>
      <c r="H12" s="71"/>
      <c r="I12" s="63">
        <v>0</v>
      </c>
      <c r="K12" s="71" t="s">
        <v>19</v>
      </c>
      <c r="L12" s="69">
        <v>38</v>
      </c>
      <c r="M12" s="120">
        <v>0</v>
      </c>
      <c r="N12" s="69">
        <v>0</v>
      </c>
    </row>
    <row r="13" spans="1:15" ht="13.5" thickBot="1" x14ac:dyDescent="0.25">
      <c r="A13" s="72" t="s">
        <v>1</v>
      </c>
      <c r="B13" s="73"/>
      <c r="C13" s="73"/>
      <c r="D13" s="73"/>
      <c r="E13" s="73"/>
      <c r="F13" s="73"/>
      <c r="G13" s="74">
        <f>SUM(G6:G12)</f>
        <v>7756509.3600000013</v>
      </c>
      <c r="H13" s="74">
        <f t="shared" ref="H13:I13" si="0">SUM(H6:H12)</f>
        <v>8173362.2199999997</v>
      </c>
      <c r="I13" s="74">
        <f t="shared" si="0"/>
        <v>8475990</v>
      </c>
      <c r="K13" s="72" t="s">
        <v>1</v>
      </c>
      <c r="L13" s="75">
        <f>SUM(L6:L12)</f>
        <v>7756509</v>
      </c>
      <c r="M13" s="121">
        <f>SUM(M6:M12)</f>
        <v>8173362.8700000001</v>
      </c>
      <c r="N13" s="75">
        <f>SUM(N6:N12)</f>
        <v>8475990</v>
      </c>
    </row>
    <row r="14" spans="1:15" ht="13.5" thickBot="1" x14ac:dyDescent="0.25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122"/>
      <c r="N14" s="80"/>
    </row>
    <row r="15" spans="1:15" ht="13.5" thickBot="1" x14ac:dyDescent="0.25">
      <c r="A15" s="81" t="s">
        <v>65</v>
      </c>
      <c r="B15" s="82"/>
      <c r="C15" s="82"/>
      <c r="D15" s="82"/>
      <c r="E15" s="82"/>
      <c r="F15" s="82"/>
      <c r="G15" s="74">
        <v>7756509</v>
      </c>
      <c r="H15" s="74">
        <v>8173362</v>
      </c>
      <c r="I15" s="74">
        <v>8475990</v>
      </c>
      <c r="K15" s="83" t="s">
        <v>34</v>
      </c>
      <c r="L15" s="74">
        <f>+G15</f>
        <v>7756509</v>
      </c>
      <c r="M15" s="74">
        <f>+H15</f>
        <v>8173362</v>
      </c>
      <c r="N15" s="74">
        <f>+I15</f>
        <v>8475990</v>
      </c>
      <c r="O15" s="84" t="s">
        <v>35</v>
      </c>
    </row>
    <row r="16" spans="1:15" ht="13.5" thickBot="1" x14ac:dyDescent="0.25">
      <c r="A16" s="72" t="s">
        <v>3</v>
      </c>
      <c r="B16" s="73"/>
      <c r="C16" s="73"/>
      <c r="D16" s="73"/>
      <c r="E16" s="73"/>
      <c r="F16" s="73"/>
      <c r="G16" s="74">
        <f>+G13-G15</f>
        <v>0.3600000012665987</v>
      </c>
      <c r="H16" s="74">
        <f t="shared" ref="H16:I16" si="1">+H13-H15</f>
        <v>0.21999999973922968</v>
      </c>
      <c r="I16" s="74">
        <f t="shared" si="1"/>
        <v>0</v>
      </c>
      <c r="K16" s="85"/>
      <c r="L16" s="74">
        <f>+L13-L15</f>
        <v>0</v>
      </c>
      <c r="M16" s="74">
        <f>+M13-M15</f>
        <v>0.87000000011175871</v>
      </c>
      <c r="N16" s="74">
        <f>+N13-N15</f>
        <v>0</v>
      </c>
    </row>
    <row r="17" spans="1:13" x14ac:dyDescent="0.2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">
      <c r="A18" s="88" t="s">
        <v>2</v>
      </c>
    </row>
    <row r="19" spans="1:13" x14ac:dyDescent="0.2">
      <c r="A19" s="88" t="s">
        <v>5</v>
      </c>
    </row>
    <row r="20" spans="1:13" ht="13.5" thickBot="1" x14ac:dyDescent="0.25">
      <c r="A20" s="88"/>
    </row>
    <row r="21" spans="1:13" ht="13.5" thickBot="1" x14ac:dyDescent="0.25">
      <c r="A21" s="101" t="s">
        <v>23</v>
      </c>
      <c r="B21" s="102"/>
      <c r="C21" s="102"/>
      <c r="D21" s="102"/>
      <c r="E21" s="102"/>
      <c r="F21" s="103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25">
      <c r="A22" s="98" t="s">
        <v>20</v>
      </c>
      <c r="B22" s="99"/>
      <c r="C22" s="99"/>
      <c r="D22" s="99"/>
      <c r="E22" s="99"/>
      <c r="F22" s="99"/>
      <c r="G22" s="98" t="s">
        <v>0</v>
      </c>
      <c r="H22" s="99"/>
      <c r="I22" s="100"/>
      <c r="J22" s="53"/>
    </row>
    <row r="23" spans="1:13" x14ac:dyDescent="0.2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v>26825.279999999999</v>
      </c>
      <c r="H23" s="90">
        <v>28363.13</v>
      </c>
      <c r="I23" s="90">
        <v>41344</v>
      </c>
      <c r="J23" s="54"/>
    </row>
    <row r="24" spans="1:13" x14ac:dyDescent="0.2">
      <c r="A24" s="67"/>
      <c r="B24" s="68"/>
      <c r="C24" s="89">
        <v>5015</v>
      </c>
      <c r="D24" s="68" t="s">
        <v>30</v>
      </c>
      <c r="E24" s="68"/>
      <c r="F24" s="68"/>
      <c r="G24" s="69">
        <v>16591.91</v>
      </c>
      <c r="H24" s="90">
        <v>12663.13</v>
      </c>
      <c r="I24" s="90">
        <v>12042</v>
      </c>
      <c r="J24" s="54"/>
    </row>
    <row r="25" spans="1:13" ht="13.5" thickBot="1" x14ac:dyDescent="0.25">
      <c r="A25" s="67"/>
      <c r="B25" s="68"/>
      <c r="C25" s="89">
        <v>5112</v>
      </c>
      <c r="D25" s="68" t="s">
        <v>31</v>
      </c>
      <c r="E25" s="68"/>
      <c r="F25" s="68"/>
      <c r="G25" s="69">
        <v>33556.81</v>
      </c>
      <c r="H25" s="90">
        <v>32990</v>
      </c>
      <c r="I25" s="90">
        <v>14092</v>
      </c>
      <c r="J25" s="54"/>
    </row>
    <row r="26" spans="1:13" ht="13.5" thickBot="1" x14ac:dyDescent="0.25">
      <c r="A26" s="72" t="s">
        <v>1</v>
      </c>
      <c r="B26" s="73"/>
      <c r="C26" s="73"/>
      <c r="D26" s="73"/>
      <c r="E26" s="73"/>
      <c r="F26" s="73"/>
      <c r="G26" s="74">
        <f>SUM(G23:G25)</f>
        <v>76974</v>
      </c>
      <c r="H26" s="74">
        <f t="shared" ref="H26:I26" si="2">SUM(H23:H25)</f>
        <v>74016.260000000009</v>
      </c>
      <c r="I26" s="74">
        <f t="shared" si="2"/>
        <v>67478</v>
      </c>
      <c r="J26" s="50"/>
    </row>
    <row r="27" spans="1:13" x14ac:dyDescent="0.2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 x14ac:dyDescent="0.25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</row>
    <row r="29" spans="1:13" ht="13.5" thickBot="1" x14ac:dyDescent="0.25">
      <c r="A29" s="81" t="s">
        <v>7</v>
      </c>
      <c r="B29" s="82"/>
      <c r="C29" s="82"/>
      <c r="D29" s="82"/>
      <c r="E29" s="82"/>
      <c r="F29" s="82"/>
      <c r="G29" s="74">
        <v>76974</v>
      </c>
      <c r="H29" s="74">
        <v>74016</v>
      </c>
      <c r="I29" s="74">
        <v>67478</v>
      </c>
      <c r="J29" s="49" t="s">
        <v>4</v>
      </c>
    </row>
    <row r="30" spans="1:13" ht="13.5" thickBot="1" x14ac:dyDescent="0.25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0.26000000000931323</v>
      </c>
      <c r="I30" s="74">
        <f t="shared" si="3"/>
        <v>0</v>
      </c>
      <c r="J30" s="50"/>
      <c r="K30" s="68"/>
    </row>
    <row r="31" spans="1:13" ht="13.5" thickBot="1" x14ac:dyDescent="0.25"/>
    <row r="32" spans="1:13" ht="13.5" thickBot="1" x14ac:dyDescent="0.25">
      <c r="A32" s="101" t="s">
        <v>23</v>
      </c>
      <c r="B32" s="102"/>
      <c r="C32" s="102"/>
      <c r="D32" s="102"/>
      <c r="E32" s="102"/>
      <c r="F32" s="103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25">
      <c r="A33" s="98" t="s">
        <v>20</v>
      </c>
      <c r="B33" s="99"/>
      <c r="C33" s="99"/>
      <c r="D33" s="99"/>
      <c r="E33" s="99"/>
      <c r="F33" s="99"/>
      <c r="G33" s="98" t="s">
        <v>0</v>
      </c>
      <c r="H33" s="99"/>
      <c r="I33" s="100"/>
      <c r="J33" s="53"/>
    </row>
    <row r="34" spans="1:10" x14ac:dyDescent="0.2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26825.279999999999</v>
      </c>
      <c r="H34" s="69">
        <f t="shared" si="4"/>
        <v>28363.13</v>
      </c>
      <c r="I34" s="69">
        <f t="shared" ref="I34" si="5">+I23</f>
        <v>41344</v>
      </c>
      <c r="J34" s="49" t="s">
        <v>27</v>
      </c>
    </row>
    <row r="35" spans="1:10" x14ac:dyDescent="0.2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16591.91</v>
      </c>
      <c r="H35" s="69">
        <f t="shared" si="4"/>
        <v>12663.13</v>
      </c>
      <c r="I35" s="69">
        <f t="shared" ref="I35" si="6">+I24</f>
        <v>12042</v>
      </c>
      <c r="J35" s="49" t="s">
        <v>28</v>
      </c>
    </row>
    <row r="36" spans="1:10" ht="13.5" thickBot="1" x14ac:dyDescent="0.25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33556.81</v>
      </c>
      <c r="H36" s="69">
        <f t="shared" si="4"/>
        <v>32990</v>
      </c>
      <c r="I36" s="69">
        <f t="shared" ref="I36" si="7">+I25</f>
        <v>14092</v>
      </c>
      <c r="J36" s="54"/>
    </row>
    <row r="37" spans="1:10" ht="13.5" thickBot="1" x14ac:dyDescent="0.25">
      <c r="A37" s="72" t="s">
        <v>1</v>
      </c>
      <c r="B37" s="73"/>
      <c r="C37" s="73"/>
      <c r="D37" s="73"/>
      <c r="E37" s="73"/>
      <c r="F37" s="73"/>
      <c r="G37" s="74">
        <f>SUM(G34:G36)</f>
        <v>76974</v>
      </c>
      <c r="H37" s="74">
        <f t="shared" ref="H37:I37" si="8">SUM(H34:H36)</f>
        <v>74016.260000000009</v>
      </c>
      <c r="I37" s="74">
        <f t="shared" si="8"/>
        <v>67478</v>
      </c>
      <c r="J37" s="50"/>
    </row>
    <row r="38" spans="1:10" ht="13.5" thickBot="1" x14ac:dyDescent="0.25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 x14ac:dyDescent="0.25">
      <c r="A39" s="67" t="s">
        <v>68</v>
      </c>
      <c r="B39" s="68"/>
      <c r="C39" s="68"/>
      <c r="D39" s="68"/>
      <c r="E39" s="68"/>
      <c r="F39" s="68"/>
      <c r="G39" s="74">
        <v>76974</v>
      </c>
      <c r="H39" s="74">
        <v>74016</v>
      </c>
      <c r="I39" s="74">
        <v>67478</v>
      </c>
      <c r="J39" s="49" t="s">
        <v>4</v>
      </c>
    </row>
    <row r="40" spans="1:10" ht="13.5" thickBot="1" x14ac:dyDescent="0.25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0.26000000000931323</v>
      </c>
      <c r="I40" s="74">
        <f t="shared" si="9"/>
        <v>0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topLeftCell="A10" zoomScale="75" zoomScaleNormal="75" workbookViewId="0">
      <selection activeCell="N36" sqref="N36"/>
    </sheetView>
  </sheetViews>
  <sheetFormatPr defaultRowHeight="15" x14ac:dyDescent="0.2"/>
  <cols>
    <col min="6" max="6" width="11.77734375" customWidth="1"/>
    <col min="7" max="7" width="12.77734375" customWidth="1"/>
    <col min="8" max="8" width="12.5546875" customWidth="1"/>
    <col min="9" max="9" width="15.6640625" customWidth="1"/>
    <col min="10" max="10" width="12.88671875" bestFit="1" customWidth="1"/>
    <col min="12" max="12" width="10.5546875" customWidth="1"/>
  </cols>
  <sheetData>
    <row r="1" spans="1:10" ht="15.75" thickBot="1" x14ac:dyDescent="0.25"/>
    <row r="2" spans="1:10" ht="16.5" thickBot="1" x14ac:dyDescent="0.3">
      <c r="A2" s="104" t="s">
        <v>69</v>
      </c>
      <c r="B2" s="105"/>
      <c r="C2" s="105"/>
      <c r="D2" s="105"/>
      <c r="E2" s="105"/>
      <c r="F2" s="105"/>
      <c r="G2" s="105"/>
      <c r="H2" s="105"/>
      <c r="I2" s="106"/>
      <c r="J2" s="45" t="s">
        <v>50</v>
      </c>
    </row>
    <row r="3" spans="1:10" ht="15.75" thickBot="1" x14ac:dyDescent="0.25"/>
    <row r="4" spans="1:10" ht="18.75" thickBot="1" x14ac:dyDescent="0.3">
      <c r="A4" s="107" t="s">
        <v>25</v>
      </c>
      <c r="B4" s="108"/>
      <c r="C4" s="108"/>
      <c r="D4" s="108"/>
      <c r="E4" s="108"/>
      <c r="F4" s="109"/>
      <c r="G4" s="22">
        <v>2009</v>
      </c>
      <c r="H4" s="22">
        <v>2010</v>
      </c>
      <c r="I4" s="22">
        <v>2011</v>
      </c>
    </row>
    <row r="5" spans="1:10" ht="16.5" thickBot="1" x14ac:dyDescent="0.25">
      <c r="A5" s="110" t="s">
        <v>21</v>
      </c>
      <c r="B5" s="111"/>
      <c r="C5" s="111"/>
      <c r="D5" s="111"/>
      <c r="E5" s="111"/>
      <c r="F5" s="111"/>
      <c r="G5" s="110" t="s">
        <v>52</v>
      </c>
      <c r="H5" s="111"/>
      <c r="I5" s="112"/>
    </row>
    <row r="6" spans="1:10" ht="16.5" thickBot="1" x14ac:dyDescent="0.3">
      <c r="A6" s="10" t="s">
        <v>54</v>
      </c>
      <c r="B6" s="19"/>
      <c r="C6" s="23" t="s">
        <v>32</v>
      </c>
      <c r="D6" s="19"/>
      <c r="E6" s="19"/>
      <c r="F6" s="19"/>
      <c r="G6" s="15">
        <v>5930619.3600000003</v>
      </c>
      <c r="H6" s="15">
        <v>6085082.8399999999</v>
      </c>
      <c r="I6" s="15">
        <v>8312486</v>
      </c>
      <c r="J6" t="s">
        <v>4</v>
      </c>
    </row>
    <row r="7" spans="1:10" ht="15.75" thickBot="1" x14ac:dyDescent="0.25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 x14ac:dyDescent="0.3">
      <c r="A8" s="5" t="s">
        <v>38</v>
      </c>
      <c r="B8" s="6"/>
      <c r="C8" s="6"/>
      <c r="D8" s="6"/>
      <c r="E8" s="6"/>
      <c r="F8" s="6"/>
      <c r="G8" s="15">
        <v>5930619</v>
      </c>
      <c r="H8" s="15">
        <v>6085083</v>
      </c>
      <c r="I8" s="15">
        <v>8312486</v>
      </c>
      <c r="J8" t="s">
        <v>4</v>
      </c>
    </row>
    <row r="9" spans="1:10" ht="16.5" thickBot="1" x14ac:dyDescent="0.3">
      <c r="A9" s="10" t="s">
        <v>3</v>
      </c>
      <c r="B9" s="11"/>
      <c r="C9" s="11"/>
      <c r="D9" s="11"/>
      <c r="E9" s="11"/>
      <c r="F9" s="11"/>
      <c r="G9" s="15">
        <f>+G6-G8</f>
        <v>0.36000000033527613</v>
      </c>
      <c r="H9" s="15">
        <f t="shared" ref="H9:I9" si="0">+H6-H8</f>
        <v>-0.16000000014901161</v>
      </c>
      <c r="I9" s="15">
        <f t="shared" si="0"/>
        <v>0</v>
      </c>
    </row>
    <row r="10" spans="1:10" x14ac:dyDescent="0.2">
      <c r="G10" s="1"/>
      <c r="H10" s="1"/>
      <c r="I10" s="1"/>
    </row>
    <row r="11" spans="1:10" ht="15.75" thickBot="1" x14ac:dyDescent="0.25">
      <c r="G11" s="1"/>
      <c r="H11" s="1"/>
      <c r="I11" s="1"/>
    </row>
    <row r="12" spans="1:10" ht="18.75" thickBot="1" x14ac:dyDescent="0.3">
      <c r="A12" s="107" t="s">
        <v>26</v>
      </c>
      <c r="B12" s="108"/>
      <c r="C12" s="108"/>
      <c r="D12" s="108"/>
      <c r="E12" s="108"/>
      <c r="F12" s="109"/>
      <c r="G12" s="22">
        <v>2009</v>
      </c>
      <c r="H12" s="22">
        <v>2010</v>
      </c>
      <c r="I12" s="22">
        <v>2011</v>
      </c>
    </row>
    <row r="13" spans="1:10" ht="16.5" thickBot="1" x14ac:dyDescent="0.25">
      <c r="A13" s="110" t="s">
        <v>6</v>
      </c>
      <c r="B13" s="111"/>
      <c r="C13" s="111"/>
      <c r="D13" s="111"/>
      <c r="E13" s="111"/>
      <c r="F13" s="111"/>
      <c r="G13" s="110" t="s">
        <v>0</v>
      </c>
      <c r="H13" s="111"/>
      <c r="I13" s="112"/>
    </row>
    <row r="14" spans="1:10" ht="16.5" thickBot="1" x14ac:dyDescent="0.3">
      <c r="A14" s="10" t="s">
        <v>55</v>
      </c>
      <c r="B14" s="19"/>
      <c r="C14" s="19"/>
      <c r="D14" s="19"/>
      <c r="E14" s="19"/>
      <c r="F14" s="19"/>
      <c r="G14" s="15">
        <f>89124.2+178073.7+1157109+5930619.36+8224460.16+19228.56+9030470.53+10261017.22+10474000.99+12969371.45+15731363.04+2694753.47+4573201.66+13569.09+38372.01+27813.72+3794857.64+602307+2562584.63+110555.23+1169816.87+266894.46</f>
        <v>89919563.99000001</v>
      </c>
      <c r="H14" s="15">
        <v>93632268.510000005</v>
      </c>
      <c r="I14" s="15">
        <v>103663545</v>
      </c>
      <c r="J14" s="25" t="s">
        <v>4</v>
      </c>
    </row>
    <row r="15" spans="1:10" ht="15.75" thickBot="1" x14ac:dyDescent="0.25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 x14ac:dyDescent="0.3">
      <c r="A16" s="26" t="s">
        <v>39</v>
      </c>
      <c r="B16" s="6"/>
      <c r="C16" s="6"/>
      <c r="D16" s="6"/>
      <c r="E16" s="6"/>
      <c r="F16" s="6"/>
      <c r="G16" s="15">
        <v>89919564</v>
      </c>
      <c r="H16" s="15">
        <v>93632269</v>
      </c>
      <c r="I16" s="15">
        <v>103663545</v>
      </c>
      <c r="J16" t="s">
        <v>4</v>
      </c>
    </row>
    <row r="17" spans="1:10" ht="16.5" thickBot="1" x14ac:dyDescent="0.3">
      <c r="A17" s="10" t="s">
        <v>3</v>
      </c>
      <c r="B17" s="11"/>
      <c r="C17" s="11"/>
      <c r="D17" s="11"/>
      <c r="E17" s="11"/>
      <c r="F17" s="11"/>
      <c r="G17" s="15">
        <f>+G14-G16</f>
        <v>-9.9999904632568359E-3</v>
      </c>
      <c r="H17" s="15">
        <f t="shared" ref="H17:I17" si="1">+H14-H16</f>
        <v>-0.48999999463558197</v>
      </c>
      <c r="I17" s="15">
        <f t="shared" si="1"/>
        <v>0</v>
      </c>
    </row>
    <row r="19" spans="1:10" ht="15.75" thickBot="1" x14ac:dyDescent="0.25"/>
    <row r="20" spans="1:10" ht="18.75" thickBot="1" x14ac:dyDescent="0.3">
      <c r="A20" s="107" t="s">
        <v>26</v>
      </c>
      <c r="B20" s="108"/>
      <c r="C20" s="108"/>
      <c r="D20" s="108"/>
      <c r="E20" s="108"/>
      <c r="F20" s="109"/>
      <c r="G20" s="22">
        <v>2009</v>
      </c>
      <c r="H20" s="22">
        <v>2010</v>
      </c>
      <c r="I20" s="22">
        <v>2011</v>
      </c>
    </row>
    <row r="21" spans="1:10" ht="16.5" thickBot="1" x14ac:dyDescent="0.3">
      <c r="A21" s="116" t="s">
        <v>10</v>
      </c>
      <c r="B21" s="117"/>
      <c r="C21" s="117"/>
      <c r="D21" s="117"/>
      <c r="E21" s="117"/>
      <c r="F21" s="117"/>
      <c r="G21" s="118"/>
      <c r="H21" s="27"/>
      <c r="I21" s="27"/>
    </row>
    <row r="22" spans="1:10" ht="15.75" thickBot="1" x14ac:dyDescent="0.2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 x14ac:dyDescent="0.3">
      <c r="A23" s="113" t="s">
        <v>47</v>
      </c>
      <c r="B23" s="114"/>
      <c r="C23" s="114"/>
      <c r="D23" s="114"/>
      <c r="E23" s="114"/>
      <c r="F23" s="114"/>
      <c r="G23" s="114"/>
      <c r="H23" s="114"/>
      <c r="I23" s="115"/>
      <c r="J23" s="2"/>
    </row>
    <row r="24" spans="1:10" ht="16.5" thickBot="1" x14ac:dyDescent="0.3">
      <c r="A24" s="12" t="s">
        <v>36</v>
      </c>
      <c r="B24" s="13"/>
      <c r="C24" s="13"/>
      <c r="D24" s="13"/>
      <c r="E24" s="13"/>
      <c r="F24" s="13"/>
      <c r="G24" s="15">
        <v>79276787</v>
      </c>
      <c r="H24" s="15">
        <v>83189158</v>
      </c>
      <c r="I24" s="15">
        <v>91370134</v>
      </c>
      <c r="J24" s="2" t="s">
        <v>4</v>
      </c>
    </row>
    <row r="25" spans="1:10" x14ac:dyDescent="0.2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 x14ac:dyDescent="0.3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t="s">
        <v>46</v>
      </c>
    </row>
    <row r="27" spans="1:10" ht="16.5" thickBot="1" x14ac:dyDescent="0.3">
      <c r="A27" s="8" t="s">
        <v>12</v>
      </c>
      <c r="B27" s="9"/>
      <c r="C27" s="9"/>
      <c r="D27" s="9"/>
      <c r="E27" s="9"/>
      <c r="F27" s="31"/>
      <c r="G27" s="28">
        <v>79276787</v>
      </c>
      <c r="H27" s="28">
        <v>83189158</v>
      </c>
      <c r="I27" s="28">
        <v>91370134</v>
      </c>
      <c r="J27" s="2" t="s">
        <v>4</v>
      </c>
    </row>
    <row r="28" spans="1:10" ht="16.5" thickBot="1" x14ac:dyDescent="0.3">
      <c r="A28" s="5"/>
      <c r="B28" s="6"/>
      <c r="C28" s="6"/>
      <c r="D28" s="6"/>
      <c r="E28" s="6"/>
      <c r="F28" s="6"/>
      <c r="G28" s="15">
        <f>+G26+G27</f>
        <v>79276787</v>
      </c>
      <c r="H28" s="15">
        <f t="shared" ref="H28" si="2">+H26+H27</f>
        <v>83189158</v>
      </c>
      <c r="I28" s="15">
        <f>+I26+I27</f>
        <v>91370134</v>
      </c>
      <c r="J28" s="2"/>
    </row>
    <row r="29" spans="1:10" ht="16.5" thickBot="1" x14ac:dyDescent="0.3">
      <c r="A29" s="21" t="s">
        <v>3</v>
      </c>
      <c r="B29" s="6"/>
      <c r="C29" s="6"/>
      <c r="D29" s="6"/>
      <c r="E29" s="6"/>
      <c r="F29" s="6"/>
      <c r="G29" s="30">
        <f>+G24-G28</f>
        <v>0</v>
      </c>
      <c r="H29" s="30">
        <f t="shared" ref="H29:I29" si="3">+H24-H28</f>
        <v>0</v>
      </c>
      <c r="I29" s="30">
        <f t="shared" si="3"/>
        <v>0</v>
      </c>
      <c r="J29" s="2"/>
    </row>
    <row r="30" spans="1:10" ht="16.5" thickBot="1" x14ac:dyDescent="0.3">
      <c r="A30" s="113" t="s">
        <v>47</v>
      </c>
      <c r="B30" s="114"/>
      <c r="C30" s="114"/>
      <c r="D30" s="114"/>
      <c r="E30" s="114"/>
      <c r="F30" s="114"/>
      <c r="G30" s="114"/>
      <c r="H30" s="114"/>
      <c r="I30" s="115"/>
      <c r="J30" s="2"/>
    </row>
    <row r="31" spans="1:10" ht="16.5" thickBot="1" x14ac:dyDescent="0.3">
      <c r="A31" s="32" t="s">
        <v>12</v>
      </c>
      <c r="B31" s="33"/>
      <c r="C31" s="33"/>
      <c r="D31" s="33"/>
      <c r="E31" s="33"/>
      <c r="F31" s="34"/>
      <c r="G31" s="93">
        <f>+G27</f>
        <v>79276787</v>
      </c>
      <c r="H31" s="93">
        <f t="shared" ref="H31:I31" si="4">+H27</f>
        <v>83189158</v>
      </c>
      <c r="I31" s="93">
        <f t="shared" si="4"/>
        <v>91370134</v>
      </c>
      <c r="J31" s="2" t="s">
        <v>45</v>
      </c>
    </row>
    <row r="32" spans="1:10" ht="16.5" thickBot="1" x14ac:dyDescent="0.3">
      <c r="A32" s="8" t="s">
        <v>40</v>
      </c>
      <c r="B32" s="9"/>
      <c r="C32" s="9"/>
      <c r="D32" s="9"/>
      <c r="E32" s="9"/>
      <c r="F32" s="31"/>
      <c r="G32" s="94">
        <f>89919564</f>
        <v>89919564</v>
      </c>
      <c r="H32" s="94">
        <v>93632269</v>
      </c>
      <c r="I32" s="94">
        <v>103663545</v>
      </c>
      <c r="J32" s="2" t="s">
        <v>4</v>
      </c>
    </row>
    <row r="33" spans="1:10" ht="16.5" thickBot="1" x14ac:dyDescent="0.3">
      <c r="A33" s="35" t="s">
        <v>41</v>
      </c>
      <c r="B33" s="9"/>
      <c r="C33" s="9"/>
      <c r="D33" s="9"/>
      <c r="E33" s="9"/>
      <c r="F33" s="31"/>
      <c r="G33" s="94">
        <v>-5930619</v>
      </c>
      <c r="H33" s="94">
        <v>-6085083</v>
      </c>
      <c r="I33" s="94">
        <v>-8312486</v>
      </c>
      <c r="J33" s="2" t="s">
        <v>33</v>
      </c>
    </row>
    <row r="34" spans="1:10" ht="16.5" thickBot="1" x14ac:dyDescent="0.3">
      <c r="A34" s="24"/>
      <c r="B34" s="3"/>
      <c r="C34" s="3"/>
      <c r="D34" s="3"/>
      <c r="E34" s="3"/>
      <c r="F34" s="3"/>
      <c r="G34" s="93">
        <f>SUM(G32:G33)</f>
        <v>83988945</v>
      </c>
      <c r="H34" s="93">
        <f t="shared" ref="H34:I34" si="5">SUM(H32:H33)</f>
        <v>87547186</v>
      </c>
      <c r="I34" s="93">
        <f t="shared" si="5"/>
        <v>95351059</v>
      </c>
      <c r="J34" s="2"/>
    </row>
    <row r="35" spans="1:10" ht="16.5" thickBot="1" x14ac:dyDescent="0.3">
      <c r="A35" s="21" t="s">
        <v>3</v>
      </c>
      <c r="B35" s="6"/>
      <c r="C35" s="6"/>
      <c r="D35" s="6"/>
      <c r="E35" s="6"/>
      <c r="F35" s="6"/>
      <c r="G35" s="93">
        <f>+G31-G34</f>
        <v>-4712158</v>
      </c>
      <c r="H35" s="93">
        <f>+H31-H34</f>
        <v>-4358028</v>
      </c>
      <c r="I35" s="93">
        <f>+I31-I34</f>
        <v>-3980925</v>
      </c>
      <c r="J35" s="2"/>
    </row>
    <row r="36" spans="1:10" ht="16.5" thickBot="1" x14ac:dyDescent="0.3">
      <c r="A36" s="113" t="s">
        <v>48</v>
      </c>
      <c r="B36" s="114"/>
      <c r="C36" s="114"/>
      <c r="D36" s="114"/>
      <c r="E36" s="114"/>
      <c r="F36" s="114"/>
      <c r="G36" s="114"/>
      <c r="H36" s="114"/>
      <c r="I36" s="115"/>
      <c r="J36" s="2"/>
    </row>
    <row r="37" spans="1:10" ht="16.5" thickBot="1" x14ac:dyDescent="0.3">
      <c r="A37" s="32" t="s">
        <v>42</v>
      </c>
      <c r="B37" s="33"/>
      <c r="C37" s="33"/>
      <c r="D37" s="33"/>
      <c r="E37" s="33"/>
      <c r="F37" s="34"/>
      <c r="G37" s="15">
        <v>4821098</v>
      </c>
      <c r="H37" s="15">
        <v>3912371</v>
      </c>
      <c r="I37" s="15">
        <v>8180976</v>
      </c>
      <c r="J37" s="2" t="s">
        <v>4</v>
      </c>
    </row>
    <row r="38" spans="1:10" ht="16.5" thickBot="1" x14ac:dyDescent="0.3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 x14ac:dyDescent="0.3">
      <c r="A39" s="39" t="s">
        <v>44</v>
      </c>
      <c r="B39" s="40"/>
      <c r="C39" s="40"/>
      <c r="D39" s="40"/>
      <c r="E39" s="40"/>
      <c r="F39" s="41"/>
      <c r="G39" s="15">
        <f>79276787-74455689</f>
        <v>4821098</v>
      </c>
      <c r="H39" s="15">
        <f>83189158-79276787</f>
        <v>3912371</v>
      </c>
      <c r="I39" s="15">
        <f>91370134-83189158</f>
        <v>8180976</v>
      </c>
      <c r="J39" s="2" t="s">
        <v>4</v>
      </c>
    </row>
    <row r="40" spans="1:10" ht="16.5" thickBot="1" x14ac:dyDescent="0.3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6">+H37-H39</f>
        <v>0</v>
      </c>
      <c r="I40" s="15">
        <f t="shared" si="6"/>
        <v>0</v>
      </c>
      <c r="J40" s="2"/>
    </row>
    <row r="41" spans="1:10" ht="15.75" x14ac:dyDescent="0.2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 x14ac:dyDescent="0.2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">
      <c r="G43" s="1"/>
      <c r="H43" s="1"/>
      <c r="I43" s="1"/>
    </row>
    <row r="44" spans="1:10" s="44" customFormat="1" x14ac:dyDescent="0.2">
      <c r="A44" s="46" t="s">
        <v>53</v>
      </c>
      <c r="G44" s="47"/>
      <c r="H44" s="47"/>
      <c r="I44" s="47"/>
    </row>
    <row r="45" spans="1:10" s="44" customFormat="1" x14ac:dyDescent="0.2">
      <c r="A45" s="48" t="s">
        <v>49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Jennifer Uchmanowicz</cp:lastModifiedBy>
  <cp:lastPrinted>2013-06-18T18:51:05Z</cp:lastPrinted>
  <dcterms:created xsi:type="dcterms:W3CDTF">2013-06-12T12:16:53Z</dcterms:created>
  <dcterms:modified xsi:type="dcterms:W3CDTF">2013-06-21T19:22:31Z</dcterms:modified>
</cp:coreProperties>
</file>