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05" windowWidth="21105" windowHeight="11385" activeTab="1"/>
  </bookViews>
  <sheets>
    <sheet name="OM&amp;A" sheetId="2" r:id="rId1"/>
    <sheet name="Capital" sheetId="3" r:id="rId2"/>
  </sheets>
  <calcPr calcId="125725"/>
</workbook>
</file>

<file path=xl/calcChain.xml><?xml version="1.0" encoding="utf-8"?>
<calcChain xmlns="http://schemas.openxmlformats.org/spreadsheetml/2006/main">
  <c r="G14" i="3"/>
  <c r="G12" i="2"/>
  <c r="G11"/>
  <c r="G10"/>
  <c r="G8"/>
  <c r="G7"/>
  <c r="G6"/>
  <c r="H14" i="3"/>
  <c r="H12" i="2"/>
  <c r="H11"/>
  <c r="H10"/>
  <c r="H8"/>
  <c r="H7"/>
  <c r="H6"/>
  <c r="I14" i="3"/>
  <c r="I10" i="2" l="1"/>
  <c r="I8"/>
  <c r="I7"/>
  <c r="I6"/>
  <c r="N15"/>
  <c r="M15"/>
  <c r="L15"/>
  <c r="G31" i="3" l="1"/>
  <c r="G28"/>
  <c r="G29" s="1"/>
  <c r="H28"/>
  <c r="H29" s="1"/>
  <c r="I28"/>
  <c r="I29" s="1"/>
  <c r="I40" l="1"/>
  <c r="H40"/>
  <c r="G40"/>
  <c r="I34"/>
  <c r="H34"/>
  <c r="G34"/>
  <c r="G35" s="1"/>
  <c r="I31"/>
  <c r="H31"/>
  <c r="H17"/>
  <c r="I17"/>
  <c r="G17"/>
  <c r="I35" l="1"/>
  <c r="H35"/>
  <c r="H36" i="2"/>
  <c r="H35"/>
  <c r="H34"/>
  <c r="I34"/>
  <c r="I35"/>
  <c r="I36"/>
  <c r="G36"/>
  <c r="G35"/>
  <c r="G34"/>
  <c r="H9" i="3"/>
  <c r="I9"/>
  <c r="H37" i="2" l="1"/>
  <c r="H40" s="1"/>
  <c r="I37"/>
  <c r="I40" s="1"/>
  <c r="H26"/>
  <c r="H30" s="1"/>
  <c r="I26"/>
  <c r="I30" s="1"/>
  <c r="H13"/>
  <c r="H16" s="1"/>
  <c r="I13"/>
  <c r="I16" s="1"/>
  <c r="N13"/>
  <c r="M13"/>
  <c r="M16" s="1"/>
  <c r="N16" l="1"/>
  <c r="G37"/>
  <c r="G40" s="1"/>
  <c r="L13"/>
  <c r="L16" l="1"/>
  <c r="G9" i="3" l="1"/>
  <c r="G26" i="2"/>
  <c r="G30" s="1"/>
  <c r="G13"/>
  <c r="G16" s="1"/>
</calcChain>
</file>

<file path=xl/sharedStrings.xml><?xml version="1.0" encoding="utf-8"?>
<sst xmlns="http://schemas.openxmlformats.org/spreadsheetml/2006/main" count="108" uniqueCount="70">
  <si>
    <t>OEB RRR Filing 2.1.7</t>
  </si>
  <si>
    <t>Total</t>
  </si>
  <si>
    <t>[PEG then adjusts for LV and HV costs.]</t>
  </si>
  <si>
    <t>Difference</t>
  </si>
  <si>
    <t>Insert $ Amount</t>
  </si>
  <si>
    <t>[Not included are: Community Relations – CDM, Bad Debt Expense, Charitable Contributions, Any amortization, taxes, interest, or offsets]</t>
  </si>
  <si>
    <t>USoA Accounts</t>
  </si>
  <si>
    <t xml:space="preserve">     Sum of Trial Balance Amounts in Accounts 5014, 5015 and 5112</t>
  </si>
  <si>
    <t xml:space="preserve">PEG subsequently applies a number of factors. </t>
  </si>
  <si>
    <t>PEG File 'TFP and BM Database Calculation 2' (included as part the</t>
  </si>
  <si>
    <t xml:space="preserve">PEG file 'TFP and BM Database Calculation 2' </t>
  </si>
  <si>
    <t xml:space="preserve">     (included as part the Working Papers – Part II): </t>
  </si>
  <si>
    <r>
      <t>Tab '</t>
    </r>
    <r>
      <rPr>
        <b/>
        <sz val="12"/>
        <color theme="1"/>
        <rFont val="Arial"/>
        <family val="2"/>
      </rPr>
      <t>Q Capital Data' Column E</t>
    </r>
    <r>
      <rPr>
        <sz val="12"/>
        <color theme="1"/>
        <rFont val="Arial"/>
        <family val="2"/>
      </rPr>
      <t xml:space="preserve"> Gross Plant for BM</t>
    </r>
  </si>
  <si>
    <t>Operation (Row 90)</t>
  </si>
  <si>
    <t>Maintenance (Row 91)</t>
  </si>
  <si>
    <t>Billing and Collection (Row 92)</t>
  </si>
  <si>
    <t>Community Relations (Row 93)</t>
  </si>
  <si>
    <t>Administrative and General Expenses (Row 95)</t>
  </si>
  <si>
    <t>Insurance Expense (Row 96)</t>
  </si>
  <si>
    <t>Advertising Expenses (Row 98)</t>
  </si>
  <si>
    <t>HV O&amp;M USoA Accounts</t>
  </si>
  <si>
    <t>HV Capital USoA Account</t>
  </si>
  <si>
    <t>OM&amp;A</t>
  </si>
  <si>
    <t>HV OM&amp;A</t>
  </si>
  <si>
    <t>Expense Type</t>
  </si>
  <si>
    <t>HV Capital</t>
  </si>
  <si>
    <t>Capital</t>
  </si>
  <si>
    <t>Automatically referenced</t>
  </si>
  <si>
    <t>from Rows 21-23 above</t>
  </si>
  <si>
    <t>TS Equipment - Operation Labour</t>
  </si>
  <si>
    <t>TS Equipment - Operation Supplies &amp; Expenses</t>
  </si>
  <si>
    <t>Maintenance of TS Equipment</t>
  </si>
  <si>
    <t>TS Equipment-Normally Primary above 50 kV</t>
  </si>
  <si>
    <t>Insert $ Amount as Negative #</t>
  </si>
  <si>
    <t xml:space="preserve">Insert $ Columns G - I </t>
  </si>
  <si>
    <t>Auto Reference</t>
  </si>
  <si>
    <r>
      <t>Tab '</t>
    </r>
    <r>
      <rPr>
        <b/>
        <sz val="12"/>
        <color theme="1"/>
        <rFont val="Arial"/>
        <family val="2"/>
      </rPr>
      <t>Capital Calculations for BM</t>
    </r>
    <r>
      <rPr>
        <sz val="12"/>
        <color theme="1"/>
        <rFont val="Arial"/>
        <family val="2"/>
      </rPr>
      <t>'</t>
    </r>
    <r>
      <rPr>
        <b/>
        <sz val="12"/>
        <color theme="1"/>
        <rFont val="Arial"/>
        <family val="2"/>
      </rPr>
      <t xml:space="preserve"> Column E</t>
    </r>
    <r>
      <rPr>
        <sz val="12"/>
        <color theme="1"/>
        <rFont val="Arial"/>
        <family val="2"/>
      </rPr>
      <t xml:space="preserve"> Gross Plant </t>
    </r>
  </si>
  <si>
    <r>
      <t>Working Papers – Part II), Tab 'Q</t>
    </r>
    <r>
      <rPr>
        <b/>
        <sz val="12"/>
        <color theme="1"/>
        <rFont val="Arial"/>
        <family val="2"/>
      </rPr>
      <t xml:space="preserve"> Capital Data' Column N </t>
    </r>
    <r>
      <rPr>
        <b/>
        <sz val="12"/>
        <color rgb="FF0070C0"/>
        <rFont val="Arial"/>
        <family val="2"/>
      </rPr>
      <t>**</t>
    </r>
  </si>
  <si>
    <r>
      <t>Working Papers – Part II), Tab '</t>
    </r>
    <r>
      <rPr>
        <b/>
        <sz val="12"/>
        <color theme="1"/>
        <rFont val="Arial"/>
        <family val="2"/>
      </rPr>
      <t>Q Capital Data'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Column G</t>
    </r>
  </si>
  <si>
    <r>
      <t>Working Papers – Part II), Tab '</t>
    </r>
    <r>
      <rPr>
        <b/>
        <sz val="12"/>
        <rFont val="Arial"/>
        <family val="2"/>
      </rPr>
      <t>Q Capital Data</t>
    </r>
    <r>
      <rPr>
        <sz val="12"/>
        <rFont val="Arial"/>
        <family val="2"/>
      </rPr>
      <t xml:space="preserve">' </t>
    </r>
    <r>
      <rPr>
        <b/>
        <sz val="12"/>
        <rFont val="Arial"/>
        <family val="2"/>
      </rPr>
      <t>Column D</t>
    </r>
  </si>
  <si>
    <r>
      <t xml:space="preserve">Tab </t>
    </r>
    <r>
      <rPr>
        <b/>
        <sz val="12"/>
        <color theme="1"/>
        <rFont val="Arial"/>
        <family val="2"/>
      </rPr>
      <t>'Q Capital Data' Column D</t>
    </r>
    <r>
      <rPr>
        <sz val="12"/>
        <color theme="1"/>
        <rFont val="Arial"/>
        <family val="2"/>
      </rPr>
      <t xml:space="preserve"> Gross Plant for Company Total</t>
    </r>
  </si>
  <si>
    <r>
      <rPr>
        <b/>
        <u/>
        <sz val="12"/>
        <color theme="1"/>
        <rFont val="Arial"/>
        <family val="2"/>
      </rPr>
      <t>Less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Tab</t>
    </r>
    <r>
      <rPr>
        <b/>
        <sz val="12"/>
        <color theme="1"/>
        <rFont val="Arial"/>
        <family val="2"/>
      </rPr>
      <t xml:space="preserve"> 'Q Capital Data' Column G </t>
    </r>
    <r>
      <rPr>
        <sz val="12"/>
        <color theme="1"/>
        <rFont val="Arial"/>
        <family val="2"/>
      </rPr>
      <t>Plant GT50</t>
    </r>
  </si>
  <si>
    <r>
      <t>Tab '</t>
    </r>
    <r>
      <rPr>
        <b/>
        <sz val="12"/>
        <color theme="1"/>
        <rFont val="Arial"/>
        <family val="2"/>
      </rPr>
      <t>Capital Calculations for BM' Column G</t>
    </r>
    <r>
      <rPr>
        <sz val="12"/>
        <color theme="1"/>
        <rFont val="Arial"/>
        <family val="2"/>
      </rPr>
      <t xml:space="preserve"> Net Additions </t>
    </r>
  </si>
  <si>
    <r>
      <t>Tab '</t>
    </r>
    <r>
      <rPr>
        <b/>
        <sz val="12"/>
        <color theme="1"/>
        <rFont val="Arial"/>
        <family val="2"/>
      </rPr>
      <t xml:space="preserve">Capital Calculations for BM' Column E </t>
    </r>
    <r>
      <rPr>
        <sz val="12"/>
        <color theme="1"/>
        <rFont val="Arial"/>
        <family val="2"/>
      </rPr>
      <t>Gross Plant of the</t>
    </r>
  </si>
  <si>
    <r>
      <t xml:space="preserve">     </t>
    </r>
    <r>
      <rPr>
        <b/>
        <u/>
        <sz val="12"/>
        <color theme="1"/>
        <rFont val="Arial"/>
        <family val="2"/>
      </rPr>
      <t>Current</t>
    </r>
    <r>
      <rPr>
        <sz val="12"/>
        <color theme="1"/>
        <rFont val="Arial"/>
        <family val="2"/>
      </rPr>
      <t xml:space="preserve"> Year </t>
    </r>
    <r>
      <rPr>
        <b/>
        <sz val="12"/>
        <color theme="1"/>
        <rFont val="Arial"/>
        <family val="2"/>
      </rPr>
      <t>less Column E</t>
    </r>
    <r>
      <rPr>
        <sz val="12"/>
        <color theme="1"/>
        <rFont val="Arial"/>
        <family val="2"/>
      </rPr>
      <t xml:space="preserve"> Gross Plant of the </t>
    </r>
    <r>
      <rPr>
        <b/>
        <u/>
        <sz val="12"/>
        <color theme="1"/>
        <rFont val="Arial"/>
        <family val="2"/>
      </rPr>
      <t>Prior</t>
    </r>
    <r>
      <rPr>
        <b/>
        <sz val="12"/>
        <color theme="1"/>
        <rFont val="Arial"/>
        <family val="2"/>
      </rPr>
      <t xml:space="preserve"> Year</t>
    </r>
    <r>
      <rPr>
        <sz val="12"/>
        <color theme="1"/>
        <rFont val="Arial"/>
        <family val="2"/>
      </rPr>
      <t>.  </t>
    </r>
  </si>
  <si>
    <t>Automatically referenced from Row 25</t>
  </si>
  <si>
    <r>
      <t>Insert $ Amount</t>
    </r>
    <r>
      <rPr>
        <sz val="12"/>
        <color rgb="FF0070C0"/>
        <rFont val="Arial"/>
        <family val="2"/>
      </rPr>
      <t>**</t>
    </r>
  </si>
  <si>
    <t>Gross Plant</t>
  </si>
  <si>
    <t>Net Additions</t>
  </si>
  <si>
    <t xml:space="preserve"> ** Only add in if on Tab 'Capital Calculations for BM' Column C has a '1'.  This column should be 1 for those companies which have not yet received approval for smart meter expenditures.</t>
  </si>
  <si>
    <t>LDC Name</t>
  </si>
  <si>
    <t>LDC Name - Insert</t>
  </si>
  <si>
    <r>
      <t xml:space="preserve">OEB RRR Filing 2.1.7 </t>
    </r>
    <r>
      <rPr>
        <b/>
        <sz val="12"/>
        <color rgb="FFFF0000"/>
        <rFont val="Arial"/>
        <family val="2"/>
      </rPr>
      <t>*</t>
    </r>
  </si>
  <si>
    <t xml:space="preserve">   * If Distributor submitted USoA1815 Information in the Data Request that does not agree to the RRR Filing, please insert the Data Request Information</t>
  </si>
  <si>
    <r>
      <t>USoA Account 1815</t>
    </r>
    <r>
      <rPr>
        <b/>
        <sz val="12"/>
        <color rgb="FFFF0000"/>
        <rFont val="Arial"/>
        <family val="2"/>
      </rPr>
      <t>*</t>
    </r>
  </si>
  <si>
    <t>USoA Accounts 1805 to1990</t>
  </si>
  <si>
    <t xml:space="preserve">PEG File 'Non-Capital RRR Data' </t>
  </si>
  <si>
    <r>
      <t xml:space="preserve">USoA Accounts 5005 - 5055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5065 - 5096</t>
    </r>
  </si>
  <si>
    <r>
      <t xml:space="preserve">USoA Accounts 5105 - 5160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5175</t>
    </r>
  </si>
  <si>
    <r>
      <t xml:space="preserve">USoA Accounts 5305 - 5330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5340</t>
    </r>
  </si>
  <si>
    <r>
      <t xml:space="preserve">USoA Accounts 5405 - 5410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5420 - 5425</t>
    </r>
  </si>
  <si>
    <r>
      <t xml:space="preserve">USoA Accounts 5605 - 5630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5640 - 5655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5665 - 5680</t>
    </r>
  </si>
  <si>
    <r>
      <t xml:space="preserve">USoA Accounts 5635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6210</t>
    </r>
  </si>
  <si>
    <r>
      <t xml:space="preserve">USoA Accounts 5515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5660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</si>
  <si>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' 'TFP and BM Database Calculation 2' (included as part the </t>
    </r>
  </si>
  <si>
    <r>
      <t xml:space="preserve">     Working Papers – Part II), Tab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D</t>
    </r>
    <r>
      <rPr>
        <sz val="10"/>
        <color theme="1"/>
        <rFont val="Arial"/>
        <family val="2"/>
      </rPr>
      <t xml:space="preserve"> (by specific year).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</si>
  <si>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TFP and BM Database Calculation 2' (included as part the Working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</si>
  <si>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Aggregate HV Charges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C</t>
    </r>
    <r>
      <rPr>
        <sz val="10"/>
        <color theme="1"/>
        <rFont val="Arial"/>
        <family val="2"/>
      </rPr>
      <t xml:space="preserve">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</si>
  <si>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I</t>
    </r>
    <r>
      <rPr>
        <sz val="10"/>
        <color theme="1"/>
        <rFont val="Arial"/>
        <family val="2"/>
      </rPr>
      <t xml:space="preserve"> HV Charges</t>
    </r>
  </si>
  <si>
    <t>KENORA HYDRO ELECTRIC CORPORATION LTD.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</si>
</sst>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8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7">
    <xf numFmtId="0" fontId="0" fillId="0" borderId="0" xfId="0"/>
    <xf numFmtId="164" fontId="0" fillId="0" borderId="0" xfId="1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2" fillId="0" borderId="16" xfId="0" applyFont="1" applyBorder="1"/>
    <xf numFmtId="0" fontId="0" fillId="0" borderId="17" xfId="0" applyBorder="1"/>
    <xf numFmtId="0" fontId="0" fillId="0" borderId="2" xfId="0" applyBorder="1"/>
    <xf numFmtId="0" fontId="0" fillId="0" borderId="3" xfId="0" applyBorder="1"/>
    <xf numFmtId="164" fontId="0" fillId="0" borderId="8" xfId="1" applyNumberFormat="1" applyFont="1" applyBorder="1"/>
    <xf numFmtId="164" fontId="2" fillId="3" borderId="1" xfId="1" applyNumberFormat="1" applyFont="1" applyFill="1" applyBorder="1"/>
    <xf numFmtId="0" fontId="2" fillId="0" borderId="0" xfId="0" applyFont="1" applyBorder="1"/>
    <xf numFmtId="164" fontId="2" fillId="0" borderId="0" xfId="1" applyNumberFormat="1" applyFont="1" applyFill="1" applyBorder="1"/>
    <xf numFmtId="0" fontId="3" fillId="0" borderId="0" xfId="0" applyFont="1"/>
    <xf numFmtId="0" fontId="2" fillId="0" borderId="17" xfId="0" applyFont="1" applyBorder="1"/>
    <xf numFmtId="0" fontId="3" fillId="0" borderId="4" xfId="0" applyFont="1" applyBorder="1"/>
    <xf numFmtId="0" fontId="2" fillId="0" borderId="6" xfId="0" applyFont="1" applyBorder="1"/>
    <xf numFmtId="0" fontId="2" fillId="2" borderId="1" xfId="0" applyFont="1" applyFill="1" applyBorder="1" applyAlignment="1">
      <alignment horizontal="center"/>
    </xf>
    <xf numFmtId="0" fontId="0" fillId="0" borderId="17" xfId="0" applyFont="1" applyBorder="1"/>
    <xf numFmtId="0" fontId="2" fillId="0" borderId="4" xfId="0" applyFont="1" applyBorder="1"/>
    <xf numFmtId="0" fontId="7" fillId="0" borderId="0" xfId="0" applyFont="1" applyFill="1"/>
    <xf numFmtId="0" fontId="7" fillId="0" borderId="6" xfId="0" applyFont="1" applyBorder="1"/>
    <xf numFmtId="0" fontId="2" fillId="2" borderId="18" xfId="0" applyFont="1" applyFill="1" applyBorder="1" applyAlignment="1">
      <alignment horizontal="center"/>
    </xf>
    <xf numFmtId="164" fontId="1" fillId="0" borderId="1" xfId="1" applyNumberFormat="1" applyFont="1" applyFill="1" applyBorder="1"/>
    <xf numFmtId="164" fontId="1" fillId="0" borderId="8" xfId="1" applyNumberFormat="1" applyFont="1" applyFill="1" applyBorder="1"/>
    <xf numFmtId="164" fontId="2" fillId="3" borderId="20" xfId="1" applyNumberFormat="1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" fillId="0" borderId="14" xfId="0" applyFont="1" applyBorder="1"/>
    <xf numFmtId="164" fontId="1" fillId="0" borderId="9" xfId="1" applyNumberFormat="1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21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0" xfId="0" applyFill="1"/>
    <xf numFmtId="0" fontId="2" fillId="0" borderId="0" xfId="0" applyFont="1"/>
    <xf numFmtId="0" fontId="4" fillId="0" borderId="0" xfId="0" applyFont="1" applyFill="1"/>
    <xf numFmtId="164" fontId="0" fillId="0" borderId="0" xfId="1" applyNumberFormat="1" applyFont="1" applyFill="1"/>
    <xf numFmtId="0" fontId="10" fillId="0" borderId="0" xfId="0" applyFont="1" applyFill="1"/>
    <xf numFmtId="0" fontId="12" fillId="0" borderId="0" xfId="0" applyFont="1"/>
    <xf numFmtId="164" fontId="13" fillId="0" borderId="0" xfId="1" applyNumberFormat="1" applyFont="1" applyFill="1" applyBorder="1"/>
    <xf numFmtId="0" fontId="12" fillId="0" borderId="0" xfId="0" applyFont="1" applyFill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164" fontId="12" fillId="0" borderId="0" xfId="1" applyNumberFormat="1" applyFont="1" applyFill="1" applyBorder="1"/>
    <xf numFmtId="0" fontId="13" fillId="0" borderId="0" xfId="0" applyFont="1"/>
    <xf numFmtId="0" fontId="13" fillId="2" borderId="1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11" xfId="0" applyFont="1" applyBorder="1"/>
    <xf numFmtId="0" fontId="12" fillId="0" borderId="12" xfId="0" applyFont="1" applyBorder="1"/>
    <xf numFmtId="164" fontId="12" fillId="0" borderId="10" xfId="1" applyNumberFormat="1" applyFont="1" applyBorder="1"/>
    <xf numFmtId="164" fontId="12" fillId="0" borderId="11" xfId="1" applyNumberFormat="1" applyFont="1" applyBorder="1"/>
    <xf numFmtId="164" fontId="12" fillId="0" borderId="13" xfId="1" applyNumberFormat="1" applyFont="1" applyBorder="1"/>
    <xf numFmtId="164" fontId="12" fillId="0" borderId="19" xfId="1" applyNumberFormat="1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4" xfId="0" applyFont="1" applyBorder="1"/>
    <xf numFmtId="0" fontId="12" fillId="0" borderId="0" xfId="0" applyFont="1" applyBorder="1"/>
    <xf numFmtId="164" fontId="12" fillId="0" borderId="9" xfId="1" applyNumberFormat="1" applyFont="1" applyBorder="1"/>
    <xf numFmtId="164" fontId="12" fillId="0" borderId="14" xfId="1" applyNumberFormat="1" applyFont="1" applyBorder="1"/>
    <xf numFmtId="164" fontId="12" fillId="0" borderId="4" xfId="1" applyNumberFormat="1" applyFont="1" applyBorder="1"/>
    <xf numFmtId="0" fontId="13" fillId="0" borderId="16" xfId="0" applyFont="1" applyBorder="1"/>
    <xf numFmtId="0" fontId="12" fillId="0" borderId="17" xfId="0" applyFont="1" applyBorder="1"/>
    <xf numFmtId="164" fontId="13" fillId="3" borderId="1" xfId="1" applyNumberFormat="1" applyFont="1" applyFill="1" applyBorder="1"/>
    <xf numFmtId="164" fontId="13" fillId="0" borderId="1" xfId="1" applyNumberFormat="1" applyFont="1" applyBorder="1"/>
    <xf numFmtId="0" fontId="12" fillId="0" borderId="2" xfId="0" applyFont="1" applyBorder="1"/>
    <xf numFmtId="0" fontId="12" fillId="0" borderId="3" xfId="0" applyFont="1" applyBorder="1"/>
    <xf numFmtId="164" fontId="12" fillId="0" borderId="8" xfId="1" applyNumberFormat="1" applyFont="1" applyBorder="1"/>
    <xf numFmtId="164" fontId="15" fillId="0" borderId="4" xfId="1" applyNumberFormat="1" applyFont="1" applyBorder="1"/>
    <xf numFmtId="0" fontId="12" fillId="0" borderId="9" xfId="0" applyFont="1" applyBorder="1"/>
    <xf numFmtId="0" fontId="12" fillId="0" borderId="6" xfId="0" applyFont="1" applyBorder="1"/>
    <xf numFmtId="0" fontId="12" fillId="0" borderId="7" xfId="0" applyFont="1" applyBorder="1"/>
    <xf numFmtId="164" fontId="16" fillId="0" borderId="4" xfId="1" applyNumberFormat="1" applyFont="1" applyBorder="1"/>
    <xf numFmtId="0" fontId="12" fillId="0" borderId="5" xfId="0" applyFont="1" applyBorder="1"/>
    <xf numFmtId="164" fontId="12" fillId="0" borderId="6" xfId="1" applyNumberFormat="1" applyFont="1" applyBorder="1"/>
    <xf numFmtId="0" fontId="13" fillId="0" borderId="0" xfId="0" applyFont="1" applyBorder="1"/>
    <xf numFmtId="0" fontId="12" fillId="0" borderId="0" xfId="0" applyFont="1" applyFill="1" applyBorder="1"/>
    <xf numFmtId="0" fontId="17" fillId="0" borderId="0" xfId="0" applyFont="1"/>
    <xf numFmtId="0" fontId="12" fillId="0" borderId="0" xfId="0" applyFont="1" applyBorder="1" applyAlignment="1">
      <alignment horizontal="center"/>
    </xf>
    <xf numFmtId="164" fontId="12" fillId="0" borderId="5" xfId="1" applyNumberFormat="1" applyFont="1" applyBorder="1"/>
    <xf numFmtId="164" fontId="13" fillId="0" borderId="8" xfId="1" applyNumberFormat="1" applyFont="1" applyBorder="1"/>
    <xf numFmtId="164" fontId="13" fillId="0" borderId="9" xfId="1" applyNumberFormat="1" applyFont="1" applyBorder="1"/>
    <xf numFmtId="0" fontId="13" fillId="5" borderId="16" xfId="0" applyFont="1" applyFill="1" applyBorder="1" applyAlignment="1">
      <alignment horizontal="center"/>
    </xf>
    <xf numFmtId="0" fontId="13" fillId="5" borderId="17" xfId="0" applyFont="1" applyFill="1" applyBorder="1" applyAlignment="1">
      <alignment horizontal="center"/>
    </xf>
    <xf numFmtId="0" fontId="13" fillId="5" borderId="18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/>
    </xf>
    <xf numFmtId="0" fontId="13" fillId="4" borderId="17" xfId="0" applyFont="1" applyFill="1" applyBorder="1" applyAlignment="1">
      <alignment horizontal="center"/>
    </xf>
    <xf numFmtId="0" fontId="13" fillId="4" borderId="18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CFFFF"/>
      <color rgb="FFCCFF66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showGridLines="0" zoomScaleNormal="100" workbookViewId="0">
      <selection activeCell="K20" sqref="K20"/>
    </sheetView>
  </sheetViews>
  <sheetFormatPr defaultRowHeight="12.75"/>
  <cols>
    <col min="1" max="1" width="8.88671875" style="49" customWidth="1"/>
    <col min="2" max="5" width="8.88671875" style="49"/>
    <col min="6" max="6" width="25.6640625" style="49" customWidth="1"/>
    <col min="7" max="8" width="11.109375" style="49" customWidth="1"/>
    <col min="9" max="9" width="11.77734375" style="49" customWidth="1"/>
    <col min="10" max="10" width="4.44140625" style="51" customWidth="1"/>
    <col min="11" max="11" width="41.44140625" style="49" customWidth="1"/>
    <col min="12" max="12" width="12.109375" style="49" customWidth="1"/>
    <col min="13" max="13" width="12.88671875" style="49" bestFit="1" customWidth="1"/>
    <col min="14" max="14" width="11.6640625" style="49" bestFit="1" customWidth="1"/>
    <col min="15" max="16384" width="8.88671875" style="49"/>
  </cols>
  <sheetData>
    <row r="1" spans="1:15" ht="13.5" thickBot="1"/>
    <row r="2" spans="1:15" ht="13.5" thickBot="1">
      <c r="A2" s="93" t="s">
        <v>69</v>
      </c>
      <c r="B2" s="94"/>
      <c r="C2" s="94"/>
      <c r="D2" s="94"/>
      <c r="E2" s="94"/>
      <c r="F2" s="95"/>
      <c r="G2" s="55" t="s">
        <v>51</v>
      </c>
    </row>
    <row r="3" spans="1:15" ht="13.5" thickBot="1"/>
    <row r="4" spans="1:15" ht="13.5" thickBot="1">
      <c r="A4" s="99" t="s">
        <v>22</v>
      </c>
      <c r="B4" s="100"/>
      <c r="C4" s="100"/>
      <c r="D4" s="100"/>
      <c r="E4" s="100"/>
      <c r="F4" s="101"/>
      <c r="G4" s="56">
        <v>2009</v>
      </c>
      <c r="H4" s="56">
        <v>2010</v>
      </c>
      <c r="I4" s="56">
        <v>2011</v>
      </c>
      <c r="K4" s="56" t="s">
        <v>24</v>
      </c>
      <c r="L4" s="57">
        <v>2009</v>
      </c>
      <c r="M4" s="57">
        <v>2010</v>
      </c>
      <c r="N4" s="57">
        <v>2011</v>
      </c>
    </row>
    <row r="5" spans="1:15" s="58" customFormat="1" ht="32.25" customHeight="1" thickBot="1">
      <c r="A5" s="96" t="s">
        <v>6</v>
      </c>
      <c r="B5" s="97"/>
      <c r="C5" s="97"/>
      <c r="D5" s="97"/>
      <c r="E5" s="97"/>
      <c r="F5" s="98"/>
      <c r="G5" s="96" t="s">
        <v>0</v>
      </c>
      <c r="H5" s="97"/>
      <c r="I5" s="98"/>
      <c r="J5" s="51"/>
      <c r="K5" s="96" t="s">
        <v>56</v>
      </c>
      <c r="L5" s="97"/>
      <c r="M5" s="97"/>
      <c r="N5" s="98"/>
    </row>
    <row r="6" spans="1:15">
      <c r="A6" s="59" t="s">
        <v>57</v>
      </c>
      <c r="B6" s="60"/>
      <c r="C6" s="60"/>
      <c r="D6" s="60"/>
      <c r="E6" s="60"/>
      <c r="F6" s="60"/>
      <c r="G6" s="61">
        <f>5500.99+57143.53+26520.46+25602.54+6050.2+31218.31+3542.58+17169.07</f>
        <v>172747.68</v>
      </c>
      <c r="H6" s="62">
        <f>1694.8+47411.9+26323.22+10217.49+6481.85+10282.89+3462.28+9723.86</f>
        <v>115598.29000000002</v>
      </c>
      <c r="I6" s="63">
        <f>7255.37+1805.27+41859.14+22719.84+8011.67+5875.35+974.59+37910.03+3430.01+10125.02</f>
        <v>139966.28999999998</v>
      </c>
      <c r="K6" s="62" t="s">
        <v>13</v>
      </c>
      <c r="L6" s="64">
        <v>172748</v>
      </c>
      <c r="M6" s="64">
        <v>115598</v>
      </c>
      <c r="N6" s="64">
        <v>139966</v>
      </c>
    </row>
    <row r="7" spans="1:15">
      <c r="A7" s="65" t="s">
        <v>58</v>
      </c>
      <c r="B7" s="66"/>
      <c r="C7" s="66"/>
      <c r="D7" s="66"/>
      <c r="E7" s="66"/>
      <c r="F7" s="66"/>
      <c r="G7" s="63">
        <f>2610.54+10335.1+195936.71+81312.6+209.52+5157.08+65023.48+12440.19</f>
        <v>373025.22</v>
      </c>
      <c r="H7" s="62">
        <f>8206.37+228884.28+79475.34+3301.85+19872.39</f>
        <v>339740.23</v>
      </c>
      <c r="I7" s="63">
        <f>36897.72+2053.48+255188.63+137290.41+349.77+20393.94+75435.19</f>
        <v>527609.14</v>
      </c>
      <c r="K7" s="62" t="s">
        <v>14</v>
      </c>
      <c r="L7" s="61">
        <v>373025</v>
      </c>
      <c r="M7" s="61">
        <v>339740</v>
      </c>
      <c r="N7" s="61">
        <v>527609</v>
      </c>
    </row>
    <row r="8" spans="1:15">
      <c r="A8" s="65" t="s">
        <v>59</v>
      </c>
      <c r="B8" s="66"/>
      <c r="C8" s="66"/>
      <c r="D8" s="66"/>
      <c r="E8" s="66"/>
      <c r="F8" s="66"/>
      <c r="G8" s="63">
        <f>134592.26+340098.89</f>
        <v>474691.15</v>
      </c>
      <c r="H8" s="62">
        <f>138380.22+318891.1</f>
        <v>457271.31999999995</v>
      </c>
      <c r="I8" s="63">
        <f>152110.86+348330.04</f>
        <v>500440.89999999997</v>
      </c>
      <c r="K8" s="62" t="s">
        <v>15</v>
      </c>
      <c r="L8" s="61">
        <v>474691</v>
      </c>
      <c r="M8" s="61">
        <v>457271</v>
      </c>
      <c r="N8" s="61">
        <v>500441</v>
      </c>
    </row>
    <row r="9" spans="1:15">
      <c r="A9" s="65" t="s">
        <v>60</v>
      </c>
      <c r="B9" s="66"/>
      <c r="C9" s="66"/>
      <c r="D9" s="66"/>
      <c r="E9" s="66"/>
      <c r="F9" s="66"/>
      <c r="G9" s="63"/>
      <c r="H9" s="62"/>
      <c r="I9" s="63">
        <v>0</v>
      </c>
      <c r="K9" s="62" t="s">
        <v>16</v>
      </c>
      <c r="L9" s="61"/>
      <c r="M9" s="61"/>
      <c r="N9" s="61"/>
    </row>
    <row r="10" spans="1:15">
      <c r="A10" s="67" t="s">
        <v>61</v>
      </c>
      <c r="B10" s="68"/>
      <c r="C10" s="68"/>
      <c r="D10" s="68"/>
      <c r="E10" s="68"/>
      <c r="F10" s="68"/>
      <c r="G10" s="69">
        <f>9138+151049.51+248857.43+88646.4+157818.9+9785.52+15737.09+21868.4+8396.29+4138.81</f>
        <v>715436.35000000009</v>
      </c>
      <c r="H10" s="70">
        <f>9267.67+142380.29+328772+77527.56+71378.55+66539+15505.25+22698.5+1528.25+3234.87</f>
        <v>738831.94000000006</v>
      </c>
      <c r="I10" s="63">
        <f>7666.48+148471.44+369382.54+103880.59+90283.47+425+27226.34+16685.86+24841.6+1970.65+3805.81</f>
        <v>794639.77999999991</v>
      </c>
      <c r="K10" s="62" t="s">
        <v>17</v>
      </c>
      <c r="L10" s="61">
        <v>715436</v>
      </c>
      <c r="M10" s="61">
        <v>738832</v>
      </c>
      <c r="N10" s="61">
        <v>794640</v>
      </c>
    </row>
    <row r="11" spans="1:15">
      <c r="A11" s="65" t="s">
        <v>62</v>
      </c>
      <c r="B11" s="66"/>
      <c r="C11" s="66"/>
      <c r="D11" s="66"/>
      <c r="E11" s="66"/>
      <c r="F11" s="66"/>
      <c r="G11" s="63">
        <f>22970.28</f>
        <v>22970.28</v>
      </c>
      <c r="H11" s="62">
        <f>22628.83</f>
        <v>22628.83</v>
      </c>
      <c r="I11" s="63">
        <v>24988</v>
      </c>
      <c r="K11" s="62" t="s">
        <v>18</v>
      </c>
      <c r="L11" s="61">
        <v>22970</v>
      </c>
      <c r="M11" s="61">
        <v>22628</v>
      </c>
      <c r="N11" s="61">
        <v>24988</v>
      </c>
    </row>
    <row r="12" spans="1:15" ht="13.5" thickBot="1">
      <c r="A12" s="65" t="s">
        <v>63</v>
      </c>
      <c r="B12" s="66"/>
      <c r="C12" s="66"/>
      <c r="D12" s="66"/>
      <c r="E12" s="66"/>
      <c r="F12" s="66"/>
      <c r="G12" s="63">
        <f>1323.22+174.72</f>
        <v>1497.94</v>
      </c>
      <c r="H12" s="71">
        <f>4456.04</f>
        <v>4456.04</v>
      </c>
      <c r="I12" s="63">
        <v>3447.24</v>
      </c>
      <c r="K12" s="71" t="s">
        <v>19</v>
      </c>
      <c r="L12" s="69">
        <v>1498</v>
      </c>
      <c r="M12" s="69">
        <v>4456</v>
      </c>
      <c r="N12" s="69">
        <v>3447</v>
      </c>
    </row>
    <row r="13" spans="1:15" ht="13.5" thickBot="1">
      <c r="A13" s="72" t="s">
        <v>1</v>
      </c>
      <c r="B13" s="73"/>
      <c r="C13" s="73"/>
      <c r="D13" s="73"/>
      <c r="E13" s="73"/>
      <c r="F13" s="73"/>
      <c r="G13" s="74">
        <f>SUM(G6:G12)</f>
        <v>1760368.6199999999</v>
      </c>
      <c r="H13" s="74">
        <f t="shared" ref="H13:I13" si="0">SUM(H6:H12)</f>
        <v>1678526.6500000001</v>
      </c>
      <c r="I13" s="74">
        <f t="shared" si="0"/>
        <v>1991091.3499999999</v>
      </c>
      <c r="K13" s="72" t="s">
        <v>1</v>
      </c>
      <c r="L13" s="75">
        <f>SUM(L6:L12)</f>
        <v>1760368</v>
      </c>
      <c r="M13" s="75">
        <f>SUM(M6:M12)</f>
        <v>1678525</v>
      </c>
      <c r="N13" s="75">
        <f>SUM(N6:N12)</f>
        <v>1991091</v>
      </c>
    </row>
    <row r="14" spans="1:15" ht="13.5" thickBot="1">
      <c r="A14" s="76" t="s">
        <v>64</v>
      </c>
      <c r="B14" s="77"/>
      <c r="C14" s="77"/>
      <c r="D14" s="77"/>
      <c r="E14" s="77"/>
      <c r="F14" s="77"/>
      <c r="G14" s="78"/>
      <c r="H14" s="78"/>
      <c r="I14" s="78"/>
      <c r="K14" s="79"/>
      <c r="L14" s="80"/>
      <c r="M14" s="80"/>
      <c r="N14" s="80"/>
    </row>
    <row r="15" spans="1:15" ht="13.5" thickBot="1">
      <c r="A15" s="81" t="s">
        <v>65</v>
      </c>
      <c r="B15" s="82"/>
      <c r="C15" s="82"/>
      <c r="D15" s="82"/>
      <c r="E15" s="82"/>
      <c r="F15" s="82"/>
      <c r="G15" s="74">
        <v>1760369</v>
      </c>
      <c r="H15" s="74">
        <v>1678527</v>
      </c>
      <c r="I15" s="74">
        <v>1991091</v>
      </c>
      <c r="K15" s="83" t="s">
        <v>34</v>
      </c>
      <c r="L15" s="74">
        <f>+G15</f>
        <v>1760369</v>
      </c>
      <c r="M15" s="74">
        <f>+H15</f>
        <v>1678527</v>
      </c>
      <c r="N15" s="74">
        <f>+I15</f>
        <v>1991091</v>
      </c>
      <c r="O15" s="84" t="s">
        <v>35</v>
      </c>
    </row>
    <row r="16" spans="1:15" ht="13.5" thickBot="1">
      <c r="A16" s="72" t="s">
        <v>3</v>
      </c>
      <c r="B16" s="73"/>
      <c r="C16" s="73"/>
      <c r="D16" s="73"/>
      <c r="E16" s="73"/>
      <c r="F16" s="73"/>
      <c r="G16" s="74">
        <f>+G13-G15</f>
        <v>-0.38000000012107193</v>
      </c>
      <c r="H16" s="74">
        <f t="shared" ref="H16:I16" si="1">+H13-H15</f>
        <v>-0.34999999986030161</v>
      </c>
      <c r="I16" s="74">
        <f t="shared" si="1"/>
        <v>0.34999999986030161</v>
      </c>
      <c r="K16" s="85"/>
      <c r="L16" s="74">
        <f>+L13-L15</f>
        <v>-1</v>
      </c>
      <c r="M16" s="74">
        <f>+M13-M15</f>
        <v>-2</v>
      </c>
      <c r="N16" s="74">
        <f>+N13-N15</f>
        <v>0</v>
      </c>
    </row>
    <row r="17" spans="1:13">
      <c r="A17" s="86"/>
      <c r="B17" s="68"/>
      <c r="C17" s="68"/>
      <c r="D17" s="68"/>
      <c r="E17" s="68"/>
      <c r="F17" s="68"/>
      <c r="G17" s="68"/>
      <c r="H17" s="68"/>
      <c r="I17" s="68"/>
      <c r="J17" s="87"/>
      <c r="K17" s="68"/>
      <c r="L17" s="50"/>
      <c r="M17" s="68"/>
    </row>
    <row r="18" spans="1:13">
      <c r="A18" s="88" t="s">
        <v>2</v>
      </c>
    </row>
    <row r="19" spans="1:13">
      <c r="A19" s="88" t="s">
        <v>5</v>
      </c>
    </row>
    <row r="20" spans="1:13" ht="13.5" thickBot="1">
      <c r="A20" s="88"/>
    </row>
    <row r="21" spans="1:13" ht="13.5" thickBot="1">
      <c r="A21" s="99" t="s">
        <v>23</v>
      </c>
      <c r="B21" s="100"/>
      <c r="C21" s="100"/>
      <c r="D21" s="100"/>
      <c r="E21" s="100"/>
      <c r="F21" s="101"/>
      <c r="G21" s="56">
        <v>2009</v>
      </c>
      <c r="H21" s="56">
        <v>2010</v>
      </c>
      <c r="I21" s="56">
        <v>2011</v>
      </c>
      <c r="J21" s="52"/>
    </row>
    <row r="22" spans="1:13" ht="32.25" customHeight="1" thickBot="1">
      <c r="A22" s="96" t="s">
        <v>20</v>
      </c>
      <c r="B22" s="97"/>
      <c r="C22" s="97"/>
      <c r="D22" s="97"/>
      <c r="E22" s="97"/>
      <c r="F22" s="97"/>
      <c r="G22" s="96" t="s">
        <v>0</v>
      </c>
      <c r="H22" s="97"/>
      <c r="I22" s="98"/>
      <c r="J22" s="53"/>
    </row>
    <row r="23" spans="1:13">
      <c r="A23" s="67" t="s">
        <v>6</v>
      </c>
      <c r="B23" s="68"/>
      <c r="C23" s="89">
        <v>5014</v>
      </c>
      <c r="D23" s="68" t="s">
        <v>29</v>
      </c>
      <c r="E23" s="68"/>
      <c r="F23" s="68"/>
      <c r="G23" s="69">
        <v>5500.99</v>
      </c>
      <c r="H23" s="90">
        <v>1694.8</v>
      </c>
      <c r="I23" s="90">
        <v>7255.37</v>
      </c>
      <c r="J23" s="54"/>
    </row>
    <row r="24" spans="1:13">
      <c r="A24" s="67"/>
      <c r="B24" s="68"/>
      <c r="C24" s="89">
        <v>5015</v>
      </c>
      <c r="D24" s="68" t="s">
        <v>30</v>
      </c>
      <c r="E24" s="68"/>
      <c r="F24" s="68"/>
      <c r="G24" s="69"/>
      <c r="H24" s="90"/>
      <c r="I24" s="90">
        <v>1805.27</v>
      </c>
      <c r="J24" s="54"/>
    </row>
    <row r="25" spans="1:13" ht="13.5" thickBot="1">
      <c r="A25" s="67"/>
      <c r="B25" s="68"/>
      <c r="C25" s="89">
        <v>5112</v>
      </c>
      <c r="D25" s="68" t="s">
        <v>31</v>
      </c>
      <c r="E25" s="68"/>
      <c r="F25" s="68"/>
      <c r="G25" s="69">
        <v>2610.54</v>
      </c>
      <c r="H25" s="90"/>
      <c r="I25" s="90"/>
      <c r="J25" s="54"/>
    </row>
    <row r="26" spans="1:13" ht="13.5" thickBot="1">
      <c r="A26" s="72" t="s">
        <v>1</v>
      </c>
      <c r="B26" s="73"/>
      <c r="C26" s="73"/>
      <c r="D26" s="73"/>
      <c r="E26" s="73"/>
      <c r="F26" s="73"/>
      <c r="G26" s="74">
        <f>SUM(G23:G25)</f>
        <v>8111.53</v>
      </c>
      <c r="H26" s="74">
        <f t="shared" ref="H26:I26" si="2">SUM(H23:H25)</f>
        <v>1694.8</v>
      </c>
      <c r="I26" s="74">
        <f t="shared" si="2"/>
        <v>9060.64</v>
      </c>
      <c r="J26" s="50"/>
    </row>
    <row r="27" spans="1:13">
      <c r="A27" s="76" t="s">
        <v>66</v>
      </c>
      <c r="B27" s="77"/>
      <c r="C27" s="77"/>
      <c r="D27" s="77"/>
      <c r="E27" s="77"/>
      <c r="F27" s="77"/>
      <c r="G27" s="91"/>
      <c r="H27" s="91"/>
      <c r="I27" s="91"/>
      <c r="J27" s="50"/>
    </row>
    <row r="28" spans="1:13" ht="13.5" thickBot="1">
      <c r="A28" s="67" t="s">
        <v>67</v>
      </c>
      <c r="B28" s="68"/>
      <c r="C28" s="68"/>
      <c r="D28" s="68"/>
      <c r="E28" s="68"/>
      <c r="F28" s="68"/>
      <c r="G28" s="92"/>
      <c r="H28" s="92"/>
      <c r="I28" s="92"/>
      <c r="J28" s="50"/>
      <c r="K28" s="68"/>
      <c r="L28" s="68"/>
    </row>
    <row r="29" spans="1:13" ht="13.5" thickBot="1">
      <c r="A29" s="81" t="s">
        <v>7</v>
      </c>
      <c r="B29" s="82"/>
      <c r="C29" s="82"/>
      <c r="D29" s="82"/>
      <c r="E29" s="82"/>
      <c r="F29" s="82"/>
      <c r="G29" s="74">
        <v>8112</v>
      </c>
      <c r="H29" s="74">
        <v>1695</v>
      </c>
      <c r="I29" s="74">
        <v>9061</v>
      </c>
      <c r="J29" s="49" t="s">
        <v>4</v>
      </c>
      <c r="L29" s="68"/>
    </row>
    <row r="30" spans="1:13" ht="13.5" thickBot="1">
      <c r="A30" s="72" t="s">
        <v>3</v>
      </c>
      <c r="B30" s="73"/>
      <c r="C30" s="73"/>
      <c r="D30" s="73"/>
      <c r="E30" s="73"/>
      <c r="F30" s="73"/>
      <c r="G30" s="74">
        <f>+G26-G29</f>
        <v>-0.47000000000025466</v>
      </c>
      <c r="H30" s="74">
        <f t="shared" ref="H30:I30" si="3">+H26-H29</f>
        <v>-0.20000000000004547</v>
      </c>
      <c r="I30" s="74">
        <f t="shared" si="3"/>
        <v>-0.36000000000058208</v>
      </c>
      <c r="J30" s="50"/>
      <c r="K30" s="68"/>
      <c r="L30" s="68"/>
    </row>
    <row r="31" spans="1:13" ht="13.5" thickBot="1"/>
    <row r="32" spans="1:13" ht="13.5" thickBot="1">
      <c r="A32" s="99" t="s">
        <v>23</v>
      </c>
      <c r="B32" s="100"/>
      <c r="C32" s="100"/>
      <c r="D32" s="100"/>
      <c r="E32" s="100"/>
      <c r="F32" s="101"/>
      <c r="G32" s="56">
        <v>2009</v>
      </c>
      <c r="H32" s="56">
        <v>2010</v>
      </c>
      <c r="I32" s="56">
        <v>2011</v>
      </c>
      <c r="J32" s="52"/>
    </row>
    <row r="33" spans="1:10" ht="32.25" customHeight="1" thickBot="1">
      <c r="A33" s="96" t="s">
        <v>20</v>
      </c>
      <c r="B33" s="97"/>
      <c r="C33" s="97"/>
      <c r="D33" s="97"/>
      <c r="E33" s="97"/>
      <c r="F33" s="97"/>
      <c r="G33" s="96" t="s">
        <v>0</v>
      </c>
      <c r="H33" s="97"/>
      <c r="I33" s="98"/>
      <c r="J33" s="53"/>
    </row>
    <row r="34" spans="1:10">
      <c r="A34" s="67" t="s">
        <v>6</v>
      </c>
      <c r="B34" s="68"/>
      <c r="C34" s="89">
        <v>5014</v>
      </c>
      <c r="D34" s="68" t="s">
        <v>29</v>
      </c>
      <c r="E34" s="68"/>
      <c r="F34" s="68"/>
      <c r="G34" s="69">
        <f t="shared" ref="G34:H36" si="4">+G23</f>
        <v>5500.99</v>
      </c>
      <c r="H34" s="69">
        <f t="shared" si="4"/>
        <v>1694.8</v>
      </c>
      <c r="I34" s="69">
        <f t="shared" ref="I34" si="5">+I23</f>
        <v>7255.37</v>
      </c>
      <c r="J34" s="49" t="s">
        <v>27</v>
      </c>
    </row>
    <row r="35" spans="1:10">
      <c r="A35" s="67"/>
      <c r="B35" s="68"/>
      <c r="C35" s="89">
        <v>5015</v>
      </c>
      <c r="D35" s="68" t="s">
        <v>30</v>
      </c>
      <c r="E35" s="68"/>
      <c r="F35" s="68"/>
      <c r="G35" s="69">
        <f t="shared" si="4"/>
        <v>0</v>
      </c>
      <c r="H35" s="69">
        <f t="shared" si="4"/>
        <v>0</v>
      </c>
      <c r="I35" s="69">
        <f t="shared" ref="I35" si="6">+I24</f>
        <v>1805.27</v>
      </c>
      <c r="J35" s="49" t="s">
        <v>28</v>
      </c>
    </row>
    <row r="36" spans="1:10" ht="13.5" thickBot="1">
      <c r="A36" s="67"/>
      <c r="B36" s="68"/>
      <c r="C36" s="89">
        <v>5112</v>
      </c>
      <c r="D36" s="68" t="s">
        <v>31</v>
      </c>
      <c r="E36" s="68"/>
      <c r="F36" s="68"/>
      <c r="G36" s="69">
        <f t="shared" si="4"/>
        <v>2610.54</v>
      </c>
      <c r="H36" s="69">
        <f t="shared" si="4"/>
        <v>0</v>
      </c>
      <c r="I36" s="69">
        <f t="shared" ref="I36" si="7">+I25</f>
        <v>0</v>
      </c>
      <c r="J36" s="54"/>
    </row>
    <row r="37" spans="1:10" ht="13.5" thickBot="1">
      <c r="A37" s="72" t="s">
        <v>1</v>
      </c>
      <c r="B37" s="73"/>
      <c r="C37" s="73"/>
      <c r="D37" s="73"/>
      <c r="E37" s="73"/>
      <c r="F37" s="73"/>
      <c r="G37" s="74">
        <f>SUM(G34:G36)</f>
        <v>8111.53</v>
      </c>
      <c r="H37" s="74">
        <f t="shared" ref="H37:I37" si="8">SUM(H34:H36)</f>
        <v>1694.8</v>
      </c>
      <c r="I37" s="74">
        <f t="shared" si="8"/>
        <v>9060.64</v>
      </c>
      <c r="J37" s="50"/>
    </row>
    <row r="38" spans="1:10" ht="13.5" thickBot="1">
      <c r="A38" s="76" t="s">
        <v>66</v>
      </c>
      <c r="B38" s="77"/>
      <c r="C38" s="77"/>
      <c r="D38" s="77"/>
      <c r="E38" s="77"/>
      <c r="F38" s="77"/>
      <c r="G38" s="91"/>
      <c r="H38" s="91"/>
      <c r="I38" s="91"/>
      <c r="J38" s="50"/>
    </row>
    <row r="39" spans="1:10" ht="13.5" thickBot="1">
      <c r="A39" s="67" t="s">
        <v>68</v>
      </c>
      <c r="B39" s="68"/>
      <c r="C39" s="68"/>
      <c r="D39" s="68"/>
      <c r="E39" s="68"/>
      <c r="F39" s="68"/>
      <c r="G39" s="74">
        <v>8112</v>
      </c>
      <c r="H39" s="74">
        <v>1695</v>
      </c>
      <c r="I39" s="74">
        <v>9061</v>
      </c>
      <c r="J39" s="49" t="s">
        <v>4</v>
      </c>
    </row>
    <row r="40" spans="1:10" ht="13.5" thickBot="1">
      <c r="A40" s="72" t="s">
        <v>3</v>
      </c>
      <c r="B40" s="73"/>
      <c r="C40" s="73"/>
      <c r="D40" s="73"/>
      <c r="E40" s="73"/>
      <c r="F40" s="73"/>
      <c r="G40" s="74">
        <f>+G37-G39</f>
        <v>-0.47000000000025466</v>
      </c>
      <c r="H40" s="74">
        <f t="shared" ref="H40:I40" si="9">+H37-H39</f>
        <v>-0.20000000000004547</v>
      </c>
      <c r="I40" s="74">
        <f t="shared" si="9"/>
        <v>-0.36000000000058208</v>
      </c>
      <c r="J40" s="50"/>
    </row>
  </sheetData>
  <mergeCells count="11">
    <mergeCell ref="K5:N5"/>
    <mergeCell ref="A4:F4"/>
    <mergeCell ref="G22:I22"/>
    <mergeCell ref="A21:F21"/>
    <mergeCell ref="A32:F32"/>
    <mergeCell ref="A2:F2"/>
    <mergeCell ref="G33:I33"/>
    <mergeCell ref="A5:F5"/>
    <mergeCell ref="A22:F22"/>
    <mergeCell ref="A33:F33"/>
    <mergeCell ref="G5:I5"/>
  </mergeCells>
  <pageMargins left="0.7" right="0.7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5"/>
  <sheetViews>
    <sheetView showGridLines="0" tabSelected="1" zoomScale="75" zoomScaleNormal="75" workbookViewId="0">
      <selection activeCell="A3" sqref="A3"/>
    </sheetView>
  </sheetViews>
  <sheetFormatPr defaultRowHeight="15"/>
  <cols>
    <col min="6" max="6" width="11.77734375" customWidth="1"/>
    <col min="7" max="8" width="12.44140625" bestFit="1" customWidth="1"/>
    <col min="9" max="9" width="13.109375" bestFit="1" customWidth="1"/>
    <col min="10" max="10" width="12.88671875" bestFit="1" customWidth="1"/>
    <col min="12" max="12" width="10.5546875" customWidth="1"/>
  </cols>
  <sheetData>
    <row r="1" spans="1:10" ht="15.75" thickBot="1"/>
    <row r="2" spans="1:10" ht="16.5" thickBot="1">
      <c r="A2" s="102" t="s">
        <v>69</v>
      </c>
      <c r="B2" s="103"/>
      <c r="C2" s="103"/>
      <c r="D2" s="103"/>
      <c r="E2" s="103"/>
      <c r="F2" s="103"/>
      <c r="G2" s="103"/>
      <c r="H2" s="103"/>
      <c r="I2" s="104"/>
      <c r="J2" s="45" t="s">
        <v>50</v>
      </c>
    </row>
    <row r="3" spans="1:10" ht="15.75" thickBot="1"/>
    <row r="4" spans="1:10" ht="18.75" thickBot="1">
      <c r="A4" s="105" t="s">
        <v>25</v>
      </c>
      <c r="B4" s="106"/>
      <c r="C4" s="106"/>
      <c r="D4" s="106"/>
      <c r="E4" s="106"/>
      <c r="F4" s="107"/>
      <c r="G4" s="22">
        <v>2009</v>
      </c>
      <c r="H4" s="22">
        <v>2010</v>
      </c>
      <c r="I4" s="22">
        <v>2011</v>
      </c>
    </row>
    <row r="5" spans="1:10" ht="16.5" thickBot="1">
      <c r="A5" s="108" t="s">
        <v>21</v>
      </c>
      <c r="B5" s="109"/>
      <c r="C5" s="109"/>
      <c r="D5" s="109"/>
      <c r="E5" s="109"/>
      <c r="F5" s="109"/>
      <c r="G5" s="108" t="s">
        <v>52</v>
      </c>
      <c r="H5" s="109"/>
      <c r="I5" s="110"/>
    </row>
    <row r="6" spans="1:10" ht="16.5" thickBot="1">
      <c r="A6" s="10" t="s">
        <v>54</v>
      </c>
      <c r="B6" s="19"/>
      <c r="C6" s="23" t="s">
        <v>32</v>
      </c>
      <c r="D6" s="19"/>
      <c r="E6" s="19"/>
      <c r="F6" s="19"/>
      <c r="G6" s="15">
        <v>2955615</v>
      </c>
      <c r="H6" s="15">
        <v>3231785.49</v>
      </c>
      <c r="I6" s="15">
        <v>3280789.32</v>
      </c>
      <c r="J6" t="s">
        <v>4</v>
      </c>
    </row>
    <row r="7" spans="1:10" ht="15.75" thickBot="1">
      <c r="A7" s="12" t="s">
        <v>9</v>
      </c>
      <c r="B7" s="13"/>
      <c r="C7" s="13"/>
      <c r="D7" s="13"/>
      <c r="E7" s="13"/>
      <c r="F7" s="13"/>
      <c r="G7" s="14"/>
      <c r="H7" s="14"/>
      <c r="I7" s="14"/>
    </row>
    <row r="8" spans="1:10" ht="16.5" thickBot="1">
      <c r="A8" s="5" t="s">
        <v>38</v>
      </c>
      <c r="B8" s="6"/>
      <c r="C8" s="6"/>
      <c r="D8" s="6"/>
      <c r="E8" s="6"/>
      <c r="F8" s="6"/>
      <c r="G8" s="15">
        <v>2955615</v>
      </c>
      <c r="H8" s="15">
        <v>3231785</v>
      </c>
      <c r="I8" s="15">
        <v>3280789</v>
      </c>
      <c r="J8" t="s">
        <v>4</v>
      </c>
    </row>
    <row r="9" spans="1:10" ht="16.5" thickBot="1">
      <c r="A9" s="10" t="s">
        <v>3</v>
      </c>
      <c r="B9" s="11"/>
      <c r="C9" s="11"/>
      <c r="D9" s="11"/>
      <c r="E9" s="11"/>
      <c r="F9" s="11"/>
      <c r="G9" s="15">
        <f>+G6-G8</f>
        <v>0</v>
      </c>
      <c r="H9" s="15">
        <f t="shared" ref="H9:I9" si="0">+H6-H8</f>
        <v>0.49000000022351742</v>
      </c>
      <c r="I9" s="15">
        <f t="shared" si="0"/>
        <v>0.31999999983236194</v>
      </c>
    </row>
    <row r="10" spans="1:10">
      <c r="G10" s="1"/>
      <c r="H10" s="1"/>
      <c r="I10" s="1"/>
    </row>
    <row r="11" spans="1:10" ht="15.75" thickBot="1">
      <c r="G11" s="1"/>
      <c r="H11" s="1"/>
      <c r="I11" s="1"/>
    </row>
    <row r="12" spans="1:10" ht="18.75" thickBot="1">
      <c r="A12" s="105" t="s">
        <v>26</v>
      </c>
      <c r="B12" s="106"/>
      <c r="C12" s="106"/>
      <c r="D12" s="106"/>
      <c r="E12" s="106"/>
      <c r="F12" s="107"/>
      <c r="G12" s="22">
        <v>2009</v>
      </c>
      <c r="H12" s="22">
        <v>2010</v>
      </c>
      <c r="I12" s="22">
        <v>2011</v>
      </c>
    </row>
    <row r="13" spans="1:10" ht="16.5" thickBot="1">
      <c r="A13" s="108" t="s">
        <v>6</v>
      </c>
      <c r="B13" s="109"/>
      <c r="C13" s="109"/>
      <c r="D13" s="109"/>
      <c r="E13" s="109"/>
      <c r="F13" s="109"/>
      <c r="G13" s="108" t="s">
        <v>0</v>
      </c>
      <c r="H13" s="109"/>
      <c r="I13" s="110"/>
    </row>
    <row r="14" spans="1:10" ht="16.5" thickBot="1">
      <c r="A14" s="10" t="s">
        <v>55</v>
      </c>
      <c r="B14" s="19"/>
      <c r="C14" s="19"/>
      <c r="D14" s="19"/>
      <c r="E14" s="19"/>
      <c r="F14" s="19"/>
      <c r="G14" s="15">
        <f>2366.04+37065.49+2955615.07+4615514+1399620.36+199727.1+464483.42+1626161.6+602901.35+559338.09+16562.25+269984.68+26041.92+26312.51+17401.78+721536.93+71522.15+4982.49+1193.39+13484.33</f>
        <v>13631814.949999997</v>
      </c>
      <c r="H14" s="15">
        <f>2366.04+37065.49+3231785.49+4714566.63+1460951.58+199727.1+502209.65+1679754.9+645914.76+559948.84+16562.25+625760.98+28599+37187.15+17401.78+736274.14+73555.47+4982.49+1193.39+13484.33</f>
        <v>14589291.460000003</v>
      </c>
      <c r="I14" s="15">
        <f>2366.04+37065.49+3280789.32+4788825.3+1575141.94+199727.1+502209.65+1730329.46+702591.62+974240.77+16562.26+793787.42+38993.51+43634.15+73697.87+502306.36+76152.87+7773.93+1193.39+13484.33</f>
        <v>15360872.779999997</v>
      </c>
      <c r="J14" s="25" t="s">
        <v>4</v>
      </c>
    </row>
    <row r="15" spans="1:10" ht="15.75" thickBot="1">
      <c r="A15" s="12" t="s">
        <v>9</v>
      </c>
      <c r="B15" s="13"/>
      <c r="C15" s="13"/>
      <c r="D15" s="13"/>
      <c r="E15" s="13"/>
      <c r="F15" s="13"/>
      <c r="G15" s="14"/>
      <c r="H15" s="14"/>
      <c r="I15" s="14"/>
    </row>
    <row r="16" spans="1:10" ht="16.5" thickBot="1">
      <c r="A16" s="26" t="s">
        <v>39</v>
      </c>
      <c r="B16" s="6"/>
      <c r="C16" s="6"/>
      <c r="D16" s="6"/>
      <c r="E16" s="6"/>
      <c r="F16" s="6"/>
      <c r="G16" s="15">
        <v>13631813</v>
      </c>
      <c r="H16" s="15">
        <v>14589290</v>
      </c>
      <c r="I16" s="15">
        <v>15360881</v>
      </c>
      <c r="J16" t="s">
        <v>4</v>
      </c>
    </row>
    <row r="17" spans="1:10" ht="16.5" thickBot="1">
      <c r="A17" s="10" t="s">
        <v>3</v>
      </c>
      <c r="B17" s="11"/>
      <c r="C17" s="11"/>
      <c r="D17" s="11"/>
      <c r="E17" s="11"/>
      <c r="F17" s="11"/>
      <c r="G17" s="15">
        <f>+G14-G16</f>
        <v>1.9499999973922968</v>
      </c>
      <c r="H17" s="15">
        <f t="shared" ref="H17:I17" si="1">+H14-H16</f>
        <v>1.4600000027567148</v>
      </c>
      <c r="I17" s="15">
        <f t="shared" si="1"/>
        <v>-8.2200000025331974</v>
      </c>
    </row>
    <row r="19" spans="1:10" ht="15.75" thickBot="1"/>
    <row r="20" spans="1:10" ht="18.75" thickBot="1">
      <c r="A20" s="105" t="s">
        <v>26</v>
      </c>
      <c r="B20" s="106"/>
      <c r="C20" s="106"/>
      <c r="D20" s="106"/>
      <c r="E20" s="106"/>
      <c r="F20" s="107"/>
      <c r="G20" s="22">
        <v>2009</v>
      </c>
      <c r="H20" s="22">
        <v>2010</v>
      </c>
      <c r="I20" s="22">
        <v>2011</v>
      </c>
    </row>
    <row r="21" spans="1:10" ht="16.5" thickBot="1">
      <c r="A21" s="114" t="s">
        <v>10</v>
      </c>
      <c r="B21" s="115"/>
      <c r="C21" s="115"/>
      <c r="D21" s="115"/>
      <c r="E21" s="115"/>
      <c r="F21" s="115"/>
      <c r="G21" s="116"/>
      <c r="H21" s="27"/>
      <c r="I21" s="27"/>
    </row>
    <row r="22" spans="1:10" ht="15.75" thickBot="1">
      <c r="A22" s="20" t="s">
        <v>11</v>
      </c>
      <c r="B22" s="3"/>
      <c r="C22" s="3"/>
      <c r="D22" s="3"/>
      <c r="E22" s="3"/>
      <c r="F22" s="3"/>
      <c r="G22" s="7"/>
      <c r="H22" s="4"/>
      <c r="I22" s="4"/>
      <c r="J22" s="2"/>
    </row>
    <row r="23" spans="1:10" ht="16.5" thickBot="1">
      <c r="A23" s="111" t="s">
        <v>47</v>
      </c>
      <c r="B23" s="112"/>
      <c r="C23" s="112"/>
      <c r="D23" s="112"/>
      <c r="E23" s="112"/>
      <c r="F23" s="112"/>
      <c r="G23" s="112"/>
      <c r="H23" s="112"/>
      <c r="I23" s="113"/>
      <c r="J23" s="2"/>
    </row>
    <row r="24" spans="1:10" ht="16.5" thickBot="1">
      <c r="A24" s="12" t="s">
        <v>36</v>
      </c>
      <c r="B24" s="13"/>
      <c r="C24" s="13"/>
      <c r="D24" s="13"/>
      <c r="E24" s="13"/>
      <c r="F24" s="13"/>
      <c r="G24" s="15">
        <v>10676198</v>
      </c>
      <c r="H24" s="15">
        <v>11357505</v>
      </c>
      <c r="I24" s="15">
        <v>12080092</v>
      </c>
      <c r="J24" s="2" t="s">
        <v>4</v>
      </c>
    </row>
    <row r="25" spans="1:10">
      <c r="A25" s="37" t="s">
        <v>9</v>
      </c>
      <c r="B25" s="38"/>
      <c r="C25" s="38"/>
      <c r="D25" s="38"/>
      <c r="E25" s="38"/>
      <c r="F25" s="38"/>
      <c r="G25" s="29"/>
      <c r="H25" s="29"/>
      <c r="I25" s="29"/>
    </row>
    <row r="26" spans="1:10" ht="16.5" thickBot="1">
      <c r="A26" s="39" t="s">
        <v>37</v>
      </c>
      <c r="B26" s="40"/>
      <c r="C26" s="40"/>
      <c r="D26" s="40"/>
      <c r="E26" s="40"/>
      <c r="F26" s="41"/>
      <c r="G26" s="36">
        <v>0</v>
      </c>
      <c r="H26" s="36">
        <v>0</v>
      </c>
      <c r="I26" s="36">
        <v>0</v>
      </c>
      <c r="J26" t="s">
        <v>46</v>
      </c>
    </row>
    <row r="27" spans="1:10" ht="16.5" thickBot="1">
      <c r="A27" s="8" t="s">
        <v>12</v>
      </c>
      <c r="B27" s="9"/>
      <c r="C27" s="9"/>
      <c r="D27" s="9"/>
      <c r="E27" s="9"/>
      <c r="F27" s="31"/>
      <c r="G27" s="28">
        <v>10676198</v>
      </c>
      <c r="H27" s="28">
        <v>11357505</v>
      </c>
      <c r="I27" s="28">
        <v>12080092</v>
      </c>
      <c r="J27" s="2" t="s">
        <v>4</v>
      </c>
    </row>
    <row r="28" spans="1:10" ht="16.5" thickBot="1">
      <c r="A28" s="5"/>
      <c r="B28" s="6"/>
      <c r="C28" s="6"/>
      <c r="D28" s="6"/>
      <c r="E28" s="6"/>
      <c r="F28" s="6"/>
      <c r="G28" s="15">
        <f>+G26+G27</f>
        <v>10676198</v>
      </c>
      <c r="H28" s="15">
        <f t="shared" ref="H28" si="2">+H26+H27</f>
        <v>11357505</v>
      </c>
      <c r="I28" s="15">
        <f>+I26+I27</f>
        <v>12080092</v>
      </c>
      <c r="J28" s="2"/>
    </row>
    <row r="29" spans="1:10" ht="16.5" thickBot="1">
      <c r="A29" s="21" t="s">
        <v>3</v>
      </c>
      <c r="B29" s="6"/>
      <c r="C29" s="6"/>
      <c r="D29" s="6"/>
      <c r="E29" s="6"/>
      <c r="F29" s="6"/>
      <c r="G29" s="30">
        <f>+G24-G28</f>
        <v>0</v>
      </c>
      <c r="H29" s="30">
        <f t="shared" ref="H29:I29" si="3">+H24-H28</f>
        <v>0</v>
      </c>
      <c r="I29" s="30">
        <f t="shared" si="3"/>
        <v>0</v>
      </c>
      <c r="J29" s="2"/>
    </row>
    <row r="30" spans="1:10" ht="16.5" thickBot="1">
      <c r="A30" s="111" t="s">
        <v>47</v>
      </c>
      <c r="B30" s="112"/>
      <c r="C30" s="112"/>
      <c r="D30" s="112"/>
      <c r="E30" s="112"/>
      <c r="F30" s="112"/>
      <c r="G30" s="112"/>
      <c r="H30" s="112"/>
      <c r="I30" s="113"/>
      <c r="J30" s="2"/>
    </row>
    <row r="31" spans="1:10" ht="16.5" thickBot="1">
      <c r="A31" s="32" t="s">
        <v>12</v>
      </c>
      <c r="B31" s="33"/>
      <c r="C31" s="33"/>
      <c r="D31" s="33"/>
      <c r="E31" s="33"/>
      <c r="F31" s="34"/>
      <c r="G31" s="15">
        <f>+G27</f>
        <v>10676198</v>
      </c>
      <c r="H31" s="15">
        <f t="shared" ref="H31:I31" si="4">+H27</f>
        <v>11357505</v>
      </c>
      <c r="I31" s="15">
        <f t="shared" si="4"/>
        <v>12080092</v>
      </c>
      <c r="J31" s="2" t="s">
        <v>45</v>
      </c>
    </row>
    <row r="32" spans="1:10" ht="16.5" thickBot="1">
      <c r="A32" s="8" t="s">
        <v>40</v>
      </c>
      <c r="B32" s="9"/>
      <c r="C32" s="9"/>
      <c r="D32" s="9"/>
      <c r="E32" s="9"/>
      <c r="F32" s="31"/>
      <c r="G32" s="28">
        <v>13631813</v>
      </c>
      <c r="H32" s="28">
        <v>14589290</v>
      </c>
      <c r="I32" s="28">
        <v>15360881</v>
      </c>
      <c r="J32" s="2" t="s">
        <v>4</v>
      </c>
    </row>
    <row r="33" spans="1:10" ht="16.5" thickBot="1">
      <c r="A33" s="35" t="s">
        <v>41</v>
      </c>
      <c r="B33" s="9"/>
      <c r="C33" s="9"/>
      <c r="D33" s="9"/>
      <c r="E33" s="9"/>
      <c r="F33" s="31"/>
      <c r="G33" s="28">
        <v>-2955615</v>
      </c>
      <c r="H33" s="28">
        <v>-3231785</v>
      </c>
      <c r="I33" s="28">
        <v>-3280789</v>
      </c>
      <c r="J33" s="2" t="s">
        <v>33</v>
      </c>
    </row>
    <row r="34" spans="1:10" ht="16.5" thickBot="1">
      <c r="A34" s="24"/>
      <c r="B34" s="3"/>
      <c r="C34" s="3"/>
      <c r="D34" s="3"/>
      <c r="E34" s="3"/>
      <c r="F34" s="3"/>
      <c r="G34" s="15">
        <f>SUM(G32:G33)</f>
        <v>10676198</v>
      </c>
      <c r="H34" s="15">
        <f t="shared" ref="H34:I34" si="5">SUM(H32:H33)</f>
        <v>11357505</v>
      </c>
      <c r="I34" s="15">
        <f t="shared" si="5"/>
        <v>12080092</v>
      </c>
      <c r="J34" s="2"/>
    </row>
    <row r="35" spans="1:10" ht="16.5" thickBot="1">
      <c r="A35" s="21" t="s">
        <v>3</v>
      </c>
      <c r="B35" s="6"/>
      <c r="C35" s="6"/>
      <c r="D35" s="6"/>
      <c r="E35" s="6"/>
      <c r="F35" s="6"/>
      <c r="G35" s="15">
        <f>+G31-G34</f>
        <v>0</v>
      </c>
      <c r="H35" s="15">
        <f t="shared" ref="H35:I35" si="6">+H31-H34</f>
        <v>0</v>
      </c>
      <c r="I35" s="15">
        <f t="shared" si="6"/>
        <v>0</v>
      </c>
      <c r="J35" s="2"/>
    </row>
    <row r="36" spans="1:10" ht="16.5" thickBot="1">
      <c r="A36" s="111" t="s">
        <v>48</v>
      </c>
      <c r="B36" s="112"/>
      <c r="C36" s="112"/>
      <c r="D36" s="112"/>
      <c r="E36" s="112"/>
      <c r="F36" s="112"/>
      <c r="G36" s="112"/>
      <c r="H36" s="112"/>
      <c r="I36" s="113"/>
      <c r="J36" s="2"/>
    </row>
    <row r="37" spans="1:10" ht="16.5" thickBot="1">
      <c r="A37" s="32" t="s">
        <v>42</v>
      </c>
      <c r="B37" s="33"/>
      <c r="C37" s="33"/>
      <c r="D37" s="33"/>
      <c r="E37" s="33"/>
      <c r="F37" s="34"/>
      <c r="G37" s="15">
        <v>471673</v>
      </c>
      <c r="H37" s="15">
        <v>681307</v>
      </c>
      <c r="I37" s="15">
        <v>722587</v>
      </c>
      <c r="J37" s="2" t="s">
        <v>4</v>
      </c>
    </row>
    <row r="38" spans="1:10" ht="16.5" thickBot="1">
      <c r="A38" s="42" t="s">
        <v>43</v>
      </c>
      <c r="B38" s="43"/>
      <c r="C38" s="43"/>
      <c r="D38" s="43"/>
      <c r="E38" s="43"/>
      <c r="F38" s="43"/>
      <c r="G38" s="14"/>
      <c r="H38" s="14"/>
      <c r="I38" s="14"/>
      <c r="J38" s="2"/>
    </row>
    <row r="39" spans="1:10" ht="16.5" thickBot="1">
      <c r="A39" s="39" t="s">
        <v>44</v>
      </c>
      <c r="B39" s="40"/>
      <c r="C39" s="40"/>
      <c r="D39" s="40"/>
      <c r="E39" s="40"/>
      <c r="F39" s="41"/>
      <c r="G39" s="15">
        <v>471673</v>
      </c>
      <c r="H39" s="15">
        <v>681307</v>
      </c>
      <c r="I39" s="15">
        <v>722587</v>
      </c>
      <c r="J39" s="2" t="s">
        <v>4</v>
      </c>
    </row>
    <row r="40" spans="1:10" ht="16.5" thickBot="1">
      <c r="A40" s="21" t="s">
        <v>3</v>
      </c>
      <c r="B40" s="6"/>
      <c r="C40" s="6"/>
      <c r="D40" s="6"/>
      <c r="E40" s="6"/>
      <c r="F40" s="6"/>
      <c r="G40" s="15">
        <f>+G37-G39</f>
        <v>0</v>
      </c>
      <c r="H40" s="15">
        <f t="shared" ref="H40:I40" si="7">+H37-H39</f>
        <v>0</v>
      </c>
      <c r="I40" s="15">
        <f t="shared" si="7"/>
        <v>0</v>
      </c>
      <c r="J40" s="2"/>
    </row>
    <row r="41" spans="1:10" ht="15.75">
      <c r="A41" s="16"/>
      <c r="B41" s="3"/>
      <c r="C41" s="3"/>
      <c r="D41" s="3"/>
      <c r="E41" s="3"/>
      <c r="F41" s="3"/>
      <c r="G41" s="17"/>
      <c r="H41" s="17"/>
      <c r="I41" s="17"/>
      <c r="J41" s="3"/>
    </row>
    <row r="42" spans="1:10" ht="15.75">
      <c r="A42" s="18" t="s">
        <v>8</v>
      </c>
      <c r="B42" s="3"/>
      <c r="C42" s="3"/>
      <c r="D42" s="3"/>
      <c r="E42" s="3"/>
      <c r="F42" s="3"/>
      <c r="G42" s="17"/>
      <c r="H42" s="17"/>
      <c r="I42" s="17"/>
      <c r="J42" s="3"/>
    </row>
    <row r="43" spans="1:10">
      <c r="G43" s="1"/>
      <c r="H43" s="1"/>
      <c r="I43" s="1"/>
    </row>
    <row r="44" spans="1:10" s="44" customFormat="1">
      <c r="A44" s="46" t="s">
        <v>53</v>
      </c>
      <c r="G44" s="47"/>
      <c r="H44" s="47"/>
      <c r="I44" s="47"/>
    </row>
    <row r="45" spans="1:10" s="44" customFormat="1">
      <c r="A45" s="48" t="s">
        <v>49</v>
      </c>
    </row>
  </sheetData>
  <mergeCells count="12">
    <mergeCell ref="A23:I23"/>
    <mergeCell ref="A30:I30"/>
    <mergeCell ref="A36:I36"/>
    <mergeCell ref="A5:F5"/>
    <mergeCell ref="A13:F13"/>
    <mergeCell ref="A21:G21"/>
    <mergeCell ref="G5:I5"/>
    <mergeCell ref="A2:I2"/>
    <mergeCell ref="A4:F4"/>
    <mergeCell ref="A12:F12"/>
    <mergeCell ref="G13:I13"/>
    <mergeCell ref="A20:F20"/>
  </mergeCells>
  <pageMargins left="0.2" right="0.2" top="0.25" bottom="0.2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OM&amp;A</vt:lpstr>
      <vt:lpstr>Capital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</dc:creator>
  <cp:lastModifiedBy>jrobertson</cp:lastModifiedBy>
  <cp:lastPrinted>2013-06-18T18:51:05Z</cp:lastPrinted>
  <dcterms:created xsi:type="dcterms:W3CDTF">2013-06-12T12:16:53Z</dcterms:created>
  <dcterms:modified xsi:type="dcterms:W3CDTF">2013-06-24T19:06:39Z</dcterms:modified>
</cp:coreProperties>
</file>