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1108" windowHeight="11388" activeTab="1"/>
  </bookViews>
  <sheets>
    <sheet name="OM&amp;A" sheetId="2" r:id="rId1"/>
    <sheet name="Capital" sheetId="3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L39" i="3" l="1"/>
  <c r="K39" i="3"/>
  <c r="J39" i="3"/>
  <c r="I39" i="3"/>
  <c r="H39" i="3"/>
  <c r="G39" i="3"/>
  <c r="H37" i="3"/>
  <c r="G37" i="3"/>
  <c r="H32" i="3"/>
  <c r="I32" i="3"/>
  <c r="G32" i="3"/>
  <c r="G34" i="3" s="1"/>
  <c r="G35" i="3" s="1"/>
  <c r="H31" i="3"/>
  <c r="I31" i="3"/>
  <c r="G31" i="3"/>
  <c r="I27" i="3"/>
  <c r="I28" i="3" s="1"/>
  <c r="H27" i="3"/>
  <c r="H28" i="3" s="1"/>
  <c r="G27" i="3"/>
  <c r="G28" i="3" s="1"/>
  <c r="G29" i="3" s="1"/>
  <c r="I24" i="3"/>
  <c r="H24" i="3"/>
  <c r="G24" i="3"/>
  <c r="I16" i="3"/>
  <c r="H16" i="3"/>
  <c r="G16" i="3"/>
  <c r="L14" i="3"/>
  <c r="K14" i="3"/>
  <c r="J14" i="3"/>
  <c r="I14" i="3"/>
  <c r="H14" i="3"/>
  <c r="H17" i="3" s="1"/>
  <c r="G14" i="3"/>
  <c r="G17" i="3" s="1"/>
  <c r="H40" i="3"/>
  <c r="I34" i="3"/>
  <c r="I35" i="3" s="1"/>
  <c r="I33" i="3"/>
  <c r="H33" i="3"/>
  <c r="G33" i="3"/>
  <c r="I8" i="3"/>
  <c r="H8" i="3"/>
  <c r="G8" i="3"/>
  <c r="I9" i="3"/>
  <c r="H9" i="3"/>
  <c r="G9" i="3"/>
  <c r="G40" i="3" l="1"/>
  <c r="I29" i="3"/>
  <c r="H34" i="3"/>
  <c r="H35" i="3" s="1"/>
  <c r="H29" i="3"/>
  <c r="I17" i="3"/>
  <c r="I37" i="3" l="1"/>
  <c r="I40" i="3" s="1"/>
  <c r="M15" i="2" l="1"/>
  <c r="I39" i="2" l="1"/>
  <c r="H39" i="2"/>
  <c r="G39" i="2"/>
  <c r="G23" i="2"/>
  <c r="K33" i="3"/>
  <c r="L33" i="3"/>
  <c r="J33" i="3"/>
  <c r="L8" i="3"/>
  <c r="K8" i="3"/>
  <c r="J8" i="3"/>
  <c r="L6" i="3" l="1"/>
  <c r="K6" i="3"/>
  <c r="J6" i="3"/>
  <c r="N15" i="2" l="1"/>
  <c r="L15" i="2"/>
  <c r="J28" i="3" l="1"/>
  <c r="J29" i="3" s="1"/>
  <c r="K28" i="3"/>
  <c r="K29" i="3" s="1"/>
  <c r="L28" i="3"/>
  <c r="L29" i="3" s="1"/>
  <c r="L40" i="3" l="1"/>
  <c r="K40" i="3"/>
  <c r="J40" i="3"/>
  <c r="L34" i="3"/>
  <c r="K34" i="3"/>
  <c r="J34" i="3"/>
  <c r="J35" i="3" s="1"/>
  <c r="K17" i="3"/>
  <c r="L17" i="3"/>
  <c r="J17" i="3"/>
  <c r="L35" i="3" l="1"/>
  <c r="K35" i="3"/>
  <c r="H35" i="2"/>
  <c r="H34" i="2"/>
  <c r="I34" i="2"/>
  <c r="I35" i="2"/>
  <c r="G35" i="2"/>
  <c r="G34" i="2"/>
  <c r="K9" i="3"/>
  <c r="L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J9" i="3" l="1"/>
  <c r="G26" i="2"/>
  <c r="G30" i="2" s="1"/>
  <c r="G13" i="2"/>
  <c r="G16" i="2" s="1"/>
</calcChain>
</file>

<file path=xl/sharedStrings.xml><?xml version="1.0" encoding="utf-8"?>
<sst xmlns="http://schemas.openxmlformats.org/spreadsheetml/2006/main" count="111" uniqueCount="71">
  <si>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</si>
  <si>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</si>
  <si>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</si>
  <si>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</si>
  <si>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</si>
  <si>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</si>
  <si>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</si>
  <si>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</si>
  <si>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</si>
  <si>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</si>
  <si>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</si>
  <si>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</si>
  <si>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</si>
  <si>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</si>
  <si>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</si>
  <si>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</si>
  <si>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</si>
  <si>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</si>
  <si>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</si>
  <si>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</si>
  <si>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</si>
  <si>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</si>
  <si>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</si>
  <si>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</si>
  <si>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</si>
  <si>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</si>
  <si>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</si>
  <si>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</si>
  <si>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</si>
  <si>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</si>
  <si>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</si>
  <si>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</si>
  <si>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</si>
  <si>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</si>
  <si>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</si>
  <si>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</si>
  <si>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</si>
  <si>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</si>
  <si>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</si>
  <si>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</si>
  <si>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</si>
  <si>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</si>
  <si>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</si>
  <si>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</si>
  <si>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</si>
  <si>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</si>
  <si>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</si>
  <si>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</si>
  <si>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</si>
  <si>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</si>
  <si>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</si>
  <si>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</si>
  <si>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</si>
  <si>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</si>
  <si>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</si>
  <si>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</si>
  <si>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</si>
  <si>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</si>
  <si>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</si>
  <si>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</si>
  <si>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</si>
  <si>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</si>
  <si>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</si>
  <si>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</si>
  <si>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</si>
  <si>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</si>
  <si>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</si>
  <si>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</si>
  <si>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</si>
  <si>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Erie Thames Powerlines</t>
  </si>
  <si>
    <t>Clinton Power did not file its 2008 trial balance and it is skewing the capital numbers and impacting 2009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</si>
</sst>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165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5" fontId="0" fillId="0" borderId="8" xfId="1" applyNumberFormat="1" applyFont="1" applyBorder="1"/>
    <xf numFmtId="165" fontId="2" fillId="3" borderId="1" xfId="1" applyNumberFormat="1" applyFont="1" applyFill="1" applyBorder="1"/>
    <xf numFmtId="0" fontId="2" fillId="0" borderId="0" xfId="0" applyFont="1" applyBorder="1"/>
    <xf numFmtId="165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5" fontId="1" fillId="0" borderId="1" xfId="1" applyNumberFormat="1" applyFont="1" applyFill="1" applyBorder="1"/>
    <xf numFmtId="165" fontId="1" fillId="0" borderId="8" xfId="1" applyNumberFormat="1" applyFont="1" applyFill="1" applyBorder="1"/>
    <xf numFmtId="165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5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5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5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5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5" fontId="12" fillId="0" borderId="10" xfId="1" applyNumberFormat="1" applyFont="1" applyBorder="1"/>
    <xf numFmtId="165" fontId="12" fillId="0" borderId="11" xfId="1" applyNumberFormat="1" applyFont="1" applyBorder="1"/>
    <xf numFmtId="165" fontId="12" fillId="0" borderId="13" xfId="1" applyNumberFormat="1" applyFont="1" applyBorder="1"/>
    <xf numFmtId="165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5" fontId="12" fillId="0" borderId="9" xfId="1" applyNumberFormat="1" applyFont="1" applyBorder="1"/>
    <xf numFmtId="165" fontId="12" fillId="0" borderId="14" xfId="1" applyNumberFormat="1" applyFont="1" applyBorder="1"/>
    <xf numFmtId="165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5" fontId="13" fillId="3" borderId="1" xfId="1" applyNumberFormat="1" applyFont="1" applyFill="1" applyBorder="1"/>
    <xf numFmtId="165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5" fontId="12" fillId="0" borderId="8" xfId="1" applyNumberFormat="1" applyFont="1" applyBorder="1"/>
    <xf numFmtId="165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5" fontId="16" fillId="0" borderId="4" xfId="1" applyNumberFormat="1" applyFont="1" applyBorder="1"/>
    <xf numFmtId="0" fontId="12" fillId="0" borderId="5" xfId="0" applyFont="1" applyBorder="1"/>
    <xf numFmtId="165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5" fontId="12" fillId="0" borderId="5" xfId="1" applyNumberFormat="1" applyFont="1" applyBorder="1"/>
    <xf numFmtId="165" fontId="13" fillId="0" borderId="8" xfId="1" applyNumberFormat="1" applyFont="1" applyBorder="1"/>
    <xf numFmtId="165" fontId="13" fillId="0" borderId="9" xfId="1" applyNumberFormat="1" applyFont="1" applyBorder="1"/>
    <xf numFmtId="165" fontId="2" fillId="6" borderId="1" xfId="1" applyNumberFormat="1" applyFont="1" applyFill="1" applyBorder="1"/>
    <xf numFmtId="165" fontId="13" fillId="6" borderId="1" xfId="1" applyNumberFormat="1" applyFont="1" applyFill="1" applyBorder="1"/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0" fillId="6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igp\AppData\Local\Microsoft\Windows\Temporary%20Internet%20Files\Content.Outlook\J8NKIFXC\2.1.7%20Data%20For%20Review%20of%20PE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igp\AppData\Local\Microsoft\Windows\Temporary%20Internet%20Files\Content.Outlook\J8NKIFXC\TFP%20and%20BM%20database%20calculations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1.7%20Data%20For%20Review%20of%20PEG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"/>
      <sheetName val="OM&amp;A"/>
      <sheetName val="Sheet3"/>
    </sheetNames>
    <sheetDataSet>
      <sheetData sheetId="0" refreshError="1">
        <row r="7">
          <cell r="F7">
            <v>0</v>
          </cell>
          <cell r="J7">
            <v>0</v>
          </cell>
        </row>
      </sheetData>
      <sheetData sheetId="1" refreshError="1">
        <row r="6">
          <cell r="F6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FP Calculations"/>
      <sheetName val="BM Database"/>
      <sheetName val="peer group data"/>
      <sheetName val="Capital Calculations for TFP"/>
      <sheetName val="Capital Calculations for BM"/>
      <sheetName val="OM&amp;A Calculation"/>
      <sheetName val="Output Indexes"/>
      <sheetName val="Historical Asset Price"/>
      <sheetName val="OM&amp;A Price"/>
      <sheetName val="Z variables"/>
      <sheetName val="Q Capital Data"/>
      <sheetName val="Q OM&amp;A"/>
      <sheetName val="Q Output"/>
      <sheetName val="Q Business Conditions"/>
      <sheetName val="data request responses"/>
      <sheetName val="Aggregate HV charges"/>
      <sheetName val="HV-Related O&amp;M Exp"/>
      <sheetName val="GDPIPI Ontario"/>
      <sheetName val="AWE cansim2989359206085412410"/>
      <sheetName val="Z variable key"/>
      <sheetName val="embedded dist summary"/>
      <sheetName val="data changes"/>
      <sheetName val="adj v nonadj"/>
      <sheetName val="capital cost changes"/>
      <sheetName val="OM&amp;A Adj Summary"/>
      <sheetName val="Capital Adj Summary"/>
      <sheetName val="Adj Cap Calc 2"/>
      <sheetName val="Adj Cap Calc 3"/>
      <sheetName val="Adj Cap Calc4"/>
    </sheetNames>
    <sheetDataSet>
      <sheetData sheetId="0"/>
      <sheetData sheetId="1"/>
      <sheetData sheetId="2"/>
      <sheetData sheetId="3"/>
      <sheetData sheetId="4"/>
      <sheetData sheetId="5">
        <row r="391">
          <cell r="E391">
            <v>26777124</v>
          </cell>
          <cell r="G391">
            <v>2502863</v>
          </cell>
        </row>
        <row r="392">
          <cell r="E392">
            <v>29134833</v>
          </cell>
          <cell r="G392">
            <v>2357709</v>
          </cell>
        </row>
        <row r="393">
          <cell r="E393">
            <v>30798172</v>
          </cell>
          <cell r="G393">
            <v>1663339</v>
          </cell>
        </row>
      </sheetData>
      <sheetData sheetId="6">
        <row r="169">
          <cell r="I169">
            <v>-8</v>
          </cell>
        </row>
        <row r="170">
          <cell r="I170">
            <v>89</v>
          </cell>
        </row>
        <row r="171">
          <cell r="I171">
            <v>0</v>
          </cell>
        </row>
      </sheetData>
      <sheetData sheetId="7"/>
      <sheetData sheetId="8"/>
      <sheetData sheetId="9"/>
      <sheetData sheetId="10"/>
      <sheetData sheetId="11">
        <row r="387">
          <cell r="D387">
            <v>26853791</v>
          </cell>
          <cell r="E387">
            <v>26777124</v>
          </cell>
        </row>
        <row r="388">
          <cell r="D388">
            <v>29211500</v>
          </cell>
          <cell r="E388">
            <v>29134833</v>
          </cell>
        </row>
        <row r="389">
          <cell r="D389">
            <v>30874839</v>
          </cell>
          <cell r="E389">
            <v>30798172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"/>
      <sheetName val="OM&amp;A"/>
      <sheetName val="Sheet3"/>
    </sheetNames>
    <sheetDataSet>
      <sheetData sheetId="0">
        <row r="68">
          <cell r="F68">
            <v>26772907.370000001</v>
          </cell>
          <cell r="J68">
            <v>29131263.610000003</v>
          </cell>
          <cell r="N68">
            <v>32391856.989999995</v>
          </cell>
          <cell r="R68">
            <v>34485379.719999999</v>
          </cell>
          <cell r="V68">
            <v>38457722.669999994</v>
          </cell>
          <cell r="W68">
            <v>42335149.559999995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C1" zoomScaleNormal="100" workbookViewId="0">
      <selection activeCell="K22" sqref="K22"/>
    </sheetView>
  </sheetViews>
  <sheetFormatPr defaultColWidth="8.90625" defaultRowHeight="13.2" x14ac:dyDescent="0.25"/>
  <cols>
    <col min="1" max="1" width="8.90625" style="49" customWidth="1"/>
    <col min="2" max="5" width="8.90625" style="49"/>
    <col min="6" max="6" width="25.6328125" style="49" customWidth="1"/>
    <col min="7" max="8" width="11.08984375" style="49" customWidth="1"/>
    <col min="9" max="9" width="11.81640625" style="49" customWidth="1"/>
    <col min="10" max="10" width="4.453125" style="51" customWidth="1"/>
    <col min="11" max="11" width="41.453125" style="49" customWidth="1"/>
    <col min="12" max="12" width="12.08984375" style="49" customWidth="1"/>
    <col min="13" max="13" width="12.90625" style="49" bestFit="1" customWidth="1"/>
    <col min="14" max="14" width="11.6328125" style="49" bestFit="1" customWidth="1"/>
    <col min="15" max="16384" width="8.90625" style="49"/>
  </cols>
  <sheetData>
    <row r="1" spans="1:15" ht="13.8" thickBot="1" x14ac:dyDescent="0.3"/>
    <row r="2" spans="1:15" ht="13.8" thickBot="1" x14ac:dyDescent="0.3">
      <c r="A2" s="101" t="s">
        <v>69</v>
      </c>
      <c r="B2" s="102"/>
      <c r="C2" s="102"/>
      <c r="D2" s="102"/>
      <c r="E2" s="102"/>
      <c r="F2" s="103"/>
      <c r="G2" s="55" t="s">
        <v>51</v>
      </c>
    </row>
    <row r="3" spans="1:15" ht="13.8" thickBot="1" x14ac:dyDescent="0.3"/>
    <row r="4" spans="1:15" ht="13.8" thickBot="1" x14ac:dyDescent="0.3">
      <c r="A4" s="98" t="s">
        <v>22</v>
      </c>
      <c r="B4" s="99"/>
      <c r="C4" s="99"/>
      <c r="D4" s="99"/>
      <c r="E4" s="99"/>
      <c r="F4" s="100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3">
      <c r="A5" s="95" t="s">
        <v>6</v>
      </c>
      <c r="B5" s="96"/>
      <c r="C5" s="96"/>
      <c r="D5" s="96"/>
      <c r="E5" s="96"/>
      <c r="F5" s="97"/>
      <c r="G5" s="95" t="s">
        <v>0</v>
      </c>
      <c r="H5" s="96"/>
      <c r="I5" s="97"/>
      <c r="J5" s="51"/>
      <c r="K5" s="95" t="s">
        <v>56</v>
      </c>
      <c r="L5" s="96"/>
      <c r="M5" s="96"/>
      <c r="N5" s="97"/>
    </row>
    <row r="6" spans="1:15" x14ac:dyDescent="0.25">
      <c r="A6" s="59" t="s">
        <v>57</v>
      </c>
      <c r="B6" s="60"/>
      <c r="C6" s="60"/>
      <c r="D6" s="60"/>
      <c r="E6" s="60"/>
      <c r="F6" s="60"/>
      <c r="G6" s="61">
        <v>262009.83</v>
      </c>
      <c r="H6" s="62">
        <v>285474.56</v>
      </c>
      <c r="I6" s="63">
        <v>307304.95</v>
      </c>
      <c r="K6" s="62" t="s">
        <v>13</v>
      </c>
      <c r="L6" s="64">
        <v>262009.83</v>
      </c>
      <c r="M6" s="64">
        <v>284838.14999999997</v>
      </c>
      <c r="N6" s="64">
        <v>307304.95</v>
      </c>
    </row>
    <row r="7" spans="1:15" x14ac:dyDescent="0.25">
      <c r="A7" s="65" t="s">
        <v>58</v>
      </c>
      <c r="B7" s="66"/>
      <c r="C7" s="66"/>
      <c r="D7" s="66"/>
      <c r="E7" s="66"/>
      <c r="F7" s="66"/>
      <c r="G7" s="63">
        <v>629843.33000000007</v>
      </c>
      <c r="H7" s="62">
        <v>767822.10000000021</v>
      </c>
      <c r="I7" s="63">
        <v>868332.29999999993</v>
      </c>
      <c r="K7" s="62" t="s">
        <v>14</v>
      </c>
      <c r="L7" s="61">
        <v>629843.33000000007</v>
      </c>
      <c r="M7" s="61">
        <v>768547.66</v>
      </c>
      <c r="N7" s="61">
        <v>868332.29999999993</v>
      </c>
    </row>
    <row r="8" spans="1:15" x14ac:dyDescent="0.25">
      <c r="A8" s="65" t="s">
        <v>59</v>
      </c>
      <c r="B8" s="66"/>
      <c r="C8" s="66"/>
      <c r="D8" s="66"/>
      <c r="E8" s="66"/>
      <c r="F8" s="66"/>
      <c r="G8" s="63">
        <v>980624.66999999993</v>
      </c>
      <c r="H8" s="62">
        <v>1151804.25</v>
      </c>
      <c r="I8" s="63">
        <v>1000285.49</v>
      </c>
      <c r="K8" s="62" t="s">
        <v>15</v>
      </c>
      <c r="L8" s="61">
        <v>980624.66999999993</v>
      </c>
      <c r="M8" s="61">
        <v>1151804.25</v>
      </c>
      <c r="N8" s="61">
        <v>1000285.49</v>
      </c>
    </row>
    <row r="9" spans="1:15" x14ac:dyDescent="0.25">
      <c r="A9" s="65" t="s">
        <v>60</v>
      </c>
      <c r="B9" s="66"/>
      <c r="C9" s="66"/>
      <c r="D9" s="66"/>
      <c r="E9" s="66"/>
      <c r="F9" s="66"/>
      <c r="G9" s="63">
        <v>157625.72</v>
      </c>
      <c r="H9" s="62">
        <v>151011.43</v>
      </c>
      <c r="I9" s="63">
        <v>207582.41999999998</v>
      </c>
      <c r="K9" s="62" t="s">
        <v>16</v>
      </c>
      <c r="L9" s="61">
        <v>157625.72</v>
      </c>
      <c r="M9" s="61">
        <v>151011.43</v>
      </c>
      <c r="N9" s="61">
        <v>207582.41999999998</v>
      </c>
    </row>
    <row r="10" spans="1:15" x14ac:dyDescent="0.25">
      <c r="A10" s="67" t="s">
        <v>61</v>
      </c>
      <c r="B10" s="68"/>
      <c r="C10" s="68"/>
      <c r="D10" s="68"/>
      <c r="E10" s="68"/>
      <c r="F10" s="68"/>
      <c r="G10" s="69">
        <v>3511344.5400000005</v>
      </c>
      <c r="H10" s="70">
        <v>3229273.9800000004</v>
      </c>
      <c r="I10" s="63">
        <v>3235871.79</v>
      </c>
      <c r="K10" s="62" t="s">
        <v>17</v>
      </c>
      <c r="L10" s="61">
        <v>3511344.54</v>
      </c>
      <c r="M10" s="61">
        <v>3402034</v>
      </c>
      <c r="N10" s="61">
        <v>3235871.79</v>
      </c>
    </row>
    <row r="11" spans="1:15" x14ac:dyDescent="0.25">
      <c r="A11" s="65" t="s">
        <v>62</v>
      </c>
      <c r="B11" s="66"/>
      <c r="C11" s="66"/>
      <c r="D11" s="66"/>
      <c r="E11" s="66"/>
      <c r="F11" s="66"/>
      <c r="G11" s="63">
        <v>55967.380000000005</v>
      </c>
      <c r="H11" s="62">
        <v>59491.179999999993</v>
      </c>
      <c r="I11" s="63">
        <v>35733.660000000003</v>
      </c>
      <c r="K11" s="62" t="s">
        <v>18</v>
      </c>
      <c r="L11" s="61">
        <v>55967.380000000005</v>
      </c>
      <c r="M11" s="61">
        <v>59491.18</v>
      </c>
      <c r="N11" s="61">
        <v>35733.660000000003</v>
      </c>
    </row>
    <row r="12" spans="1:15" ht="13.8" thickBot="1" x14ac:dyDescent="0.3">
      <c r="A12" s="65" t="s">
        <v>63</v>
      </c>
      <c r="B12" s="66"/>
      <c r="C12" s="66"/>
      <c r="D12" s="66"/>
      <c r="E12" s="66"/>
      <c r="F12" s="66"/>
      <c r="G12" s="63">
        <v>13648.100000000002</v>
      </c>
      <c r="H12" s="71">
        <v>13350.369999999999</v>
      </c>
      <c r="I12" s="63">
        <v>15248.46</v>
      </c>
      <c r="K12" s="71" t="s">
        <v>19</v>
      </c>
      <c r="L12" s="69">
        <v>13648.1</v>
      </c>
      <c r="M12" s="69">
        <v>13350.369999999999</v>
      </c>
      <c r="N12" s="69">
        <v>15248.460000000001</v>
      </c>
    </row>
    <row r="13" spans="1:15" ht="13.8" thickBot="1" x14ac:dyDescent="0.3">
      <c r="A13" s="72" t="s">
        <v>1</v>
      </c>
      <c r="B13" s="73"/>
      <c r="C13" s="73"/>
      <c r="D13" s="73"/>
      <c r="E13" s="73"/>
      <c r="F13" s="73"/>
      <c r="G13" s="74">
        <f>SUM(G6:G12)</f>
        <v>5611063.5700000003</v>
      </c>
      <c r="H13" s="74">
        <f t="shared" ref="H13:I13" si="0">SUM(H6:H12)</f>
        <v>5658227.8700000001</v>
      </c>
      <c r="I13" s="74">
        <f t="shared" si="0"/>
        <v>5670359.0700000003</v>
      </c>
      <c r="K13" s="72" t="s">
        <v>1</v>
      </c>
      <c r="L13" s="75">
        <f>SUM(L6:L12)</f>
        <v>5611063.5699999994</v>
      </c>
      <c r="M13" s="75">
        <f>SUM(M6:M12)</f>
        <v>5831077.04</v>
      </c>
      <c r="N13" s="75">
        <f>SUM(N6:N12)</f>
        <v>5670359.0700000003</v>
      </c>
    </row>
    <row r="14" spans="1:15" ht="13.8" thickBot="1" x14ac:dyDescent="0.3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8" thickBot="1" x14ac:dyDescent="0.3">
      <c r="A15" s="81" t="s">
        <v>65</v>
      </c>
      <c r="B15" s="82"/>
      <c r="C15" s="82"/>
      <c r="D15" s="82"/>
      <c r="E15" s="82"/>
      <c r="F15" s="82"/>
      <c r="G15" s="74">
        <v>5611063.5700000003</v>
      </c>
      <c r="H15" s="74">
        <v>5831077.04</v>
      </c>
      <c r="I15" s="74">
        <v>5670359.0700000003</v>
      </c>
      <c r="K15" s="83" t="s">
        <v>34</v>
      </c>
      <c r="L15" s="74">
        <f>+G15</f>
        <v>5611063.5700000003</v>
      </c>
      <c r="M15" s="74">
        <f>+H15</f>
        <v>5831077.04</v>
      </c>
      <c r="N15" s="74">
        <f>+I15</f>
        <v>5670359.0700000003</v>
      </c>
      <c r="O15" s="84" t="s">
        <v>35</v>
      </c>
    </row>
    <row r="16" spans="1:15" ht="13.8" thickBot="1" x14ac:dyDescent="0.3">
      <c r="A16" s="72" t="s">
        <v>3</v>
      </c>
      <c r="B16" s="73"/>
      <c r="C16" s="73"/>
      <c r="D16" s="73"/>
      <c r="E16" s="73"/>
      <c r="F16" s="73"/>
      <c r="G16" s="74">
        <f>+G13-G15</f>
        <v>0</v>
      </c>
      <c r="H16" s="94">
        <f t="shared" ref="H16:I16" si="1">+H13-H15</f>
        <v>-172849.16999999993</v>
      </c>
      <c r="I16" s="74">
        <f t="shared" si="1"/>
        <v>0</v>
      </c>
      <c r="K16" s="85"/>
      <c r="L16" s="74">
        <f>+L13-L15</f>
        <v>0</v>
      </c>
      <c r="M16" s="74">
        <f>+M13-M15</f>
        <v>0</v>
      </c>
      <c r="N16" s="74">
        <f>+N13-N15</f>
        <v>0</v>
      </c>
    </row>
    <row r="17" spans="1:13" x14ac:dyDescent="0.25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5">
      <c r="A18" s="88" t="s">
        <v>2</v>
      </c>
    </row>
    <row r="19" spans="1:13" x14ac:dyDescent="0.25">
      <c r="A19" s="88" t="s">
        <v>5</v>
      </c>
    </row>
    <row r="20" spans="1:13" ht="13.8" thickBot="1" x14ac:dyDescent="0.3">
      <c r="A20" s="88"/>
    </row>
    <row r="21" spans="1:13" ht="13.8" thickBot="1" x14ac:dyDescent="0.3">
      <c r="A21" s="98" t="s">
        <v>23</v>
      </c>
      <c r="B21" s="99"/>
      <c r="C21" s="99"/>
      <c r="D21" s="99"/>
      <c r="E21" s="99"/>
      <c r="F21" s="100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3">
      <c r="A22" s="95" t="s">
        <v>20</v>
      </c>
      <c r="B22" s="96"/>
      <c r="C22" s="96"/>
      <c r="D22" s="96"/>
      <c r="E22" s="96"/>
      <c r="F22" s="96"/>
      <c r="G22" s="95" t="s">
        <v>0</v>
      </c>
      <c r="H22" s="96"/>
      <c r="I22" s="97"/>
      <c r="J22" s="53"/>
    </row>
    <row r="23" spans="1:13" x14ac:dyDescent="0.25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f>'[1]OM&amp;A'!$F$6</f>
        <v>0</v>
      </c>
      <c r="H23" s="90">
        <v>0</v>
      </c>
      <c r="I23" s="90">
        <v>0</v>
      </c>
      <c r="J23" s="54"/>
    </row>
    <row r="24" spans="1:13" x14ac:dyDescent="0.25">
      <c r="A24" s="67"/>
      <c r="B24" s="68"/>
      <c r="C24" s="89">
        <v>5015</v>
      </c>
      <c r="D24" s="68" t="s">
        <v>30</v>
      </c>
      <c r="E24" s="68"/>
      <c r="F24" s="68"/>
      <c r="G24" s="69">
        <v>0</v>
      </c>
      <c r="H24" s="90">
        <v>0</v>
      </c>
      <c r="I24" s="90">
        <v>0</v>
      </c>
      <c r="J24" s="54"/>
    </row>
    <row r="25" spans="1:13" ht="13.8" thickBot="1" x14ac:dyDescent="0.3">
      <c r="A25" s="67"/>
      <c r="B25" s="68"/>
      <c r="C25" s="89">
        <v>5112</v>
      </c>
      <c r="D25" s="68" t="s">
        <v>31</v>
      </c>
      <c r="E25" s="68"/>
      <c r="F25" s="68"/>
      <c r="G25" s="69">
        <v>-7.99</v>
      </c>
      <c r="H25" s="90">
        <v>5746.57</v>
      </c>
      <c r="I25" s="90">
        <v>0</v>
      </c>
      <c r="J25" s="54"/>
    </row>
    <row r="26" spans="1:13" ht="13.8" thickBot="1" x14ac:dyDescent="0.3">
      <c r="A26" s="72" t="s">
        <v>1</v>
      </c>
      <c r="B26" s="73"/>
      <c r="C26" s="73"/>
      <c r="D26" s="73"/>
      <c r="E26" s="73"/>
      <c r="F26" s="73"/>
      <c r="G26" s="74">
        <f>SUM(G23:G25)</f>
        <v>-7.99</v>
      </c>
      <c r="H26" s="74">
        <f t="shared" ref="H26:I26" si="2">SUM(H23:H25)</f>
        <v>5746.57</v>
      </c>
      <c r="I26" s="74">
        <f t="shared" si="2"/>
        <v>0</v>
      </c>
      <c r="J26" s="50"/>
    </row>
    <row r="27" spans="1:13" x14ac:dyDescent="0.25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8" thickBot="1" x14ac:dyDescent="0.3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8" thickBot="1" x14ac:dyDescent="0.3">
      <c r="A29" s="81" t="s">
        <v>7</v>
      </c>
      <c r="B29" s="82"/>
      <c r="C29" s="82"/>
      <c r="D29" s="82"/>
      <c r="E29" s="82"/>
      <c r="F29" s="82"/>
      <c r="G29" s="74">
        <v>-8</v>
      </c>
      <c r="H29" s="74">
        <v>89</v>
      </c>
      <c r="I29" s="74">
        <v>0</v>
      </c>
      <c r="J29" s="49" t="s">
        <v>4</v>
      </c>
      <c r="L29" s="68"/>
    </row>
    <row r="30" spans="1:13" ht="13.8" thickBot="1" x14ac:dyDescent="0.3">
      <c r="A30" s="72" t="s">
        <v>3</v>
      </c>
      <c r="B30" s="73"/>
      <c r="C30" s="73"/>
      <c r="D30" s="73"/>
      <c r="E30" s="73"/>
      <c r="F30" s="73"/>
      <c r="G30" s="74">
        <f>+G26-G29</f>
        <v>9.9999999999997868E-3</v>
      </c>
      <c r="H30" s="74">
        <f t="shared" ref="H30:I30" si="3">+H26-H29</f>
        <v>5657.57</v>
      </c>
      <c r="I30" s="74">
        <f t="shared" si="3"/>
        <v>0</v>
      </c>
      <c r="J30" s="50"/>
      <c r="K30" s="68"/>
      <c r="L30" s="68"/>
    </row>
    <row r="31" spans="1:13" ht="13.8" thickBot="1" x14ac:dyDescent="0.3"/>
    <row r="32" spans="1:13" ht="13.8" thickBot="1" x14ac:dyDescent="0.3">
      <c r="A32" s="98" t="s">
        <v>23</v>
      </c>
      <c r="B32" s="99"/>
      <c r="C32" s="99"/>
      <c r="D32" s="99"/>
      <c r="E32" s="99"/>
      <c r="F32" s="100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3">
      <c r="A33" s="95" t="s">
        <v>20</v>
      </c>
      <c r="B33" s="96"/>
      <c r="C33" s="96"/>
      <c r="D33" s="96"/>
      <c r="E33" s="96"/>
      <c r="F33" s="96"/>
      <c r="G33" s="95" t="s">
        <v>0</v>
      </c>
      <c r="H33" s="96"/>
      <c r="I33" s="97"/>
      <c r="J33" s="53"/>
    </row>
    <row r="34" spans="1:10" x14ac:dyDescent="0.25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5" si="4">+G23</f>
        <v>0</v>
      </c>
      <c r="H34" s="69">
        <f t="shared" si="4"/>
        <v>0</v>
      </c>
      <c r="I34" s="69">
        <f t="shared" ref="I34" si="5">+I23</f>
        <v>0</v>
      </c>
      <c r="J34" s="49" t="s">
        <v>27</v>
      </c>
    </row>
    <row r="35" spans="1:10" x14ac:dyDescent="0.25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8" thickBot="1" x14ac:dyDescent="0.3">
      <c r="A36" s="67"/>
      <c r="B36" s="68"/>
      <c r="C36" s="89">
        <v>5112</v>
      </c>
      <c r="D36" s="68" t="s">
        <v>31</v>
      </c>
      <c r="E36" s="68"/>
      <c r="F36" s="68"/>
      <c r="G36" s="69">
        <v>-7.99</v>
      </c>
      <c r="H36" s="69">
        <v>5746.57</v>
      </c>
      <c r="I36" s="69">
        <v>0</v>
      </c>
      <c r="J36" s="54"/>
    </row>
    <row r="37" spans="1:10" ht="13.8" thickBot="1" x14ac:dyDescent="0.3">
      <c r="A37" s="72" t="s">
        <v>1</v>
      </c>
      <c r="B37" s="73"/>
      <c r="C37" s="73"/>
      <c r="D37" s="73"/>
      <c r="E37" s="73"/>
      <c r="F37" s="73"/>
      <c r="G37" s="74">
        <f>SUM(G34:G36)</f>
        <v>-7.99</v>
      </c>
      <c r="H37" s="74">
        <f t="shared" ref="H37:I37" si="7">SUM(H34:H36)</f>
        <v>5746.57</v>
      </c>
      <c r="I37" s="74">
        <f t="shared" si="7"/>
        <v>0</v>
      </c>
      <c r="J37" s="50"/>
    </row>
    <row r="38" spans="1:10" ht="13.8" thickBot="1" x14ac:dyDescent="0.3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8" thickBot="1" x14ac:dyDescent="0.3">
      <c r="A39" s="67" t="s">
        <v>68</v>
      </c>
      <c r="B39" s="68"/>
      <c r="C39" s="68"/>
      <c r="D39" s="68"/>
      <c r="E39" s="68"/>
      <c r="F39" s="68"/>
      <c r="G39" s="74">
        <f>'[2]OM&amp;A Calculation'!$I$169</f>
        <v>-8</v>
      </c>
      <c r="H39" s="74">
        <f>'[2]OM&amp;A Calculation'!$I$170</f>
        <v>89</v>
      </c>
      <c r="I39" s="74">
        <f>'[2]OM&amp;A Calculation'!$I$171</f>
        <v>0</v>
      </c>
      <c r="J39" s="49" t="s">
        <v>4</v>
      </c>
    </row>
    <row r="40" spans="1:10" ht="13.8" thickBot="1" x14ac:dyDescent="0.3">
      <c r="A40" s="72" t="s">
        <v>3</v>
      </c>
      <c r="B40" s="73"/>
      <c r="C40" s="73"/>
      <c r="D40" s="73"/>
      <c r="E40" s="73"/>
      <c r="F40" s="73"/>
      <c r="G40" s="74">
        <f>+G37-G39</f>
        <v>9.9999999999997868E-3</v>
      </c>
      <c r="H40" s="74">
        <f t="shared" ref="H40:I40" si="8">+H37-H39</f>
        <v>5657.57</v>
      </c>
      <c r="I40" s="74">
        <f t="shared" si="8"/>
        <v>0</v>
      </c>
      <c r="J40" s="50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tabSelected="1" topLeftCell="A7" zoomScale="75" zoomScaleNormal="75" workbookViewId="0">
      <selection activeCell="S27" sqref="S27"/>
    </sheetView>
  </sheetViews>
  <sheetFormatPr defaultRowHeight="15" x14ac:dyDescent="0.25"/>
  <cols>
    <col min="6" max="9" width="11.81640625" customWidth="1"/>
    <col min="10" max="11" width="12.1796875" bestFit="1" customWidth="1"/>
    <col min="12" max="12" width="13.08984375" bestFit="1" customWidth="1"/>
    <col min="13" max="13" width="12.90625" bestFit="1" customWidth="1"/>
    <col min="15" max="15" width="10.54296875" customWidth="1"/>
  </cols>
  <sheetData>
    <row r="1" spans="1:24" ht="15.6" thickBot="1" x14ac:dyDescent="0.3"/>
    <row r="2" spans="1:24" ht="16.2" thickBot="1" x14ac:dyDescent="0.35">
      <c r="A2" s="113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45" t="s">
        <v>50</v>
      </c>
    </row>
    <row r="3" spans="1:24" ht="15.6" thickBot="1" x14ac:dyDescent="0.3"/>
    <row r="4" spans="1:24" ht="18" thickBot="1" x14ac:dyDescent="0.35">
      <c r="A4" s="116" t="s">
        <v>25</v>
      </c>
      <c r="B4" s="117"/>
      <c r="C4" s="117"/>
      <c r="D4" s="117"/>
      <c r="E4" s="117"/>
      <c r="F4" s="118"/>
      <c r="G4" s="22">
        <v>2006</v>
      </c>
      <c r="H4" s="22">
        <v>2007</v>
      </c>
      <c r="I4" s="22">
        <v>2008</v>
      </c>
      <c r="J4" s="22">
        <v>2009</v>
      </c>
      <c r="K4" s="22">
        <v>2010</v>
      </c>
      <c r="L4" s="22">
        <v>2011</v>
      </c>
    </row>
    <row r="5" spans="1:24" ht="16.2" thickBot="1" x14ac:dyDescent="0.3">
      <c r="A5" s="107" t="s">
        <v>21</v>
      </c>
      <c r="B5" s="108"/>
      <c r="C5" s="108"/>
      <c r="D5" s="108"/>
      <c r="E5" s="108"/>
      <c r="F5" s="108"/>
      <c r="G5" s="107" t="s">
        <v>52</v>
      </c>
      <c r="H5" s="108"/>
      <c r="I5" s="112"/>
      <c r="J5" s="107" t="s">
        <v>52</v>
      </c>
      <c r="K5" s="108"/>
      <c r="L5" s="112"/>
    </row>
    <row r="6" spans="1:24" ht="16.2" thickBot="1" x14ac:dyDescent="0.35">
      <c r="A6" s="10" t="s">
        <v>54</v>
      </c>
      <c r="B6" s="19"/>
      <c r="C6" s="23" t="s">
        <v>32</v>
      </c>
      <c r="D6" s="19"/>
      <c r="E6" s="19"/>
      <c r="F6" s="19"/>
      <c r="G6" s="15"/>
      <c r="H6" s="15"/>
      <c r="I6" s="15"/>
      <c r="J6" s="15">
        <f>[1]Capital!$F$7</f>
        <v>0</v>
      </c>
      <c r="K6" s="15">
        <f>[1]Capital!J$7</f>
        <v>0</v>
      </c>
      <c r="L6" s="15">
        <f>[1]Capital!K$7</f>
        <v>0</v>
      </c>
      <c r="M6" t="s">
        <v>4</v>
      </c>
    </row>
    <row r="7" spans="1:24" ht="15.6" thickBot="1" x14ac:dyDescent="0.3">
      <c r="A7" s="12" t="s">
        <v>9</v>
      </c>
      <c r="B7" s="13"/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1:24" ht="16.2" thickBot="1" x14ac:dyDescent="0.35">
      <c r="A8" s="5" t="s">
        <v>38</v>
      </c>
      <c r="B8" s="6"/>
      <c r="C8" s="6"/>
      <c r="D8" s="6"/>
      <c r="E8" s="6"/>
      <c r="F8" s="6"/>
      <c r="G8" s="15">
        <f>'[2]Q Capital Data'!$G$390</f>
        <v>0</v>
      </c>
      <c r="H8" s="15">
        <f>'[2]Q Capital Data'!$G$391</f>
        <v>0</v>
      </c>
      <c r="I8" s="15">
        <f>'[2]Q Capital Data'!$G$392</f>
        <v>0</v>
      </c>
      <c r="J8" s="15">
        <f>'[2]Q Capital Data'!$G$390</f>
        <v>0</v>
      </c>
      <c r="K8" s="15">
        <f>'[2]Q Capital Data'!$G$391</f>
        <v>0</v>
      </c>
      <c r="L8" s="15">
        <f>'[2]Q Capital Data'!$G$392</f>
        <v>0</v>
      </c>
      <c r="M8" t="s">
        <v>4</v>
      </c>
    </row>
    <row r="9" spans="1:24" ht="16.2" thickBot="1" x14ac:dyDescent="0.35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  <c r="J9" s="15">
        <f>+J6-J8</f>
        <v>0</v>
      </c>
      <c r="K9" s="15">
        <f t="shared" ref="K9:L9" si="1">+K6-K8</f>
        <v>0</v>
      </c>
      <c r="L9" s="15">
        <f t="shared" si="1"/>
        <v>0</v>
      </c>
    </row>
    <row r="10" spans="1:24" x14ac:dyDescent="0.25">
      <c r="J10" s="1"/>
      <c r="K10" s="1"/>
      <c r="L10" s="1"/>
    </row>
    <row r="11" spans="1:24" ht="15.6" thickBot="1" x14ac:dyDescent="0.3">
      <c r="J11" s="1"/>
      <c r="K11" s="1"/>
      <c r="L11" s="1"/>
    </row>
    <row r="12" spans="1:24" ht="18" thickBot="1" x14ac:dyDescent="0.35">
      <c r="A12" s="116" t="s">
        <v>26</v>
      </c>
      <c r="B12" s="117"/>
      <c r="C12" s="117"/>
      <c r="D12" s="117"/>
      <c r="E12" s="117"/>
      <c r="F12" s="118"/>
      <c r="G12" s="22">
        <v>2006</v>
      </c>
      <c r="H12" s="22">
        <v>2007</v>
      </c>
      <c r="I12" s="22">
        <v>2008</v>
      </c>
      <c r="J12" s="22">
        <v>2009</v>
      </c>
      <c r="K12" s="22">
        <v>2010</v>
      </c>
      <c r="L12" s="22">
        <v>2011</v>
      </c>
    </row>
    <row r="13" spans="1:24" ht="16.2" thickBot="1" x14ac:dyDescent="0.3">
      <c r="A13" s="107" t="s">
        <v>6</v>
      </c>
      <c r="B13" s="108"/>
      <c r="C13" s="108"/>
      <c r="D13" s="108"/>
      <c r="E13" s="108"/>
      <c r="F13" s="108"/>
      <c r="G13" s="107" t="s">
        <v>0</v>
      </c>
      <c r="H13" s="108"/>
      <c r="I13" s="112"/>
      <c r="J13" s="107" t="s">
        <v>0</v>
      </c>
      <c r="K13" s="108"/>
      <c r="L13" s="112"/>
    </row>
    <row r="14" spans="1:24" ht="16.2" thickBot="1" x14ac:dyDescent="0.35">
      <c r="A14" s="10" t="s">
        <v>55</v>
      </c>
      <c r="B14" s="19"/>
      <c r="C14" s="19"/>
      <c r="D14" s="19"/>
      <c r="E14" s="19"/>
      <c r="F14" s="19"/>
      <c r="G14" s="15">
        <f>[3]Capital!$F$68</f>
        <v>26772907.370000001</v>
      </c>
      <c r="H14" s="15">
        <f>[3]Capital!$J$68</f>
        <v>29131263.610000003</v>
      </c>
      <c r="I14" s="93">
        <f>[3]Capital!$N$68</f>
        <v>32391856.989999995</v>
      </c>
      <c r="J14" s="15">
        <f>[3]Capital!$R$68</f>
        <v>34485379.719999999</v>
      </c>
      <c r="K14" s="15">
        <f>[3]Capital!$V$68</f>
        <v>38457722.669999994</v>
      </c>
      <c r="L14" s="15">
        <f>[3]Capital!$W$68</f>
        <v>42335149.559999995</v>
      </c>
      <c r="M14" s="25" t="s">
        <v>4</v>
      </c>
      <c r="O14" s="119" t="s">
        <v>70</v>
      </c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24" ht="15.6" thickBot="1" x14ac:dyDescent="0.3">
      <c r="A15" s="12" t="s">
        <v>9</v>
      </c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</row>
    <row r="16" spans="1:24" ht="16.2" thickBot="1" x14ac:dyDescent="0.35">
      <c r="A16" s="26" t="s">
        <v>39</v>
      </c>
      <c r="B16" s="6"/>
      <c r="C16" s="6"/>
      <c r="D16" s="6"/>
      <c r="E16" s="6"/>
      <c r="F16" s="6"/>
      <c r="G16" s="15">
        <f>'[2]Q Capital Data'!$D$387</f>
        <v>26853791</v>
      </c>
      <c r="H16" s="15">
        <f>'[2]Q Capital Data'!$D$388</f>
        <v>29211500</v>
      </c>
      <c r="I16" s="15">
        <f>'[2]Q Capital Data'!$D$389</f>
        <v>30874839</v>
      </c>
      <c r="J16" s="15">
        <v>34562147</v>
      </c>
      <c r="K16" s="15">
        <v>38534391</v>
      </c>
      <c r="L16" s="15">
        <v>42411818</v>
      </c>
      <c r="M16" t="s">
        <v>4</v>
      </c>
    </row>
    <row r="17" spans="1:13" ht="16.2" thickBot="1" x14ac:dyDescent="0.35">
      <c r="A17" s="10" t="s">
        <v>3</v>
      </c>
      <c r="B17" s="11"/>
      <c r="C17" s="11"/>
      <c r="D17" s="11"/>
      <c r="E17" s="11"/>
      <c r="F17" s="11"/>
      <c r="G17" s="93">
        <f>+G14-G16</f>
        <v>-80883.629999998957</v>
      </c>
      <c r="H17" s="93">
        <f t="shared" ref="H17:I17" si="2">+H14-H16</f>
        <v>-80236.389999996871</v>
      </c>
      <c r="I17" s="93">
        <f t="shared" si="2"/>
        <v>1517017.9899999946</v>
      </c>
      <c r="J17" s="93">
        <f>+J14-J16</f>
        <v>-76767.280000001192</v>
      </c>
      <c r="K17" s="93">
        <f t="shared" ref="K17:L17" si="3">+K14-K16</f>
        <v>-76668.330000005662</v>
      </c>
      <c r="L17" s="93">
        <f t="shared" si="3"/>
        <v>-76668.440000005066</v>
      </c>
    </row>
    <row r="19" spans="1:13" ht="15.6" thickBot="1" x14ac:dyDescent="0.3"/>
    <row r="20" spans="1:13" ht="18" thickBot="1" x14ac:dyDescent="0.35">
      <c r="A20" s="116" t="s">
        <v>26</v>
      </c>
      <c r="B20" s="117"/>
      <c r="C20" s="117"/>
      <c r="D20" s="117"/>
      <c r="E20" s="117"/>
      <c r="F20" s="118"/>
      <c r="G20" s="22">
        <v>2006</v>
      </c>
      <c r="H20" s="22">
        <v>2007</v>
      </c>
      <c r="I20" s="22">
        <v>2008</v>
      </c>
      <c r="J20" s="22">
        <v>2009</v>
      </c>
      <c r="K20" s="22">
        <v>2010</v>
      </c>
      <c r="L20" s="22">
        <v>2011</v>
      </c>
    </row>
    <row r="21" spans="1:13" ht="16.2" thickBot="1" x14ac:dyDescent="0.35">
      <c r="A21" s="109" t="s">
        <v>10</v>
      </c>
      <c r="B21" s="110"/>
      <c r="C21" s="110"/>
      <c r="D21" s="110"/>
      <c r="E21" s="110"/>
      <c r="F21" s="110"/>
      <c r="G21" s="110"/>
      <c r="H21" s="110"/>
      <c r="I21" s="110"/>
      <c r="J21" s="111"/>
      <c r="K21" s="27"/>
      <c r="L21" s="27"/>
    </row>
    <row r="22" spans="1:13" ht="16.2" thickBot="1" x14ac:dyDescent="0.35">
      <c r="A22" s="20" t="s">
        <v>11</v>
      </c>
      <c r="B22" s="3"/>
      <c r="C22" s="3"/>
      <c r="D22" s="3"/>
      <c r="E22" s="3"/>
      <c r="F22" s="3"/>
      <c r="G22" s="3"/>
      <c r="H22" s="3"/>
      <c r="I22" s="3"/>
      <c r="J22" s="7"/>
      <c r="K22" s="4"/>
      <c r="L22" s="4"/>
      <c r="M22" s="2"/>
    </row>
    <row r="23" spans="1:13" ht="16.2" thickBot="1" x14ac:dyDescent="0.35">
      <c r="A23" s="104" t="s">
        <v>47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6"/>
      <c r="M23" s="2"/>
    </row>
    <row r="24" spans="1:13" ht="16.2" thickBot="1" x14ac:dyDescent="0.35">
      <c r="A24" s="12" t="s">
        <v>36</v>
      </c>
      <c r="B24" s="13"/>
      <c r="C24" s="13"/>
      <c r="D24" s="13"/>
      <c r="E24" s="13"/>
      <c r="F24" s="13"/>
      <c r="G24" s="15">
        <f>'[2]Capital Calculations for BM'!$E$391</f>
        <v>26777124</v>
      </c>
      <c r="H24" s="15">
        <f>'[2]Capital Calculations for BM'!$E$392</f>
        <v>29134833</v>
      </c>
      <c r="I24" s="15">
        <f>'[2]Capital Calculations for BM'!$E$393</f>
        <v>30798172</v>
      </c>
      <c r="J24" s="15">
        <v>34485383</v>
      </c>
      <c r="K24" s="15">
        <v>38457724</v>
      </c>
      <c r="L24" s="15">
        <v>42335151</v>
      </c>
      <c r="M24" s="2" t="s">
        <v>4</v>
      </c>
    </row>
    <row r="25" spans="1:13" x14ac:dyDescent="0.25">
      <c r="A25" s="37" t="s">
        <v>9</v>
      </c>
      <c r="B25" s="38"/>
      <c r="C25" s="38"/>
      <c r="D25" s="38"/>
      <c r="E25" s="38"/>
      <c r="F25" s="38"/>
      <c r="G25" s="29"/>
      <c r="H25" s="29"/>
      <c r="I25" s="29"/>
      <c r="J25" s="29"/>
      <c r="K25" s="29"/>
      <c r="L25" s="29"/>
    </row>
    <row r="26" spans="1:13" ht="16.2" thickBot="1" x14ac:dyDescent="0.35">
      <c r="A26" s="39" t="s">
        <v>37</v>
      </c>
      <c r="B26" s="40"/>
      <c r="C26" s="40"/>
      <c r="D26" s="40"/>
      <c r="E26" s="40"/>
      <c r="F26" s="41"/>
      <c r="G26" s="36"/>
      <c r="H26" s="36"/>
      <c r="I26" s="36"/>
      <c r="J26" s="36"/>
      <c r="K26" s="36"/>
      <c r="L26" s="36"/>
      <c r="M26" t="s">
        <v>46</v>
      </c>
    </row>
    <row r="27" spans="1:13" ht="16.2" thickBot="1" x14ac:dyDescent="0.35">
      <c r="A27" s="8" t="s">
        <v>12</v>
      </c>
      <c r="B27" s="9"/>
      <c r="C27" s="9"/>
      <c r="D27" s="9"/>
      <c r="E27" s="9"/>
      <c r="F27" s="31"/>
      <c r="G27" s="28">
        <f>'[2]Q Capital Data'!$E$387</f>
        <v>26777124</v>
      </c>
      <c r="H27" s="28">
        <f>'[2]Q Capital Data'!$E$388</f>
        <v>29134833</v>
      </c>
      <c r="I27" s="28">
        <f>'[2]Q Capital Data'!$E$389</f>
        <v>30798172</v>
      </c>
      <c r="J27" s="28">
        <v>34485383</v>
      </c>
      <c r="K27" s="28">
        <v>38457724</v>
      </c>
      <c r="L27" s="28">
        <v>42335151</v>
      </c>
      <c r="M27" s="2" t="s">
        <v>4</v>
      </c>
    </row>
    <row r="28" spans="1:13" ht="16.2" thickBot="1" x14ac:dyDescent="0.35">
      <c r="A28" s="5"/>
      <c r="B28" s="6"/>
      <c r="C28" s="6"/>
      <c r="D28" s="6"/>
      <c r="E28" s="6"/>
      <c r="F28" s="6"/>
      <c r="G28" s="15">
        <f>+G26+G27</f>
        <v>26777124</v>
      </c>
      <c r="H28" s="15">
        <f t="shared" ref="H28" si="4">+H26+H27</f>
        <v>29134833</v>
      </c>
      <c r="I28" s="15">
        <f>+I26+I27</f>
        <v>30798172</v>
      </c>
      <c r="J28" s="15">
        <f>+J26+J27</f>
        <v>34485383</v>
      </c>
      <c r="K28" s="15">
        <f t="shared" ref="K28" si="5">+K26+K27</f>
        <v>38457724</v>
      </c>
      <c r="L28" s="15">
        <f>+L26+L27</f>
        <v>42335151</v>
      </c>
      <c r="M28" s="2"/>
    </row>
    <row r="29" spans="1:13" ht="16.2" thickBot="1" x14ac:dyDescent="0.35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6">+H24-H28</f>
        <v>0</v>
      </c>
      <c r="I29" s="30">
        <f t="shared" si="6"/>
        <v>0</v>
      </c>
      <c r="J29" s="30">
        <f>+J24-J28</f>
        <v>0</v>
      </c>
      <c r="K29" s="30">
        <f t="shared" ref="K29:L29" si="7">+K24-K28</f>
        <v>0</v>
      </c>
      <c r="L29" s="30">
        <f t="shared" si="7"/>
        <v>0</v>
      </c>
      <c r="M29" s="2"/>
    </row>
    <row r="30" spans="1:13" ht="16.2" thickBot="1" x14ac:dyDescent="0.35">
      <c r="A30" s="104" t="s">
        <v>47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6"/>
      <c r="M30" s="2"/>
    </row>
    <row r="31" spans="1:13" ht="16.2" thickBot="1" x14ac:dyDescent="0.35">
      <c r="A31" s="32" t="s">
        <v>12</v>
      </c>
      <c r="B31" s="33"/>
      <c r="C31" s="33"/>
      <c r="D31" s="33"/>
      <c r="E31" s="33"/>
      <c r="F31" s="34"/>
      <c r="G31" s="15">
        <f>G28</f>
        <v>26777124</v>
      </c>
      <c r="H31" s="15">
        <f t="shared" ref="H31:I31" si="8">H28</f>
        <v>29134833</v>
      </c>
      <c r="I31" s="15">
        <f t="shared" si="8"/>
        <v>30798172</v>
      </c>
      <c r="J31" s="15">
        <v>34485383</v>
      </c>
      <c r="K31" s="15">
        <v>38457724</v>
      </c>
      <c r="L31" s="15">
        <v>42335151</v>
      </c>
      <c r="M31" s="2" t="s">
        <v>45</v>
      </c>
    </row>
    <row r="32" spans="1:13" ht="16.2" thickBot="1" x14ac:dyDescent="0.35">
      <c r="A32" s="8" t="s">
        <v>40</v>
      </c>
      <c r="B32" s="9"/>
      <c r="C32" s="9"/>
      <c r="D32" s="9"/>
      <c r="E32" s="9"/>
      <c r="F32" s="31"/>
      <c r="G32" s="28">
        <f>G16</f>
        <v>26853791</v>
      </c>
      <c r="H32" s="28">
        <f t="shared" ref="H32:I32" si="9">H16</f>
        <v>29211500</v>
      </c>
      <c r="I32" s="28">
        <f t="shared" si="9"/>
        <v>30874839</v>
      </c>
      <c r="J32" s="28">
        <v>34562147</v>
      </c>
      <c r="K32" s="28">
        <v>38534391</v>
      </c>
      <c r="L32" s="28">
        <v>42411818</v>
      </c>
      <c r="M32" s="2" t="s">
        <v>4</v>
      </c>
    </row>
    <row r="33" spans="1:13" ht="16.2" thickBot="1" x14ac:dyDescent="0.35">
      <c r="A33" s="35" t="s">
        <v>41</v>
      </c>
      <c r="B33" s="9"/>
      <c r="C33" s="9"/>
      <c r="D33" s="9"/>
      <c r="E33" s="9"/>
      <c r="F33" s="31"/>
      <c r="G33" s="28">
        <f>-'[2]Q Capital Data'!$G$390</f>
        <v>0</v>
      </c>
      <c r="H33" s="28">
        <f>-'[2]Q Capital Data'!$G$390</f>
        <v>0</v>
      </c>
      <c r="I33" s="28">
        <f>-'[2]Q Capital Data'!$G$390</f>
        <v>0</v>
      </c>
      <c r="J33" s="28">
        <f>-'[2]Q Capital Data'!$G$390</f>
        <v>0</v>
      </c>
      <c r="K33" s="28">
        <f>-'[2]Q Capital Data'!$G$390</f>
        <v>0</v>
      </c>
      <c r="L33" s="28">
        <f>-'[2]Q Capital Data'!$G$390</f>
        <v>0</v>
      </c>
      <c r="M33" s="2" t="s">
        <v>33</v>
      </c>
    </row>
    <row r="34" spans="1:13" ht="16.2" thickBot="1" x14ac:dyDescent="0.35">
      <c r="A34" s="24"/>
      <c r="B34" s="3"/>
      <c r="C34" s="3"/>
      <c r="D34" s="3"/>
      <c r="E34" s="3"/>
      <c r="F34" s="3"/>
      <c r="G34" s="15">
        <f>SUM(G32:G33)</f>
        <v>26853791</v>
      </c>
      <c r="H34" s="15">
        <f t="shared" ref="H34:I34" si="10">SUM(H32:H33)</f>
        <v>29211500</v>
      </c>
      <c r="I34" s="15">
        <f t="shared" si="10"/>
        <v>30874839</v>
      </c>
      <c r="J34" s="15">
        <f>SUM(J32:J33)</f>
        <v>34562147</v>
      </c>
      <c r="K34" s="15">
        <f t="shared" ref="K34:L34" si="11">SUM(K32:K33)</f>
        <v>38534391</v>
      </c>
      <c r="L34" s="15">
        <f t="shared" si="11"/>
        <v>42411818</v>
      </c>
      <c r="M34" s="2"/>
    </row>
    <row r="35" spans="1:13" ht="16.2" thickBot="1" x14ac:dyDescent="0.35">
      <c r="A35" s="21" t="s">
        <v>3</v>
      </c>
      <c r="B35" s="6"/>
      <c r="C35" s="6"/>
      <c r="D35" s="6"/>
      <c r="E35" s="6"/>
      <c r="F35" s="6"/>
      <c r="G35" s="15">
        <f>+G31-G34</f>
        <v>-76667</v>
      </c>
      <c r="H35" s="15">
        <f t="shared" ref="H35:I35" si="12">+H31-H34</f>
        <v>-76667</v>
      </c>
      <c r="I35" s="15">
        <f t="shared" si="12"/>
        <v>-76667</v>
      </c>
      <c r="J35" s="15">
        <f>+J31-J34</f>
        <v>-76764</v>
      </c>
      <c r="K35" s="15">
        <f t="shared" ref="K35:L35" si="13">+K31-K34</f>
        <v>-76667</v>
      </c>
      <c r="L35" s="15">
        <f t="shared" si="13"/>
        <v>-76667</v>
      </c>
      <c r="M35" s="2"/>
    </row>
    <row r="36" spans="1:13" ht="16.2" thickBot="1" x14ac:dyDescent="0.35">
      <c r="A36" s="104" t="s">
        <v>48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6"/>
      <c r="M36" s="2"/>
    </row>
    <row r="37" spans="1:13" ht="16.2" thickBot="1" x14ac:dyDescent="0.35">
      <c r="A37" s="32" t="s">
        <v>42</v>
      </c>
      <c r="B37" s="33"/>
      <c r="C37" s="33"/>
      <c r="D37" s="33"/>
      <c r="E37" s="33"/>
      <c r="F37" s="34"/>
      <c r="G37" s="15">
        <f>'[2]Capital Calculations for BM'!$G$391</f>
        <v>2502863</v>
      </c>
      <c r="H37" s="15">
        <f>'[2]Capital Calculations for BM'!$G$392</f>
        <v>2357709</v>
      </c>
      <c r="I37" s="15">
        <f>'[2]Capital Calculations for BM'!$G$393</f>
        <v>1663339</v>
      </c>
      <c r="J37" s="15">
        <v>3687211</v>
      </c>
      <c r="K37" s="15">
        <v>3972341</v>
      </c>
      <c r="L37" s="15">
        <v>3877427</v>
      </c>
      <c r="M37" s="2" t="s">
        <v>4</v>
      </c>
    </row>
    <row r="38" spans="1:13" ht="16.2" thickBot="1" x14ac:dyDescent="0.35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14"/>
      <c r="K38" s="14"/>
      <c r="L38" s="14"/>
      <c r="M38" s="2"/>
    </row>
    <row r="39" spans="1:13" ht="16.2" thickBot="1" x14ac:dyDescent="0.35">
      <c r="A39" s="39" t="s">
        <v>44</v>
      </c>
      <c r="B39" s="40"/>
      <c r="C39" s="40"/>
      <c r="D39" s="40"/>
      <c r="E39" s="40"/>
      <c r="F39" s="41"/>
      <c r="G39" s="15">
        <f>G37</f>
        <v>2502863</v>
      </c>
      <c r="H39" s="15">
        <f>H14-G14</f>
        <v>2358356.2400000021</v>
      </c>
      <c r="I39" s="15">
        <f>I14-H14</f>
        <v>3260593.3799999915</v>
      </c>
      <c r="J39" s="15">
        <f>J14-I14</f>
        <v>2093522.7300000042</v>
      </c>
      <c r="K39" s="15">
        <f>K14-J14</f>
        <v>3972342.9499999955</v>
      </c>
      <c r="L39" s="15">
        <f>L14-K14</f>
        <v>3877426.8900000006</v>
      </c>
      <c r="M39" s="2" t="s">
        <v>4</v>
      </c>
    </row>
    <row r="40" spans="1:13" ht="16.2" thickBot="1" x14ac:dyDescent="0.35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93">
        <f t="shared" ref="H40:I40" si="14">+H37-H39</f>
        <v>-647.24000000208616</v>
      </c>
      <c r="I40" s="93">
        <f t="shared" si="14"/>
        <v>-1597254.3799999915</v>
      </c>
      <c r="J40" s="93">
        <f>+J37-J39</f>
        <v>1593688.2699999958</v>
      </c>
      <c r="K40" s="15">
        <f t="shared" ref="K40:L40" si="15">+K37-K39</f>
        <v>-1.9499999955296516</v>
      </c>
      <c r="L40" s="15">
        <f t="shared" si="15"/>
        <v>0.10999999940395355</v>
      </c>
      <c r="M40" s="2"/>
    </row>
    <row r="41" spans="1:13" ht="15.6" x14ac:dyDescent="0.3">
      <c r="A41" s="16"/>
      <c r="B41" s="3"/>
      <c r="C41" s="3"/>
      <c r="D41" s="3"/>
      <c r="E41" s="3"/>
      <c r="F41" s="3"/>
      <c r="G41" s="3"/>
      <c r="H41" s="3"/>
      <c r="I41" s="3"/>
      <c r="J41" s="17"/>
      <c r="K41" s="17"/>
      <c r="L41" s="17"/>
      <c r="M41" s="3"/>
    </row>
    <row r="42" spans="1:13" ht="15.6" x14ac:dyDescent="0.3">
      <c r="A42" s="18" t="s">
        <v>8</v>
      </c>
      <c r="B42" s="3"/>
      <c r="C42" s="3"/>
      <c r="D42" s="3"/>
      <c r="E42" s="3"/>
      <c r="F42" s="3"/>
      <c r="G42" s="3"/>
      <c r="H42" s="3"/>
      <c r="I42" s="3"/>
      <c r="J42" s="17"/>
      <c r="K42" s="17"/>
      <c r="L42" s="17"/>
      <c r="M42" s="3"/>
    </row>
    <row r="43" spans="1:13" x14ac:dyDescent="0.25">
      <c r="J43" s="1"/>
      <c r="K43" s="1"/>
      <c r="L43" s="1"/>
    </row>
    <row r="44" spans="1:13" s="44" customFormat="1" x14ac:dyDescent="0.25">
      <c r="A44" s="46" t="s">
        <v>53</v>
      </c>
      <c r="J44" s="47"/>
      <c r="K44" s="47"/>
      <c r="L44" s="47"/>
    </row>
    <row r="45" spans="1:13" s="44" customFormat="1" x14ac:dyDescent="0.25">
      <c r="A45" s="48" t="s">
        <v>49</v>
      </c>
    </row>
  </sheetData>
  <mergeCells count="14">
    <mergeCell ref="A2:L2"/>
    <mergeCell ref="A4:F4"/>
    <mergeCell ref="A12:F12"/>
    <mergeCell ref="J13:L13"/>
    <mergeCell ref="A20:F20"/>
    <mergeCell ref="G5:I5"/>
    <mergeCell ref="G13:I13"/>
    <mergeCell ref="A23:L23"/>
    <mergeCell ref="A30:L30"/>
    <mergeCell ref="A36:L36"/>
    <mergeCell ref="A5:F5"/>
    <mergeCell ref="A13:F13"/>
    <mergeCell ref="A21:J21"/>
    <mergeCell ref="J5:L5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Graig Pettit</cp:lastModifiedBy>
  <cp:lastPrinted>2013-06-18T18:51:05Z</cp:lastPrinted>
  <dcterms:created xsi:type="dcterms:W3CDTF">2013-06-12T12:16:53Z</dcterms:created>
  <dcterms:modified xsi:type="dcterms:W3CDTF">2013-06-25T15:08:00Z</dcterms:modified>
</cp:coreProperties>
</file>