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4" windowWidth="22980" windowHeight="9792"/>
  </bookViews>
  <sheets>
    <sheet name="Capital" sheetId="1" r:id="rId1"/>
    <sheet name="OM&amp;A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M66" i="1" l="1"/>
  <c r="I66" i="1"/>
  <c r="L58" i="1"/>
  <c r="L42" i="1"/>
  <c r="L31" i="1"/>
  <c r="L29" i="1"/>
  <c r="L27" i="1"/>
  <c r="L26" i="1"/>
  <c r="L16" i="1"/>
  <c r="L15" i="1"/>
  <c r="L14" i="1"/>
  <c r="L13" i="1"/>
  <c r="L12" i="1"/>
  <c r="L11" i="1"/>
  <c r="L10" i="1"/>
  <c r="L8" i="1"/>
  <c r="D66" i="1" l="1"/>
  <c r="H66" i="1"/>
  <c r="K66" i="1"/>
  <c r="G66" i="1"/>
  <c r="M63" i="1"/>
  <c r="M64" i="1" s="1"/>
  <c r="L63" i="1"/>
  <c r="L64" i="1" s="1"/>
  <c r="K63" i="1"/>
  <c r="K64" i="1" s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I63" i="1"/>
  <c r="I64" i="1" s="1"/>
  <c r="H63" i="1"/>
  <c r="H64" i="1" s="1"/>
  <c r="G63" i="1"/>
  <c r="G64" i="1" s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E63" i="1"/>
  <c r="E64" i="1" s="1"/>
  <c r="E66" i="1" s="1"/>
  <c r="D63" i="1"/>
  <c r="D64" i="1" s="1"/>
  <c r="C63" i="1"/>
  <c r="C64" i="1" s="1"/>
  <c r="C66" i="1" s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N63" i="1" l="1"/>
  <c r="N64" i="1" s="1"/>
  <c r="J63" i="1"/>
  <c r="J64" i="1" s="1"/>
  <c r="F63" i="1"/>
  <c r="F64" i="1" s="1"/>
  <c r="J152" i="2"/>
  <c r="J151" i="2"/>
  <c r="J150" i="2"/>
  <c r="J149" i="2"/>
  <c r="J148" i="2"/>
  <c r="J147" i="2"/>
  <c r="J146" i="2"/>
  <c r="K146" i="2" l="1"/>
  <c r="K147" i="2"/>
  <c r="K148" i="2"/>
  <c r="K149" i="2"/>
  <c r="K150" i="2"/>
  <c r="K151" i="2"/>
  <c r="K152" i="2"/>
  <c r="F152" i="2"/>
  <c r="F151" i="2"/>
  <c r="F150" i="2"/>
  <c r="F149" i="2"/>
  <c r="F148" i="2"/>
  <c r="F147" i="2"/>
  <c r="F146" i="2"/>
  <c r="R64" i="1"/>
  <c r="I143" i="2" l="1"/>
  <c r="U65" i="1"/>
  <c r="E143" i="2"/>
  <c r="Q65" i="1"/>
  <c r="H143" i="2"/>
  <c r="T65" i="1"/>
  <c r="D143" i="2"/>
  <c r="K143" i="2"/>
  <c r="W65" i="1"/>
  <c r="O65" i="1"/>
  <c r="G143" i="2"/>
  <c r="S65" i="1"/>
  <c r="X64" i="1"/>
  <c r="Y64" i="1"/>
  <c r="O64" i="1"/>
  <c r="S64" i="1"/>
  <c r="D141" i="2"/>
  <c r="E141" i="2"/>
  <c r="G141" i="2"/>
  <c r="H141" i="2"/>
  <c r="I141" i="2"/>
  <c r="K141" i="2"/>
  <c r="L141" i="2"/>
  <c r="M141" i="2"/>
  <c r="C141" i="2"/>
  <c r="C143" i="2" s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P63" i="1"/>
  <c r="P64" i="1" s="1"/>
  <c r="P65" i="1" s="1"/>
  <c r="Q63" i="1"/>
  <c r="Q64" i="1" s="1"/>
  <c r="S63" i="1"/>
  <c r="T63" i="1"/>
  <c r="T64" i="1" s="1"/>
  <c r="U63" i="1"/>
  <c r="U64" i="1" s="1"/>
  <c r="W63" i="1"/>
  <c r="W64" i="1" s="1"/>
  <c r="X63" i="1"/>
  <c r="Y63" i="1"/>
  <c r="O63" i="1"/>
  <c r="R63" i="1" l="1"/>
  <c r="Z63" i="1"/>
  <c r="Z64" i="1" s="1"/>
  <c r="V63" i="1"/>
  <c r="V64" i="1" s="1"/>
  <c r="R3" i="1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3" i="2"/>
  <c r="F141" i="2" l="1"/>
  <c r="N141" i="2"/>
  <c r="J141" i="2"/>
</calcChain>
</file>

<file path=xl/sharedStrings.xml><?xml version="1.0" encoding="utf-8"?>
<sst xmlns="http://schemas.openxmlformats.org/spreadsheetml/2006/main" count="328" uniqueCount="191">
  <si>
    <t>Distribution Expenses - Operation</t>
  </si>
  <si>
    <t>Account Description </t>
  </si>
  <si>
    <t>Account No </t>
  </si>
  <si>
    <t>Operation Supervision and Engineering</t>
  </si>
  <si>
    <t>Load Dispatching</t>
  </si>
  <si>
    <t>Station Buildings and Fixtures Expense</t>
  </si>
  <si>
    <t>Transformer Station Equipment - Operation Labour</t>
  </si>
  <si>
    <t>Transformer Station Equipment - Operation Supplies and Expenses</t>
  </si>
  <si>
    <t>Distribution Station Equipment - Operation Labour</t>
  </si>
  <si>
    <t>Distribution Station Equipment - Operation Supplies and Expenses</t>
  </si>
  <si>
    <t>Overhead Distribution Lines and Feeders - Operation Labour</t>
  </si>
  <si>
    <t>Overhead Distribution Lines and Feeders - Operation Supplies and Expenses</t>
  </si>
  <si>
    <t>Overhead Subtransmission Feeders - Operation</t>
  </si>
  <si>
    <t>Overhead Distribution Transformers- Operation</t>
  </si>
  <si>
    <t>Underground Distribution Lines and Feeders - Operation Labour</t>
  </si>
  <si>
    <t>Underground Distribution Lines and Feeders - Operation Supplies and Expenses</t>
  </si>
  <si>
    <t>Underground Subtransmission Feeders - Operation</t>
  </si>
  <si>
    <t>Underground Distribution Transformers - Operation</t>
  </si>
  <si>
    <t>Street Lighting and Signal System Expense</t>
  </si>
  <si>
    <t>Meter Expense</t>
  </si>
  <si>
    <t>Customer Premises - Operation Labour</t>
  </si>
  <si>
    <t>Customer Premises - Materials and Expenses</t>
  </si>
  <si>
    <t>Miscellaneous Distribution Expense</t>
  </si>
  <si>
    <t>Underground Distribution Lines and Feeders - Rental Paid</t>
  </si>
  <si>
    <t>Overhead Distribution Lines and Feeders - Rental Paid</t>
  </si>
  <si>
    <t>Other Rent</t>
  </si>
  <si>
    <t>Distribution Expenses - Maintenance</t>
  </si>
  <si>
    <t>Maintenance Supervision and Engineering</t>
  </si>
  <si>
    <t>Maintenance of Buildings and Fixtures - Distribution Stations</t>
  </si>
  <si>
    <t>Maintenance of Transformer Station Equipment</t>
  </si>
  <si>
    <t>Maintenance of Distribution Station Equipment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</si>
  <si>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</si>
  <si>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</si>
  <si>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</si>
  <si>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</si>
  <si>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</si>
  <si>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</si>
  <si>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</si>
  <si>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</si>
  <si>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Street Lighting and Signal Systems</t>
  </si>
  <si>
    <t>Sentinel Lights - Labour</t>
  </si>
  <si>
    <t>Sentinel Lights - Materials and Expenses</t>
  </si>
  <si>
    <t>Maintenance of Meters</t>
  </si>
  <si>
    <t>Customer Installations Expenses- Leased Property</t>
  </si>
  <si>
    <t>Water Heater Rentals - Labour</t>
  </si>
  <si>
    <t>Water Heater Rentals - Materials and Expenses</t>
  </si>
  <si>
    <t>Water Heater Controls - Labour</t>
  </si>
  <si>
    <t>Water Heater Controls - Materials and Expenses</t>
  </si>
  <si>
    <t>Maintenance of Other Installations on Customer Premises</t>
  </si>
  <si>
    <t>Other Expenses</t>
  </si>
  <si>
    <t>Purchase of Transmission and System Services</t>
  </si>
  <si>
    <t>Transmission Charges</t>
  </si>
  <si>
    <t>Transmission Charges Recovered</t>
  </si>
  <si>
    <t>Billing And Collecting</t>
  </si>
  <si>
    <t>Supervision</t>
  </si>
  <si>
    <t>Meter Reading Expense</t>
  </si>
  <si>
    <t>Customer Billing</t>
  </si>
  <si>
    <t>Collecting</t>
  </si>
  <si>
    <t>Collecting- Cash Over and Short</t>
  </si>
  <si>
    <t>Collection Charges</t>
  </si>
  <si>
    <t>Bad Debt Expense</t>
  </si>
  <si>
    <t>Miscellaneous Customer Accounts Expenses</t>
  </si>
  <si>
    <t>Community Relations</t>
  </si>
  <si>
    <t>Community Relations - Sundry</t>
  </si>
  <si>
    <t>Energy Conservation</t>
  </si>
  <si>
    <t>Community Safety Program</t>
  </si>
  <si>
    <t>Miscellaneous Customer Service and Informational Expenses</t>
  </si>
  <si>
    <t>Sales Expenses</t>
  </si>
  <si>
    <t>Demonstrating and Selling Expense</t>
  </si>
  <si>
    <t>Advertising Expense</t>
  </si>
  <si>
    <t>Miscellaneous Sales Expense</t>
  </si>
  <si>
    <t>Administr and Gen Expenses</t>
  </si>
  <si>
    <t>Executive Salaries and Expenses</t>
  </si>
  <si>
    <t>Management Salaries and Expenses</t>
  </si>
  <si>
    <t>General Administrative Salaries and Expenses</t>
  </si>
  <si>
    <t>Office Supplies and Expenses</t>
  </si>
  <si>
    <t>Administrative Expense Transferred/Credit</t>
  </si>
  <si>
    <t>Outside Services Employed</t>
  </si>
  <si>
    <t>Property Insurance</t>
  </si>
  <si>
    <t>Injuries and Damages</t>
  </si>
  <si>
    <t>Employee Pensions and Benefits</t>
  </si>
  <si>
    <t>Franchise Requirements</t>
  </si>
  <si>
    <t>Regulatory Expenses</t>
  </si>
  <si>
    <t>General Advertising Expenses</t>
  </si>
  <si>
    <t>Miscellaneous General Expenses</t>
  </si>
  <si>
    <t>Rent</t>
  </si>
  <si>
    <t>Maintenance of General Plant</t>
  </si>
  <si>
    <t>Electrical Safety Authority Fees</t>
  </si>
  <si>
    <t>OM&amp;A Contra</t>
  </si>
  <si>
    <t>Amortization Expenses</t>
  </si>
  <si>
    <t>Amortization Expense - Property, Plant, and Equipment</t>
  </si>
  <si>
    <t>Amortization of Limited Term Electric Plant</t>
  </si>
  <si>
    <t>Amortization of Intangibles and Other Electric Plant</t>
  </si>
  <si>
    <t>Amortization of Electric Plant Acquisition Adjustments</t>
  </si>
  <si>
    <t>Miscellaneous Amortization</t>
  </si>
  <si>
    <t>Amortization of Unrecovered Plant and Regulatory Study Costs</t>
  </si>
  <si>
    <t>Amortization of Deferred Development Costs</t>
  </si>
  <si>
    <t>Amortization of Deferred Charges</t>
  </si>
  <si>
    <t>Interest Expenses</t>
  </si>
  <si>
    <t>Interest on Long Term Debt</t>
  </si>
  <si>
    <t>Amortization of Debt Discount and Expense</t>
  </si>
  <si>
    <t>Amortization of Premium on Debt/Credit</t>
  </si>
  <si>
    <t>Amortization of Loss on Reacquired Debt</t>
  </si>
  <si>
    <t>Amortization of Gain on Reacquired Debt--Credit</t>
  </si>
  <si>
    <t>Interest on Debt to Associated Companies</t>
  </si>
  <si>
    <t>Other Interest Expense</t>
  </si>
  <si>
    <t>Allowance for Borrowed Funds Used During Construction--Credit</t>
  </si>
  <si>
    <t>Allowance For Other Funds Used During Construction</t>
  </si>
  <si>
    <t>Interest Expense on Capital Lease Obligations</t>
  </si>
  <si>
    <t>Taxes</t>
  </si>
  <si>
    <t>Taxes Other Than Income Taxes</t>
  </si>
  <si>
    <t>Income Taxes</t>
  </si>
  <si>
    <t>Provision for Future Income Taxes</t>
  </si>
  <si>
    <t>Other Deductions</t>
  </si>
  <si>
    <t>Donations</t>
  </si>
  <si>
    <t>Life Insurance</t>
  </si>
  <si>
    <t>Penalties</t>
  </si>
  <si>
    <t>Extraordinary Items</t>
  </si>
  <si>
    <t>Extraordinary Income</t>
  </si>
  <si>
    <t>Extraordinary Deductions</t>
  </si>
  <si>
    <t>Income Taxes: Extraordinary Item</t>
  </si>
  <si>
    <t>Discontinued Operations</t>
  </si>
  <si>
    <t>Discontinues Operations - Income/ Gains</t>
  </si>
  <si>
    <t>Discontinued Operations - Deductions/ Losses</t>
  </si>
  <si>
    <t>Income Taxes, Discontinued Operations</t>
  </si>
  <si>
    <t>D.Distribution Plant</t>
  </si>
  <si>
    <t>Land</t>
  </si>
  <si>
    <t>Land Rights</t>
  </si>
  <si>
    <t>Buildings and Fixtures</t>
  </si>
  <si>
    <t>Leasehold Improvements</t>
  </si>
  <si>
    <t>Transformer Station Equipment - Normally Primary above 50 kV</t>
  </si>
  <si>
    <t>Distribution Station Equipment - Normally Primary below 50 kV</t>
  </si>
  <si>
    <t>Storage Battery Equipment</t>
  </si>
  <si>
    <t>Poles, Towers and Fixtures</t>
  </si>
  <si>
    <t>Overhead Conductors and Devices</t>
  </si>
  <si>
    <t>Underground Conduit</t>
  </si>
  <si>
    <t>Underground Conductors and Devices</t>
  </si>
  <si>
    <t>Line Transformers</t>
  </si>
  <si>
    <t>Services</t>
  </si>
  <si>
    <t>Meters</t>
  </si>
  <si>
    <t>Other Installations on Customer's Premises</t>
  </si>
  <si>
    <t>Leased Property on Customer Premises</t>
  </si>
  <si>
    <t>Street Lighting and Signal Systems</t>
  </si>
  <si>
    <t>E.General Plant</t>
  </si>
  <si>
    <t>Office Furniture and Equipment</t>
  </si>
  <si>
    <t>Computer Equipment - Hardware</t>
  </si>
  <si>
    <t>Computer Software</t>
  </si>
  <si>
    <t>Transportation Equipment</t>
  </si>
  <si>
    <t>Stores Equipment</t>
  </si>
  <si>
    <t>Tools, Shop and Garage Equipment</t>
  </si>
  <si>
    <t>Measurement and Testing Equipment</t>
  </si>
  <si>
    <t>Power Operated Equipment</t>
  </si>
  <si>
    <t>Communication Equipment</t>
  </si>
  <si>
    <t>Miscellaneous Equipment</t>
  </si>
  <si>
    <t>Water Heater Rental Units</t>
  </si>
  <si>
    <t>Load Management Controls - Customer Premises</t>
  </si>
  <si>
    <t>Load Management Controls - Utility Premises</t>
  </si>
  <si>
    <t>System Supervisory Equipment</t>
  </si>
  <si>
    <t>Sentinel Lighting Rental Units</t>
  </si>
  <si>
    <t>Other Tangible Property</t>
  </si>
  <si>
    <t>Contributions and Grants - Credit</t>
  </si>
  <si>
    <t>Other capital Assets</t>
  </si>
  <si>
    <t>Property Under Capital Leases</t>
  </si>
  <si>
    <t>Electric Plant Purchased or Sold</t>
  </si>
  <si>
    <t>Experimental Electric Plant Unclassified</t>
  </si>
  <si>
    <t>Electric Plant and Equipment Leased to Others</t>
  </si>
  <si>
    <t>Electric Plant Held for Future Use</t>
  </si>
  <si>
    <t>Completed Construction Not Classified--Electric</t>
  </si>
  <si>
    <t>Construction Work in Progress--Electric</t>
  </si>
  <si>
    <t>Electric Plant Acquisition Adjustment</t>
  </si>
  <si>
    <t>Other Electric Plant Adjustment</t>
  </si>
  <si>
    <t>Other Utility Plant</t>
  </si>
  <si>
    <t>Non-Utility Property Owned or Under Capital Leases</t>
  </si>
  <si>
    <t>Accumulated Amortization</t>
  </si>
  <si>
    <t>Accumulated Amortization of Electric Utility Plan - PP&amp;E</t>
  </si>
  <si>
    <t>Accumulated Amortization of Electric Utility Plant - Intangibles</t>
  </si>
  <si>
    <t>Accumulated Amortization of Electric Plant Acquisition Adjustment</t>
  </si>
  <si>
    <t>Accumulated Amortization of Other Utility Plant</t>
  </si>
  <si>
    <t>Accumulated Amortization of Non-Utility Property</t>
  </si>
  <si>
    <t>ETPL</t>
  </si>
  <si>
    <t>CPC</t>
  </si>
  <si>
    <t>WPPI</t>
  </si>
  <si>
    <t>Total</t>
  </si>
  <si>
    <r>
      <t xml:space="preserve">USoA Accounts 5005 - 5055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5065 - 5096</t>
    </r>
  </si>
  <si>
    <r>
      <t xml:space="preserve">USoA Accounts 5105 - 5160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5175</t>
    </r>
  </si>
  <si>
    <r>
      <t xml:space="preserve">USoA Accounts 5305 - 5330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5340</t>
    </r>
  </si>
  <si>
    <r>
      <t xml:space="preserve">USoA Accounts 5405 - 5410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5420 - 5425</t>
    </r>
  </si>
  <si>
    <r>
      <t xml:space="preserve">USoA Accounts 5605 - 5630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5640 - 5655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5665 - 5680</t>
    </r>
  </si>
  <si>
    <r>
      <t xml:space="preserve">USoA Accounts 5635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6210</t>
    </r>
  </si>
  <si>
    <r>
      <t xml:space="preserve">USoA Accounts 5515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5660</t>
    </r>
  </si>
  <si>
    <t>Special Purpose Charge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</si>
</sst>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.25"/>
      <color rgb="FF313039"/>
      <name val="Arial"/>
      <family val="2"/>
    </font>
    <font>
      <b/>
      <sz val="8.8000000000000007"/>
      <color rgb="FF313063"/>
      <name val="Arial"/>
      <family val="2"/>
    </font>
    <font>
      <b/>
      <sz val="8.8000000000000007"/>
      <color theme="1"/>
      <name val="Arial"/>
      <family val="2"/>
    </font>
    <font>
      <sz val="8.25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F7E7"/>
        <bgColor indexed="64"/>
      </patternFill>
    </fill>
    <fill>
      <patternFill patternType="solid">
        <fgColor rgb="FFCECFCE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rgb="FFCECFCE"/>
      </top>
      <bottom/>
      <diagonal/>
    </border>
    <border>
      <left style="medium">
        <color rgb="FF9C9A9C"/>
      </left>
      <right/>
      <top style="medium">
        <color rgb="FF9C9A9C"/>
      </top>
      <bottom/>
      <diagonal/>
    </border>
    <border>
      <left style="medium">
        <color rgb="FFCECFCE"/>
      </left>
      <right/>
      <top style="medium">
        <color rgb="FFCECFCE"/>
      </top>
      <bottom/>
      <diagonal/>
    </border>
    <border>
      <left style="medium">
        <color rgb="FFCECFCE"/>
      </left>
      <right/>
      <top style="medium">
        <color rgb="FF9C9A9C"/>
      </top>
      <bottom/>
      <diagonal/>
    </border>
    <border>
      <left style="medium">
        <color rgb="FFCECFCE"/>
      </left>
      <right/>
      <top style="medium">
        <color rgb="FF9C9A9C"/>
      </top>
      <bottom style="medium">
        <color rgb="FFCECFCE"/>
      </bottom>
      <diagonal/>
    </border>
    <border>
      <left style="medium">
        <color rgb="FF9C9A9C"/>
      </left>
      <right/>
      <top style="medium">
        <color rgb="FF9C9A9C"/>
      </top>
      <bottom style="medium">
        <color rgb="FFCECFC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0" fillId="0" borderId="7" xfId="1" applyFont="1" applyBorder="1"/>
    <xf numFmtId="44" fontId="0" fillId="0" borderId="0" xfId="1" applyFont="1"/>
    <xf numFmtId="0" fontId="2" fillId="0" borderId="7" xfId="1" applyNumberFormat="1" applyFont="1" applyBorder="1" applyAlignment="1">
      <alignment horizontal="center"/>
    </xf>
    <xf numFmtId="44" fontId="0" fillId="0" borderId="0" xfId="0" applyNumberFormat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2" fillId="0" borderId="7" xfId="1" applyNumberFormat="1" applyFont="1" applyBorder="1" applyAlignment="1">
      <alignment horizontal="center"/>
    </xf>
    <xf numFmtId="0" fontId="2" fillId="0" borderId="7" xfId="1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1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1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1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1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1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1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1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1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2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2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2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2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2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2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2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2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2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2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3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3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3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3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3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3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3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3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3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3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4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4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4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4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4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4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4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4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4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4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5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5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5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5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5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5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5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5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5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5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6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6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6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6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6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6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6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6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6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gif"/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gif"/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gif"/><Relationship Id="rId1" Type="http://schemas.openxmlformats.org/officeDocument/2006/relationships/image" Target="../media/image2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2" name="Picture 1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7620</xdr:colOff>
      <xdr:row>0</xdr:row>
      <xdr:rowOff>7620</xdr:rowOff>
    </xdr:to>
    <xdr:pic>
      <xdr:nvPicPr>
        <xdr:cNvPr id="3" name="Picture 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4" name="Picture 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2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5" name="Picture 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562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99060</xdr:colOff>
      <xdr:row>0</xdr:row>
      <xdr:rowOff>99060</xdr:rowOff>
    </xdr:to>
    <xdr:pic>
      <xdr:nvPicPr>
        <xdr:cNvPr id="6" name="Picture 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562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30" name="Picture 29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83842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7620</xdr:colOff>
      <xdr:row>0</xdr:row>
      <xdr:rowOff>7620</xdr:rowOff>
    </xdr:to>
    <xdr:pic>
      <xdr:nvPicPr>
        <xdr:cNvPr id="31" name="Picture 3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78384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32" name="Picture 3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3184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33" name="Picture 3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53184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99060</xdr:colOff>
      <xdr:row>0</xdr:row>
      <xdr:rowOff>99060</xdr:rowOff>
    </xdr:to>
    <xdr:pic>
      <xdr:nvPicPr>
        <xdr:cNvPr id="34" name="Picture 3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853184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58" name="Control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59" name="Control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60" name="Control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61" name="Control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62" name="Control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63" name="Control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64" name="Control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65" name="Control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66" name="Control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67" name="Control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68" name="Control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69" name="Control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70" name="Control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71" name="Control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72" name="Control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73" name="Control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74" name="Control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75" name="Control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76" name="Control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77" name="Control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78" name="Control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79" name="Control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57" name="Picture 56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25190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7620</xdr:colOff>
      <xdr:row>0</xdr:row>
      <xdr:rowOff>7620</xdr:rowOff>
    </xdr:to>
    <xdr:pic>
      <xdr:nvPicPr>
        <xdr:cNvPr id="58" name="Picture 5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42519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59" name="Picture 5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3384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60" name="Picture 5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53384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99060</xdr:colOff>
      <xdr:row>0</xdr:row>
      <xdr:rowOff>99060</xdr:rowOff>
    </xdr:to>
    <xdr:pic>
      <xdr:nvPicPr>
        <xdr:cNvPr id="61" name="Picture 6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453384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85" name="Control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86" name="Control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87" name="Control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65" name="Picture 64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80460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7620</xdr:colOff>
      <xdr:row>0</xdr:row>
      <xdr:rowOff>7620</xdr:rowOff>
    </xdr:to>
    <xdr:pic>
      <xdr:nvPicPr>
        <xdr:cNvPr id="66" name="Picture 6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804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67" name="Picture 6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2370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68" name="Picture 6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722370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99060</xdr:colOff>
      <xdr:row>0</xdr:row>
      <xdr:rowOff>99060</xdr:rowOff>
    </xdr:to>
    <xdr:pic>
      <xdr:nvPicPr>
        <xdr:cNvPr id="69" name="Picture 6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722370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93" name="Control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94" name="Control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95" name="Control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96" name="Control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97" name="Control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98" name="Control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099" name="Control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00" name="Control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78" name="Picture 77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53840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7620</xdr:colOff>
      <xdr:row>0</xdr:row>
      <xdr:rowOff>7620</xdr:rowOff>
    </xdr:to>
    <xdr:pic>
      <xdr:nvPicPr>
        <xdr:cNvPr id="79" name="Picture 7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0538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80" name="Picture 7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5750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81" name="Picture 8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95750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99060</xdr:colOff>
      <xdr:row>0</xdr:row>
      <xdr:rowOff>99060</xdr:rowOff>
    </xdr:to>
    <xdr:pic>
      <xdr:nvPicPr>
        <xdr:cNvPr id="82" name="Picture 8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095750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06" name="Control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07" name="Control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08" name="Control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09" name="Control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10" name="Control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88" name="Picture 87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06646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7620</xdr:colOff>
      <xdr:row>0</xdr:row>
      <xdr:rowOff>7620</xdr:rowOff>
    </xdr:to>
    <xdr:pic>
      <xdr:nvPicPr>
        <xdr:cNvPr id="89" name="Picture 8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40664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90" name="Picture 8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34840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91" name="Picture 9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34840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99060</xdr:colOff>
      <xdr:row>0</xdr:row>
      <xdr:rowOff>99060</xdr:rowOff>
    </xdr:to>
    <xdr:pic>
      <xdr:nvPicPr>
        <xdr:cNvPr id="92" name="Picture 9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434840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16" name="Control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17" name="Control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18" name="Control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19" name="Control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97" name="Picture 96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35246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7620</xdr:colOff>
      <xdr:row>0</xdr:row>
      <xdr:rowOff>7620</xdr:rowOff>
    </xdr:to>
    <xdr:pic>
      <xdr:nvPicPr>
        <xdr:cNvPr id="98" name="Picture 9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63524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99" name="Picture 9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7715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100" name="Picture 9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7715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99060</xdr:colOff>
      <xdr:row>0</xdr:row>
      <xdr:rowOff>99060</xdr:rowOff>
    </xdr:to>
    <xdr:pic>
      <xdr:nvPicPr>
        <xdr:cNvPr id="101" name="Picture 10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67715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25" name="Control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26" name="Control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27" name="Control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28" name="Control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29" name="Control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30" name="Control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31" name="Control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32" name="Control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33" name="Control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34" name="Control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35" name="Control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36" name="Control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37" name="Control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38" name="Control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39" name="Control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40" name="Control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41" name="Control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42" name="Control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120" name="Picture 119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564886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7620</xdr:colOff>
      <xdr:row>0</xdr:row>
      <xdr:rowOff>7620</xdr:rowOff>
    </xdr:to>
    <xdr:pic>
      <xdr:nvPicPr>
        <xdr:cNvPr id="121" name="Picture 12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56488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122" name="Picture 12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679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123" name="Picture 12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679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99060</xdr:colOff>
      <xdr:row>0</xdr:row>
      <xdr:rowOff>99060</xdr:rowOff>
    </xdr:to>
    <xdr:pic>
      <xdr:nvPicPr>
        <xdr:cNvPr id="124" name="Picture 12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60679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48" name="Control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49" name="Control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50" name="Control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51" name="Control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52" name="Control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53" name="Control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54" name="Control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55" name="Control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133" name="Picture 132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249162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7620</xdr:colOff>
      <xdr:row>0</xdr:row>
      <xdr:rowOff>7620</xdr:rowOff>
    </xdr:to>
    <xdr:pic>
      <xdr:nvPicPr>
        <xdr:cNvPr id="134" name="Picture 13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24916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135" name="Picture 13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7735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136" name="Picture 13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27735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99060</xdr:colOff>
      <xdr:row>0</xdr:row>
      <xdr:rowOff>99060</xdr:rowOff>
    </xdr:to>
    <xdr:pic>
      <xdr:nvPicPr>
        <xdr:cNvPr id="137" name="Picture 13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27735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61" name="Control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62" name="Control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63" name="Control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64" name="Control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65" name="Control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66" name="Control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67" name="Control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68" name="Control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69" name="Control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70" name="Control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148" name="Picture 147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030974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7620</xdr:colOff>
      <xdr:row>0</xdr:row>
      <xdr:rowOff>7620</xdr:rowOff>
    </xdr:to>
    <xdr:pic>
      <xdr:nvPicPr>
        <xdr:cNvPr id="149" name="Picture 14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703097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150" name="Picture 14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0024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151" name="Picture 15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050024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99060</xdr:colOff>
      <xdr:row>0</xdr:row>
      <xdr:rowOff>99060</xdr:rowOff>
    </xdr:to>
    <xdr:pic>
      <xdr:nvPicPr>
        <xdr:cNvPr id="152" name="Picture 15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7050024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76" name="Control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77" name="Control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78" name="Control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156" name="Picture 155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235952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7620</xdr:colOff>
      <xdr:row>0</xdr:row>
      <xdr:rowOff>7620</xdr:rowOff>
    </xdr:to>
    <xdr:pic>
      <xdr:nvPicPr>
        <xdr:cNvPr id="157" name="Picture 15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7235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158" name="Picture 15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77862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159" name="Picture 15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277862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99060</xdr:colOff>
      <xdr:row>0</xdr:row>
      <xdr:rowOff>99060</xdr:rowOff>
    </xdr:to>
    <xdr:pic>
      <xdr:nvPicPr>
        <xdr:cNvPr id="160" name="Picture 15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7277862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84" name="Control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85" name="Control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86" name="Control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87" name="Control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165" name="Picture 164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418832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7620</xdr:colOff>
      <xdr:row>0</xdr:row>
      <xdr:rowOff>7620</xdr:rowOff>
    </xdr:to>
    <xdr:pic>
      <xdr:nvPicPr>
        <xdr:cNvPr id="166" name="Picture 16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74188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167" name="Picture 16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4702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168" name="Picture 16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44702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99060</xdr:colOff>
      <xdr:row>0</xdr:row>
      <xdr:rowOff>99060</xdr:rowOff>
    </xdr:to>
    <xdr:pic>
      <xdr:nvPicPr>
        <xdr:cNvPr id="169" name="Picture 16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744702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93" name="Control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94" name="Control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195" name="Control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173" name="Picture 172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19238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7620</xdr:colOff>
      <xdr:row>0</xdr:row>
      <xdr:rowOff>7620</xdr:rowOff>
    </xdr:to>
    <xdr:pic>
      <xdr:nvPicPr>
        <xdr:cNvPr id="174" name="Picture 17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761923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175" name="Picture 17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74864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176" name="Picture 17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74864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99060</xdr:colOff>
      <xdr:row>0</xdr:row>
      <xdr:rowOff>99060</xdr:rowOff>
    </xdr:to>
    <xdr:pic>
      <xdr:nvPicPr>
        <xdr:cNvPr id="177" name="Picture 17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7674864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01" name="Control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02" name="Control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03" name="Control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181" name="Picture 180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0218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7620</xdr:colOff>
      <xdr:row>0</xdr:row>
      <xdr:rowOff>7620</xdr:rowOff>
    </xdr:to>
    <xdr:pic>
      <xdr:nvPicPr>
        <xdr:cNvPr id="182" name="Picture 18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2021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183" name="Picture 18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412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184" name="Picture 18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8412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99060</xdr:colOff>
      <xdr:row>0</xdr:row>
      <xdr:rowOff>99060</xdr:rowOff>
    </xdr:to>
    <xdr:pic>
      <xdr:nvPicPr>
        <xdr:cNvPr id="185" name="Picture 18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48412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09" name="Control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10" name="Control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11" name="Control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12" name="Control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13" name="Control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14" name="Control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15" name="Control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16" name="Control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17" name="Control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18" name="Control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19" name="Control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20" name="Control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21" name="Control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22" name="Control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23" name="Control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24" name="Control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25" name="Control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203" name="Picture 202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44524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7620</xdr:colOff>
      <xdr:row>0</xdr:row>
      <xdr:rowOff>7620</xdr:rowOff>
    </xdr:to>
    <xdr:pic>
      <xdr:nvPicPr>
        <xdr:cNvPr id="204" name="Picture 20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14452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205" name="Picture 20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2718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206" name="Picture 20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72718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99060</xdr:colOff>
      <xdr:row>0</xdr:row>
      <xdr:rowOff>99060</xdr:rowOff>
    </xdr:to>
    <xdr:pic>
      <xdr:nvPicPr>
        <xdr:cNvPr id="207" name="Picture 20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172718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31" name="Control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32" name="Control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33" name="Control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34" name="Control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35" name="Control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36" name="Control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37" name="Control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38" name="Control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39" name="Control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40" name="Control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41" name="Control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42" name="Control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43" name="Control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44" name="Control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45" name="Control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46" name="Control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47" name="Control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48" name="Control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49" name="Control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50" name="Control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51" name="Control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229" name="Picture 228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86178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7620</xdr:colOff>
      <xdr:row>0</xdr:row>
      <xdr:rowOff>7620</xdr:rowOff>
    </xdr:to>
    <xdr:pic>
      <xdr:nvPicPr>
        <xdr:cNvPr id="230" name="Picture 22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18617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231" name="Picture 23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088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232" name="Picture 23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28088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99060</xdr:colOff>
      <xdr:row>0</xdr:row>
      <xdr:rowOff>99060</xdr:rowOff>
    </xdr:to>
    <xdr:pic>
      <xdr:nvPicPr>
        <xdr:cNvPr id="233" name="Picture 23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228088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57" name="Control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58" name="Control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59" name="Control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60" name="Control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61" name="Control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62" name="Control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63" name="Control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64" name="Control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65" name="Control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66" name="Control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67" name="Control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245" name="Picture 244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27604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7620</xdr:colOff>
      <xdr:row>0</xdr:row>
      <xdr:rowOff>7620</xdr:rowOff>
    </xdr:to>
    <xdr:pic>
      <xdr:nvPicPr>
        <xdr:cNvPr id="246" name="Picture 24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9276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247" name="Picture 24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3230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248" name="Picture 24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83230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99060</xdr:colOff>
      <xdr:row>0</xdr:row>
      <xdr:rowOff>99060</xdr:rowOff>
    </xdr:to>
    <xdr:pic>
      <xdr:nvPicPr>
        <xdr:cNvPr id="249" name="Picture 24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983230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73" name="Control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74" name="Control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75" name="Control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76" name="Control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14</xdr:col>
          <xdr:colOff>914400</xdr:colOff>
          <xdr:row>1</xdr:row>
          <xdr:rowOff>38100</xdr:rowOff>
        </xdr:to>
        <xdr:sp macro="" textlink="">
          <xdr:nvSpPr>
            <xdr:cNvPr id="1277" name="Control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255" name="Picture 254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256" name="Picture 25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257" name="Picture 25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258" name="Picture 257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259" name="Picture 25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260" name="Picture 25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261" name="Picture 260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262" name="Picture 26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263" name="Picture 26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264" name="Picture 263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265" name="Picture 26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266" name="Picture 26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267" name="Picture 266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268" name="Picture 26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269" name="Picture 26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270" name="Picture 269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271" name="Picture 27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272" name="Picture 27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273" name="Picture 272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274" name="Picture 27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275" name="Picture 27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276" name="Picture 275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277" name="Picture 27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278" name="Picture 27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279" name="Picture 278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280" name="Picture 27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281" name="Picture 28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282" name="Picture 281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283" name="Picture 28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284" name="Picture 28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285" name="Picture 284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286" name="Picture 28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287" name="Picture 28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288" name="Picture 287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289" name="Picture 28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290" name="Picture 28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291" name="Picture 290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292" name="Picture 29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293" name="Picture 29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294" name="Picture 293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99060</xdr:colOff>
      <xdr:row>1</xdr:row>
      <xdr:rowOff>99060</xdr:rowOff>
    </xdr:to>
    <xdr:pic>
      <xdr:nvPicPr>
        <xdr:cNvPr id="295" name="Picture 29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99060</xdr:colOff>
      <xdr:row>1</xdr:row>
      <xdr:rowOff>99060</xdr:rowOff>
    </xdr:to>
    <xdr:pic>
      <xdr:nvPicPr>
        <xdr:cNvPr id="296" name="Picture 29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19050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335280</xdr:colOff>
      <xdr:row>19</xdr:row>
      <xdr:rowOff>175260</xdr:rowOff>
    </xdr:to>
    <xdr:pic>
      <xdr:nvPicPr>
        <xdr:cNvPr id="297" name="Picture 296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380238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99060</xdr:colOff>
      <xdr:row>20</xdr:row>
      <xdr:rowOff>99060</xdr:rowOff>
    </xdr:to>
    <xdr:pic>
      <xdr:nvPicPr>
        <xdr:cNvPr id="298" name="Picture 29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288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99060</xdr:colOff>
      <xdr:row>20</xdr:row>
      <xdr:rowOff>99060</xdr:rowOff>
    </xdr:to>
    <xdr:pic>
      <xdr:nvPicPr>
        <xdr:cNvPr id="299" name="Picture 29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399288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335280</xdr:colOff>
      <xdr:row>42</xdr:row>
      <xdr:rowOff>175260</xdr:rowOff>
    </xdr:to>
    <xdr:pic>
      <xdr:nvPicPr>
        <xdr:cNvPr id="300" name="Picture 299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818388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99060</xdr:colOff>
      <xdr:row>43</xdr:row>
      <xdr:rowOff>99060</xdr:rowOff>
    </xdr:to>
    <xdr:pic>
      <xdr:nvPicPr>
        <xdr:cNvPr id="301" name="Picture 30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7438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99060</xdr:colOff>
      <xdr:row>43</xdr:row>
      <xdr:rowOff>99060</xdr:rowOff>
    </xdr:to>
    <xdr:pic>
      <xdr:nvPicPr>
        <xdr:cNvPr id="302" name="Picture 30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837438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335280</xdr:colOff>
      <xdr:row>55</xdr:row>
      <xdr:rowOff>175260</xdr:rowOff>
    </xdr:to>
    <xdr:pic>
      <xdr:nvPicPr>
        <xdr:cNvPr id="303" name="Picture 302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1075182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99060</xdr:colOff>
      <xdr:row>56</xdr:row>
      <xdr:rowOff>99060</xdr:rowOff>
    </xdr:to>
    <xdr:pic>
      <xdr:nvPicPr>
        <xdr:cNvPr id="304" name="Picture 30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4232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99060</xdr:colOff>
      <xdr:row>56</xdr:row>
      <xdr:rowOff>99060</xdr:rowOff>
    </xdr:to>
    <xdr:pic>
      <xdr:nvPicPr>
        <xdr:cNvPr id="305" name="Picture 30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1094232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7620</xdr:colOff>
      <xdr:row>0</xdr:row>
      <xdr:rowOff>7620</xdr:rowOff>
    </xdr:to>
    <xdr:pic>
      <xdr:nvPicPr>
        <xdr:cNvPr id="306" name="Picture 30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99060</xdr:colOff>
      <xdr:row>0</xdr:row>
      <xdr:rowOff>99060</xdr:rowOff>
    </xdr:to>
    <xdr:pic>
      <xdr:nvPicPr>
        <xdr:cNvPr id="307" name="Picture 30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7620</xdr:colOff>
      <xdr:row>0</xdr:row>
      <xdr:rowOff>7620</xdr:rowOff>
    </xdr:to>
    <xdr:pic>
      <xdr:nvPicPr>
        <xdr:cNvPr id="308" name="Picture 30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99060</xdr:colOff>
      <xdr:row>0</xdr:row>
      <xdr:rowOff>99060</xdr:rowOff>
    </xdr:to>
    <xdr:pic>
      <xdr:nvPicPr>
        <xdr:cNvPr id="309" name="Picture 30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7620</xdr:colOff>
      <xdr:row>0</xdr:row>
      <xdr:rowOff>7620</xdr:rowOff>
    </xdr:to>
    <xdr:pic>
      <xdr:nvPicPr>
        <xdr:cNvPr id="310" name="Picture 30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99060</xdr:colOff>
      <xdr:row>0</xdr:row>
      <xdr:rowOff>99060</xdr:rowOff>
    </xdr:to>
    <xdr:pic>
      <xdr:nvPicPr>
        <xdr:cNvPr id="311" name="Picture 31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7620</xdr:colOff>
      <xdr:row>0</xdr:row>
      <xdr:rowOff>7620</xdr:rowOff>
    </xdr:to>
    <xdr:pic>
      <xdr:nvPicPr>
        <xdr:cNvPr id="312" name="Picture 31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99060</xdr:colOff>
      <xdr:row>0</xdr:row>
      <xdr:rowOff>99060</xdr:rowOff>
    </xdr:to>
    <xdr:pic>
      <xdr:nvPicPr>
        <xdr:cNvPr id="313" name="Picture 31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7620</xdr:colOff>
      <xdr:row>0</xdr:row>
      <xdr:rowOff>7620</xdr:rowOff>
    </xdr:to>
    <xdr:pic>
      <xdr:nvPicPr>
        <xdr:cNvPr id="314" name="Picture 31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99060</xdr:colOff>
      <xdr:row>0</xdr:row>
      <xdr:rowOff>99060</xdr:rowOff>
    </xdr:to>
    <xdr:pic>
      <xdr:nvPicPr>
        <xdr:cNvPr id="315" name="Picture 31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7620</xdr:colOff>
      <xdr:row>0</xdr:row>
      <xdr:rowOff>7620</xdr:rowOff>
    </xdr:to>
    <xdr:pic>
      <xdr:nvPicPr>
        <xdr:cNvPr id="316" name="Picture 31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99060</xdr:colOff>
      <xdr:row>0</xdr:row>
      <xdr:rowOff>99060</xdr:rowOff>
    </xdr:to>
    <xdr:pic>
      <xdr:nvPicPr>
        <xdr:cNvPr id="317" name="Picture 31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7620</xdr:colOff>
      <xdr:row>0</xdr:row>
      <xdr:rowOff>7620</xdr:rowOff>
    </xdr:to>
    <xdr:pic>
      <xdr:nvPicPr>
        <xdr:cNvPr id="318" name="Picture 31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99060</xdr:colOff>
      <xdr:row>0</xdr:row>
      <xdr:rowOff>99060</xdr:rowOff>
    </xdr:to>
    <xdr:pic>
      <xdr:nvPicPr>
        <xdr:cNvPr id="319" name="Picture 31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7620</xdr:colOff>
      <xdr:row>0</xdr:row>
      <xdr:rowOff>7620</xdr:rowOff>
    </xdr:to>
    <xdr:pic>
      <xdr:nvPicPr>
        <xdr:cNvPr id="320" name="Picture 31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99060</xdr:colOff>
      <xdr:row>0</xdr:row>
      <xdr:rowOff>99060</xdr:rowOff>
    </xdr:to>
    <xdr:pic>
      <xdr:nvPicPr>
        <xdr:cNvPr id="321" name="Picture 32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7620</xdr:colOff>
      <xdr:row>0</xdr:row>
      <xdr:rowOff>7620</xdr:rowOff>
    </xdr:to>
    <xdr:pic>
      <xdr:nvPicPr>
        <xdr:cNvPr id="322" name="Picture 32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99060</xdr:colOff>
      <xdr:row>0</xdr:row>
      <xdr:rowOff>99060</xdr:rowOff>
    </xdr:to>
    <xdr:pic>
      <xdr:nvPicPr>
        <xdr:cNvPr id="323" name="Picture 32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7620</xdr:colOff>
      <xdr:row>0</xdr:row>
      <xdr:rowOff>7620</xdr:rowOff>
    </xdr:to>
    <xdr:pic>
      <xdr:nvPicPr>
        <xdr:cNvPr id="324" name="Picture 32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99060</xdr:colOff>
      <xdr:row>0</xdr:row>
      <xdr:rowOff>99060</xdr:rowOff>
    </xdr:to>
    <xdr:pic>
      <xdr:nvPicPr>
        <xdr:cNvPr id="325" name="Picture 32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7620</xdr:colOff>
      <xdr:row>0</xdr:row>
      <xdr:rowOff>7620</xdr:rowOff>
    </xdr:to>
    <xdr:pic>
      <xdr:nvPicPr>
        <xdr:cNvPr id="326" name="Picture 32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99060</xdr:colOff>
      <xdr:row>0</xdr:row>
      <xdr:rowOff>99060</xdr:rowOff>
    </xdr:to>
    <xdr:pic>
      <xdr:nvPicPr>
        <xdr:cNvPr id="327" name="Picture 32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7620</xdr:colOff>
      <xdr:row>0</xdr:row>
      <xdr:rowOff>7620</xdr:rowOff>
    </xdr:to>
    <xdr:pic>
      <xdr:nvPicPr>
        <xdr:cNvPr id="328" name="Picture 32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99060</xdr:colOff>
      <xdr:row>0</xdr:row>
      <xdr:rowOff>99060</xdr:rowOff>
    </xdr:to>
    <xdr:pic>
      <xdr:nvPicPr>
        <xdr:cNvPr id="329" name="Picture 32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7620</xdr:colOff>
      <xdr:row>0</xdr:row>
      <xdr:rowOff>7620</xdr:rowOff>
    </xdr:to>
    <xdr:pic>
      <xdr:nvPicPr>
        <xdr:cNvPr id="330" name="Picture 32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99060</xdr:colOff>
      <xdr:row>0</xdr:row>
      <xdr:rowOff>99060</xdr:rowOff>
    </xdr:to>
    <xdr:pic>
      <xdr:nvPicPr>
        <xdr:cNvPr id="331" name="Picture 33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7620</xdr:colOff>
      <xdr:row>0</xdr:row>
      <xdr:rowOff>7620</xdr:rowOff>
    </xdr:to>
    <xdr:pic>
      <xdr:nvPicPr>
        <xdr:cNvPr id="332" name="Picture 33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99060</xdr:colOff>
      <xdr:row>0</xdr:row>
      <xdr:rowOff>99060</xdr:rowOff>
    </xdr:to>
    <xdr:pic>
      <xdr:nvPicPr>
        <xdr:cNvPr id="333" name="Picture 33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7620</xdr:colOff>
      <xdr:row>0</xdr:row>
      <xdr:rowOff>7620</xdr:rowOff>
    </xdr:to>
    <xdr:pic>
      <xdr:nvPicPr>
        <xdr:cNvPr id="334" name="Picture 33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99060</xdr:colOff>
      <xdr:row>0</xdr:row>
      <xdr:rowOff>99060</xdr:rowOff>
    </xdr:to>
    <xdr:pic>
      <xdr:nvPicPr>
        <xdr:cNvPr id="335" name="Picture 33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7620</xdr:colOff>
      <xdr:row>0</xdr:row>
      <xdr:rowOff>7620</xdr:rowOff>
    </xdr:to>
    <xdr:pic>
      <xdr:nvPicPr>
        <xdr:cNvPr id="336" name="Picture 33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99060</xdr:colOff>
      <xdr:row>0</xdr:row>
      <xdr:rowOff>99060</xdr:rowOff>
    </xdr:to>
    <xdr:pic>
      <xdr:nvPicPr>
        <xdr:cNvPr id="337" name="Picture 33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7620</xdr:colOff>
      <xdr:row>0</xdr:row>
      <xdr:rowOff>7620</xdr:rowOff>
    </xdr:to>
    <xdr:pic>
      <xdr:nvPicPr>
        <xdr:cNvPr id="338" name="Picture 33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99060</xdr:colOff>
      <xdr:row>0</xdr:row>
      <xdr:rowOff>99060</xdr:rowOff>
    </xdr:to>
    <xdr:pic>
      <xdr:nvPicPr>
        <xdr:cNvPr id="339" name="Picture 33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7620</xdr:colOff>
      <xdr:row>0</xdr:row>
      <xdr:rowOff>7620</xdr:rowOff>
    </xdr:to>
    <xdr:pic>
      <xdr:nvPicPr>
        <xdr:cNvPr id="340" name="Picture 33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99060</xdr:colOff>
      <xdr:row>0</xdr:row>
      <xdr:rowOff>99060</xdr:rowOff>
    </xdr:to>
    <xdr:pic>
      <xdr:nvPicPr>
        <xdr:cNvPr id="341" name="Picture 34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7620</xdr:colOff>
      <xdr:row>0</xdr:row>
      <xdr:rowOff>7620</xdr:rowOff>
    </xdr:to>
    <xdr:pic>
      <xdr:nvPicPr>
        <xdr:cNvPr id="342" name="Picture 34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99060</xdr:colOff>
      <xdr:row>0</xdr:row>
      <xdr:rowOff>99060</xdr:rowOff>
    </xdr:to>
    <xdr:pic>
      <xdr:nvPicPr>
        <xdr:cNvPr id="343" name="Picture 34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7620</xdr:colOff>
      <xdr:row>0</xdr:row>
      <xdr:rowOff>7620</xdr:rowOff>
    </xdr:to>
    <xdr:pic>
      <xdr:nvPicPr>
        <xdr:cNvPr id="344" name="Picture 34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99060</xdr:colOff>
      <xdr:row>0</xdr:row>
      <xdr:rowOff>99060</xdr:rowOff>
    </xdr:to>
    <xdr:pic>
      <xdr:nvPicPr>
        <xdr:cNvPr id="345" name="Picture 34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7620</xdr:colOff>
      <xdr:row>0</xdr:row>
      <xdr:rowOff>7620</xdr:rowOff>
    </xdr:to>
    <xdr:pic>
      <xdr:nvPicPr>
        <xdr:cNvPr id="346" name="Picture 34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99060</xdr:colOff>
      <xdr:row>0</xdr:row>
      <xdr:rowOff>99060</xdr:rowOff>
    </xdr:to>
    <xdr:pic>
      <xdr:nvPicPr>
        <xdr:cNvPr id="347" name="Picture 34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7620</xdr:colOff>
      <xdr:row>0</xdr:row>
      <xdr:rowOff>7620</xdr:rowOff>
    </xdr:to>
    <xdr:pic>
      <xdr:nvPicPr>
        <xdr:cNvPr id="348" name="Picture 34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99060</xdr:colOff>
      <xdr:row>0</xdr:row>
      <xdr:rowOff>99060</xdr:rowOff>
    </xdr:to>
    <xdr:pic>
      <xdr:nvPicPr>
        <xdr:cNvPr id="349" name="Picture 34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7620</xdr:colOff>
      <xdr:row>0</xdr:row>
      <xdr:rowOff>7620</xdr:rowOff>
    </xdr:to>
    <xdr:pic>
      <xdr:nvPicPr>
        <xdr:cNvPr id="350" name="Picture 34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99060</xdr:colOff>
      <xdr:row>0</xdr:row>
      <xdr:rowOff>99060</xdr:rowOff>
    </xdr:to>
    <xdr:pic>
      <xdr:nvPicPr>
        <xdr:cNvPr id="351" name="Picture 35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7620</xdr:colOff>
      <xdr:row>0</xdr:row>
      <xdr:rowOff>7620</xdr:rowOff>
    </xdr:to>
    <xdr:pic>
      <xdr:nvPicPr>
        <xdr:cNvPr id="352" name="Picture 35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99060</xdr:colOff>
      <xdr:row>0</xdr:row>
      <xdr:rowOff>99060</xdr:rowOff>
    </xdr:to>
    <xdr:pic>
      <xdr:nvPicPr>
        <xdr:cNvPr id="353" name="Picture 35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7620</xdr:colOff>
      <xdr:row>0</xdr:row>
      <xdr:rowOff>7620</xdr:rowOff>
    </xdr:to>
    <xdr:pic>
      <xdr:nvPicPr>
        <xdr:cNvPr id="354" name="Picture 35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99060</xdr:colOff>
      <xdr:row>0</xdr:row>
      <xdr:rowOff>99060</xdr:rowOff>
    </xdr:to>
    <xdr:pic>
      <xdr:nvPicPr>
        <xdr:cNvPr id="355" name="Picture 35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7620</xdr:colOff>
      <xdr:row>0</xdr:row>
      <xdr:rowOff>7620</xdr:rowOff>
    </xdr:to>
    <xdr:pic>
      <xdr:nvPicPr>
        <xdr:cNvPr id="356" name="Picture 35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99060</xdr:colOff>
      <xdr:row>0</xdr:row>
      <xdr:rowOff>99060</xdr:rowOff>
    </xdr:to>
    <xdr:pic>
      <xdr:nvPicPr>
        <xdr:cNvPr id="357" name="Picture 35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7620</xdr:colOff>
      <xdr:row>0</xdr:row>
      <xdr:rowOff>7620</xdr:rowOff>
    </xdr:to>
    <xdr:pic>
      <xdr:nvPicPr>
        <xdr:cNvPr id="358" name="Picture 35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99060</xdr:colOff>
      <xdr:row>0</xdr:row>
      <xdr:rowOff>99060</xdr:rowOff>
    </xdr:to>
    <xdr:pic>
      <xdr:nvPicPr>
        <xdr:cNvPr id="359" name="Picture 35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7620</xdr:colOff>
      <xdr:row>0</xdr:row>
      <xdr:rowOff>7620</xdr:rowOff>
    </xdr:to>
    <xdr:pic>
      <xdr:nvPicPr>
        <xdr:cNvPr id="360" name="Picture 35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99060</xdr:colOff>
      <xdr:row>0</xdr:row>
      <xdr:rowOff>99060</xdr:rowOff>
    </xdr:to>
    <xdr:pic>
      <xdr:nvPicPr>
        <xdr:cNvPr id="361" name="Picture 36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7620</xdr:colOff>
      <xdr:row>0</xdr:row>
      <xdr:rowOff>7620</xdr:rowOff>
    </xdr:to>
    <xdr:pic>
      <xdr:nvPicPr>
        <xdr:cNvPr id="362" name="Picture 36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99060</xdr:colOff>
      <xdr:row>0</xdr:row>
      <xdr:rowOff>99060</xdr:rowOff>
    </xdr:to>
    <xdr:pic>
      <xdr:nvPicPr>
        <xdr:cNvPr id="363" name="Picture 36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7620</xdr:colOff>
      <xdr:row>0</xdr:row>
      <xdr:rowOff>7620</xdr:rowOff>
    </xdr:to>
    <xdr:pic>
      <xdr:nvPicPr>
        <xdr:cNvPr id="364" name="Picture 36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99060</xdr:colOff>
      <xdr:row>0</xdr:row>
      <xdr:rowOff>99060</xdr:rowOff>
    </xdr:to>
    <xdr:pic>
      <xdr:nvPicPr>
        <xdr:cNvPr id="365" name="Picture 36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7620</xdr:colOff>
      <xdr:row>0</xdr:row>
      <xdr:rowOff>7620</xdr:rowOff>
    </xdr:to>
    <xdr:pic>
      <xdr:nvPicPr>
        <xdr:cNvPr id="366" name="Picture 36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99060</xdr:colOff>
      <xdr:row>0</xdr:row>
      <xdr:rowOff>99060</xdr:rowOff>
    </xdr:to>
    <xdr:pic>
      <xdr:nvPicPr>
        <xdr:cNvPr id="367" name="Picture 36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7620</xdr:colOff>
      <xdr:row>0</xdr:row>
      <xdr:rowOff>7620</xdr:rowOff>
    </xdr:to>
    <xdr:pic>
      <xdr:nvPicPr>
        <xdr:cNvPr id="368" name="Picture 36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99060</xdr:colOff>
      <xdr:row>0</xdr:row>
      <xdr:rowOff>99060</xdr:rowOff>
    </xdr:to>
    <xdr:pic>
      <xdr:nvPicPr>
        <xdr:cNvPr id="369" name="Picture 36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7620</xdr:colOff>
      <xdr:row>0</xdr:row>
      <xdr:rowOff>7620</xdr:rowOff>
    </xdr:to>
    <xdr:pic>
      <xdr:nvPicPr>
        <xdr:cNvPr id="370" name="Picture 36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99060</xdr:colOff>
      <xdr:row>0</xdr:row>
      <xdr:rowOff>99060</xdr:rowOff>
    </xdr:to>
    <xdr:pic>
      <xdr:nvPicPr>
        <xdr:cNvPr id="371" name="Picture 37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7620</xdr:colOff>
      <xdr:row>0</xdr:row>
      <xdr:rowOff>7620</xdr:rowOff>
    </xdr:to>
    <xdr:pic>
      <xdr:nvPicPr>
        <xdr:cNvPr id="372" name="Picture 37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99060</xdr:colOff>
      <xdr:row>0</xdr:row>
      <xdr:rowOff>99060</xdr:rowOff>
    </xdr:to>
    <xdr:pic>
      <xdr:nvPicPr>
        <xdr:cNvPr id="373" name="Picture 37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374" name="Picture 37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375" name="Picture 37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376" name="Picture 37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377" name="Picture 37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378" name="Picture 37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379" name="Picture 37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380" name="Picture 37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381" name="Picture 38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382" name="Picture 38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383" name="Picture 38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384" name="Picture 38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385" name="Picture 38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386" name="Picture 38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387" name="Picture 38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388" name="Picture 38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389" name="Picture 38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390" name="Picture 38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391" name="Picture 39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392" name="Picture 39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393" name="Picture 39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394" name="Picture 39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395" name="Picture 39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396" name="Picture 39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397" name="Picture 39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398" name="Picture 39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399" name="Picture 39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400" name="Picture 39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401" name="Picture 40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402" name="Picture 40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403" name="Picture 40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404" name="Picture 40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405" name="Picture 40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406" name="Picture 40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407" name="Picture 40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408" name="Picture 40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409" name="Picture 40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410" name="Picture 40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411" name="Picture 41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412" name="Picture 41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413" name="Picture 41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414" name="Picture 41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415" name="Picture 41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416" name="Picture 41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417" name="Picture 41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418" name="Picture 41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419" name="Picture 41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420" name="Picture 41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421" name="Picture 42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422" name="Picture 42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423" name="Picture 42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424" name="Picture 42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425" name="Picture 42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426" name="Picture 42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427" name="Picture 42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428" name="Picture 42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429" name="Picture 42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430" name="Picture 42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431" name="Picture 43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432" name="Picture 43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433" name="Picture 43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434" name="Picture 43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435" name="Picture 43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436" name="Picture 43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437" name="Picture 43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438" name="Picture 43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439" name="Picture 43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440" name="Picture 43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441" name="Picture 44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5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442" name="Picture 44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443" name="Picture 44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444" name="Picture 44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445" name="Picture 44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446" name="Picture 44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447" name="Picture 44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448" name="Picture 44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449" name="Picture 44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450" name="Picture 44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451" name="Picture 45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452" name="Picture 45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453" name="Picture 45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454" name="Picture 45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455" name="Picture 45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456" name="Picture 45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457" name="Picture 45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458" name="Picture 45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459" name="Picture 45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460" name="Picture 45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461" name="Picture 46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462" name="Picture 46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463" name="Picture 46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464" name="Picture 46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465" name="Picture 46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466" name="Picture 46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467" name="Picture 46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468" name="Picture 46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469" name="Picture 46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470" name="Picture 46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471" name="Picture 47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472" name="Picture 47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473" name="Picture 47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474" name="Picture 47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475" name="Picture 47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712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2" name="Picture 1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99060</xdr:colOff>
      <xdr:row>1</xdr:row>
      <xdr:rowOff>99060</xdr:rowOff>
    </xdr:to>
    <xdr:pic>
      <xdr:nvPicPr>
        <xdr:cNvPr id="3" name="Picture 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99060</xdr:colOff>
      <xdr:row>1</xdr:row>
      <xdr:rowOff>99060</xdr:rowOff>
    </xdr:to>
    <xdr:pic>
      <xdr:nvPicPr>
        <xdr:cNvPr id="4" name="Picture 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19050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335280</xdr:colOff>
      <xdr:row>25</xdr:row>
      <xdr:rowOff>175260</xdr:rowOff>
    </xdr:to>
    <xdr:pic>
      <xdr:nvPicPr>
        <xdr:cNvPr id="5" name="Picture 4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627126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99060</xdr:colOff>
      <xdr:row>26</xdr:row>
      <xdr:rowOff>99060</xdr:rowOff>
    </xdr:to>
    <xdr:pic>
      <xdr:nvPicPr>
        <xdr:cNvPr id="6" name="Picture 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617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99060</xdr:colOff>
      <xdr:row>26</xdr:row>
      <xdr:rowOff>99060</xdr:rowOff>
    </xdr:to>
    <xdr:pic>
      <xdr:nvPicPr>
        <xdr:cNvPr id="7" name="Picture 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64617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335280</xdr:colOff>
      <xdr:row>49</xdr:row>
      <xdr:rowOff>175260</xdr:rowOff>
    </xdr:to>
    <xdr:pic>
      <xdr:nvPicPr>
        <xdr:cNvPr id="8" name="Picture 7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1184910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99060</xdr:colOff>
      <xdr:row>50</xdr:row>
      <xdr:rowOff>99060</xdr:rowOff>
    </xdr:to>
    <xdr:pic>
      <xdr:nvPicPr>
        <xdr:cNvPr id="9" name="Picture 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3960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99060</xdr:colOff>
      <xdr:row>50</xdr:row>
      <xdr:rowOff>99060</xdr:rowOff>
    </xdr:to>
    <xdr:pic>
      <xdr:nvPicPr>
        <xdr:cNvPr id="10" name="Picture 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1203960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335280</xdr:colOff>
      <xdr:row>54</xdr:row>
      <xdr:rowOff>175260</xdr:rowOff>
    </xdr:to>
    <xdr:pic>
      <xdr:nvPicPr>
        <xdr:cNvPr id="11" name="Picture 10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1289304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99060</xdr:colOff>
      <xdr:row>55</xdr:row>
      <xdr:rowOff>99060</xdr:rowOff>
    </xdr:to>
    <xdr:pic>
      <xdr:nvPicPr>
        <xdr:cNvPr id="12" name="Picture 1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8354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99060</xdr:colOff>
      <xdr:row>55</xdr:row>
      <xdr:rowOff>99060</xdr:rowOff>
    </xdr:to>
    <xdr:pic>
      <xdr:nvPicPr>
        <xdr:cNvPr id="13" name="Picture 1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1308354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335280</xdr:colOff>
      <xdr:row>64</xdr:row>
      <xdr:rowOff>175260</xdr:rowOff>
    </xdr:to>
    <xdr:pic>
      <xdr:nvPicPr>
        <xdr:cNvPr id="14" name="Picture 13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1488948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99060</xdr:colOff>
      <xdr:row>65</xdr:row>
      <xdr:rowOff>99060</xdr:rowOff>
    </xdr:to>
    <xdr:pic>
      <xdr:nvPicPr>
        <xdr:cNvPr id="15" name="Picture 1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7998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99060</xdr:colOff>
      <xdr:row>65</xdr:row>
      <xdr:rowOff>99060</xdr:rowOff>
    </xdr:to>
    <xdr:pic>
      <xdr:nvPicPr>
        <xdr:cNvPr id="16" name="Picture 1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1507998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335280</xdr:colOff>
      <xdr:row>71</xdr:row>
      <xdr:rowOff>175260</xdr:rowOff>
    </xdr:to>
    <xdr:pic>
      <xdr:nvPicPr>
        <xdr:cNvPr id="17" name="Picture 16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1631442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99060</xdr:colOff>
      <xdr:row>72</xdr:row>
      <xdr:rowOff>99060</xdr:rowOff>
    </xdr:to>
    <xdr:pic>
      <xdr:nvPicPr>
        <xdr:cNvPr id="18" name="Picture 1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0492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99060</xdr:colOff>
      <xdr:row>72</xdr:row>
      <xdr:rowOff>99060</xdr:rowOff>
    </xdr:to>
    <xdr:pic>
      <xdr:nvPicPr>
        <xdr:cNvPr id="19" name="Picture 1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1650492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335280</xdr:colOff>
      <xdr:row>77</xdr:row>
      <xdr:rowOff>175260</xdr:rowOff>
    </xdr:to>
    <xdr:pic>
      <xdr:nvPicPr>
        <xdr:cNvPr id="20" name="Picture 19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1745742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99060</xdr:colOff>
      <xdr:row>78</xdr:row>
      <xdr:rowOff>99060</xdr:rowOff>
    </xdr:to>
    <xdr:pic>
      <xdr:nvPicPr>
        <xdr:cNvPr id="21" name="Picture 2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4792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99060</xdr:colOff>
      <xdr:row>78</xdr:row>
      <xdr:rowOff>99060</xdr:rowOff>
    </xdr:to>
    <xdr:pic>
      <xdr:nvPicPr>
        <xdr:cNvPr id="22" name="Picture 2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1764792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335280</xdr:colOff>
      <xdr:row>97</xdr:row>
      <xdr:rowOff>175260</xdr:rowOff>
    </xdr:to>
    <xdr:pic>
      <xdr:nvPicPr>
        <xdr:cNvPr id="23" name="Picture 22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2145030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99060</xdr:colOff>
      <xdr:row>98</xdr:row>
      <xdr:rowOff>99060</xdr:rowOff>
    </xdr:to>
    <xdr:pic>
      <xdr:nvPicPr>
        <xdr:cNvPr id="24" name="Picture 2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4080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99060</xdr:colOff>
      <xdr:row>98</xdr:row>
      <xdr:rowOff>99060</xdr:rowOff>
    </xdr:to>
    <xdr:pic>
      <xdr:nvPicPr>
        <xdr:cNvPr id="25" name="Picture 2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2164080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335280</xdr:colOff>
      <xdr:row>107</xdr:row>
      <xdr:rowOff>175260</xdr:rowOff>
    </xdr:to>
    <xdr:pic>
      <xdr:nvPicPr>
        <xdr:cNvPr id="26" name="Picture 25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2381250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99060</xdr:colOff>
      <xdr:row>108</xdr:row>
      <xdr:rowOff>99060</xdr:rowOff>
    </xdr:to>
    <xdr:pic>
      <xdr:nvPicPr>
        <xdr:cNvPr id="27" name="Picture 2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0300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99060</xdr:colOff>
      <xdr:row>108</xdr:row>
      <xdr:rowOff>99060</xdr:rowOff>
    </xdr:to>
    <xdr:pic>
      <xdr:nvPicPr>
        <xdr:cNvPr id="28" name="Picture 2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2400300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335280</xdr:colOff>
      <xdr:row>119</xdr:row>
      <xdr:rowOff>175260</xdr:rowOff>
    </xdr:to>
    <xdr:pic>
      <xdr:nvPicPr>
        <xdr:cNvPr id="29" name="Picture 28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2646426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99060</xdr:colOff>
      <xdr:row>120</xdr:row>
      <xdr:rowOff>99060</xdr:rowOff>
    </xdr:to>
    <xdr:pic>
      <xdr:nvPicPr>
        <xdr:cNvPr id="30" name="Picture 2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547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99060</xdr:colOff>
      <xdr:row>120</xdr:row>
      <xdr:rowOff>99060</xdr:rowOff>
    </xdr:to>
    <xdr:pic>
      <xdr:nvPicPr>
        <xdr:cNvPr id="31" name="Picture 3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266547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335280</xdr:colOff>
      <xdr:row>124</xdr:row>
      <xdr:rowOff>175260</xdr:rowOff>
    </xdr:to>
    <xdr:pic>
      <xdr:nvPicPr>
        <xdr:cNvPr id="32" name="Picture 31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2741676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99060</xdr:colOff>
      <xdr:row>125</xdr:row>
      <xdr:rowOff>99060</xdr:rowOff>
    </xdr:to>
    <xdr:pic>
      <xdr:nvPicPr>
        <xdr:cNvPr id="33" name="Picture 3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072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99060</xdr:colOff>
      <xdr:row>125</xdr:row>
      <xdr:rowOff>99060</xdr:rowOff>
    </xdr:to>
    <xdr:pic>
      <xdr:nvPicPr>
        <xdr:cNvPr id="34" name="Picture 3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276072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335280</xdr:colOff>
      <xdr:row>130</xdr:row>
      <xdr:rowOff>175260</xdr:rowOff>
    </xdr:to>
    <xdr:pic>
      <xdr:nvPicPr>
        <xdr:cNvPr id="35" name="Picture 34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2855976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99060</xdr:colOff>
      <xdr:row>131</xdr:row>
      <xdr:rowOff>99060</xdr:rowOff>
    </xdr:to>
    <xdr:pic>
      <xdr:nvPicPr>
        <xdr:cNvPr id="36" name="Picture 3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502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99060</xdr:colOff>
      <xdr:row>131</xdr:row>
      <xdr:rowOff>99060</xdr:rowOff>
    </xdr:to>
    <xdr:pic>
      <xdr:nvPicPr>
        <xdr:cNvPr id="37" name="Picture 3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287502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335280</xdr:colOff>
      <xdr:row>135</xdr:row>
      <xdr:rowOff>175260</xdr:rowOff>
    </xdr:to>
    <xdr:pic>
      <xdr:nvPicPr>
        <xdr:cNvPr id="38" name="Picture 37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2951226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99060</xdr:colOff>
      <xdr:row>136</xdr:row>
      <xdr:rowOff>99060</xdr:rowOff>
    </xdr:to>
    <xdr:pic>
      <xdr:nvPicPr>
        <xdr:cNvPr id="39" name="Picture 3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027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99060</xdr:colOff>
      <xdr:row>136</xdr:row>
      <xdr:rowOff>99060</xdr:rowOff>
    </xdr:to>
    <xdr:pic>
      <xdr:nvPicPr>
        <xdr:cNvPr id="40" name="Picture 3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297027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41" name="Picture 4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42" name="Picture 4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43" name="Picture 4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44" name="Picture 4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45" name="Picture 4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46" name="Picture 4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47" name="Picture 4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48" name="Picture 4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49" name="Picture 4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50" name="Picture 4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51" name="Picture 5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52" name="Picture 5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53" name="Picture 5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54" name="Picture 5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55" name="Picture 5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56" name="Picture 5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57" name="Picture 5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58" name="Picture 5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59" name="Picture 5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60" name="Picture 5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61" name="Picture 6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62" name="Picture 6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63" name="Picture 6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64" name="Picture 6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65" name="Picture 6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66" name="Picture 6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67" name="Picture 6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68" name="Picture 6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69" name="Picture 6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70" name="Picture 6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71" name="Picture 7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72" name="Picture 7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73" name="Picture 7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99060</xdr:rowOff>
    </xdr:to>
    <xdr:pic>
      <xdr:nvPicPr>
        <xdr:cNvPr id="74" name="Picture 7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75" name="Picture 7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76" name="Picture 7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77" name="Picture 7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78" name="Picture 7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79" name="Picture 7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80" name="Picture 7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81" name="Picture 8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82" name="Picture 8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83" name="Picture 8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84" name="Picture 8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85" name="Picture 8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86" name="Picture 8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87" name="Picture 8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88" name="Picture 8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89" name="Picture 8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90" name="Picture 8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91" name="Picture 9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92" name="Picture 9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93" name="Picture 9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94" name="Picture 9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95" name="Picture 9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96" name="Picture 9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97" name="Picture 9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98" name="Picture 9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99" name="Picture 9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100" name="Picture 9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01" name="Picture 10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102" name="Picture 10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03" name="Picture 10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104" name="Picture 10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05" name="Picture 10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106" name="Picture 10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07" name="Picture 10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99060</xdr:colOff>
      <xdr:row>0</xdr:row>
      <xdr:rowOff>99060</xdr:rowOff>
    </xdr:to>
    <xdr:pic>
      <xdr:nvPicPr>
        <xdr:cNvPr id="108" name="Picture 10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109" name="Picture 10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110" name="Picture 10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111" name="Picture 11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112" name="Picture 11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113" name="Picture 11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114" name="Picture 11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115" name="Picture 11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116" name="Picture 11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117" name="Picture 11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118" name="Picture 11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119" name="Picture 11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120" name="Picture 11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121" name="Picture 12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122" name="Picture 12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123" name="Picture 12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124" name="Picture 12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125" name="Picture 12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126" name="Picture 12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127" name="Picture 12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128" name="Picture 12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129" name="Picture 12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130" name="Picture 12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131" name="Picture 13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132" name="Picture 13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133" name="Picture 13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134" name="Picture 13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135" name="Picture 13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136" name="Picture 13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137" name="Picture 13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138" name="Picture 13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139" name="Picture 13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140" name="Picture 13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</xdr:colOff>
      <xdr:row>0</xdr:row>
      <xdr:rowOff>7620</xdr:rowOff>
    </xdr:to>
    <xdr:pic>
      <xdr:nvPicPr>
        <xdr:cNvPr id="141" name="Picture 14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99060</xdr:colOff>
      <xdr:row>0</xdr:row>
      <xdr:rowOff>99060</xdr:rowOff>
    </xdr:to>
    <xdr:pic>
      <xdr:nvPicPr>
        <xdr:cNvPr id="142" name="Picture 14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2" name="Picture 1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3" name="Picture 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4" name="Picture 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5" name="Picture 4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6" name="Picture 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7" name="Picture 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8" name="Picture 7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9" name="Picture 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10" name="Picture 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11" name="Picture 10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12" name="Picture 1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13" name="Picture 1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14" name="Picture 13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15" name="Picture 1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16" name="Picture 1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17" name="Picture 16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18" name="Picture 1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19" name="Picture 1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20" name="Picture 19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21" name="Picture 2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22" name="Picture 2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23" name="Picture 22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24" name="Picture 2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25" name="Picture 2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26" name="Picture 25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27" name="Picture 2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28" name="Picture 2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29" name="Picture 28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30" name="Picture 2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31" name="Picture 3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32" name="Picture 31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33" name="Picture 3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34" name="Picture 33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35" name="Picture 34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36" name="Picture 3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37" name="Picture 36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38" name="Picture 37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0</xdr:row>
      <xdr:rowOff>99060</xdr:rowOff>
    </xdr:to>
    <xdr:pic>
      <xdr:nvPicPr>
        <xdr:cNvPr id="39" name="Picture 3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</xdr:colOff>
      <xdr:row>0</xdr:row>
      <xdr:rowOff>99060</xdr:rowOff>
    </xdr:to>
    <xdr:pic>
      <xdr:nvPicPr>
        <xdr:cNvPr id="40" name="Picture 39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335280</xdr:colOff>
      <xdr:row>0</xdr:row>
      <xdr:rowOff>175260</xdr:rowOff>
    </xdr:to>
    <xdr:pic>
      <xdr:nvPicPr>
        <xdr:cNvPr id="41" name="Picture 40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220218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99060</xdr:colOff>
      <xdr:row>1</xdr:row>
      <xdr:rowOff>99060</xdr:rowOff>
    </xdr:to>
    <xdr:pic>
      <xdr:nvPicPr>
        <xdr:cNvPr id="42" name="Picture 4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268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99060</xdr:colOff>
      <xdr:row>1</xdr:row>
      <xdr:rowOff>99060</xdr:rowOff>
    </xdr:to>
    <xdr:pic>
      <xdr:nvPicPr>
        <xdr:cNvPr id="43" name="Picture 42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239268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335280</xdr:colOff>
      <xdr:row>19</xdr:row>
      <xdr:rowOff>175260</xdr:rowOff>
    </xdr:to>
    <xdr:pic>
      <xdr:nvPicPr>
        <xdr:cNvPr id="44" name="Picture 43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600456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99060</xdr:colOff>
      <xdr:row>20</xdr:row>
      <xdr:rowOff>99060</xdr:rowOff>
    </xdr:to>
    <xdr:pic>
      <xdr:nvPicPr>
        <xdr:cNvPr id="45" name="Picture 44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50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99060</xdr:colOff>
      <xdr:row>20</xdr:row>
      <xdr:rowOff>99060</xdr:rowOff>
    </xdr:to>
    <xdr:pic>
      <xdr:nvPicPr>
        <xdr:cNvPr id="46" name="Picture 45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61950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335280</xdr:colOff>
      <xdr:row>42</xdr:row>
      <xdr:rowOff>175260</xdr:rowOff>
    </xdr:to>
    <xdr:pic>
      <xdr:nvPicPr>
        <xdr:cNvPr id="47" name="Picture 46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1038606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99060</xdr:colOff>
      <xdr:row>43</xdr:row>
      <xdr:rowOff>99060</xdr:rowOff>
    </xdr:to>
    <xdr:pic>
      <xdr:nvPicPr>
        <xdr:cNvPr id="48" name="Picture 47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65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99060</xdr:colOff>
      <xdr:row>43</xdr:row>
      <xdr:rowOff>99060</xdr:rowOff>
    </xdr:to>
    <xdr:pic>
      <xdr:nvPicPr>
        <xdr:cNvPr id="49" name="Picture 48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1057656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335280</xdr:colOff>
      <xdr:row>55</xdr:row>
      <xdr:rowOff>175260</xdr:rowOff>
    </xdr:to>
    <xdr:pic>
      <xdr:nvPicPr>
        <xdr:cNvPr id="50" name="Picture 49" descr="https://www.pes.ontarioenergyboard.ca/eservice/images/FormSegmentTitleTab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1295400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99060</xdr:colOff>
      <xdr:row>56</xdr:row>
      <xdr:rowOff>99060</xdr:rowOff>
    </xdr:to>
    <xdr:pic>
      <xdr:nvPicPr>
        <xdr:cNvPr id="51" name="Picture 50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99060</xdr:colOff>
      <xdr:row>56</xdr:row>
      <xdr:rowOff>99060</xdr:rowOff>
    </xdr:to>
    <xdr:pic>
      <xdr:nvPicPr>
        <xdr:cNvPr id="52" name="Picture 51" descr="https://www.pes.ontarioenergyboard.ca/eservice/images/shim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1314450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Clinton\2008%20Year%20End\CPCAssets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Journal Entry"/>
      <sheetName val="CapAssets"/>
    </sheetNames>
    <sheetDataSet>
      <sheetData sheetId="0"/>
      <sheetData sheetId="1">
        <row r="23">
          <cell r="G23">
            <v>197857.5</v>
          </cell>
        </row>
        <row r="41">
          <cell r="G41">
            <v>393231.33999999997</v>
          </cell>
        </row>
        <row r="54">
          <cell r="G54">
            <v>70521.73</v>
          </cell>
        </row>
        <row r="65">
          <cell r="G65">
            <v>42360.43</v>
          </cell>
        </row>
        <row r="79">
          <cell r="G79">
            <v>34368.83</v>
          </cell>
        </row>
        <row r="91">
          <cell r="G91">
            <v>456230.25000000012</v>
          </cell>
        </row>
        <row r="104">
          <cell r="G104">
            <v>58239.270000000004</v>
          </cell>
        </row>
        <row r="119">
          <cell r="G119">
            <v>146629.27000000002</v>
          </cell>
        </row>
        <row r="133">
          <cell r="G133">
            <v>137719.82</v>
          </cell>
        </row>
        <row r="141">
          <cell r="G141">
            <v>8264.2199999999993</v>
          </cell>
        </row>
        <row r="149">
          <cell r="G149">
            <v>12159.61</v>
          </cell>
        </row>
        <row r="162">
          <cell r="G162">
            <v>28565.1</v>
          </cell>
        </row>
        <row r="170">
          <cell r="G170">
            <v>10885.88</v>
          </cell>
        </row>
        <row r="182">
          <cell r="G182">
            <v>-3074</v>
          </cell>
        </row>
        <row r="215">
          <cell r="J215">
            <v>63746.49</v>
          </cell>
        </row>
        <row r="218">
          <cell r="J218">
            <v>473672.60999999993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22.xml"/><Relationship Id="rId117" Type="http://schemas.openxmlformats.org/officeDocument/2006/relationships/control" Target="../activeX/activeX113.xml"/><Relationship Id="rId21" Type="http://schemas.openxmlformats.org/officeDocument/2006/relationships/control" Target="../activeX/activeX17.xml"/><Relationship Id="rId42" Type="http://schemas.openxmlformats.org/officeDocument/2006/relationships/control" Target="../activeX/activeX38.xml"/><Relationship Id="rId47" Type="http://schemas.openxmlformats.org/officeDocument/2006/relationships/control" Target="../activeX/activeX43.xml"/><Relationship Id="rId63" Type="http://schemas.openxmlformats.org/officeDocument/2006/relationships/control" Target="../activeX/activeX59.xml"/><Relationship Id="rId68" Type="http://schemas.openxmlformats.org/officeDocument/2006/relationships/control" Target="../activeX/activeX64.xml"/><Relationship Id="rId84" Type="http://schemas.openxmlformats.org/officeDocument/2006/relationships/control" Target="../activeX/activeX80.xml"/><Relationship Id="rId89" Type="http://schemas.openxmlformats.org/officeDocument/2006/relationships/control" Target="../activeX/activeX85.xml"/><Relationship Id="rId112" Type="http://schemas.openxmlformats.org/officeDocument/2006/relationships/control" Target="../activeX/activeX108.xml"/><Relationship Id="rId133" Type="http://schemas.openxmlformats.org/officeDocument/2006/relationships/control" Target="../activeX/activeX129.xml"/><Relationship Id="rId138" Type="http://schemas.openxmlformats.org/officeDocument/2006/relationships/control" Target="../activeX/activeX134.xml"/><Relationship Id="rId154" Type="http://schemas.openxmlformats.org/officeDocument/2006/relationships/control" Target="../activeX/activeX150.xml"/><Relationship Id="rId159" Type="http://schemas.openxmlformats.org/officeDocument/2006/relationships/control" Target="../activeX/activeX155.xml"/><Relationship Id="rId170" Type="http://schemas.openxmlformats.org/officeDocument/2006/relationships/control" Target="../activeX/activeX166.xml"/><Relationship Id="rId16" Type="http://schemas.openxmlformats.org/officeDocument/2006/relationships/control" Target="../activeX/activeX12.xml"/><Relationship Id="rId107" Type="http://schemas.openxmlformats.org/officeDocument/2006/relationships/control" Target="../activeX/activeX103.xml"/><Relationship Id="rId11" Type="http://schemas.openxmlformats.org/officeDocument/2006/relationships/control" Target="../activeX/activeX7.xml"/><Relationship Id="rId32" Type="http://schemas.openxmlformats.org/officeDocument/2006/relationships/control" Target="../activeX/activeX28.xml"/><Relationship Id="rId37" Type="http://schemas.openxmlformats.org/officeDocument/2006/relationships/control" Target="../activeX/activeX33.xml"/><Relationship Id="rId53" Type="http://schemas.openxmlformats.org/officeDocument/2006/relationships/control" Target="../activeX/activeX49.xml"/><Relationship Id="rId58" Type="http://schemas.openxmlformats.org/officeDocument/2006/relationships/control" Target="../activeX/activeX54.xml"/><Relationship Id="rId74" Type="http://schemas.openxmlformats.org/officeDocument/2006/relationships/control" Target="../activeX/activeX70.xml"/><Relationship Id="rId79" Type="http://schemas.openxmlformats.org/officeDocument/2006/relationships/control" Target="../activeX/activeX75.xml"/><Relationship Id="rId102" Type="http://schemas.openxmlformats.org/officeDocument/2006/relationships/control" Target="../activeX/activeX98.xml"/><Relationship Id="rId123" Type="http://schemas.openxmlformats.org/officeDocument/2006/relationships/control" Target="../activeX/activeX119.xml"/><Relationship Id="rId128" Type="http://schemas.openxmlformats.org/officeDocument/2006/relationships/control" Target="../activeX/activeX124.xml"/><Relationship Id="rId144" Type="http://schemas.openxmlformats.org/officeDocument/2006/relationships/control" Target="../activeX/activeX140.xml"/><Relationship Id="rId149" Type="http://schemas.openxmlformats.org/officeDocument/2006/relationships/control" Target="../activeX/activeX145.xml"/><Relationship Id="rId5" Type="http://schemas.openxmlformats.org/officeDocument/2006/relationships/image" Target="../media/image1.emf"/><Relationship Id="rId90" Type="http://schemas.openxmlformats.org/officeDocument/2006/relationships/control" Target="../activeX/activeX86.xml"/><Relationship Id="rId95" Type="http://schemas.openxmlformats.org/officeDocument/2006/relationships/control" Target="../activeX/activeX91.xml"/><Relationship Id="rId160" Type="http://schemas.openxmlformats.org/officeDocument/2006/relationships/control" Target="../activeX/activeX156.xml"/><Relationship Id="rId165" Type="http://schemas.openxmlformats.org/officeDocument/2006/relationships/control" Target="../activeX/activeX161.xml"/><Relationship Id="rId22" Type="http://schemas.openxmlformats.org/officeDocument/2006/relationships/control" Target="../activeX/activeX18.xml"/><Relationship Id="rId27" Type="http://schemas.openxmlformats.org/officeDocument/2006/relationships/control" Target="../activeX/activeX23.xml"/><Relationship Id="rId43" Type="http://schemas.openxmlformats.org/officeDocument/2006/relationships/control" Target="../activeX/activeX39.xml"/><Relationship Id="rId48" Type="http://schemas.openxmlformats.org/officeDocument/2006/relationships/control" Target="../activeX/activeX44.xml"/><Relationship Id="rId64" Type="http://schemas.openxmlformats.org/officeDocument/2006/relationships/control" Target="../activeX/activeX60.xml"/><Relationship Id="rId69" Type="http://schemas.openxmlformats.org/officeDocument/2006/relationships/control" Target="../activeX/activeX65.xml"/><Relationship Id="rId113" Type="http://schemas.openxmlformats.org/officeDocument/2006/relationships/control" Target="../activeX/activeX109.xml"/><Relationship Id="rId118" Type="http://schemas.openxmlformats.org/officeDocument/2006/relationships/control" Target="../activeX/activeX114.xml"/><Relationship Id="rId134" Type="http://schemas.openxmlformats.org/officeDocument/2006/relationships/control" Target="../activeX/activeX130.xml"/><Relationship Id="rId139" Type="http://schemas.openxmlformats.org/officeDocument/2006/relationships/control" Target="../activeX/activeX135.xml"/><Relationship Id="rId80" Type="http://schemas.openxmlformats.org/officeDocument/2006/relationships/control" Target="../activeX/activeX76.xml"/><Relationship Id="rId85" Type="http://schemas.openxmlformats.org/officeDocument/2006/relationships/control" Target="../activeX/activeX81.xml"/><Relationship Id="rId150" Type="http://schemas.openxmlformats.org/officeDocument/2006/relationships/control" Target="../activeX/activeX146.xml"/><Relationship Id="rId155" Type="http://schemas.openxmlformats.org/officeDocument/2006/relationships/control" Target="../activeX/activeX151.xml"/><Relationship Id="rId171" Type="http://schemas.openxmlformats.org/officeDocument/2006/relationships/control" Target="../activeX/activeX167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33" Type="http://schemas.openxmlformats.org/officeDocument/2006/relationships/control" Target="../activeX/activeX29.xml"/><Relationship Id="rId38" Type="http://schemas.openxmlformats.org/officeDocument/2006/relationships/control" Target="../activeX/activeX34.xml"/><Relationship Id="rId59" Type="http://schemas.openxmlformats.org/officeDocument/2006/relationships/control" Target="../activeX/activeX55.xml"/><Relationship Id="rId103" Type="http://schemas.openxmlformats.org/officeDocument/2006/relationships/control" Target="../activeX/activeX99.xml"/><Relationship Id="rId108" Type="http://schemas.openxmlformats.org/officeDocument/2006/relationships/control" Target="../activeX/activeX104.xml"/><Relationship Id="rId124" Type="http://schemas.openxmlformats.org/officeDocument/2006/relationships/control" Target="../activeX/activeX120.xml"/><Relationship Id="rId129" Type="http://schemas.openxmlformats.org/officeDocument/2006/relationships/control" Target="../activeX/activeX125.xml"/><Relationship Id="rId54" Type="http://schemas.openxmlformats.org/officeDocument/2006/relationships/control" Target="../activeX/activeX50.xml"/><Relationship Id="rId70" Type="http://schemas.openxmlformats.org/officeDocument/2006/relationships/control" Target="../activeX/activeX66.xml"/><Relationship Id="rId75" Type="http://schemas.openxmlformats.org/officeDocument/2006/relationships/control" Target="../activeX/activeX71.xml"/><Relationship Id="rId91" Type="http://schemas.openxmlformats.org/officeDocument/2006/relationships/control" Target="../activeX/activeX87.xml"/><Relationship Id="rId96" Type="http://schemas.openxmlformats.org/officeDocument/2006/relationships/control" Target="../activeX/activeX92.xml"/><Relationship Id="rId140" Type="http://schemas.openxmlformats.org/officeDocument/2006/relationships/control" Target="../activeX/activeX136.xml"/><Relationship Id="rId145" Type="http://schemas.openxmlformats.org/officeDocument/2006/relationships/control" Target="../activeX/activeX141.xml"/><Relationship Id="rId161" Type="http://schemas.openxmlformats.org/officeDocument/2006/relationships/control" Target="../activeX/activeX157.xml"/><Relationship Id="rId166" Type="http://schemas.openxmlformats.org/officeDocument/2006/relationships/control" Target="../activeX/activeX16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control" Target="../activeX/activeX11.xml"/><Relationship Id="rId23" Type="http://schemas.openxmlformats.org/officeDocument/2006/relationships/control" Target="../activeX/activeX19.xml"/><Relationship Id="rId28" Type="http://schemas.openxmlformats.org/officeDocument/2006/relationships/control" Target="../activeX/activeX24.xml"/><Relationship Id="rId36" Type="http://schemas.openxmlformats.org/officeDocument/2006/relationships/control" Target="../activeX/activeX32.xml"/><Relationship Id="rId49" Type="http://schemas.openxmlformats.org/officeDocument/2006/relationships/control" Target="../activeX/activeX45.xml"/><Relationship Id="rId57" Type="http://schemas.openxmlformats.org/officeDocument/2006/relationships/control" Target="../activeX/activeX53.xml"/><Relationship Id="rId106" Type="http://schemas.openxmlformats.org/officeDocument/2006/relationships/control" Target="../activeX/activeX102.xml"/><Relationship Id="rId114" Type="http://schemas.openxmlformats.org/officeDocument/2006/relationships/control" Target="../activeX/activeX110.xml"/><Relationship Id="rId119" Type="http://schemas.openxmlformats.org/officeDocument/2006/relationships/control" Target="../activeX/activeX115.xml"/><Relationship Id="rId127" Type="http://schemas.openxmlformats.org/officeDocument/2006/relationships/control" Target="../activeX/activeX123.xml"/><Relationship Id="rId10" Type="http://schemas.openxmlformats.org/officeDocument/2006/relationships/control" Target="../activeX/activeX6.xml"/><Relationship Id="rId31" Type="http://schemas.openxmlformats.org/officeDocument/2006/relationships/control" Target="../activeX/activeX27.xml"/><Relationship Id="rId44" Type="http://schemas.openxmlformats.org/officeDocument/2006/relationships/control" Target="../activeX/activeX40.xml"/><Relationship Id="rId52" Type="http://schemas.openxmlformats.org/officeDocument/2006/relationships/control" Target="../activeX/activeX48.xml"/><Relationship Id="rId60" Type="http://schemas.openxmlformats.org/officeDocument/2006/relationships/control" Target="../activeX/activeX56.xml"/><Relationship Id="rId65" Type="http://schemas.openxmlformats.org/officeDocument/2006/relationships/control" Target="../activeX/activeX61.xml"/><Relationship Id="rId73" Type="http://schemas.openxmlformats.org/officeDocument/2006/relationships/control" Target="../activeX/activeX69.xml"/><Relationship Id="rId78" Type="http://schemas.openxmlformats.org/officeDocument/2006/relationships/control" Target="../activeX/activeX74.xml"/><Relationship Id="rId81" Type="http://schemas.openxmlformats.org/officeDocument/2006/relationships/control" Target="../activeX/activeX77.xml"/><Relationship Id="rId86" Type="http://schemas.openxmlformats.org/officeDocument/2006/relationships/control" Target="../activeX/activeX82.xml"/><Relationship Id="rId94" Type="http://schemas.openxmlformats.org/officeDocument/2006/relationships/control" Target="../activeX/activeX90.xml"/><Relationship Id="rId99" Type="http://schemas.openxmlformats.org/officeDocument/2006/relationships/control" Target="../activeX/activeX95.xml"/><Relationship Id="rId101" Type="http://schemas.openxmlformats.org/officeDocument/2006/relationships/control" Target="../activeX/activeX97.xml"/><Relationship Id="rId122" Type="http://schemas.openxmlformats.org/officeDocument/2006/relationships/control" Target="../activeX/activeX118.xml"/><Relationship Id="rId130" Type="http://schemas.openxmlformats.org/officeDocument/2006/relationships/control" Target="../activeX/activeX126.xml"/><Relationship Id="rId135" Type="http://schemas.openxmlformats.org/officeDocument/2006/relationships/control" Target="../activeX/activeX131.xml"/><Relationship Id="rId143" Type="http://schemas.openxmlformats.org/officeDocument/2006/relationships/control" Target="../activeX/activeX139.xml"/><Relationship Id="rId148" Type="http://schemas.openxmlformats.org/officeDocument/2006/relationships/control" Target="../activeX/activeX144.xml"/><Relationship Id="rId151" Type="http://schemas.openxmlformats.org/officeDocument/2006/relationships/control" Target="../activeX/activeX147.xml"/><Relationship Id="rId156" Type="http://schemas.openxmlformats.org/officeDocument/2006/relationships/control" Target="../activeX/activeX152.xml"/><Relationship Id="rId164" Type="http://schemas.openxmlformats.org/officeDocument/2006/relationships/control" Target="../activeX/activeX160.xml"/><Relationship Id="rId169" Type="http://schemas.openxmlformats.org/officeDocument/2006/relationships/control" Target="../activeX/activeX16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72" Type="http://schemas.openxmlformats.org/officeDocument/2006/relationships/control" Target="../activeX/activeX168.xml"/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39" Type="http://schemas.openxmlformats.org/officeDocument/2006/relationships/control" Target="../activeX/activeX35.xml"/><Relationship Id="rId109" Type="http://schemas.openxmlformats.org/officeDocument/2006/relationships/control" Target="../activeX/activeX105.xml"/><Relationship Id="rId34" Type="http://schemas.openxmlformats.org/officeDocument/2006/relationships/control" Target="../activeX/activeX30.xml"/><Relationship Id="rId50" Type="http://schemas.openxmlformats.org/officeDocument/2006/relationships/control" Target="../activeX/activeX46.xml"/><Relationship Id="rId55" Type="http://schemas.openxmlformats.org/officeDocument/2006/relationships/control" Target="../activeX/activeX51.xml"/><Relationship Id="rId76" Type="http://schemas.openxmlformats.org/officeDocument/2006/relationships/control" Target="../activeX/activeX72.xml"/><Relationship Id="rId97" Type="http://schemas.openxmlformats.org/officeDocument/2006/relationships/control" Target="../activeX/activeX93.xml"/><Relationship Id="rId104" Type="http://schemas.openxmlformats.org/officeDocument/2006/relationships/control" Target="../activeX/activeX100.xml"/><Relationship Id="rId120" Type="http://schemas.openxmlformats.org/officeDocument/2006/relationships/control" Target="../activeX/activeX116.xml"/><Relationship Id="rId125" Type="http://schemas.openxmlformats.org/officeDocument/2006/relationships/control" Target="../activeX/activeX121.xml"/><Relationship Id="rId141" Type="http://schemas.openxmlformats.org/officeDocument/2006/relationships/control" Target="../activeX/activeX137.xml"/><Relationship Id="rId146" Type="http://schemas.openxmlformats.org/officeDocument/2006/relationships/control" Target="../activeX/activeX142.xml"/><Relationship Id="rId167" Type="http://schemas.openxmlformats.org/officeDocument/2006/relationships/control" Target="../activeX/activeX163.xml"/><Relationship Id="rId7" Type="http://schemas.openxmlformats.org/officeDocument/2006/relationships/control" Target="../activeX/activeX3.xml"/><Relationship Id="rId71" Type="http://schemas.openxmlformats.org/officeDocument/2006/relationships/control" Target="../activeX/activeX67.xml"/><Relationship Id="rId92" Type="http://schemas.openxmlformats.org/officeDocument/2006/relationships/control" Target="../activeX/activeX88.xml"/><Relationship Id="rId162" Type="http://schemas.openxmlformats.org/officeDocument/2006/relationships/control" Target="../activeX/activeX158.xml"/><Relationship Id="rId2" Type="http://schemas.openxmlformats.org/officeDocument/2006/relationships/drawing" Target="../drawings/drawing1.xml"/><Relationship Id="rId29" Type="http://schemas.openxmlformats.org/officeDocument/2006/relationships/control" Target="../activeX/activeX25.xml"/><Relationship Id="rId24" Type="http://schemas.openxmlformats.org/officeDocument/2006/relationships/control" Target="../activeX/activeX20.xml"/><Relationship Id="rId40" Type="http://schemas.openxmlformats.org/officeDocument/2006/relationships/control" Target="../activeX/activeX36.xml"/><Relationship Id="rId45" Type="http://schemas.openxmlformats.org/officeDocument/2006/relationships/control" Target="../activeX/activeX41.xml"/><Relationship Id="rId66" Type="http://schemas.openxmlformats.org/officeDocument/2006/relationships/control" Target="../activeX/activeX62.xml"/><Relationship Id="rId87" Type="http://schemas.openxmlformats.org/officeDocument/2006/relationships/control" Target="../activeX/activeX83.xml"/><Relationship Id="rId110" Type="http://schemas.openxmlformats.org/officeDocument/2006/relationships/control" Target="../activeX/activeX106.xml"/><Relationship Id="rId115" Type="http://schemas.openxmlformats.org/officeDocument/2006/relationships/control" Target="../activeX/activeX111.xml"/><Relationship Id="rId131" Type="http://schemas.openxmlformats.org/officeDocument/2006/relationships/control" Target="../activeX/activeX127.xml"/><Relationship Id="rId136" Type="http://schemas.openxmlformats.org/officeDocument/2006/relationships/control" Target="../activeX/activeX132.xml"/><Relationship Id="rId157" Type="http://schemas.openxmlformats.org/officeDocument/2006/relationships/control" Target="../activeX/activeX153.xml"/><Relationship Id="rId61" Type="http://schemas.openxmlformats.org/officeDocument/2006/relationships/control" Target="../activeX/activeX57.xml"/><Relationship Id="rId82" Type="http://schemas.openxmlformats.org/officeDocument/2006/relationships/control" Target="../activeX/activeX78.xml"/><Relationship Id="rId152" Type="http://schemas.openxmlformats.org/officeDocument/2006/relationships/control" Target="../activeX/activeX148.xml"/><Relationship Id="rId19" Type="http://schemas.openxmlformats.org/officeDocument/2006/relationships/control" Target="../activeX/activeX15.xml"/><Relationship Id="rId14" Type="http://schemas.openxmlformats.org/officeDocument/2006/relationships/control" Target="../activeX/activeX10.xml"/><Relationship Id="rId30" Type="http://schemas.openxmlformats.org/officeDocument/2006/relationships/control" Target="../activeX/activeX26.xml"/><Relationship Id="rId35" Type="http://schemas.openxmlformats.org/officeDocument/2006/relationships/control" Target="../activeX/activeX31.xml"/><Relationship Id="rId56" Type="http://schemas.openxmlformats.org/officeDocument/2006/relationships/control" Target="../activeX/activeX52.xml"/><Relationship Id="rId77" Type="http://schemas.openxmlformats.org/officeDocument/2006/relationships/control" Target="../activeX/activeX73.xml"/><Relationship Id="rId100" Type="http://schemas.openxmlformats.org/officeDocument/2006/relationships/control" Target="../activeX/activeX96.xml"/><Relationship Id="rId105" Type="http://schemas.openxmlformats.org/officeDocument/2006/relationships/control" Target="../activeX/activeX101.xml"/><Relationship Id="rId126" Type="http://schemas.openxmlformats.org/officeDocument/2006/relationships/control" Target="../activeX/activeX122.xml"/><Relationship Id="rId147" Type="http://schemas.openxmlformats.org/officeDocument/2006/relationships/control" Target="../activeX/activeX143.xml"/><Relationship Id="rId168" Type="http://schemas.openxmlformats.org/officeDocument/2006/relationships/control" Target="../activeX/activeX164.xml"/><Relationship Id="rId8" Type="http://schemas.openxmlformats.org/officeDocument/2006/relationships/control" Target="../activeX/activeX4.xml"/><Relationship Id="rId51" Type="http://schemas.openxmlformats.org/officeDocument/2006/relationships/control" Target="../activeX/activeX47.xml"/><Relationship Id="rId72" Type="http://schemas.openxmlformats.org/officeDocument/2006/relationships/control" Target="../activeX/activeX68.xml"/><Relationship Id="rId93" Type="http://schemas.openxmlformats.org/officeDocument/2006/relationships/control" Target="../activeX/activeX89.xml"/><Relationship Id="rId98" Type="http://schemas.openxmlformats.org/officeDocument/2006/relationships/control" Target="../activeX/activeX94.xml"/><Relationship Id="rId121" Type="http://schemas.openxmlformats.org/officeDocument/2006/relationships/control" Target="../activeX/activeX117.xml"/><Relationship Id="rId142" Type="http://schemas.openxmlformats.org/officeDocument/2006/relationships/control" Target="../activeX/activeX138.xml"/><Relationship Id="rId163" Type="http://schemas.openxmlformats.org/officeDocument/2006/relationships/control" Target="../activeX/activeX159.xml"/><Relationship Id="rId3" Type="http://schemas.openxmlformats.org/officeDocument/2006/relationships/vmlDrawing" Target="../drawings/vmlDrawing1.vml"/><Relationship Id="rId25" Type="http://schemas.openxmlformats.org/officeDocument/2006/relationships/control" Target="../activeX/activeX21.xml"/><Relationship Id="rId46" Type="http://schemas.openxmlformats.org/officeDocument/2006/relationships/control" Target="../activeX/activeX42.xml"/><Relationship Id="rId67" Type="http://schemas.openxmlformats.org/officeDocument/2006/relationships/control" Target="../activeX/activeX63.xml"/><Relationship Id="rId116" Type="http://schemas.openxmlformats.org/officeDocument/2006/relationships/control" Target="../activeX/activeX112.xml"/><Relationship Id="rId137" Type="http://schemas.openxmlformats.org/officeDocument/2006/relationships/control" Target="../activeX/activeX133.xml"/><Relationship Id="rId158" Type="http://schemas.openxmlformats.org/officeDocument/2006/relationships/control" Target="../activeX/activeX154.xml"/><Relationship Id="rId20" Type="http://schemas.openxmlformats.org/officeDocument/2006/relationships/control" Target="../activeX/activeX16.xml"/><Relationship Id="rId41" Type="http://schemas.openxmlformats.org/officeDocument/2006/relationships/control" Target="../activeX/activeX37.xml"/><Relationship Id="rId62" Type="http://schemas.openxmlformats.org/officeDocument/2006/relationships/control" Target="../activeX/activeX58.xml"/><Relationship Id="rId83" Type="http://schemas.openxmlformats.org/officeDocument/2006/relationships/control" Target="../activeX/activeX79.xml"/><Relationship Id="rId88" Type="http://schemas.openxmlformats.org/officeDocument/2006/relationships/control" Target="../activeX/activeX84.xml"/><Relationship Id="rId111" Type="http://schemas.openxmlformats.org/officeDocument/2006/relationships/control" Target="../activeX/activeX107.xml"/><Relationship Id="rId132" Type="http://schemas.openxmlformats.org/officeDocument/2006/relationships/control" Target="../activeX/activeX128.xml"/><Relationship Id="rId153" Type="http://schemas.openxmlformats.org/officeDocument/2006/relationships/control" Target="../activeX/activeX14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66"/>
  <sheetViews>
    <sheetView tabSelected="1" topLeftCell="A26" workbookViewId="0">
      <pane xSplit="5832" ySplit="888" topLeftCell="J58" activePane="bottomRight"/>
      <selection sqref="A1:B1048576"/>
      <selection pane="topRight" activeCell="K26" sqref="K26"/>
      <selection pane="bottomLeft" activeCell="A11" sqref="A11"/>
      <selection pane="bottomRight" activeCell="M67" sqref="M67"/>
    </sheetView>
  </sheetViews>
  <sheetFormatPr defaultRowHeight="14.4" x14ac:dyDescent="0.3"/>
  <cols>
    <col min="1" max="1" width="36.6640625" customWidth="1"/>
    <col min="2" max="2" width="13.5546875" customWidth="1"/>
    <col min="3" max="3" width="14.88671875" style="12" bestFit="1" customWidth="1"/>
    <col min="4" max="5" width="13.88671875" style="12" bestFit="1" customWidth="1"/>
    <col min="6" max="7" width="14.88671875" style="12" bestFit="1" customWidth="1"/>
    <col min="8" max="9" width="13.88671875" style="12" bestFit="1" customWidth="1"/>
    <col min="10" max="11" width="14.88671875" style="12" bestFit="1" customWidth="1"/>
    <col min="12" max="13" width="13.88671875" style="12" bestFit="1" customWidth="1"/>
    <col min="14" max="15" width="14.88671875" style="12" bestFit="1" customWidth="1"/>
    <col min="16" max="17" width="13.88671875" style="12" bestFit="1" customWidth="1"/>
    <col min="18" max="19" width="14.88671875" style="12" bestFit="1" customWidth="1"/>
    <col min="20" max="21" width="13.88671875" style="12" bestFit="1" customWidth="1"/>
    <col min="22" max="23" width="14.88671875" style="12" bestFit="1" customWidth="1"/>
    <col min="24" max="25" width="0" style="12" hidden="1" customWidth="1"/>
    <col min="26" max="26" width="14.88671875" style="12" hidden="1" customWidth="1"/>
  </cols>
  <sheetData>
    <row r="1" spans="1:26" ht="15" thickBot="1" x14ac:dyDescent="0.35">
      <c r="A1" s="4" t="s">
        <v>125</v>
      </c>
      <c r="B1" s="1"/>
      <c r="C1" s="19">
        <v>2006</v>
      </c>
      <c r="D1" s="19"/>
      <c r="E1" s="19"/>
      <c r="F1" s="18">
        <v>2006</v>
      </c>
      <c r="G1" s="19">
        <v>2007</v>
      </c>
      <c r="H1" s="19"/>
      <c r="I1" s="19"/>
      <c r="J1" s="18">
        <v>2007</v>
      </c>
      <c r="K1" s="19">
        <v>2008</v>
      </c>
      <c r="L1" s="19"/>
      <c r="M1" s="19"/>
      <c r="N1" s="18">
        <v>2008</v>
      </c>
      <c r="O1" s="19">
        <v>2009</v>
      </c>
      <c r="P1" s="19"/>
      <c r="Q1" s="19"/>
      <c r="R1" s="13">
        <v>2009</v>
      </c>
      <c r="S1" s="19">
        <v>2010</v>
      </c>
      <c r="T1" s="19"/>
      <c r="U1" s="19"/>
      <c r="V1" s="13">
        <v>2010</v>
      </c>
      <c r="W1" s="19">
        <v>2011</v>
      </c>
      <c r="X1" s="19"/>
      <c r="Y1" s="19"/>
      <c r="Z1" s="13">
        <v>2011</v>
      </c>
    </row>
    <row r="2" spans="1:26" ht="15" thickBot="1" x14ac:dyDescent="0.35">
      <c r="A2" s="5" t="s">
        <v>1</v>
      </c>
      <c r="B2" s="2" t="s">
        <v>2</v>
      </c>
      <c r="C2" s="10" t="s">
        <v>179</v>
      </c>
      <c r="D2" s="10" t="s">
        <v>180</v>
      </c>
      <c r="E2" s="10" t="s">
        <v>181</v>
      </c>
      <c r="F2" s="10" t="s">
        <v>182</v>
      </c>
      <c r="G2" s="10" t="s">
        <v>179</v>
      </c>
      <c r="H2" s="10" t="s">
        <v>180</v>
      </c>
      <c r="I2" s="10" t="s">
        <v>181</v>
      </c>
      <c r="J2" s="10" t="s">
        <v>182</v>
      </c>
      <c r="K2" s="10" t="s">
        <v>179</v>
      </c>
      <c r="L2" s="10" t="s">
        <v>180</v>
      </c>
      <c r="M2" s="10" t="s">
        <v>181</v>
      </c>
      <c r="N2" s="10" t="s">
        <v>182</v>
      </c>
      <c r="O2" s="10" t="s">
        <v>179</v>
      </c>
      <c r="P2" s="10" t="s">
        <v>180</v>
      </c>
      <c r="Q2" s="10" t="s">
        <v>181</v>
      </c>
      <c r="R2" s="10" t="s">
        <v>182</v>
      </c>
      <c r="S2" s="10" t="s">
        <v>179</v>
      </c>
      <c r="T2" s="10" t="s">
        <v>180</v>
      </c>
      <c r="U2" s="10" t="s">
        <v>181</v>
      </c>
      <c r="V2" s="10" t="s">
        <v>182</v>
      </c>
      <c r="W2" s="10" t="s">
        <v>179</v>
      </c>
      <c r="X2" s="10" t="s">
        <v>180</v>
      </c>
      <c r="Y2" s="10" t="s">
        <v>181</v>
      </c>
      <c r="Z2" s="10" t="s">
        <v>182</v>
      </c>
    </row>
    <row r="3" spans="1:26" ht="15" thickBot="1" x14ac:dyDescent="0.35">
      <c r="A3" s="6" t="s">
        <v>126</v>
      </c>
      <c r="B3" s="3">
        <v>1805</v>
      </c>
      <c r="C3" s="11">
        <v>120344.08</v>
      </c>
      <c r="D3" s="11"/>
      <c r="E3" s="11">
        <v>1000</v>
      </c>
      <c r="F3" s="11">
        <f>SUM(C3:E3)</f>
        <v>121344.08</v>
      </c>
      <c r="G3" s="11">
        <v>107344.08</v>
      </c>
      <c r="H3" s="11"/>
      <c r="I3" s="11">
        <v>1000</v>
      </c>
      <c r="J3" s="11">
        <f>SUM(G3:I3)</f>
        <v>108344.08</v>
      </c>
      <c r="K3" s="11">
        <v>107344.08</v>
      </c>
      <c r="L3" s="11"/>
      <c r="M3" s="11">
        <v>1000</v>
      </c>
      <c r="N3" s="11">
        <f>SUM(K3:M3)</f>
        <v>108344.08</v>
      </c>
      <c r="O3" s="11">
        <v>102344.08</v>
      </c>
      <c r="P3" s="11"/>
      <c r="Q3" s="11">
        <v>1000</v>
      </c>
      <c r="R3" s="11">
        <f>SUM(O3:Q3)</f>
        <v>103344.08</v>
      </c>
      <c r="S3" s="11">
        <v>102344.08</v>
      </c>
      <c r="T3" s="11"/>
      <c r="U3" s="11">
        <v>1000</v>
      </c>
      <c r="V3" s="11">
        <f>SUM(S3:U3)</f>
        <v>103344.08</v>
      </c>
      <c r="W3" s="11">
        <v>103344.08</v>
      </c>
      <c r="X3" s="11"/>
      <c r="Y3" s="11"/>
      <c r="Z3" s="11">
        <f>SUM(W3:Y3)</f>
        <v>103344.08</v>
      </c>
    </row>
    <row r="4" spans="1:26" ht="15" thickBot="1" x14ac:dyDescent="0.35">
      <c r="A4" s="6" t="s">
        <v>127</v>
      </c>
      <c r="B4" s="3">
        <v>1806</v>
      </c>
      <c r="C4" s="11">
        <v>26339.97</v>
      </c>
      <c r="D4" s="11"/>
      <c r="E4" s="11">
        <v>2744.71</v>
      </c>
      <c r="F4" s="11">
        <f t="shared" ref="F4:F62" si="0">SUM(C4:E4)</f>
        <v>29084.68</v>
      </c>
      <c r="G4" s="11">
        <v>26339.97</v>
      </c>
      <c r="H4" s="11"/>
      <c r="I4" s="11">
        <v>2744.71</v>
      </c>
      <c r="J4" s="11">
        <f t="shared" ref="J4:J62" si="1">SUM(G4:I4)</f>
        <v>29084.68</v>
      </c>
      <c r="K4" s="11">
        <v>26339.97</v>
      </c>
      <c r="L4" s="11"/>
      <c r="M4" s="11">
        <v>2744.71</v>
      </c>
      <c r="N4" s="11">
        <f t="shared" ref="N4:N62" si="2">SUM(K4:M4)</f>
        <v>29084.68</v>
      </c>
      <c r="O4" s="11">
        <v>26339.97</v>
      </c>
      <c r="P4" s="11"/>
      <c r="Q4" s="11">
        <v>2744.71</v>
      </c>
      <c r="R4" s="11">
        <f t="shared" ref="R4:R62" si="3">SUM(O4:Q4)</f>
        <v>29084.68</v>
      </c>
      <c r="S4" s="11">
        <v>26584.080000000002</v>
      </c>
      <c r="T4" s="11"/>
      <c r="U4" s="11">
        <v>2744.71</v>
      </c>
      <c r="V4" s="11">
        <f t="shared" ref="V4:V62" si="4">SUM(S4:U4)</f>
        <v>29328.79</v>
      </c>
      <c r="W4" s="11">
        <v>37599.93</v>
      </c>
      <c r="X4" s="11"/>
      <c r="Y4" s="11"/>
      <c r="Z4" s="11">
        <f t="shared" ref="Z4:Z62" si="5">SUM(W4:Y4)</f>
        <v>37599.93</v>
      </c>
    </row>
    <row r="5" spans="1:26" ht="15" thickBot="1" x14ac:dyDescent="0.35">
      <c r="A5" s="6" t="s">
        <v>128</v>
      </c>
      <c r="B5" s="3">
        <v>1808</v>
      </c>
      <c r="C5" s="11">
        <v>122348.55</v>
      </c>
      <c r="D5" s="11"/>
      <c r="E5" s="11"/>
      <c r="F5" s="11">
        <f t="shared" si="0"/>
        <v>122348.55</v>
      </c>
      <c r="G5" s="11">
        <v>124293.83</v>
      </c>
      <c r="H5" s="11"/>
      <c r="I5" s="11"/>
      <c r="J5" s="11">
        <f t="shared" si="1"/>
        <v>124293.83</v>
      </c>
      <c r="K5" s="11">
        <v>134453.82999999999</v>
      </c>
      <c r="L5" s="11"/>
      <c r="M5" s="11"/>
      <c r="N5" s="11">
        <f t="shared" si="2"/>
        <v>134453.82999999999</v>
      </c>
      <c r="O5" s="11">
        <v>146707.95000000001</v>
      </c>
      <c r="P5" s="11"/>
      <c r="Q5" s="11"/>
      <c r="R5" s="11">
        <f t="shared" si="3"/>
        <v>146707.95000000001</v>
      </c>
      <c r="S5" s="11">
        <v>152999.95000000001</v>
      </c>
      <c r="T5" s="11"/>
      <c r="U5" s="11"/>
      <c r="V5" s="11">
        <f t="shared" si="4"/>
        <v>152999.95000000001</v>
      </c>
      <c r="W5" s="11">
        <v>173326.53</v>
      </c>
      <c r="X5" s="11"/>
      <c r="Y5" s="11"/>
      <c r="Z5" s="11">
        <f t="shared" si="5"/>
        <v>173326.53</v>
      </c>
    </row>
    <row r="6" spans="1:26" ht="15" thickBot="1" x14ac:dyDescent="0.35">
      <c r="A6" s="6" t="s">
        <v>129</v>
      </c>
      <c r="B6" s="3">
        <v>1810</v>
      </c>
      <c r="C6" s="11"/>
      <c r="D6" s="11"/>
      <c r="E6" s="11">
        <v>7040</v>
      </c>
      <c r="F6" s="11">
        <f t="shared" si="0"/>
        <v>7040</v>
      </c>
      <c r="G6" s="11"/>
      <c r="H6" s="11"/>
      <c r="I6" s="11">
        <v>7040</v>
      </c>
      <c r="J6" s="11">
        <f t="shared" si="1"/>
        <v>7040</v>
      </c>
      <c r="K6" s="11"/>
      <c r="L6" s="11"/>
      <c r="M6" s="11">
        <v>7040</v>
      </c>
      <c r="N6" s="11">
        <f t="shared" si="2"/>
        <v>7040</v>
      </c>
      <c r="O6" s="11"/>
      <c r="P6" s="11"/>
      <c r="Q6" s="11">
        <v>7040</v>
      </c>
      <c r="R6" s="11">
        <f t="shared" si="3"/>
        <v>7040</v>
      </c>
      <c r="S6" s="11"/>
      <c r="T6" s="11"/>
      <c r="U6" s="11">
        <v>7040</v>
      </c>
      <c r="V6" s="11">
        <f t="shared" si="4"/>
        <v>7040</v>
      </c>
      <c r="W6" s="11"/>
      <c r="X6" s="11"/>
      <c r="Y6" s="11"/>
      <c r="Z6" s="11">
        <f t="shared" si="5"/>
        <v>0</v>
      </c>
    </row>
    <row r="7" spans="1:26" ht="22.2" thickBot="1" x14ac:dyDescent="0.35">
      <c r="A7" s="6" t="s">
        <v>130</v>
      </c>
      <c r="B7" s="3">
        <v>1815</v>
      </c>
      <c r="C7" s="11"/>
      <c r="D7" s="11"/>
      <c r="E7" s="11"/>
      <c r="F7" s="11">
        <f t="shared" si="0"/>
        <v>0</v>
      </c>
      <c r="G7" s="11"/>
      <c r="H7" s="11"/>
      <c r="I7" s="11"/>
      <c r="J7" s="11">
        <f t="shared" si="1"/>
        <v>0</v>
      </c>
      <c r="K7" s="11"/>
      <c r="L7" s="11"/>
      <c r="M7" s="11"/>
      <c r="N7" s="11">
        <f t="shared" si="2"/>
        <v>0</v>
      </c>
      <c r="O7" s="11"/>
      <c r="P7" s="11"/>
      <c r="Q7" s="11"/>
      <c r="R7" s="11">
        <f t="shared" si="3"/>
        <v>0</v>
      </c>
      <c r="S7" s="11"/>
      <c r="T7" s="11"/>
      <c r="U7" s="11"/>
      <c r="V7" s="11">
        <f t="shared" si="4"/>
        <v>0</v>
      </c>
      <c r="W7" s="11"/>
      <c r="X7" s="11"/>
      <c r="Y7" s="11"/>
      <c r="Z7" s="11">
        <f t="shared" si="5"/>
        <v>0</v>
      </c>
    </row>
    <row r="8" spans="1:26" ht="22.2" thickBot="1" x14ac:dyDescent="0.35">
      <c r="A8" s="6" t="s">
        <v>131</v>
      </c>
      <c r="B8" s="3">
        <v>1820</v>
      </c>
      <c r="C8" s="11">
        <v>203529.27</v>
      </c>
      <c r="D8" s="11">
        <v>197857.5</v>
      </c>
      <c r="E8" s="11">
        <v>73281.78</v>
      </c>
      <c r="F8" s="11">
        <f t="shared" si="0"/>
        <v>474668.55000000005</v>
      </c>
      <c r="G8" s="11">
        <v>185696.64000000001</v>
      </c>
      <c r="H8" s="11">
        <v>197857.5</v>
      </c>
      <c r="I8" s="11">
        <v>73281.78</v>
      </c>
      <c r="J8" s="11">
        <f t="shared" si="1"/>
        <v>456835.92000000004</v>
      </c>
      <c r="K8" s="11">
        <v>209183.62</v>
      </c>
      <c r="L8" s="11">
        <f>[1]CapAssets!$G$23</f>
        <v>197857.5</v>
      </c>
      <c r="M8" s="11">
        <v>74354.87</v>
      </c>
      <c r="N8" s="11">
        <f t="shared" si="2"/>
        <v>481395.99</v>
      </c>
      <c r="O8" s="11">
        <v>209183.62</v>
      </c>
      <c r="P8" s="11">
        <v>197857.5</v>
      </c>
      <c r="Q8" s="11">
        <v>74354.87</v>
      </c>
      <c r="R8" s="11">
        <f t="shared" si="3"/>
        <v>481395.99</v>
      </c>
      <c r="S8" s="11">
        <v>209183.62</v>
      </c>
      <c r="T8" s="11">
        <v>220193.69</v>
      </c>
      <c r="U8" s="11">
        <v>74354.87</v>
      </c>
      <c r="V8" s="11">
        <f t="shared" si="4"/>
        <v>503732.18</v>
      </c>
      <c r="W8" s="11">
        <v>503732.18</v>
      </c>
      <c r="X8" s="11"/>
      <c r="Y8" s="11"/>
      <c r="Z8" s="11">
        <f t="shared" si="5"/>
        <v>503732.18</v>
      </c>
    </row>
    <row r="9" spans="1:26" ht="15" thickBot="1" x14ac:dyDescent="0.35">
      <c r="A9" s="6" t="s">
        <v>132</v>
      </c>
      <c r="B9" s="3">
        <v>1825</v>
      </c>
      <c r="C9" s="11"/>
      <c r="D9" s="11"/>
      <c r="E9" s="11"/>
      <c r="F9" s="11">
        <f t="shared" si="0"/>
        <v>0</v>
      </c>
      <c r="G9" s="11"/>
      <c r="H9" s="11"/>
      <c r="I9" s="11"/>
      <c r="J9" s="11">
        <f t="shared" si="1"/>
        <v>0</v>
      </c>
      <c r="K9" s="11"/>
      <c r="L9" s="11"/>
      <c r="M9" s="11"/>
      <c r="N9" s="11">
        <f t="shared" si="2"/>
        <v>0</v>
      </c>
      <c r="O9" s="11"/>
      <c r="P9" s="11"/>
      <c r="Q9" s="11"/>
      <c r="R9" s="11">
        <f t="shared" si="3"/>
        <v>0</v>
      </c>
      <c r="S9" s="11"/>
      <c r="T9" s="11"/>
      <c r="U9" s="11"/>
      <c r="V9" s="11">
        <f t="shared" si="4"/>
        <v>0</v>
      </c>
      <c r="W9" s="11"/>
      <c r="X9" s="11"/>
      <c r="Y9" s="11"/>
      <c r="Z9" s="11">
        <f t="shared" si="5"/>
        <v>0</v>
      </c>
    </row>
    <row r="10" spans="1:26" ht="15" thickBot="1" x14ac:dyDescent="0.35">
      <c r="A10" s="6" t="s">
        <v>133</v>
      </c>
      <c r="B10" s="3">
        <v>1830</v>
      </c>
      <c r="C10" s="11">
        <v>1653772.87</v>
      </c>
      <c r="D10" s="11">
        <v>322100.46999999997</v>
      </c>
      <c r="E10" s="11">
        <v>1562440</v>
      </c>
      <c r="F10" s="11">
        <f t="shared" si="0"/>
        <v>3538313.34</v>
      </c>
      <c r="G10" s="11">
        <v>2059266.64</v>
      </c>
      <c r="H10" s="11">
        <v>337813.59</v>
      </c>
      <c r="I10" s="11">
        <v>1572357.31</v>
      </c>
      <c r="J10" s="11">
        <f t="shared" si="1"/>
        <v>3969437.54</v>
      </c>
      <c r="K10" s="11">
        <v>2382781.5499999998</v>
      </c>
      <c r="L10" s="11">
        <f>[1]CapAssets!$G$41</f>
        <v>393231.33999999997</v>
      </c>
      <c r="M10" s="11">
        <v>1586863.88</v>
      </c>
      <c r="N10" s="11">
        <f t="shared" si="2"/>
        <v>4362876.7699999996</v>
      </c>
      <c r="O10" s="11">
        <v>2601229.19</v>
      </c>
      <c r="P10" s="11">
        <v>454949.53</v>
      </c>
      <c r="Q10" s="11">
        <v>1636928.55</v>
      </c>
      <c r="R10" s="11">
        <f t="shared" si="3"/>
        <v>4693107.2699999996</v>
      </c>
      <c r="S10" s="11">
        <v>2890303.53</v>
      </c>
      <c r="T10" s="11">
        <v>549039.81999999995</v>
      </c>
      <c r="U10" s="11">
        <v>1661017.4</v>
      </c>
      <c r="V10" s="11">
        <f t="shared" si="4"/>
        <v>5100360.75</v>
      </c>
      <c r="W10" s="11">
        <v>5481315.3600000003</v>
      </c>
      <c r="X10" s="11"/>
      <c r="Y10" s="11"/>
      <c r="Z10" s="11">
        <f t="shared" si="5"/>
        <v>5481315.3600000003</v>
      </c>
    </row>
    <row r="11" spans="1:26" ht="15" thickBot="1" x14ac:dyDescent="0.35">
      <c r="A11" s="6" t="s">
        <v>134</v>
      </c>
      <c r="B11" s="3">
        <v>1835</v>
      </c>
      <c r="C11" s="11">
        <v>7267784.0599999996</v>
      </c>
      <c r="D11" s="11">
        <v>34615.839999999997</v>
      </c>
      <c r="E11" s="11">
        <v>112361.53</v>
      </c>
      <c r="F11" s="11">
        <f t="shared" si="0"/>
        <v>7414761.4299999997</v>
      </c>
      <c r="G11" s="11">
        <v>8004651.3300000001</v>
      </c>
      <c r="H11" s="11">
        <v>42065.89</v>
      </c>
      <c r="I11" s="11">
        <v>124432.05</v>
      </c>
      <c r="J11" s="11">
        <f t="shared" si="1"/>
        <v>8171149.2699999996</v>
      </c>
      <c r="K11" s="11">
        <v>8763723.7300000004</v>
      </c>
      <c r="L11" s="11">
        <f>[1]CapAssets!$G$54</f>
        <v>70521.73</v>
      </c>
      <c r="M11" s="11">
        <v>149746</v>
      </c>
      <c r="N11" s="11">
        <f t="shared" si="2"/>
        <v>8983991.4600000009</v>
      </c>
      <c r="O11" s="11">
        <v>8695848.1199999992</v>
      </c>
      <c r="P11" s="11">
        <v>94657.7</v>
      </c>
      <c r="Q11" s="11">
        <v>200997.07</v>
      </c>
      <c r="R11" s="11">
        <f t="shared" si="3"/>
        <v>8991502.8899999987</v>
      </c>
      <c r="S11" s="11">
        <v>9778720.4199999999</v>
      </c>
      <c r="T11" s="11">
        <v>154285.91</v>
      </c>
      <c r="U11" s="11">
        <v>238899.42</v>
      </c>
      <c r="V11" s="11">
        <f t="shared" si="4"/>
        <v>10171905.75</v>
      </c>
      <c r="W11" s="11">
        <v>10519284.689999999</v>
      </c>
      <c r="X11" s="11"/>
      <c r="Y11" s="11"/>
      <c r="Z11" s="11">
        <f t="shared" si="5"/>
        <v>10519284.689999999</v>
      </c>
    </row>
    <row r="12" spans="1:26" ht="15" thickBot="1" x14ac:dyDescent="0.35">
      <c r="A12" s="6" t="s">
        <v>135</v>
      </c>
      <c r="B12" s="3">
        <v>1840</v>
      </c>
      <c r="C12" s="11">
        <v>775029.42</v>
      </c>
      <c r="D12" s="11">
        <v>451272.34</v>
      </c>
      <c r="E12" s="11">
        <v>748519.93</v>
      </c>
      <c r="F12" s="11">
        <f t="shared" si="0"/>
        <v>1974821.69</v>
      </c>
      <c r="G12" s="11">
        <v>828099.57</v>
      </c>
      <c r="H12" s="11">
        <v>453912.91</v>
      </c>
      <c r="I12" s="11">
        <v>757025.16</v>
      </c>
      <c r="J12" s="11">
        <f t="shared" si="1"/>
        <v>2039037.6400000001</v>
      </c>
      <c r="K12" s="11">
        <v>909834.18</v>
      </c>
      <c r="L12" s="11">
        <f>[1]CapAssets!$G$91</f>
        <v>456230.25000000012</v>
      </c>
      <c r="M12" s="11">
        <v>777911.26</v>
      </c>
      <c r="N12" s="11">
        <f t="shared" si="2"/>
        <v>2143975.6900000004</v>
      </c>
      <c r="O12" s="11">
        <v>936709.46</v>
      </c>
      <c r="P12" s="11">
        <v>489468.31</v>
      </c>
      <c r="Q12" s="11">
        <v>798089.36</v>
      </c>
      <c r="R12" s="11">
        <f t="shared" si="3"/>
        <v>2224267.13</v>
      </c>
      <c r="S12" s="11">
        <v>982019.03</v>
      </c>
      <c r="T12" s="11">
        <v>506083.95</v>
      </c>
      <c r="U12" s="11">
        <v>806325.32</v>
      </c>
      <c r="V12" s="11">
        <f t="shared" si="4"/>
        <v>2294428.2999999998</v>
      </c>
      <c r="W12" s="11">
        <v>2351312.04</v>
      </c>
      <c r="X12" s="11"/>
      <c r="Y12" s="11"/>
      <c r="Z12" s="11">
        <f t="shared" si="5"/>
        <v>2351312.04</v>
      </c>
    </row>
    <row r="13" spans="1:26" ht="15" thickBot="1" x14ac:dyDescent="0.35">
      <c r="A13" s="6" t="s">
        <v>136</v>
      </c>
      <c r="B13" s="3">
        <v>1845</v>
      </c>
      <c r="C13" s="11">
        <v>3238024.6</v>
      </c>
      <c r="D13" s="11">
        <v>41308.65</v>
      </c>
      <c r="E13" s="11">
        <v>37175.129999999997</v>
      </c>
      <c r="F13" s="11">
        <f t="shared" si="0"/>
        <v>3316508.38</v>
      </c>
      <c r="G13" s="11">
        <v>3581188.89</v>
      </c>
      <c r="H13" s="11">
        <v>48466.34</v>
      </c>
      <c r="I13" s="11">
        <v>37986.75</v>
      </c>
      <c r="J13" s="11">
        <f t="shared" si="1"/>
        <v>3667641.98</v>
      </c>
      <c r="K13" s="11">
        <v>4212748.18</v>
      </c>
      <c r="L13" s="11">
        <f>[1]CapAssets!$G$104</f>
        <v>58239.270000000004</v>
      </c>
      <c r="M13" s="11">
        <v>45056.17</v>
      </c>
      <c r="N13" s="11">
        <f t="shared" si="2"/>
        <v>4316043.6199999992</v>
      </c>
      <c r="O13" s="11">
        <v>4631494.97</v>
      </c>
      <c r="P13" s="11">
        <v>86032.91</v>
      </c>
      <c r="Q13" s="11">
        <v>70344.87</v>
      </c>
      <c r="R13" s="11">
        <f t="shared" si="3"/>
        <v>4787872.75</v>
      </c>
      <c r="S13" s="11">
        <v>4772979.3600000003</v>
      </c>
      <c r="T13" s="11">
        <v>99316.82</v>
      </c>
      <c r="U13" s="11">
        <v>79222.210000000006</v>
      </c>
      <c r="V13" s="11">
        <f t="shared" si="4"/>
        <v>4951518.3900000006</v>
      </c>
      <c r="W13" s="11">
        <v>6082569.2999999998</v>
      </c>
      <c r="X13" s="11"/>
      <c r="Y13" s="11"/>
      <c r="Z13" s="11">
        <f t="shared" si="5"/>
        <v>6082569.2999999998</v>
      </c>
    </row>
    <row r="14" spans="1:26" ht="15" thickBot="1" x14ac:dyDescent="0.35">
      <c r="A14" s="6" t="s">
        <v>137</v>
      </c>
      <c r="B14" s="3">
        <v>1850</v>
      </c>
      <c r="C14" s="11">
        <v>3566526.74</v>
      </c>
      <c r="D14" s="11">
        <v>127632.51</v>
      </c>
      <c r="E14" s="11">
        <v>1221873.1200000001</v>
      </c>
      <c r="F14" s="11">
        <f t="shared" si="0"/>
        <v>4916032.37</v>
      </c>
      <c r="G14" s="11">
        <v>3836160.32</v>
      </c>
      <c r="H14" s="11">
        <v>135748.31</v>
      </c>
      <c r="I14" s="11">
        <v>1203484.17</v>
      </c>
      <c r="J14" s="11">
        <f t="shared" si="1"/>
        <v>5175392.8</v>
      </c>
      <c r="K14" s="11">
        <v>4367323.8</v>
      </c>
      <c r="L14" s="11">
        <f>[1]CapAssets!$G$119</f>
        <v>146629.27000000002</v>
      </c>
      <c r="M14" s="11">
        <v>1243317.93</v>
      </c>
      <c r="N14" s="11">
        <f t="shared" si="2"/>
        <v>5757271</v>
      </c>
      <c r="O14" s="11">
        <v>4163255.21</v>
      </c>
      <c r="P14" s="11">
        <v>149739.59</v>
      </c>
      <c r="Q14" s="11">
        <v>1362862.33</v>
      </c>
      <c r="R14" s="11">
        <f t="shared" si="3"/>
        <v>5675857.1299999999</v>
      </c>
      <c r="S14" s="11">
        <v>4517438.97</v>
      </c>
      <c r="T14" s="11">
        <v>189326.83</v>
      </c>
      <c r="U14" s="11">
        <v>1446844.4</v>
      </c>
      <c r="V14" s="11">
        <f t="shared" si="4"/>
        <v>6153610.1999999993</v>
      </c>
      <c r="W14" s="11">
        <v>6601893.8499999996</v>
      </c>
      <c r="X14" s="11"/>
      <c r="Y14" s="11"/>
      <c r="Z14" s="11">
        <f t="shared" si="5"/>
        <v>6601893.8499999996</v>
      </c>
    </row>
    <row r="15" spans="1:26" ht="15" thickBot="1" x14ac:dyDescent="0.35">
      <c r="A15" s="6" t="s">
        <v>138</v>
      </c>
      <c r="B15" s="3">
        <v>1855</v>
      </c>
      <c r="C15" s="11">
        <v>1757898.8</v>
      </c>
      <c r="D15" s="11">
        <v>24775.96</v>
      </c>
      <c r="E15" s="11">
        <v>85283.58</v>
      </c>
      <c r="F15" s="11">
        <f t="shared" si="0"/>
        <v>1867958.34</v>
      </c>
      <c r="G15" s="11">
        <v>2054241.32</v>
      </c>
      <c r="H15" s="11">
        <v>36773.879999999997</v>
      </c>
      <c r="I15" s="11">
        <v>101792.34</v>
      </c>
      <c r="J15" s="11">
        <f t="shared" si="1"/>
        <v>2192807.54</v>
      </c>
      <c r="K15" s="11">
        <v>2304946.98</v>
      </c>
      <c r="L15" s="11">
        <f>[1]CapAssets!$G$65+[1]CapAssets!$G$79</f>
        <v>76729.260000000009</v>
      </c>
      <c r="M15" s="11">
        <v>120608.67</v>
      </c>
      <c r="N15" s="11">
        <f t="shared" si="2"/>
        <v>2502284.91</v>
      </c>
      <c r="O15" s="11">
        <v>2558339.64</v>
      </c>
      <c r="P15" s="11">
        <v>104011.9</v>
      </c>
      <c r="Q15" s="11">
        <v>140894.66</v>
      </c>
      <c r="R15" s="11">
        <f t="shared" si="3"/>
        <v>2803246.2</v>
      </c>
      <c r="S15" s="11">
        <v>2765206.64</v>
      </c>
      <c r="T15" s="11">
        <v>118130.68</v>
      </c>
      <c r="U15" s="11">
        <v>159847.48000000001</v>
      </c>
      <c r="V15" s="11">
        <f t="shared" si="4"/>
        <v>3043184.8000000003</v>
      </c>
      <c r="W15" s="11">
        <v>3323673.98</v>
      </c>
      <c r="X15" s="11"/>
      <c r="Y15" s="11"/>
      <c r="Z15" s="11">
        <f t="shared" si="5"/>
        <v>3323673.98</v>
      </c>
    </row>
    <row r="16" spans="1:26" ht="15" thickBot="1" x14ac:dyDescent="0.35">
      <c r="A16" s="6" t="s">
        <v>139</v>
      </c>
      <c r="B16" s="3">
        <v>1860</v>
      </c>
      <c r="C16" s="11">
        <v>1879667.27</v>
      </c>
      <c r="D16" s="11">
        <v>91703.67</v>
      </c>
      <c r="E16" s="11">
        <v>321417.32</v>
      </c>
      <c r="F16" s="11">
        <f t="shared" si="0"/>
        <v>2292788.2599999998</v>
      </c>
      <c r="G16" s="11">
        <v>1935712.28</v>
      </c>
      <c r="H16" s="11">
        <v>92158.67</v>
      </c>
      <c r="I16" s="11">
        <v>410394.44</v>
      </c>
      <c r="J16" s="11">
        <f t="shared" si="1"/>
        <v>2438265.39</v>
      </c>
      <c r="K16" s="11">
        <v>2002995.64</v>
      </c>
      <c r="L16" s="11">
        <f>[1]CapAssets!$G$133</f>
        <v>137719.82</v>
      </c>
      <c r="M16" s="11">
        <v>436396.56</v>
      </c>
      <c r="N16" s="11">
        <f t="shared" si="2"/>
        <v>2577112.02</v>
      </c>
      <c r="O16" s="11">
        <v>2026140.21</v>
      </c>
      <c r="P16" s="11">
        <v>146661.64000000001</v>
      </c>
      <c r="Q16" s="11">
        <v>436396.56</v>
      </c>
      <c r="R16" s="11">
        <f t="shared" si="3"/>
        <v>2609198.41</v>
      </c>
      <c r="S16" s="11">
        <v>2076042.64</v>
      </c>
      <c r="T16" s="11">
        <v>199968.57</v>
      </c>
      <c r="U16" s="11">
        <v>436396.56</v>
      </c>
      <c r="V16" s="11">
        <f t="shared" si="4"/>
        <v>2712407.77</v>
      </c>
      <c r="W16" s="11">
        <v>2802097.97</v>
      </c>
      <c r="X16" s="11"/>
      <c r="Y16" s="11"/>
      <c r="Z16" s="11">
        <f t="shared" si="5"/>
        <v>2802097.97</v>
      </c>
    </row>
    <row r="17" spans="1:26" ht="15" thickBot="1" x14ac:dyDescent="0.35">
      <c r="A17" s="6" t="s">
        <v>140</v>
      </c>
      <c r="B17" s="3">
        <v>1865</v>
      </c>
      <c r="C17" s="11">
        <v>0</v>
      </c>
      <c r="D17" s="11"/>
      <c r="E17" s="11"/>
      <c r="F17" s="11">
        <f t="shared" si="0"/>
        <v>0</v>
      </c>
      <c r="G17" s="11"/>
      <c r="H17" s="11"/>
      <c r="I17" s="11"/>
      <c r="J17" s="11">
        <f t="shared" si="1"/>
        <v>0</v>
      </c>
      <c r="K17" s="11"/>
      <c r="L17" s="11"/>
      <c r="M17" s="11"/>
      <c r="N17" s="11">
        <f t="shared" si="2"/>
        <v>0</v>
      </c>
      <c r="O17" s="11"/>
      <c r="P17" s="11"/>
      <c r="Q17" s="11"/>
      <c r="R17" s="11">
        <f t="shared" si="3"/>
        <v>0</v>
      </c>
      <c r="S17" s="11"/>
      <c r="T17" s="11"/>
      <c r="U17" s="11"/>
      <c r="V17" s="11">
        <f t="shared" si="4"/>
        <v>0</v>
      </c>
      <c r="W17" s="11"/>
      <c r="X17" s="11"/>
      <c r="Y17" s="11"/>
      <c r="Z17" s="11">
        <f t="shared" si="5"/>
        <v>0</v>
      </c>
    </row>
    <row r="18" spans="1:26" ht="15" thickBot="1" x14ac:dyDescent="0.35">
      <c r="A18" s="6" t="s">
        <v>141</v>
      </c>
      <c r="B18" s="3">
        <v>1870</v>
      </c>
      <c r="C18" s="11"/>
      <c r="D18" s="11"/>
      <c r="E18" s="11"/>
      <c r="F18" s="11">
        <f t="shared" si="0"/>
        <v>0</v>
      </c>
      <c r="G18" s="11"/>
      <c r="H18" s="11"/>
      <c r="I18" s="11"/>
      <c r="J18" s="11">
        <f t="shared" si="1"/>
        <v>0</v>
      </c>
      <c r="K18" s="11"/>
      <c r="L18" s="11"/>
      <c r="M18" s="11"/>
      <c r="N18" s="11">
        <f t="shared" si="2"/>
        <v>0</v>
      </c>
      <c r="O18" s="11"/>
      <c r="P18" s="11"/>
      <c r="Q18" s="11"/>
      <c r="R18" s="11">
        <f t="shared" si="3"/>
        <v>0</v>
      </c>
      <c r="S18" s="11"/>
      <c r="T18" s="11"/>
      <c r="U18" s="11"/>
      <c r="V18" s="11">
        <f t="shared" si="4"/>
        <v>0</v>
      </c>
      <c r="W18" s="11"/>
      <c r="X18" s="11"/>
      <c r="Y18" s="11"/>
      <c r="Z18" s="11">
        <f t="shared" si="5"/>
        <v>0</v>
      </c>
    </row>
    <row r="19" spans="1:26" ht="15" thickBot="1" x14ac:dyDescent="0.35">
      <c r="A19" s="7" t="s">
        <v>142</v>
      </c>
      <c r="B19" s="8">
        <v>1875</v>
      </c>
      <c r="C19" s="11"/>
      <c r="D19" s="11"/>
      <c r="E19" s="11"/>
      <c r="F19" s="11">
        <f t="shared" si="0"/>
        <v>0</v>
      </c>
      <c r="G19" s="11"/>
      <c r="H19" s="11"/>
      <c r="I19" s="11"/>
      <c r="J19" s="11">
        <f t="shared" si="1"/>
        <v>0</v>
      </c>
      <c r="K19" s="11"/>
      <c r="L19" s="11"/>
      <c r="M19" s="11"/>
      <c r="N19" s="11">
        <f t="shared" si="2"/>
        <v>0</v>
      </c>
      <c r="O19" s="11"/>
      <c r="P19" s="11"/>
      <c r="Q19" s="11"/>
      <c r="R19" s="11">
        <f t="shared" si="3"/>
        <v>0</v>
      </c>
      <c r="S19" s="11"/>
      <c r="T19" s="11"/>
      <c r="U19" s="11"/>
      <c r="V19" s="11">
        <f t="shared" si="4"/>
        <v>0</v>
      </c>
      <c r="W19" s="11"/>
      <c r="X19" s="11"/>
      <c r="Y19" s="11"/>
      <c r="Z19" s="11">
        <f t="shared" si="5"/>
        <v>0</v>
      </c>
    </row>
    <row r="20" spans="1:26" ht="15" thickBot="1" x14ac:dyDescent="0.35">
      <c r="A20" s="4" t="s">
        <v>143</v>
      </c>
      <c r="B20" s="1"/>
      <c r="C20" s="11"/>
      <c r="D20" s="11"/>
      <c r="E20" s="11"/>
      <c r="F20" s="11">
        <f t="shared" si="0"/>
        <v>0</v>
      </c>
      <c r="G20" s="11"/>
      <c r="H20" s="11"/>
      <c r="I20" s="11"/>
      <c r="J20" s="11">
        <f t="shared" si="1"/>
        <v>0</v>
      </c>
      <c r="K20" s="11"/>
      <c r="L20" s="11"/>
      <c r="M20" s="11"/>
      <c r="N20" s="11">
        <f t="shared" si="2"/>
        <v>0</v>
      </c>
      <c r="O20" s="11"/>
      <c r="P20" s="11"/>
      <c r="Q20" s="11"/>
      <c r="R20" s="11">
        <f t="shared" si="3"/>
        <v>0</v>
      </c>
      <c r="S20" s="11"/>
      <c r="T20" s="11"/>
      <c r="U20" s="11"/>
      <c r="V20" s="11">
        <f t="shared" si="4"/>
        <v>0</v>
      </c>
      <c r="W20" s="11"/>
      <c r="X20" s="11"/>
      <c r="Y20" s="11"/>
      <c r="Z20" s="11">
        <f t="shared" si="5"/>
        <v>0</v>
      </c>
    </row>
    <row r="21" spans="1:26" ht="15" thickBot="1" x14ac:dyDescent="0.35">
      <c r="A21" s="5" t="s">
        <v>1</v>
      </c>
      <c r="B21" s="2" t="s">
        <v>2</v>
      </c>
      <c r="C21" s="11"/>
      <c r="D21" s="11"/>
      <c r="E21" s="11"/>
      <c r="F21" s="11">
        <f t="shared" si="0"/>
        <v>0</v>
      </c>
      <c r="G21" s="11"/>
      <c r="H21" s="11"/>
      <c r="I21" s="11"/>
      <c r="J21" s="11">
        <f t="shared" si="1"/>
        <v>0</v>
      </c>
      <c r="K21" s="11"/>
      <c r="L21" s="11"/>
      <c r="M21" s="11"/>
      <c r="N21" s="11">
        <f t="shared" si="2"/>
        <v>0</v>
      </c>
      <c r="O21" s="11"/>
      <c r="P21" s="11"/>
      <c r="Q21" s="11"/>
      <c r="R21" s="11">
        <f t="shared" si="3"/>
        <v>0</v>
      </c>
      <c r="S21" s="11"/>
      <c r="T21" s="11"/>
      <c r="U21" s="11"/>
      <c r="V21" s="11">
        <f t="shared" si="4"/>
        <v>0</v>
      </c>
      <c r="W21" s="11"/>
      <c r="X21" s="11"/>
      <c r="Y21" s="11"/>
      <c r="Z21" s="11">
        <f t="shared" si="5"/>
        <v>0</v>
      </c>
    </row>
    <row r="22" spans="1:26" ht="15" thickBot="1" x14ac:dyDescent="0.35">
      <c r="A22" s="6" t="s">
        <v>126</v>
      </c>
      <c r="B22" s="3">
        <v>1905</v>
      </c>
      <c r="C22" s="11"/>
      <c r="D22" s="11"/>
      <c r="E22" s="11"/>
      <c r="F22" s="11">
        <f t="shared" si="0"/>
        <v>0</v>
      </c>
      <c r="G22" s="11"/>
      <c r="H22" s="11"/>
      <c r="I22" s="11"/>
      <c r="J22" s="11">
        <f t="shared" si="1"/>
        <v>0</v>
      </c>
      <c r="K22" s="11"/>
      <c r="L22" s="11"/>
      <c r="M22" s="11"/>
      <c r="N22" s="11">
        <f t="shared" si="2"/>
        <v>0</v>
      </c>
      <c r="O22" s="11"/>
      <c r="P22" s="11"/>
      <c r="Q22" s="11"/>
      <c r="R22" s="11">
        <f t="shared" si="3"/>
        <v>0</v>
      </c>
      <c r="S22" s="11"/>
      <c r="T22" s="11"/>
      <c r="U22" s="11"/>
      <c r="V22" s="11">
        <f t="shared" si="4"/>
        <v>0</v>
      </c>
      <c r="W22" s="11"/>
      <c r="X22" s="11"/>
      <c r="Y22" s="11"/>
      <c r="Z22" s="11">
        <f t="shared" si="5"/>
        <v>0</v>
      </c>
    </row>
    <row r="23" spans="1:26" ht="15" thickBot="1" x14ac:dyDescent="0.35">
      <c r="A23" s="6" t="s">
        <v>127</v>
      </c>
      <c r="B23" s="3">
        <v>1906</v>
      </c>
      <c r="C23" s="11"/>
      <c r="D23" s="11"/>
      <c r="E23" s="11"/>
      <c r="F23" s="11">
        <f t="shared" si="0"/>
        <v>0</v>
      </c>
      <c r="G23" s="11"/>
      <c r="H23" s="11"/>
      <c r="I23" s="11"/>
      <c r="J23" s="11">
        <f t="shared" si="1"/>
        <v>0</v>
      </c>
      <c r="K23" s="11"/>
      <c r="L23" s="11"/>
      <c r="M23" s="11"/>
      <c r="N23" s="11">
        <f t="shared" si="2"/>
        <v>0</v>
      </c>
      <c r="O23" s="11"/>
      <c r="P23" s="11"/>
      <c r="Q23" s="11"/>
      <c r="R23" s="11">
        <f t="shared" si="3"/>
        <v>0</v>
      </c>
      <c r="S23" s="11"/>
      <c r="T23" s="11"/>
      <c r="U23" s="11"/>
      <c r="V23" s="11">
        <f t="shared" si="4"/>
        <v>0</v>
      </c>
      <c r="W23" s="11"/>
      <c r="X23" s="11"/>
      <c r="Y23" s="11"/>
      <c r="Z23" s="11">
        <f t="shared" si="5"/>
        <v>0</v>
      </c>
    </row>
    <row r="24" spans="1:26" ht="15" thickBot="1" x14ac:dyDescent="0.35">
      <c r="A24" s="6" t="s">
        <v>128</v>
      </c>
      <c r="B24" s="3">
        <v>1908</v>
      </c>
      <c r="C24" s="11"/>
      <c r="D24" s="11"/>
      <c r="E24" s="11"/>
      <c r="F24" s="11">
        <f t="shared" si="0"/>
        <v>0</v>
      </c>
      <c r="G24" s="11"/>
      <c r="H24" s="11"/>
      <c r="I24" s="11"/>
      <c r="J24" s="11">
        <f t="shared" si="1"/>
        <v>0</v>
      </c>
      <c r="K24" s="11"/>
      <c r="L24" s="11"/>
      <c r="M24" s="11"/>
      <c r="N24" s="11">
        <f t="shared" si="2"/>
        <v>0</v>
      </c>
      <c r="O24" s="11"/>
      <c r="P24" s="11"/>
      <c r="Q24" s="11"/>
      <c r="R24" s="11">
        <f t="shared" si="3"/>
        <v>0</v>
      </c>
      <c r="S24" s="11"/>
      <c r="T24" s="11"/>
      <c r="U24" s="11"/>
      <c r="V24" s="11">
        <f t="shared" si="4"/>
        <v>0</v>
      </c>
      <c r="W24" s="11"/>
      <c r="X24" s="11"/>
      <c r="Y24" s="11"/>
      <c r="Z24" s="11">
        <f t="shared" si="5"/>
        <v>0</v>
      </c>
    </row>
    <row r="25" spans="1:26" ht="15" thickBot="1" x14ac:dyDescent="0.35">
      <c r="A25" s="6" t="s">
        <v>129</v>
      </c>
      <c r="B25" s="3">
        <v>1910</v>
      </c>
      <c r="C25" s="11"/>
      <c r="D25" s="11"/>
      <c r="E25" s="11"/>
      <c r="F25" s="11">
        <f t="shared" si="0"/>
        <v>0</v>
      </c>
      <c r="G25" s="11"/>
      <c r="H25" s="11"/>
      <c r="I25" s="11"/>
      <c r="J25" s="11">
        <f t="shared" si="1"/>
        <v>0</v>
      </c>
      <c r="K25" s="11"/>
      <c r="L25" s="11"/>
      <c r="M25" s="11"/>
      <c r="N25" s="11">
        <f t="shared" si="2"/>
        <v>0</v>
      </c>
      <c r="O25" s="11"/>
      <c r="P25" s="11"/>
      <c r="Q25" s="11"/>
      <c r="R25" s="11">
        <f t="shared" si="3"/>
        <v>0</v>
      </c>
      <c r="S25" s="11"/>
      <c r="T25" s="11"/>
      <c r="U25" s="11"/>
      <c r="V25" s="11">
        <f t="shared" si="4"/>
        <v>0</v>
      </c>
      <c r="W25" s="11">
        <v>161500.94</v>
      </c>
      <c r="X25" s="11"/>
      <c r="Y25" s="11"/>
      <c r="Z25" s="11">
        <f t="shared" si="5"/>
        <v>161500.94</v>
      </c>
    </row>
    <row r="26" spans="1:26" ht="15" thickBot="1" x14ac:dyDescent="0.35">
      <c r="A26" s="6" t="s">
        <v>144</v>
      </c>
      <c r="B26" s="3">
        <v>1915</v>
      </c>
      <c r="C26" s="11">
        <v>14438.45</v>
      </c>
      <c r="D26" s="11">
        <v>8264.2199999999993</v>
      </c>
      <c r="E26" s="11">
        <v>32578.35</v>
      </c>
      <c r="F26" s="11">
        <f t="shared" si="0"/>
        <v>55281.02</v>
      </c>
      <c r="G26" s="11">
        <v>15708.51</v>
      </c>
      <c r="H26" s="11">
        <v>8264.2199999999993</v>
      </c>
      <c r="I26" s="11">
        <v>32578.35</v>
      </c>
      <c r="J26" s="11">
        <f t="shared" si="1"/>
        <v>56551.08</v>
      </c>
      <c r="K26" s="11">
        <v>21303</v>
      </c>
      <c r="L26" s="11">
        <f>[1]CapAssets!$G$141</f>
        <v>8264.2199999999993</v>
      </c>
      <c r="M26" s="11">
        <v>33901.800000000003</v>
      </c>
      <c r="N26" s="11">
        <f t="shared" si="2"/>
        <v>63469.020000000004</v>
      </c>
      <c r="O26" s="11">
        <v>21895.919999999998</v>
      </c>
      <c r="P26" s="11">
        <v>8264.2199999999993</v>
      </c>
      <c r="Q26" s="11">
        <v>33901.800000000003</v>
      </c>
      <c r="R26" s="11">
        <f t="shared" si="3"/>
        <v>64061.94</v>
      </c>
      <c r="S26" s="11">
        <v>28153.759999999998</v>
      </c>
      <c r="T26" s="11">
        <v>8264.2199999999993</v>
      </c>
      <c r="U26" s="11">
        <v>36564.800000000003</v>
      </c>
      <c r="V26" s="11">
        <f t="shared" si="4"/>
        <v>72982.78</v>
      </c>
      <c r="W26" s="11">
        <v>75387.240000000005</v>
      </c>
      <c r="X26" s="11"/>
      <c r="Y26" s="11"/>
      <c r="Z26" s="11">
        <f t="shared" si="5"/>
        <v>75387.240000000005</v>
      </c>
    </row>
    <row r="27" spans="1:26" ht="15" thickBot="1" x14ac:dyDescent="0.35">
      <c r="A27" s="6" t="s">
        <v>145</v>
      </c>
      <c r="B27" s="3">
        <v>1920</v>
      </c>
      <c r="C27" s="11">
        <v>13418.82</v>
      </c>
      <c r="D27" s="11">
        <v>12159.61</v>
      </c>
      <c r="E27" s="11">
        <v>43773.3</v>
      </c>
      <c r="F27" s="11">
        <f t="shared" si="0"/>
        <v>69351.73000000001</v>
      </c>
      <c r="G27" s="11">
        <v>15110.1</v>
      </c>
      <c r="H27" s="11">
        <v>12159.61</v>
      </c>
      <c r="I27" s="11">
        <v>43733.3</v>
      </c>
      <c r="J27" s="11">
        <f t="shared" si="1"/>
        <v>71003.010000000009</v>
      </c>
      <c r="K27" s="11">
        <v>19978.990000000002</v>
      </c>
      <c r="L27" s="11">
        <f>[1]CapAssets!$G$149</f>
        <v>12159.61</v>
      </c>
      <c r="M27" s="11">
        <v>43773.3</v>
      </c>
      <c r="N27" s="11">
        <f t="shared" si="2"/>
        <v>75911.900000000009</v>
      </c>
      <c r="O27" s="11">
        <v>24699.03</v>
      </c>
      <c r="P27" s="11">
        <v>12159.61</v>
      </c>
      <c r="Q27" s="11">
        <v>43773.3</v>
      </c>
      <c r="R27" s="11">
        <f t="shared" si="3"/>
        <v>80631.94</v>
      </c>
      <c r="S27" s="11">
        <v>27263.38</v>
      </c>
      <c r="T27" s="11">
        <v>12159.61</v>
      </c>
      <c r="U27" s="11">
        <v>43773.3</v>
      </c>
      <c r="V27" s="11">
        <f t="shared" si="4"/>
        <v>83196.290000000008</v>
      </c>
      <c r="W27" s="11">
        <v>101833.73</v>
      </c>
      <c r="X27" s="11"/>
      <c r="Y27" s="11"/>
      <c r="Z27" s="11">
        <f t="shared" si="5"/>
        <v>101833.73</v>
      </c>
    </row>
    <row r="28" spans="1:26" ht="15" thickBot="1" x14ac:dyDescent="0.35">
      <c r="A28" s="6" t="s">
        <v>146</v>
      </c>
      <c r="B28" s="3">
        <v>1925</v>
      </c>
      <c r="C28" s="11">
        <v>304106.98</v>
      </c>
      <c r="D28" s="11"/>
      <c r="E28" s="11">
        <v>93660.01</v>
      </c>
      <c r="F28" s="11">
        <f t="shared" si="0"/>
        <v>397766.99</v>
      </c>
      <c r="G28" s="11">
        <v>338813.72</v>
      </c>
      <c r="H28" s="11">
        <v>3035.14</v>
      </c>
      <c r="I28" s="11">
        <v>93660.01</v>
      </c>
      <c r="J28" s="11">
        <f t="shared" si="1"/>
        <v>435508.87</v>
      </c>
      <c r="K28" s="11">
        <v>482439.82</v>
      </c>
      <c r="L28" s="11"/>
      <c r="M28" s="11">
        <v>93660.01</v>
      </c>
      <c r="N28" s="11">
        <f t="shared" si="2"/>
        <v>576099.82999999996</v>
      </c>
      <c r="O28" s="11">
        <v>527329.74</v>
      </c>
      <c r="P28" s="11"/>
      <c r="Q28" s="11">
        <v>93660.01</v>
      </c>
      <c r="R28" s="11">
        <f t="shared" si="3"/>
        <v>620989.75</v>
      </c>
      <c r="S28" s="11">
        <v>588725.93000000005</v>
      </c>
      <c r="T28" s="11">
        <v>0</v>
      </c>
      <c r="U28" s="11">
        <v>93660.01</v>
      </c>
      <c r="V28" s="11">
        <f t="shared" si="4"/>
        <v>682385.94000000006</v>
      </c>
      <c r="W28" s="11">
        <v>1045366.8</v>
      </c>
      <c r="X28" s="11"/>
      <c r="Y28" s="11"/>
      <c r="Z28" s="11">
        <f t="shared" si="5"/>
        <v>1045366.8</v>
      </c>
    </row>
    <row r="29" spans="1:26" ht="15" thickBot="1" x14ac:dyDescent="0.35">
      <c r="A29" s="6" t="s">
        <v>147</v>
      </c>
      <c r="B29" s="3">
        <v>1930</v>
      </c>
      <c r="C29" s="11">
        <v>14983.42</v>
      </c>
      <c r="D29" s="11">
        <v>2169.3000000000002</v>
      </c>
      <c r="E29" s="11"/>
      <c r="F29" s="11">
        <f t="shared" si="0"/>
        <v>17152.72</v>
      </c>
      <c r="G29" s="11">
        <v>14983.42</v>
      </c>
      <c r="H29" s="11">
        <v>15194.1</v>
      </c>
      <c r="I29" s="11"/>
      <c r="J29" s="11">
        <f t="shared" si="1"/>
        <v>30177.52</v>
      </c>
      <c r="K29" s="11">
        <v>24963.29</v>
      </c>
      <c r="L29" s="11">
        <f>[1]CapAssets!$G$162</f>
        <v>28565.1</v>
      </c>
      <c r="M29" s="11">
        <v>52785.24</v>
      </c>
      <c r="N29" s="11">
        <f t="shared" si="2"/>
        <v>106313.63</v>
      </c>
      <c r="O29" s="11">
        <v>114381.53</v>
      </c>
      <c r="P29" s="11">
        <v>28565.1</v>
      </c>
      <c r="Q29" s="11">
        <v>88783.79</v>
      </c>
      <c r="R29" s="11">
        <f t="shared" si="3"/>
        <v>231730.41999999998</v>
      </c>
      <c r="S29" s="11">
        <v>1691243.59</v>
      </c>
      <c r="T29" s="11">
        <v>28565.1</v>
      </c>
      <c r="U29" s="11">
        <v>383257.17</v>
      </c>
      <c r="V29" s="11">
        <f t="shared" si="4"/>
        <v>2103065.8600000003</v>
      </c>
      <c r="W29" s="11">
        <v>2733120.63</v>
      </c>
      <c r="X29" s="11"/>
      <c r="Y29" s="11"/>
      <c r="Z29" s="11">
        <f t="shared" si="5"/>
        <v>2733120.63</v>
      </c>
    </row>
    <row r="30" spans="1:26" ht="15" thickBot="1" x14ac:dyDescent="0.35">
      <c r="A30" s="6" t="s">
        <v>148</v>
      </c>
      <c r="B30" s="3">
        <v>1935</v>
      </c>
      <c r="C30" s="11"/>
      <c r="D30" s="11"/>
      <c r="E30" s="11">
        <v>458.2</v>
      </c>
      <c r="F30" s="11">
        <f t="shared" si="0"/>
        <v>458.2</v>
      </c>
      <c r="G30" s="11"/>
      <c r="H30" s="11"/>
      <c r="I30" s="11">
        <v>458.2</v>
      </c>
      <c r="J30" s="11">
        <f t="shared" si="1"/>
        <v>458.2</v>
      </c>
      <c r="K30" s="11"/>
      <c r="L30" s="11"/>
      <c r="M30" s="11">
        <v>458.2</v>
      </c>
      <c r="N30" s="11">
        <f t="shared" si="2"/>
        <v>458.2</v>
      </c>
      <c r="O30" s="11"/>
      <c r="P30" s="11"/>
      <c r="Q30" s="11">
        <v>494.73</v>
      </c>
      <c r="R30" s="11">
        <f t="shared" si="3"/>
        <v>494.73</v>
      </c>
      <c r="S30" s="11"/>
      <c r="T30" s="11"/>
      <c r="U30" s="11">
        <v>1217.83</v>
      </c>
      <c r="V30" s="11">
        <f t="shared" si="4"/>
        <v>1217.83</v>
      </c>
      <c r="W30" s="11">
        <v>0</v>
      </c>
      <c r="X30" s="11"/>
      <c r="Y30" s="11"/>
      <c r="Z30" s="11">
        <f t="shared" si="5"/>
        <v>0</v>
      </c>
    </row>
    <row r="31" spans="1:26" ht="15" thickBot="1" x14ac:dyDescent="0.35">
      <c r="A31" s="6" t="s">
        <v>149</v>
      </c>
      <c r="B31" s="3">
        <v>1940</v>
      </c>
      <c r="C31" s="11"/>
      <c r="D31" s="11">
        <v>9408.0499999999993</v>
      </c>
      <c r="E31" s="11">
        <v>72721.570000000007</v>
      </c>
      <c r="F31" s="11">
        <f t="shared" si="0"/>
        <v>82129.62000000001</v>
      </c>
      <c r="G31" s="11"/>
      <c r="H31" s="11">
        <v>9408.5</v>
      </c>
      <c r="I31" s="11">
        <v>73728.34</v>
      </c>
      <c r="J31" s="11">
        <f t="shared" si="1"/>
        <v>83136.84</v>
      </c>
      <c r="K31" s="11"/>
      <c r="L31" s="11">
        <f>[1]CapAssets!$G$170</f>
        <v>10885.88</v>
      </c>
      <c r="M31" s="11">
        <v>79747.06</v>
      </c>
      <c r="N31" s="11">
        <f t="shared" si="2"/>
        <v>90632.94</v>
      </c>
      <c r="O31" s="11"/>
      <c r="P31" s="11">
        <v>11864.36</v>
      </c>
      <c r="Q31" s="11">
        <v>82794.73</v>
      </c>
      <c r="R31" s="11">
        <f t="shared" si="3"/>
        <v>94659.09</v>
      </c>
      <c r="S31" s="11">
        <v>7741.62</v>
      </c>
      <c r="T31" s="11">
        <v>25083.43</v>
      </c>
      <c r="U31" s="11">
        <v>85455.67</v>
      </c>
      <c r="V31" s="11">
        <f t="shared" si="4"/>
        <v>118280.72</v>
      </c>
      <c r="W31" s="11">
        <v>159237.59</v>
      </c>
      <c r="X31" s="11"/>
      <c r="Y31" s="11"/>
      <c r="Z31" s="11">
        <f t="shared" si="5"/>
        <v>159237.59</v>
      </c>
    </row>
    <row r="32" spans="1:26" ht="15" thickBot="1" x14ac:dyDescent="0.35">
      <c r="A32" s="6" t="s">
        <v>150</v>
      </c>
      <c r="B32" s="3">
        <v>1945</v>
      </c>
      <c r="C32" s="11">
        <v>11006.82</v>
      </c>
      <c r="D32" s="11"/>
      <c r="E32" s="11"/>
      <c r="F32" s="11">
        <f t="shared" si="0"/>
        <v>11006.82</v>
      </c>
      <c r="G32" s="11">
        <v>11006.82</v>
      </c>
      <c r="H32" s="11"/>
      <c r="I32" s="11"/>
      <c r="J32" s="11">
        <f t="shared" si="1"/>
        <v>11006.82</v>
      </c>
      <c r="K32" s="11">
        <v>11006.82</v>
      </c>
      <c r="L32" s="11"/>
      <c r="M32" s="11"/>
      <c r="N32" s="11">
        <f t="shared" si="2"/>
        <v>11006.82</v>
      </c>
      <c r="O32" s="11">
        <v>14406.12</v>
      </c>
      <c r="P32" s="11"/>
      <c r="Q32" s="11"/>
      <c r="R32" s="11">
        <f t="shared" si="3"/>
        <v>14406.12</v>
      </c>
      <c r="S32" s="11">
        <v>14406.12</v>
      </c>
      <c r="T32" s="11"/>
      <c r="U32" s="11"/>
      <c r="V32" s="11">
        <f t="shared" si="4"/>
        <v>14406.12</v>
      </c>
      <c r="W32" s="11">
        <v>14462.12</v>
      </c>
      <c r="X32" s="11"/>
      <c r="Y32" s="11"/>
      <c r="Z32" s="11">
        <f t="shared" si="5"/>
        <v>14462.12</v>
      </c>
    </row>
    <row r="33" spans="1:26" ht="15" thickBot="1" x14ac:dyDescent="0.35">
      <c r="A33" s="6" t="s">
        <v>151</v>
      </c>
      <c r="B33" s="3">
        <v>1950</v>
      </c>
      <c r="C33" s="11">
        <v>64090.6</v>
      </c>
      <c r="D33" s="11"/>
      <c r="E33" s="11"/>
      <c r="F33" s="11">
        <f t="shared" si="0"/>
        <v>64090.6</v>
      </c>
      <c r="G33" s="11">
        <v>64090.6</v>
      </c>
      <c r="H33" s="11"/>
      <c r="I33" s="11"/>
      <c r="J33" s="11">
        <f t="shared" si="1"/>
        <v>64090.6</v>
      </c>
      <c r="K33" s="11">
        <v>64090.6</v>
      </c>
      <c r="L33" s="11"/>
      <c r="M33" s="11"/>
      <c r="N33" s="11">
        <f t="shared" si="2"/>
        <v>64090.6</v>
      </c>
      <c r="O33" s="11">
        <v>64090.6</v>
      </c>
      <c r="P33" s="11"/>
      <c r="Q33" s="11"/>
      <c r="R33" s="11">
        <f t="shared" si="3"/>
        <v>64090.6</v>
      </c>
      <c r="S33" s="11">
        <v>64090.6</v>
      </c>
      <c r="T33" s="11"/>
      <c r="U33" s="11"/>
      <c r="V33" s="11">
        <f t="shared" si="4"/>
        <v>64090.6</v>
      </c>
      <c r="W33" s="11">
        <v>64090.6</v>
      </c>
      <c r="X33" s="11"/>
      <c r="Y33" s="11"/>
      <c r="Z33" s="11">
        <f t="shared" si="5"/>
        <v>64090.6</v>
      </c>
    </row>
    <row r="34" spans="1:26" ht="15" thickBot="1" x14ac:dyDescent="0.35">
      <c r="A34" s="6" t="s">
        <v>152</v>
      </c>
      <c r="B34" s="3">
        <v>1955</v>
      </c>
      <c r="C34" s="11"/>
      <c r="D34" s="11"/>
      <c r="E34" s="11"/>
      <c r="F34" s="11">
        <f t="shared" si="0"/>
        <v>0</v>
      </c>
      <c r="G34" s="11"/>
      <c r="H34" s="11"/>
      <c r="I34" s="11"/>
      <c r="J34" s="11">
        <f t="shared" si="1"/>
        <v>0</v>
      </c>
      <c r="K34" s="11"/>
      <c r="L34" s="11"/>
      <c r="M34" s="11"/>
      <c r="N34" s="11">
        <f t="shared" si="2"/>
        <v>0</v>
      </c>
      <c r="O34" s="11"/>
      <c r="P34" s="11"/>
      <c r="Q34" s="11"/>
      <c r="R34" s="11">
        <f t="shared" si="3"/>
        <v>0</v>
      </c>
      <c r="S34" s="11"/>
      <c r="T34" s="11"/>
      <c r="U34" s="11"/>
      <c r="V34" s="11">
        <f t="shared" si="4"/>
        <v>0</v>
      </c>
      <c r="W34" s="11"/>
      <c r="X34" s="11"/>
      <c r="Y34" s="11"/>
      <c r="Z34" s="11">
        <f t="shared" si="5"/>
        <v>0</v>
      </c>
    </row>
    <row r="35" spans="1:26" ht="15" thickBot="1" x14ac:dyDescent="0.35">
      <c r="A35" s="6" t="s">
        <v>153</v>
      </c>
      <c r="B35" s="3">
        <v>1960</v>
      </c>
      <c r="C35" s="11"/>
      <c r="D35" s="11"/>
      <c r="E35" s="11"/>
      <c r="F35" s="11">
        <f t="shared" si="0"/>
        <v>0</v>
      </c>
      <c r="G35" s="11"/>
      <c r="H35" s="11"/>
      <c r="I35" s="11"/>
      <c r="J35" s="11">
        <f t="shared" si="1"/>
        <v>0</v>
      </c>
      <c r="K35" s="11"/>
      <c r="L35" s="11"/>
      <c r="M35" s="11"/>
      <c r="N35" s="11">
        <f t="shared" si="2"/>
        <v>0</v>
      </c>
      <c r="O35" s="11"/>
      <c r="P35" s="11"/>
      <c r="Q35" s="11"/>
      <c r="R35" s="11">
        <f t="shared" si="3"/>
        <v>0</v>
      </c>
      <c r="S35" s="11"/>
      <c r="T35" s="11"/>
      <c r="U35" s="11"/>
      <c r="V35" s="11">
        <f t="shared" si="4"/>
        <v>0</v>
      </c>
      <c r="W35" s="11"/>
      <c r="X35" s="11"/>
      <c r="Y35" s="11"/>
      <c r="Z35" s="11">
        <f t="shared" si="5"/>
        <v>0</v>
      </c>
    </row>
    <row r="36" spans="1:26" ht="15" thickBot="1" x14ac:dyDescent="0.35">
      <c r="A36" s="6" t="s">
        <v>154</v>
      </c>
      <c r="B36" s="3">
        <v>1965</v>
      </c>
      <c r="C36" s="11"/>
      <c r="D36" s="11"/>
      <c r="E36" s="11"/>
      <c r="F36" s="11">
        <f t="shared" si="0"/>
        <v>0</v>
      </c>
      <c r="G36" s="11"/>
      <c r="H36" s="11"/>
      <c r="I36" s="11"/>
      <c r="J36" s="11">
        <f t="shared" si="1"/>
        <v>0</v>
      </c>
      <c r="K36" s="11"/>
      <c r="L36" s="11"/>
      <c r="M36" s="11"/>
      <c r="N36" s="11">
        <f t="shared" si="2"/>
        <v>0</v>
      </c>
      <c r="O36" s="11"/>
      <c r="P36" s="11"/>
      <c r="Q36" s="11"/>
      <c r="R36" s="11">
        <f t="shared" si="3"/>
        <v>0</v>
      </c>
      <c r="S36" s="11"/>
      <c r="T36" s="11"/>
      <c r="U36" s="11"/>
      <c r="V36" s="11">
        <f t="shared" si="4"/>
        <v>0</v>
      </c>
      <c r="W36" s="11"/>
      <c r="X36" s="11"/>
      <c r="Y36" s="11"/>
      <c r="Z36" s="11">
        <f t="shared" si="5"/>
        <v>0</v>
      </c>
    </row>
    <row r="37" spans="1:26" ht="15" thickBot="1" x14ac:dyDescent="0.35">
      <c r="A37" s="6" t="s">
        <v>155</v>
      </c>
      <c r="B37" s="3">
        <v>1970</v>
      </c>
      <c r="C37" s="11"/>
      <c r="D37" s="11"/>
      <c r="E37" s="11"/>
      <c r="F37" s="11">
        <f t="shared" si="0"/>
        <v>0</v>
      </c>
      <c r="G37" s="11"/>
      <c r="H37" s="11"/>
      <c r="I37" s="11"/>
      <c r="J37" s="11">
        <f t="shared" si="1"/>
        <v>0</v>
      </c>
      <c r="K37" s="11"/>
      <c r="L37" s="11"/>
      <c r="M37" s="11"/>
      <c r="N37" s="11">
        <f t="shared" si="2"/>
        <v>0</v>
      </c>
      <c r="O37" s="11"/>
      <c r="P37" s="11"/>
      <c r="Q37" s="11"/>
      <c r="R37" s="11">
        <f t="shared" si="3"/>
        <v>0</v>
      </c>
      <c r="S37" s="11"/>
      <c r="T37" s="11"/>
      <c r="U37" s="11"/>
      <c r="V37" s="11">
        <f t="shared" si="4"/>
        <v>0</v>
      </c>
      <c r="W37" s="11"/>
      <c r="X37" s="11"/>
      <c r="Y37" s="11"/>
      <c r="Z37" s="11">
        <f t="shared" si="5"/>
        <v>0</v>
      </c>
    </row>
    <row r="38" spans="1:26" ht="15" thickBot="1" x14ac:dyDescent="0.35">
      <c r="A38" s="6" t="s">
        <v>156</v>
      </c>
      <c r="B38" s="3">
        <v>1975</v>
      </c>
      <c r="C38" s="11"/>
      <c r="D38" s="11"/>
      <c r="E38" s="11"/>
      <c r="F38" s="11">
        <f t="shared" si="0"/>
        <v>0</v>
      </c>
      <c r="G38" s="11"/>
      <c r="H38" s="11"/>
      <c r="I38" s="11"/>
      <c r="J38" s="11">
        <f t="shared" si="1"/>
        <v>0</v>
      </c>
      <c r="K38" s="11"/>
      <c r="L38" s="11"/>
      <c r="M38" s="11"/>
      <c r="N38" s="11">
        <f t="shared" si="2"/>
        <v>0</v>
      </c>
      <c r="O38" s="11"/>
      <c r="P38" s="11"/>
      <c r="Q38" s="11"/>
      <c r="R38" s="11">
        <f t="shared" si="3"/>
        <v>0</v>
      </c>
      <c r="S38" s="11"/>
      <c r="T38" s="11"/>
      <c r="U38" s="11"/>
      <c r="V38" s="11">
        <f t="shared" si="4"/>
        <v>0</v>
      </c>
      <c r="W38" s="11"/>
      <c r="X38" s="11"/>
      <c r="Y38" s="11"/>
      <c r="Z38" s="11">
        <f t="shared" si="5"/>
        <v>0</v>
      </c>
    </row>
    <row r="39" spans="1:26" ht="15" thickBot="1" x14ac:dyDescent="0.35">
      <c r="A39" s="6" t="s">
        <v>157</v>
      </c>
      <c r="B39" s="3">
        <v>1980</v>
      </c>
      <c r="C39" s="11"/>
      <c r="D39" s="11"/>
      <c r="E39" s="11"/>
      <c r="F39" s="11">
        <f t="shared" si="0"/>
        <v>0</v>
      </c>
      <c r="G39" s="11"/>
      <c r="H39" s="11"/>
      <c r="I39" s="11"/>
      <c r="J39" s="11">
        <f t="shared" si="1"/>
        <v>0</v>
      </c>
      <c r="K39" s="11"/>
      <c r="L39" s="11"/>
      <c r="M39" s="11"/>
      <c r="N39" s="11">
        <f t="shared" si="2"/>
        <v>0</v>
      </c>
      <c r="O39" s="11"/>
      <c r="P39" s="11"/>
      <c r="Q39" s="11"/>
      <c r="R39" s="11">
        <f t="shared" si="3"/>
        <v>0</v>
      </c>
      <c r="S39" s="11"/>
      <c r="T39" s="11"/>
      <c r="U39" s="11"/>
      <c r="V39" s="11">
        <f t="shared" si="4"/>
        <v>0</v>
      </c>
      <c r="W39" s="11"/>
      <c r="X39" s="11"/>
      <c r="Y39" s="11"/>
      <c r="Z39" s="11">
        <f t="shared" si="5"/>
        <v>0</v>
      </c>
    </row>
    <row r="40" spans="1:26" ht="15" thickBot="1" x14ac:dyDescent="0.35">
      <c r="A40" s="6" t="s">
        <v>158</v>
      </c>
      <c r="B40" s="3">
        <v>1985</v>
      </c>
      <c r="C40" s="11"/>
      <c r="D40" s="11"/>
      <c r="E40" s="11"/>
      <c r="F40" s="11">
        <f t="shared" si="0"/>
        <v>0</v>
      </c>
      <c r="G40" s="11"/>
      <c r="H40" s="11"/>
      <c r="I40" s="11"/>
      <c r="J40" s="11">
        <f t="shared" si="1"/>
        <v>0</v>
      </c>
      <c r="K40" s="11"/>
      <c r="L40" s="11"/>
      <c r="M40" s="11"/>
      <c r="N40" s="11">
        <f t="shared" si="2"/>
        <v>0</v>
      </c>
      <c r="O40" s="11"/>
      <c r="P40" s="11"/>
      <c r="Q40" s="11">
        <v>3346.25</v>
      </c>
      <c r="R40" s="11">
        <f t="shared" si="3"/>
        <v>3346.25</v>
      </c>
      <c r="S40" s="11"/>
      <c r="T40" s="11"/>
      <c r="U40" s="11">
        <v>2892.37</v>
      </c>
      <c r="V40" s="11">
        <f t="shared" si="4"/>
        <v>2892.37</v>
      </c>
      <c r="W40" s="11"/>
      <c r="X40" s="11"/>
      <c r="Y40" s="11"/>
      <c r="Z40" s="11">
        <f t="shared" si="5"/>
        <v>0</v>
      </c>
    </row>
    <row r="41" spans="1:26" ht="15" thickBot="1" x14ac:dyDescent="0.35">
      <c r="A41" s="6" t="s">
        <v>159</v>
      </c>
      <c r="B41" s="3">
        <v>1990</v>
      </c>
      <c r="C41" s="11"/>
      <c r="D41" s="11"/>
      <c r="E41" s="11"/>
      <c r="F41" s="11">
        <f t="shared" si="0"/>
        <v>0</v>
      </c>
      <c r="G41" s="11"/>
      <c r="H41" s="11"/>
      <c r="I41" s="11"/>
      <c r="J41" s="11">
        <f t="shared" si="1"/>
        <v>0</v>
      </c>
      <c r="K41" s="11"/>
      <c r="L41" s="11"/>
      <c r="M41" s="11"/>
      <c r="N41" s="11">
        <f t="shared" si="2"/>
        <v>0</v>
      </c>
      <c r="O41" s="11">
        <v>758344.4</v>
      </c>
      <c r="P41" s="11"/>
      <c r="Q41" s="11"/>
      <c r="R41" s="11">
        <f t="shared" si="3"/>
        <v>758344.4</v>
      </c>
      <c r="S41" s="11"/>
      <c r="T41" s="11">
        <v>91343.2</v>
      </c>
      <c r="U41" s="11"/>
      <c r="V41" s="11">
        <f t="shared" si="4"/>
        <v>91343.2</v>
      </c>
      <c r="W41" s="11"/>
      <c r="X41" s="11"/>
      <c r="Y41" s="11"/>
      <c r="Z41" s="11">
        <f t="shared" si="5"/>
        <v>0</v>
      </c>
    </row>
    <row r="42" spans="1:26" ht="15" thickBot="1" x14ac:dyDescent="0.35">
      <c r="A42" s="7" t="s">
        <v>160</v>
      </c>
      <c r="B42" s="8">
        <v>1995</v>
      </c>
      <c r="C42" s="11">
        <v>-621263.26</v>
      </c>
      <c r="D42" s="11">
        <v>-3074</v>
      </c>
      <c r="E42" s="11">
        <v>-232979.09</v>
      </c>
      <c r="F42" s="11">
        <f t="shared" si="0"/>
        <v>-857316.35</v>
      </c>
      <c r="G42" s="11">
        <v>-1697324.95</v>
      </c>
      <c r="H42" s="11">
        <v>-3074</v>
      </c>
      <c r="I42" s="11">
        <v>-232979.09</v>
      </c>
      <c r="J42" s="11">
        <f t="shared" si="1"/>
        <v>-1933378.04</v>
      </c>
      <c r="K42" s="11">
        <v>-2720547.19</v>
      </c>
      <c r="L42" s="11">
        <f>[1]CapAssets!$G$182</f>
        <v>-3074</v>
      </c>
      <c r="M42" s="11">
        <v>-282597.59999999998</v>
      </c>
      <c r="N42" s="11">
        <f t="shared" si="2"/>
        <v>-3006218.79</v>
      </c>
      <c r="O42" s="11">
        <v>-3066436.7</v>
      </c>
      <c r="P42" s="11">
        <v>-49582.05</v>
      </c>
      <c r="Q42" s="11">
        <v>-349199.29</v>
      </c>
      <c r="R42" s="11">
        <f t="shared" si="3"/>
        <v>-3465218.04</v>
      </c>
      <c r="S42" s="11">
        <v>-3726408.75</v>
      </c>
      <c r="T42" s="11">
        <v>-52946.05</v>
      </c>
      <c r="U42" s="11">
        <v>-349199.29</v>
      </c>
      <c r="V42" s="11">
        <f t="shared" si="4"/>
        <v>-4128554.09</v>
      </c>
      <c r="W42" s="11">
        <v>-4773539.49</v>
      </c>
      <c r="X42" s="11"/>
      <c r="Y42" s="11"/>
      <c r="Z42" s="11">
        <f t="shared" si="5"/>
        <v>-4773539.49</v>
      </c>
    </row>
    <row r="43" spans="1:26" ht="15" thickBot="1" x14ac:dyDescent="0.35">
      <c r="A43" s="4" t="s">
        <v>161</v>
      </c>
      <c r="B43" s="1"/>
      <c r="C43" s="11"/>
      <c r="D43" s="11"/>
      <c r="E43" s="11"/>
      <c r="F43" s="11">
        <f t="shared" si="0"/>
        <v>0</v>
      </c>
      <c r="G43" s="11"/>
      <c r="H43" s="11"/>
      <c r="I43" s="11"/>
      <c r="J43" s="11">
        <f t="shared" si="1"/>
        <v>0</v>
      </c>
      <c r="K43" s="11"/>
      <c r="L43" s="11"/>
      <c r="M43" s="11"/>
      <c r="N43" s="11">
        <f t="shared" si="2"/>
        <v>0</v>
      </c>
      <c r="O43" s="11"/>
      <c r="P43" s="11"/>
      <c r="Q43" s="11"/>
      <c r="R43" s="11">
        <f t="shared" si="3"/>
        <v>0</v>
      </c>
      <c r="S43" s="11"/>
      <c r="T43" s="11"/>
      <c r="U43" s="11"/>
      <c r="V43" s="11">
        <f t="shared" si="4"/>
        <v>0</v>
      </c>
      <c r="W43" s="11"/>
      <c r="X43" s="11"/>
      <c r="Y43" s="11"/>
      <c r="Z43" s="11">
        <f t="shared" si="5"/>
        <v>0</v>
      </c>
    </row>
    <row r="44" spans="1:26" ht="15" thickBot="1" x14ac:dyDescent="0.35">
      <c r="A44" s="5" t="s">
        <v>1</v>
      </c>
      <c r="B44" s="2" t="s">
        <v>2</v>
      </c>
      <c r="C44" s="11"/>
      <c r="D44" s="11"/>
      <c r="E44" s="11"/>
      <c r="F44" s="11">
        <f t="shared" si="0"/>
        <v>0</v>
      </c>
      <c r="G44" s="11"/>
      <c r="H44" s="11"/>
      <c r="I44" s="11"/>
      <c r="J44" s="11">
        <f t="shared" si="1"/>
        <v>0</v>
      </c>
      <c r="K44" s="11"/>
      <c r="L44" s="11"/>
      <c r="M44" s="11"/>
      <c r="N44" s="11">
        <f t="shared" si="2"/>
        <v>0</v>
      </c>
      <c r="O44" s="11"/>
      <c r="P44" s="11"/>
      <c r="Q44" s="11"/>
      <c r="R44" s="11">
        <f t="shared" si="3"/>
        <v>0</v>
      </c>
      <c r="S44" s="11"/>
      <c r="T44" s="11"/>
      <c r="U44" s="11"/>
      <c r="V44" s="11">
        <f t="shared" si="4"/>
        <v>0</v>
      </c>
      <c r="W44" s="11"/>
      <c r="X44" s="11"/>
      <c r="Y44" s="11"/>
      <c r="Z44" s="11">
        <f t="shared" si="5"/>
        <v>0</v>
      </c>
    </row>
    <row r="45" spans="1:26" ht="15" thickBot="1" x14ac:dyDescent="0.35">
      <c r="A45" s="6" t="s">
        <v>162</v>
      </c>
      <c r="B45" s="3">
        <v>2005</v>
      </c>
      <c r="C45" s="11"/>
      <c r="D45" s="11"/>
      <c r="E45" s="11"/>
      <c r="F45" s="11">
        <f t="shared" si="0"/>
        <v>0</v>
      </c>
      <c r="G45" s="11"/>
      <c r="H45" s="11"/>
      <c r="I45" s="11"/>
      <c r="J45" s="11">
        <f t="shared" si="1"/>
        <v>0</v>
      </c>
      <c r="K45" s="11"/>
      <c r="L45" s="11"/>
      <c r="M45" s="11"/>
      <c r="N45" s="11">
        <f t="shared" si="2"/>
        <v>0</v>
      </c>
      <c r="O45" s="11"/>
      <c r="P45" s="11"/>
      <c r="Q45" s="11"/>
      <c r="R45" s="11">
        <f t="shared" si="3"/>
        <v>0</v>
      </c>
      <c r="S45" s="11"/>
      <c r="T45" s="11"/>
      <c r="U45" s="11"/>
      <c r="V45" s="11">
        <f t="shared" si="4"/>
        <v>0</v>
      </c>
      <c r="W45" s="11"/>
      <c r="X45" s="11"/>
      <c r="Y45" s="11"/>
      <c r="Z45" s="11">
        <f t="shared" si="5"/>
        <v>0</v>
      </c>
    </row>
    <row r="46" spans="1:26" ht="15" thickBot="1" x14ac:dyDescent="0.35">
      <c r="A46" s="6" t="s">
        <v>163</v>
      </c>
      <c r="B46" s="3">
        <v>2010</v>
      </c>
      <c r="C46" s="11"/>
      <c r="D46" s="11"/>
      <c r="E46" s="11"/>
      <c r="F46" s="11">
        <f t="shared" si="0"/>
        <v>0</v>
      </c>
      <c r="G46" s="11"/>
      <c r="H46" s="11"/>
      <c r="I46" s="11"/>
      <c r="J46" s="11">
        <f t="shared" si="1"/>
        <v>0</v>
      </c>
      <c r="K46" s="11"/>
      <c r="L46" s="11"/>
      <c r="M46" s="11"/>
      <c r="N46" s="11">
        <f t="shared" si="2"/>
        <v>0</v>
      </c>
      <c r="O46" s="11"/>
      <c r="P46" s="11"/>
      <c r="Q46" s="11"/>
      <c r="R46" s="11">
        <f t="shared" si="3"/>
        <v>0</v>
      </c>
      <c r="S46" s="11"/>
      <c r="T46" s="11"/>
      <c r="U46" s="11"/>
      <c r="V46" s="11">
        <f t="shared" si="4"/>
        <v>0</v>
      </c>
      <c r="W46" s="11"/>
      <c r="X46" s="11"/>
      <c r="Y46" s="11"/>
      <c r="Z46" s="11">
        <f t="shared" si="5"/>
        <v>0</v>
      </c>
    </row>
    <row r="47" spans="1:26" ht="15" thickBot="1" x14ac:dyDescent="0.35">
      <c r="A47" s="6" t="s">
        <v>164</v>
      </c>
      <c r="B47" s="3">
        <v>2020</v>
      </c>
      <c r="C47" s="11"/>
      <c r="D47" s="11"/>
      <c r="E47" s="11"/>
      <c r="F47" s="11">
        <f t="shared" si="0"/>
        <v>0</v>
      </c>
      <c r="G47" s="11"/>
      <c r="H47" s="11"/>
      <c r="I47" s="11"/>
      <c r="J47" s="11">
        <f t="shared" si="1"/>
        <v>0</v>
      </c>
      <c r="K47" s="11"/>
      <c r="L47" s="11"/>
      <c r="M47" s="11"/>
      <c r="N47" s="11">
        <f t="shared" si="2"/>
        <v>0</v>
      </c>
      <c r="O47" s="11"/>
      <c r="P47" s="11"/>
      <c r="Q47" s="11"/>
      <c r="R47" s="11">
        <f t="shared" si="3"/>
        <v>0</v>
      </c>
      <c r="S47" s="11"/>
      <c r="T47" s="11"/>
      <c r="U47" s="11"/>
      <c r="V47" s="11">
        <f t="shared" si="4"/>
        <v>0</v>
      </c>
      <c r="W47" s="11"/>
      <c r="X47" s="11"/>
      <c r="Y47" s="11"/>
      <c r="Z47" s="11">
        <f t="shared" si="5"/>
        <v>0</v>
      </c>
    </row>
    <row r="48" spans="1:26" ht="15" thickBot="1" x14ac:dyDescent="0.35">
      <c r="A48" s="6" t="s">
        <v>165</v>
      </c>
      <c r="B48" s="3">
        <v>2030</v>
      </c>
      <c r="C48" s="11"/>
      <c r="D48" s="11"/>
      <c r="E48" s="11"/>
      <c r="F48" s="11">
        <f t="shared" si="0"/>
        <v>0</v>
      </c>
      <c r="G48" s="11"/>
      <c r="H48" s="11"/>
      <c r="I48" s="11"/>
      <c r="J48" s="11">
        <f t="shared" si="1"/>
        <v>0</v>
      </c>
      <c r="K48" s="11"/>
      <c r="L48" s="11"/>
      <c r="M48" s="11"/>
      <c r="N48" s="11">
        <f t="shared" si="2"/>
        <v>0</v>
      </c>
      <c r="O48" s="11"/>
      <c r="P48" s="11"/>
      <c r="Q48" s="11"/>
      <c r="R48" s="11">
        <f t="shared" si="3"/>
        <v>0</v>
      </c>
      <c r="S48" s="11"/>
      <c r="T48" s="11"/>
      <c r="U48" s="11"/>
      <c r="V48" s="11">
        <f t="shared" si="4"/>
        <v>0</v>
      </c>
      <c r="W48" s="11"/>
      <c r="X48" s="11"/>
      <c r="Y48" s="11"/>
      <c r="Z48" s="11">
        <f t="shared" si="5"/>
        <v>0</v>
      </c>
    </row>
    <row r="49" spans="1:26" ht="15" thickBot="1" x14ac:dyDescent="0.35">
      <c r="A49" s="6" t="s">
        <v>166</v>
      </c>
      <c r="B49" s="3">
        <v>2040</v>
      </c>
      <c r="C49" s="11"/>
      <c r="D49" s="11"/>
      <c r="E49" s="11"/>
      <c r="F49" s="11">
        <f t="shared" si="0"/>
        <v>0</v>
      </c>
      <c r="G49" s="11"/>
      <c r="H49" s="11"/>
      <c r="I49" s="11"/>
      <c r="J49" s="11">
        <f t="shared" si="1"/>
        <v>0</v>
      </c>
      <c r="K49" s="11"/>
      <c r="L49" s="11"/>
      <c r="M49" s="11"/>
      <c r="N49" s="11">
        <f t="shared" si="2"/>
        <v>0</v>
      </c>
      <c r="O49" s="11"/>
      <c r="P49" s="11"/>
      <c r="Q49" s="11"/>
      <c r="R49" s="11">
        <f t="shared" si="3"/>
        <v>0</v>
      </c>
      <c r="S49" s="11"/>
      <c r="T49" s="11"/>
      <c r="U49" s="11"/>
      <c r="V49" s="11">
        <f t="shared" si="4"/>
        <v>0</v>
      </c>
      <c r="W49" s="11"/>
      <c r="X49" s="11"/>
      <c r="Y49" s="11"/>
      <c r="Z49" s="11">
        <f t="shared" si="5"/>
        <v>0</v>
      </c>
    </row>
    <row r="50" spans="1:26" ht="15" thickBot="1" x14ac:dyDescent="0.35">
      <c r="A50" s="6" t="s">
        <v>167</v>
      </c>
      <c r="B50" s="3">
        <v>2050</v>
      </c>
      <c r="C50" s="11"/>
      <c r="D50" s="11"/>
      <c r="E50" s="11"/>
      <c r="F50" s="11">
        <f t="shared" si="0"/>
        <v>0</v>
      </c>
      <c r="G50" s="11"/>
      <c r="H50" s="11"/>
      <c r="I50" s="11"/>
      <c r="J50" s="11">
        <f t="shared" si="1"/>
        <v>0</v>
      </c>
      <c r="K50" s="11"/>
      <c r="L50" s="11"/>
      <c r="M50" s="11"/>
      <c r="N50" s="11">
        <f t="shared" si="2"/>
        <v>0</v>
      </c>
      <c r="O50" s="11"/>
      <c r="P50" s="11"/>
      <c r="Q50" s="11"/>
      <c r="R50" s="11">
        <f t="shared" si="3"/>
        <v>0</v>
      </c>
      <c r="S50" s="11"/>
      <c r="T50" s="11"/>
      <c r="U50" s="11"/>
      <c r="V50" s="11">
        <f t="shared" si="4"/>
        <v>0</v>
      </c>
      <c r="W50" s="11"/>
      <c r="X50" s="11"/>
      <c r="Y50" s="11"/>
      <c r="Z50" s="11">
        <f t="shared" si="5"/>
        <v>0</v>
      </c>
    </row>
    <row r="51" spans="1:26" ht="15" thickBot="1" x14ac:dyDescent="0.35">
      <c r="A51" s="6" t="s">
        <v>168</v>
      </c>
      <c r="B51" s="3">
        <v>2055</v>
      </c>
      <c r="C51" s="11"/>
      <c r="D51" s="11"/>
      <c r="E51" s="11"/>
      <c r="F51" s="11">
        <f t="shared" si="0"/>
        <v>0</v>
      </c>
      <c r="G51" s="11"/>
      <c r="H51" s="11"/>
      <c r="I51" s="11"/>
      <c r="J51" s="11">
        <f t="shared" si="1"/>
        <v>0</v>
      </c>
      <c r="K51" s="11"/>
      <c r="L51" s="11"/>
      <c r="M51" s="11"/>
      <c r="N51" s="11">
        <f t="shared" si="2"/>
        <v>0</v>
      </c>
      <c r="O51" s="11">
        <v>556364.87</v>
      </c>
      <c r="P51" s="11"/>
      <c r="Q51" s="11"/>
      <c r="R51" s="11">
        <f t="shared" si="3"/>
        <v>556364.87</v>
      </c>
      <c r="S51" s="11"/>
      <c r="T51" s="11"/>
      <c r="U51" s="11"/>
      <c r="V51" s="11">
        <f t="shared" si="4"/>
        <v>0</v>
      </c>
      <c r="W51" s="11">
        <v>433461.31</v>
      </c>
      <c r="X51" s="11"/>
      <c r="Y51" s="11"/>
      <c r="Z51" s="11">
        <f t="shared" si="5"/>
        <v>433461.31</v>
      </c>
    </row>
    <row r="52" spans="1:26" ht="15" thickBot="1" x14ac:dyDescent="0.35">
      <c r="A52" s="6" t="s">
        <v>169</v>
      </c>
      <c r="B52" s="3">
        <v>2060</v>
      </c>
      <c r="C52" s="11"/>
      <c r="D52" s="11"/>
      <c r="E52" s="11"/>
      <c r="F52" s="11">
        <f t="shared" si="0"/>
        <v>0</v>
      </c>
      <c r="G52" s="11"/>
      <c r="H52" s="11"/>
      <c r="I52" s="11"/>
      <c r="J52" s="11">
        <f t="shared" si="1"/>
        <v>0</v>
      </c>
      <c r="K52" s="11"/>
      <c r="L52" s="11"/>
      <c r="M52" s="11"/>
      <c r="N52" s="11">
        <f t="shared" si="2"/>
        <v>0</v>
      </c>
      <c r="O52" s="11"/>
      <c r="P52" s="11"/>
      <c r="Q52" s="11"/>
      <c r="R52" s="11">
        <f t="shared" si="3"/>
        <v>0</v>
      </c>
      <c r="S52" s="11"/>
      <c r="T52" s="11"/>
      <c r="U52" s="11"/>
      <c r="V52" s="11">
        <f t="shared" si="4"/>
        <v>0</v>
      </c>
      <c r="W52" s="11"/>
      <c r="X52" s="11"/>
      <c r="Y52" s="11"/>
      <c r="Z52" s="11">
        <f t="shared" si="5"/>
        <v>0</v>
      </c>
    </row>
    <row r="53" spans="1:26" ht="15" thickBot="1" x14ac:dyDescent="0.35">
      <c r="A53" s="6" t="s">
        <v>170</v>
      </c>
      <c r="B53" s="3">
        <v>2065</v>
      </c>
      <c r="C53" s="11"/>
      <c r="D53" s="11"/>
      <c r="E53" s="11"/>
      <c r="F53" s="11">
        <f t="shared" si="0"/>
        <v>0</v>
      </c>
      <c r="G53" s="11"/>
      <c r="H53" s="11"/>
      <c r="I53" s="11"/>
      <c r="J53" s="11">
        <f t="shared" si="1"/>
        <v>0</v>
      </c>
      <c r="K53" s="11"/>
      <c r="L53" s="11"/>
      <c r="M53" s="11"/>
      <c r="N53" s="11">
        <f t="shared" si="2"/>
        <v>0</v>
      </c>
      <c r="O53" s="11"/>
      <c r="P53" s="11"/>
      <c r="Q53" s="11"/>
      <c r="R53" s="11">
        <f t="shared" si="3"/>
        <v>0</v>
      </c>
      <c r="S53" s="11"/>
      <c r="T53" s="11"/>
      <c r="U53" s="11"/>
      <c r="V53" s="11">
        <f t="shared" si="4"/>
        <v>0</v>
      </c>
      <c r="W53" s="11"/>
      <c r="X53" s="11"/>
      <c r="Y53" s="11"/>
      <c r="Z53" s="11">
        <f t="shared" si="5"/>
        <v>0</v>
      </c>
    </row>
    <row r="54" spans="1:26" ht="15" thickBot="1" x14ac:dyDescent="0.35">
      <c r="A54" s="6" t="s">
        <v>171</v>
      </c>
      <c r="B54" s="3">
        <v>2070</v>
      </c>
      <c r="C54" s="11"/>
      <c r="D54" s="11"/>
      <c r="E54" s="11"/>
      <c r="F54" s="11">
        <f t="shared" si="0"/>
        <v>0</v>
      </c>
      <c r="G54" s="11"/>
      <c r="H54" s="11"/>
      <c r="I54" s="11"/>
      <c r="J54" s="11">
        <f t="shared" si="1"/>
        <v>0</v>
      </c>
      <c r="K54" s="11"/>
      <c r="L54" s="11"/>
      <c r="M54" s="11"/>
      <c r="N54" s="11">
        <f t="shared" si="2"/>
        <v>0</v>
      </c>
      <c r="O54" s="11"/>
      <c r="P54" s="11"/>
      <c r="Q54" s="11"/>
      <c r="R54" s="11">
        <f t="shared" si="3"/>
        <v>0</v>
      </c>
      <c r="S54" s="11"/>
      <c r="T54" s="11"/>
      <c r="U54" s="11"/>
      <c r="V54" s="11">
        <f t="shared" si="4"/>
        <v>0</v>
      </c>
      <c r="W54" s="11"/>
      <c r="X54" s="11"/>
      <c r="Y54" s="11"/>
      <c r="Z54" s="11">
        <f t="shared" si="5"/>
        <v>0</v>
      </c>
    </row>
    <row r="55" spans="1:26" ht="22.2" thickBot="1" x14ac:dyDescent="0.35">
      <c r="A55" s="7" t="s">
        <v>172</v>
      </c>
      <c r="B55" s="8">
        <v>2075</v>
      </c>
      <c r="C55" s="11"/>
      <c r="D55" s="11"/>
      <c r="E55" s="11"/>
      <c r="F55" s="11">
        <f t="shared" si="0"/>
        <v>0</v>
      </c>
      <c r="G55" s="11"/>
      <c r="H55" s="11"/>
      <c r="I55" s="11"/>
      <c r="J55" s="11">
        <f t="shared" si="1"/>
        <v>0</v>
      </c>
      <c r="K55" s="11"/>
      <c r="L55" s="11"/>
      <c r="M55" s="11"/>
      <c r="N55" s="11">
        <f t="shared" si="2"/>
        <v>0</v>
      </c>
      <c r="O55" s="11"/>
      <c r="P55" s="11"/>
      <c r="Q55" s="11"/>
      <c r="R55" s="11">
        <f t="shared" si="3"/>
        <v>0</v>
      </c>
      <c r="S55" s="11"/>
      <c r="T55" s="11"/>
      <c r="U55" s="11"/>
      <c r="V55" s="11">
        <f t="shared" si="4"/>
        <v>0</v>
      </c>
      <c r="W55" s="11"/>
      <c r="X55" s="11"/>
      <c r="Y55" s="11"/>
      <c r="Z55" s="11">
        <f t="shared" si="5"/>
        <v>0</v>
      </c>
    </row>
    <row r="56" spans="1:26" ht="15" thickBot="1" x14ac:dyDescent="0.35">
      <c r="A56" s="4" t="s">
        <v>173</v>
      </c>
      <c r="B56" s="1"/>
      <c r="C56" s="11"/>
      <c r="D56" s="11"/>
      <c r="E56" s="11"/>
      <c r="F56" s="11">
        <f t="shared" si="0"/>
        <v>0</v>
      </c>
      <c r="G56" s="11"/>
      <c r="H56" s="11"/>
      <c r="I56" s="11"/>
      <c r="J56" s="11">
        <f t="shared" si="1"/>
        <v>0</v>
      </c>
      <c r="K56" s="11"/>
      <c r="L56" s="11"/>
      <c r="M56" s="11"/>
      <c r="N56" s="11">
        <f t="shared" si="2"/>
        <v>0</v>
      </c>
      <c r="O56" s="11"/>
      <c r="P56" s="11"/>
      <c r="Q56" s="11"/>
      <c r="R56" s="11">
        <f t="shared" si="3"/>
        <v>0</v>
      </c>
      <c r="S56" s="11"/>
      <c r="T56" s="11"/>
      <c r="U56" s="11"/>
      <c r="V56" s="11">
        <f t="shared" si="4"/>
        <v>0</v>
      </c>
      <c r="W56" s="11"/>
      <c r="X56" s="11"/>
      <c r="Y56" s="11"/>
      <c r="Z56" s="11">
        <f t="shared" si="5"/>
        <v>0</v>
      </c>
    </row>
    <row r="57" spans="1:26" ht="15" thickBot="1" x14ac:dyDescent="0.35">
      <c r="A57" s="5" t="s">
        <v>1</v>
      </c>
      <c r="B57" s="2" t="s">
        <v>2</v>
      </c>
      <c r="C57" s="11"/>
      <c r="D57" s="11"/>
      <c r="E57" s="11"/>
      <c r="F57" s="11">
        <f t="shared" si="0"/>
        <v>0</v>
      </c>
      <c r="G57" s="11"/>
      <c r="H57" s="11"/>
      <c r="I57" s="11"/>
      <c r="J57" s="11">
        <f t="shared" si="1"/>
        <v>0</v>
      </c>
      <c r="K57" s="11"/>
      <c r="L57" s="11"/>
      <c r="M57" s="11"/>
      <c r="N57" s="11">
        <f t="shared" si="2"/>
        <v>0</v>
      </c>
      <c r="O57" s="11"/>
      <c r="P57" s="11"/>
      <c r="Q57" s="11"/>
      <c r="R57" s="11">
        <f t="shared" si="3"/>
        <v>0</v>
      </c>
      <c r="S57" s="11"/>
      <c r="T57" s="11"/>
      <c r="U57" s="11"/>
      <c r="V57" s="11">
        <f t="shared" si="4"/>
        <v>0</v>
      </c>
      <c r="W57" s="11"/>
      <c r="X57" s="11"/>
      <c r="Y57" s="11"/>
      <c r="Z57" s="11">
        <f t="shared" si="5"/>
        <v>0</v>
      </c>
    </row>
    <row r="58" spans="1:26" ht="22.2" thickBot="1" x14ac:dyDescent="0.35">
      <c r="A58" s="6" t="s">
        <v>174</v>
      </c>
      <c r="B58" s="3">
        <v>2105</v>
      </c>
      <c r="C58" s="11">
        <v>-4008227.68</v>
      </c>
      <c r="D58" s="11">
        <v>-294714.12</v>
      </c>
      <c r="E58" s="11">
        <v>-2433255.19</v>
      </c>
      <c r="F58" s="11">
        <f t="shared" si="0"/>
        <v>-6736196.9900000002</v>
      </c>
      <c r="G58" s="11">
        <v>-4887735.13</v>
      </c>
      <c r="H58" s="11">
        <v>-345425.9</v>
      </c>
      <c r="I58" s="11">
        <v>-2629006.36</v>
      </c>
      <c r="J58" s="11">
        <f t="shared" si="1"/>
        <v>-7862167.3900000006</v>
      </c>
      <c r="K58" s="11">
        <v>-5837667.2599999998</v>
      </c>
      <c r="L58" s="11">
        <f>-[1]CapAssets!$J$218+[1]CapAssets!$J$215</f>
        <v>-409926.11999999994</v>
      </c>
      <c r="M58" s="11">
        <v>-2814174.26</v>
      </c>
      <c r="N58" s="11">
        <f t="shared" si="2"/>
        <v>-9061767.6400000006</v>
      </c>
      <c r="O58" s="11">
        <v>-6853982.9400000004</v>
      </c>
      <c r="P58" s="11">
        <v>-482033.18</v>
      </c>
      <c r="Q58" s="11">
        <v>-3020301.47</v>
      </c>
      <c r="R58" s="11">
        <f t="shared" si="3"/>
        <v>-10356317.59</v>
      </c>
      <c r="S58" s="11">
        <v>-9149809.6600000001</v>
      </c>
      <c r="T58" s="11">
        <v>-551226.68000000005</v>
      </c>
      <c r="U58" s="11">
        <v>-3229757.53</v>
      </c>
      <c r="V58" s="11">
        <f t="shared" si="4"/>
        <v>-12930793.869999999</v>
      </c>
      <c r="W58" s="11">
        <v>-14546687.220000001</v>
      </c>
      <c r="X58" s="11"/>
      <c r="Y58" s="11"/>
      <c r="Z58" s="11">
        <f t="shared" si="5"/>
        <v>-14546687.220000001</v>
      </c>
    </row>
    <row r="59" spans="1:26" ht="22.2" thickBot="1" x14ac:dyDescent="0.35">
      <c r="A59" s="6" t="s">
        <v>175</v>
      </c>
      <c r="B59" s="3">
        <v>2120</v>
      </c>
      <c r="C59" s="11"/>
      <c r="D59" s="11"/>
      <c r="E59" s="11"/>
      <c r="F59" s="11">
        <f t="shared" si="0"/>
        <v>0</v>
      </c>
      <c r="G59" s="11"/>
      <c r="H59" s="11"/>
      <c r="I59" s="11"/>
      <c r="J59" s="11">
        <f t="shared" si="1"/>
        <v>0</v>
      </c>
      <c r="K59" s="11"/>
      <c r="L59" s="11"/>
      <c r="M59" s="11"/>
      <c r="N59" s="11">
        <f t="shared" si="2"/>
        <v>0</v>
      </c>
      <c r="O59" s="11"/>
      <c r="P59" s="11"/>
      <c r="Q59" s="11"/>
      <c r="R59" s="11">
        <f t="shared" si="3"/>
        <v>0</v>
      </c>
      <c r="S59" s="11"/>
      <c r="T59" s="11"/>
      <c r="U59" s="11"/>
      <c r="V59" s="11">
        <f t="shared" si="4"/>
        <v>0</v>
      </c>
      <c r="W59" s="11"/>
      <c r="X59" s="11"/>
      <c r="Y59" s="11"/>
      <c r="Z59" s="11">
        <f t="shared" si="5"/>
        <v>0</v>
      </c>
    </row>
    <row r="60" spans="1:26" ht="22.2" thickBot="1" x14ac:dyDescent="0.35">
      <c r="A60" s="6" t="s">
        <v>176</v>
      </c>
      <c r="B60" s="3">
        <v>2140</v>
      </c>
      <c r="C60" s="11"/>
      <c r="D60" s="11"/>
      <c r="E60" s="11"/>
      <c r="F60" s="11">
        <f t="shared" si="0"/>
        <v>0</v>
      </c>
      <c r="G60" s="11"/>
      <c r="H60" s="11"/>
      <c r="I60" s="11"/>
      <c r="J60" s="11">
        <f t="shared" si="1"/>
        <v>0</v>
      </c>
      <c r="K60" s="11"/>
      <c r="L60" s="11"/>
      <c r="M60" s="11"/>
      <c r="N60" s="11">
        <f t="shared" si="2"/>
        <v>0</v>
      </c>
      <c r="O60" s="11"/>
      <c r="P60" s="11"/>
      <c r="Q60" s="11"/>
      <c r="R60" s="11">
        <f t="shared" si="3"/>
        <v>0</v>
      </c>
      <c r="S60" s="11"/>
      <c r="T60" s="11"/>
      <c r="U60" s="11"/>
      <c r="V60" s="11">
        <f t="shared" si="4"/>
        <v>0</v>
      </c>
      <c r="W60" s="11"/>
      <c r="X60" s="11"/>
      <c r="Y60" s="11"/>
      <c r="Z60" s="11">
        <f t="shared" si="5"/>
        <v>0</v>
      </c>
    </row>
    <row r="61" spans="1:26" ht="15" thickBot="1" x14ac:dyDescent="0.35">
      <c r="A61" s="6" t="s">
        <v>177</v>
      </c>
      <c r="B61" s="3">
        <v>2160</v>
      </c>
      <c r="C61" s="11"/>
      <c r="D61" s="11"/>
      <c r="E61" s="11"/>
      <c r="F61" s="11">
        <f t="shared" si="0"/>
        <v>0</v>
      </c>
      <c r="G61" s="11"/>
      <c r="H61" s="11"/>
      <c r="I61" s="11"/>
      <c r="J61" s="11">
        <f t="shared" si="1"/>
        <v>0</v>
      </c>
      <c r="K61" s="11"/>
      <c r="L61" s="11"/>
      <c r="M61" s="11"/>
      <c r="N61" s="11">
        <f t="shared" si="2"/>
        <v>0</v>
      </c>
      <c r="O61" s="11"/>
      <c r="P61" s="11"/>
      <c r="Q61" s="11"/>
      <c r="R61" s="11">
        <f t="shared" si="3"/>
        <v>0</v>
      </c>
      <c r="S61" s="11"/>
      <c r="T61" s="11"/>
      <c r="U61" s="11"/>
      <c r="V61" s="11">
        <f t="shared" si="4"/>
        <v>0</v>
      </c>
      <c r="W61" s="11"/>
      <c r="X61" s="11"/>
      <c r="Y61" s="11"/>
      <c r="Z61" s="11">
        <f t="shared" si="5"/>
        <v>0</v>
      </c>
    </row>
    <row r="62" spans="1:26" ht="15" thickBot="1" x14ac:dyDescent="0.35">
      <c r="A62" s="7" t="s">
        <v>178</v>
      </c>
      <c r="B62" s="8">
        <v>2180</v>
      </c>
      <c r="C62" s="11"/>
      <c r="D62" s="11"/>
      <c r="E62" s="11"/>
      <c r="F62" s="11">
        <f t="shared" si="0"/>
        <v>0</v>
      </c>
      <c r="G62" s="11"/>
      <c r="H62" s="11"/>
      <c r="I62" s="11"/>
      <c r="J62" s="11">
        <f t="shared" si="1"/>
        <v>0</v>
      </c>
      <c r="K62" s="11"/>
      <c r="L62" s="11"/>
      <c r="M62" s="11"/>
      <c r="N62" s="11">
        <f t="shared" si="2"/>
        <v>0</v>
      </c>
      <c r="O62" s="11"/>
      <c r="P62" s="11"/>
      <c r="Q62" s="11"/>
      <c r="R62" s="11">
        <f t="shared" si="3"/>
        <v>0</v>
      </c>
      <c r="S62" s="11"/>
      <c r="T62" s="11"/>
      <c r="U62" s="11"/>
      <c r="V62" s="11">
        <f t="shared" si="4"/>
        <v>0</v>
      </c>
      <c r="W62" s="11"/>
      <c r="X62" s="11"/>
      <c r="Y62" s="11"/>
      <c r="Z62" s="11">
        <f t="shared" si="5"/>
        <v>0</v>
      </c>
    </row>
    <row r="63" spans="1:26" x14ac:dyDescent="0.3">
      <c r="C63" s="12">
        <f>SUM(C3:C62)</f>
        <v>16403819.780000005</v>
      </c>
      <c r="D63" s="12">
        <f t="shared" ref="D63:F63" si="6">SUM(D3:D62)</f>
        <v>1025479.9999999999</v>
      </c>
      <c r="E63" s="12">
        <f t="shared" si="6"/>
        <v>1750094.2500000005</v>
      </c>
      <c r="F63" s="12">
        <f t="shared" si="6"/>
        <v>19179394.030000001</v>
      </c>
      <c r="G63" s="12">
        <f>SUM(G3:G62)</f>
        <v>16617647.960000008</v>
      </c>
      <c r="H63" s="12">
        <f t="shared" ref="H63:J63" si="7">SUM(H3:H62)</f>
        <v>1044358.7600000001</v>
      </c>
      <c r="I63" s="12">
        <f t="shared" si="7"/>
        <v>1673711.4599999995</v>
      </c>
      <c r="J63" s="12">
        <f t="shared" si="7"/>
        <v>19335718.180000003</v>
      </c>
      <c r="K63" s="12">
        <f>SUM(K3:K62)</f>
        <v>17487243.630000003</v>
      </c>
      <c r="L63" s="12">
        <f t="shared" ref="L63:N63" si="8">SUM(L3:L62)</f>
        <v>1184033.1300000004</v>
      </c>
      <c r="M63" s="12">
        <f t="shared" si="8"/>
        <v>1652593.7999999989</v>
      </c>
      <c r="N63" s="12">
        <f t="shared" si="8"/>
        <v>20323870.559999995</v>
      </c>
      <c r="O63" s="12">
        <f>SUM(O3:O62)</f>
        <v>18258684.990000006</v>
      </c>
      <c r="P63" s="12">
        <f t="shared" ref="P63:Z63" si="9">SUM(P3:P62)</f>
        <v>1252617.1400000004</v>
      </c>
      <c r="Q63" s="12">
        <f t="shared" si="9"/>
        <v>1708906.8299999996</v>
      </c>
      <c r="R63" s="12">
        <f t="shared" si="9"/>
        <v>21220208.960000001</v>
      </c>
      <c r="S63" s="12">
        <f t="shared" si="9"/>
        <v>17819228.910000004</v>
      </c>
      <c r="T63" s="12">
        <f t="shared" si="9"/>
        <v>1597589.1000000006</v>
      </c>
      <c r="U63" s="12">
        <f t="shared" si="9"/>
        <v>1981556.6999999997</v>
      </c>
      <c r="V63" s="12">
        <f t="shared" si="9"/>
        <v>21398374.710000001</v>
      </c>
      <c r="W63" s="12">
        <f t="shared" si="9"/>
        <v>23448384.159999996</v>
      </c>
      <c r="X63" s="12">
        <f t="shared" si="9"/>
        <v>0</v>
      </c>
      <c r="Y63" s="12">
        <f t="shared" si="9"/>
        <v>0</v>
      </c>
      <c r="Z63" s="12">
        <f t="shared" si="9"/>
        <v>23448384.159999996</v>
      </c>
    </row>
    <row r="64" spans="1:26" x14ac:dyDescent="0.3">
      <c r="C64" s="12">
        <f t="shared" ref="C64:E64" si="10">C63-C58</f>
        <v>20412047.460000005</v>
      </c>
      <c r="D64" s="12">
        <f t="shared" si="10"/>
        <v>1320194.1199999999</v>
      </c>
      <c r="E64" s="12">
        <f t="shared" si="10"/>
        <v>4183349.4400000004</v>
      </c>
      <c r="F64" s="12">
        <f>F63-F58</f>
        <v>25915591.020000003</v>
      </c>
      <c r="G64" s="12">
        <f t="shared" ref="G64:I64" si="11">G63-G58</f>
        <v>21505383.090000007</v>
      </c>
      <c r="H64" s="12">
        <f t="shared" si="11"/>
        <v>1389784.6600000001</v>
      </c>
      <c r="I64" s="12">
        <f t="shared" si="11"/>
        <v>4302717.8199999994</v>
      </c>
      <c r="J64" s="12">
        <f>J63-J58</f>
        <v>27197885.570000004</v>
      </c>
      <c r="K64" s="12">
        <f t="shared" ref="K64:M64" si="12">K63-K58</f>
        <v>23324910.890000001</v>
      </c>
      <c r="L64" s="12">
        <f t="shared" si="12"/>
        <v>1593959.2500000002</v>
      </c>
      <c r="M64" s="12">
        <f t="shared" si="12"/>
        <v>4466768.0599999987</v>
      </c>
      <c r="N64" s="12">
        <f>N63-N58</f>
        <v>29385638.199999996</v>
      </c>
      <c r="O64" s="12">
        <f t="shared" ref="O64:Q64" si="13">O63-O58</f>
        <v>25112667.930000007</v>
      </c>
      <c r="P64" s="12">
        <f t="shared" si="13"/>
        <v>1734650.3200000003</v>
      </c>
      <c r="Q64" s="12">
        <f t="shared" si="13"/>
        <v>4729208.3</v>
      </c>
      <c r="R64" s="12">
        <f>R63-R58</f>
        <v>31576526.550000001</v>
      </c>
      <c r="S64" s="12">
        <f>S63-S58</f>
        <v>26969038.570000004</v>
      </c>
      <c r="T64" s="12">
        <f t="shared" ref="T64:Z64" si="14">T63-T58</f>
        <v>2148815.7800000007</v>
      </c>
      <c r="U64" s="12">
        <f t="shared" si="14"/>
        <v>5211314.2299999995</v>
      </c>
      <c r="V64" s="12">
        <f t="shared" si="14"/>
        <v>34329168.579999998</v>
      </c>
      <c r="W64" s="12">
        <f t="shared" si="14"/>
        <v>37995071.379999995</v>
      </c>
      <c r="X64" s="12">
        <f t="shared" si="14"/>
        <v>0</v>
      </c>
      <c r="Y64" s="12">
        <f t="shared" si="14"/>
        <v>0</v>
      </c>
      <c r="Z64" s="12">
        <f t="shared" si="14"/>
        <v>37995071.379999995</v>
      </c>
    </row>
    <row r="65" spans="3:23" x14ac:dyDescent="0.3">
      <c r="O65" s="12">
        <f>O64-25189431.81</f>
        <v>-76763.879999991506</v>
      </c>
      <c r="P65" s="12">
        <f>P64-1734650.32</f>
        <v>0</v>
      </c>
      <c r="Q65" s="12">
        <f>Q64-4729208.3</f>
        <v>0</v>
      </c>
      <c r="S65" s="12">
        <f>S64-27045705.25</f>
        <v>-76666.679999995977</v>
      </c>
      <c r="T65" s="12">
        <f>T64-2148815.78</f>
        <v>0</v>
      </c>
      <c r="U65" s="12">
        <f>U64-5211314.23</f>
        <v>0</v>
      </c>
      <c r="W65" s="12">
        <f>W64-38071738.06</f>
        <v>-76666.680000007153</v>
      </c>
    </row>
    <row r="66" spans="3:23" x14ac:dyDescent="0.3">
      <c r="C66" s="12">
        <f>C64-20488714.14</f>
        <v>-76666.679999995977</v>
      </c>
      <c r="D66" s="12">
        <f>D64-1320194.12</f>
        <v>0</v>
      </c>
      <c r="E66" s="12">
        <f>E64-4187564.25+4214.81</f>
        <v>4.1018211049959064E-10</v>
      </c>
      <c r="G66" s="12">
        <f>G64-21582049.77-C66</f>
        <v>3.7252902984619141E-9</v>
      </c>
      <c r="H66" s="12">
        <f>H64-1394664.04+5081.77-201.94</f>
        <v>0.45000000011219754</v>
      </c>
      <c r="I66" s="12">
        <f>I64-4306489.67+3771.85</f>
        <v>-5.588844942394644E-10</v>
      </c>
      <c r="K66" s="12">
        <f>K64-23401577.57</f>
        <v>-76666.679999999702</v>
      </c>
      <c r="L66" s="12">
        <v>0</v>
      </c>
      <c r="M66" s="12">
        <f>M64-4470114.31+3346.25</f>
        <v>-9.3132257461547852E-10</v>
      </c>
    </row>
  </sheetData>
  <mergeCells count="6">
    <mergeCell ref="O1:Q1"/>
    <mergeCell ref="S1:U1"/>
    <mergeCell ref="W1:Y1"/>
    <mergeCell ref="C1:E1"/>
    <mergeCell ref="G1:I1"/>
    <mergeCell ref="K1:M1"/>
  </mergeCells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277" r:id="rId4" name="Control 253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77" r:id="rId4" name="Control 253"/>
      </mc:Fallback>
    </mc:AlternateContent>
    <mc:AlternateContent xmlns:mc="http://schemas.openxmlformats.org/markup-compatibility/2006">
      <mc:Choice Requires="x14">
        <control shapeId="1276" r:id="rId6" name="Control 252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76" r:id="rId6" name="Control 252"/>
      </mc:Fallback>
    </mc:AlternateContent>
    <mc:AlternateContent xmlns:mc="http://schemas.openxmlformats.org/markup-compatibility/2006">
      <mc:Choice Requires="x14">
        <control shapeId="1275" r:id="rId7" name="Control 251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75" r:id="rId7" name="Control 251"/>
      </mc:Fallback>
    </mc:AlternateContent>
    <mc:AlternateContent xmlns:mc="http://schemas.openxmlformats.org/markup-compatibility/2006">
      <mc:Choice Requires="x14">
        <control shapeId="1274" r:id="rId8" name="Control 250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74" r:id="rId8" name="Control 250"/>
      </mc:Fallback>
    </mc:AlternateContent>
    <mc:AlternateContent xmlns:mc="http://schemas.openxmlformats.org/markup-compatibility/2006">
      <mc:Choice Requires="x14">
        <control shapeId="1273" r:id="rId9" name="Control 249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73" r:id="rId9" name="Control 249"/>
      </mc:Fallback>
    </mc:AlternateContent>
    <mc:AlternateContent xmlns:mc="http://schemas.openxmlformats.org/markup-compatibility/2006">
      <mc:Choice Requires="x14">
        <control shapeId="1267" r:id="rId10" name="Control 243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67" r:id="rId10" name="Control 243"/>
      </mc:Fallback>
    </mc:AlternateContent>
    <mc:AlternateContent xmlns:mc="http://schemas.openxmlformats.org/markup-compatibility/2006">
      <mc:Choice Requires="x14">
        <control shapeId="1266" r:id="rId11" name="Control 242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66" r:id="rId11" name="Control 242"/>
      </mc:Fallback>
    </mc:AlternateContent>
    <mc:AlternateContent xmlns:mc="http://schemas.openxmlformats.org/markup-compatibility/2006">
      <mc:Choice Requires="x14">
        <control shapeId="1265" r:id="rId12" name="Control 241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65" r:id="rId12" name="Control 241"/>
      </mc:Fallback>
    </mc:AlternateContent>
    <mc:AlternateContent xmlns:mc="http://schemas.openxmlformats.org/markup-compatibility/2006">
      <mc:Choice Requires="x14">
        <control shapeId="1264" r:id="rId13" name="Control 240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64" r:id="rId13" name="Control 240"/>
      </mc:Fallback>
    </mc:AlternateContent>
    <mc:AlternateContent xmlns:mc="http://schemas.openxmlformats.org/markup-compatibility/2006">
      <mc:Choice Requires="x14">
        <control shapeId="1263" r:id="rId14" name="Control 239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63" r:id="rId14" name="Control 239"/>
      </mc:Fallback>
    </mc:AlternateContent>
    <mc:AlternateContent xmlns:mc="http://schemas.openxmlformats.org/markup-compatibility/2006">
      <mc:Choice Requires="x14">
        <control shapeId="1262" r:id="rId15" name="Control 238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62" r:id="rId15" name="Control 238"/>
      </mc:Fallback>
    </mc:AlternateContent>
    <mc:AlternateContent xmlns:mc="http://schemas.openxmlformats.org/markup-compatibility/2006">
      <mc:Choice Requires="x14">
        <control shapeId="1261" r:id="rId16" name="Control 237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61" r:id="rId16" name="Control 237"/>
      </mc:Fallback>
    </mc:AlternateContent>
    <mc:AlternateContent xmlns:mc="http://schemas.openxmlformats.org/markup-compatibility/2006">
      <mc:Choice Requires="x14">
        <control shapeId="1260" r:id="rId17" name="Control 236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60" r:id="rId17" name="Control 236"/>
      </mc:Fallback>
    </mc:AlternateContent>
    <mc:AlternateContent xmlns:mc="http://schemas.openxmlformats.org/markup-compatibility/2006">
      <mc:Choice Requires="x14">
        <control shapeId="1259" r:id="rId18" name="Control 235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59" r:id="rId18" name="Control 235"/>
      </mc:Fallback>
    </mc:AlternateContent>
    <mc:AlternateContent xmlns:mc="http://schemas.openxmlformats.org/markup-compatibility/2006">
      <mc:Choice Requires="x14">
        <control shapeId="1258" r:id="rId19" name="Control 234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58" r:id="rId19" name="Control 234"/>
      </mc:Fallback>
    </mc:AlternateContent>
    <mc:AlternateContent xmlns:mc="http://schemas.openxmlformats.org/markup-compatibility/2006">
      <mc:Choice Requires="x14">
        <control shapeId="1257" r:id="rId20" name="Control 233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57" r:id="rId20" name="Control 233"/>
      </mc:Fallback>
    </mc:AlternateContent>
    <mc:AlternateContent xmlns:mc="http://schemas.openxmlformats.org/markup-compatibility/2006">
      <mc:Choice Requires="x14">
        <control shapeId="1251" r:id="rId21" name="Control 227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51" r:id="rId21" name="Control 227"/>
      </mc:Fallback>
    </mc:AlternateContent>
    <mc:AlternateContent xmlns:mc="http://schemas.openxmlformats.org/markup-compatibility/2006">
      <mc:Choice Requires="x14">
        <control shapeId="1250" r:id="rId22" name="Control 226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50" r:id="rId22" name="Control 226"/>
      </mc:Fallback>
    </mc:AlternateContent>
    <mc:AlternateContent xmlns:mc="http://schemas.openxmlformats.org/markup-compatibility/2006">
      <mc:Choice Requires="x14">
        <control shapeId="1249" r:id="rId23" name="Control 225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49" r:id="rId23" name="Control 225"/>
      </mc:Fallback>
    </mc:AlternateContent>
    <mc:AlternateContent xmlns:mc="http://schemas.openxmlformats.org/markup-compatibility/2006">
      <mc:Choice Requires="x14">
        <control shapeId="1248" r:id="rId24" name="Control 224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48" r:id="rId24" name="Control 224"/>
      </mc:Fallback>
    </mc:AlternateContent>
    <mc:AlternateContent xmlns:mc="http://schemas.openxmlformats.org/markup-compatibility/2006">
      <mc:Choice Requires="x14">
        <control shapeId="1247" r:id="rId25" name="Control 223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47" r:id="rId25" name="Control 223"/>
      </mc:Fallback>
    </mc:AlternateContent>
    <mc:AlternateContent xmlns:mc="http://schemas.openxmlformats.org/markup-compatibility/2006">
      <mc:Choice Requires="x14">
        <control shapeId="1246" r:id="rId26" name="Control 222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46" r:id="rId26" name="Control 222"/>
      </mc:Fallback>
    </mc:AlternateContent>
    <mc:AlternateContent xmlns:mc="http://schemas.openxmlformats.org/markup-compatibility/2006">
      <mc:Choice Requires="x14">
        <control shapeId="1245" r:id="rId27" name="Control 221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45" r:id="rId27" name="Control 221"/>
      </mc:Fallback>
    </mc:AlternateContent>
    <mc:AlternateContent xmlns:mc="http://schemas.openxmlformats.org/markup-compatibility/2006">
      <mc:Choice Requires="x14">
        <control shapeId="1244" r:id="rId28" name="Control 220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44" r:id="rId28" name="Control 220"/>
      </mc:Fallback>
    </mc:AlternateContent>
    <mc:AlternateContent xmlns:mc="http://schemas.openxmlformats.org/markup-compatibility/2006">
      <mc:Choice Requires="x14">
        <control shapeId="1243" r:id="rId29" name="Control 219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43" r:id="rId29" name="Control 219"/>
      </mc:Fallback>
    </mc:AlternateContent>
    <mc:AlternateContent xmlns:mc="http://schemas.openxmlformats.org/markup-compatibility/2006">
      <mc:Choice Requires="x14">
        <control shapeId="1242" r:id="rId30" name="Control 218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42" r:id="rId30" name="Control 218"/>
      </mc:Fallback>
    </mc:AlternateContent>
    <mc:AlternateContent xmlns:mc="http://schemas.openxmlformats.org/markup-compatibility/2006">
      <mc:Choice Requires="x14">
        <control shapeId="1241" r:id="rId31" name="Control 217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41" r:id="rId31" name="Control 217"/>
      </mc:Fallback>
    </mc:AlternateContent>
    <mc:AlternateContent xmlns:mc="http://schemas.openxmlformats.org/markup-compatibility/2006">
      <mc:Choice Requires="x14">
        <control shapeId="1240" r:id="rId32" name="Control 216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40" r:id="rId32" name="Control 216"/>
      </mc:Fallback>
    </mc:AlternateContent>
    <mc:AlternateContent xmlns:mc="http://schemas.openxmlformats.org/markup-compatibility/2006">
      <mc:Choice Requires="x14">
        <control shapeId="1239" r:id="rId33" name="Control 215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39" r:id="rId33" name="Control 215"/>
      </mc:Fallback>
    </mc:AlternateContent>
    <mc:AlternateContent xmlns:mc="http://schemas.openxmlformats.org/markup-compatibility/2006">
      <mc:Choice Requires="x14">
        <control shapeId="1238" r:id="rId34" name="Control 214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38" r:id="rId34" name="Control 214"/>
      </mc:Fallback>
    </mc:AlternateContent>
    <mc:AlternateContent xmlns:mc="http://schemas.openxmlformats.org/markup-compatibility/2006">
      <mc:Choice Requires="x14">
        <control shapeId="1237" r:id="rId35" name="Control 213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37" r:id="rId35" name="Control 213"/>
      </mc:Fallback>
    </mc:AlternateContent>
    <mc:AlternateContent xmlns:mc="http://schemas.openxmlformats.org/markup-compatibility/2006">
      <mc:Choice Requires="x14">
        <control shapeId="1236" r:id="rId36" name="Control 212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36" r:id="rId36" name="Control 212"/>
      </mc:Fallback>
    </mc:AlternateContent>
    <mc:AlternateContent xmlns:mc="http://schemas.openxmlformats.org/markup-compatibility/2006">
      <mc:Choice Requires="x14">
        <control shapeId="1235" r:id="rId37" name="Control 211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35" r:id="rId37" name="Control 211"/>
      </mc:Fallback>
    </mc:AlternateContent>
    <mc:AlternateContent xmlns:mc="http://schemas.openxmlformats.org/markup-compatibility/2006">
      <mc:Choice Requires="x14">
        <control shapeId="1234" r:id="rId38" name="Control 210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34" r:id="rId38" name="Control 210"/>
      </mc:Fallback>
    </mc:AlternateContent>
    <mc:AlternateContent xmlns:mc="http://schemas.openxmlformats.org/markup-compatibility/2006">
      <mc:Choice Requires="x14">
        <control shapeId="1233" r:id="rId39" name="Control 209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33" r:id="rId39" name="Control 209"/>
      </mc:Fallback>
    </mc:AlternateContent>
    <mc:AlternateContent xmlns:mc="http://schemas.openxmlformats.org/markup-compatibility/2006">
      <mc:Choice Requires="x14">
        <control shapeId="1232" r:id="rId40" name="Control 208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32" r:id="rId40" name="Control 208"/>
      </mc:Fallback>
    </mc:AlternateContent>
    <mc:AlternateContent xmlns:mc="http://schemas.openxmlformats.org/markup-compatibility/2006">
      <mc:Choice Requires="x14">
        <control shapeId="1231" r:id="rId41" name="Control 207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31" r:id="rId41" name="Control 207"/>
      </mc:Fallback>
    </mc:AlternateContent>
    <mc:AlternateContent xmlns:mc="http://schemas.openxmlformats.org/markup-compatibility/2006">
      <mc:Choice Requires="x14">
        <control shapeId="1225" r:id="rId42" name="Control 201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25" r:id="rId42" name="Control 201"/>
      </mc:Fallback>
    </mc:AlternateContent>
    <mc:AlternateContent xmlns:mc="http://schemas.openxmlformats.org/markup-compatibility/2006">
      <mc:Choice Requires="x14">
        <control shapeId="1224" r:id="rId43" name="Control 200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24" r:id="rId43" name="Control 200"/>
      </mc:Fallback>
    </mc:AlternateContent>
    <mc:AlternateContent xmlns:mc="http://schemas.openxmlformats.org/markup-compatibility/2006">
      <mc:Choice Requires="x14">
        <control shapeId="1223" r:id="rId44" name="Control 199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23" r:id="rId44" name="Control 199"/>
      </mc:Fallback>
    </mc:AlternateContent>
    <mc:AlternateContent xmlns:mc="http://schemas.openxmlformats.org/markup-compatibility/2006">
      <mc:Choice Requires="x14">
        <control shapeId="1222" r:id="rId45" name="Control 198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22" r:id="rId45" name="Control 198"/>
      </mc:Fallback>
    </mc:AlternateContent>
    <mc:AlternateContent xmlns:mc="http://schemas.openxmlformats.org/markup-compatibility/2006">
      <mc:Choice Requires="x14">
        <control shapeId="1221" r:id="rId46" name="Control 197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21" r:id="rId46" name="Control 197"/>
      </mc:Fallback>
    </mc:AlternateContent>
    <mc:AlternateContent xmlns:mc="http://schemas.openxmlformats.org/markup-compatibility/2006">
      <mc:Choice Requires="x14">
        <control shapeId="1220" r:id="rId47" name="Control 196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20" r:id="rId47" name="Control 196"/>
      </mc:Fallback>
    </mc:AlternateContent>
    <mc:AlternateContent xmlns:mc="http://schemas.openxmlformats.org/markup-compatibility/2006">
      <mc:Choice Requires="x14">
        <control shapeId="1219" r:id="rId48" name="Control 195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19" r:id="rId48" name="Control 195"/>
      </mc:Fallback>
    </mc:AlternateContent>
    <mc:AlternateContent xmlns:mc="http://schemas.openxmlformats.org/markup-compatibility/2006">
      <mc:Choice Requires="x14">
        <control shapeId="1218" r:id="rId49" name="Control 194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18" r:id="rId49" name="Control 194"/>
      </mc:Fallback>
    </mc:AlternateContent>
    <mc:AlternateContent xmlns:mc="http://schemas.openxmlformats.org/markup-compatibility/2006">
      <mc:Choice Requires="x14">
        <control shapeId="1217" r:id="rId50" name="Control 193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17" r:id="rId50" name="Control 193"/>
      </mc:Fallback>
    </mc:AlternateContent>
    <mc:AlternateContent xmlns:mc="http://schemas.openxmlformats.org/markup-compatibility/2006">
      <mc:Choice Requires="x14">
        <control shapeId="1216" r:id="rId51" name="Control 192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16" r:id="rId51" name="Control 192"/>
      </mc:Fallback>
    </mc:AlternateContent>
    <mc:AlternateContent xmlns:mc="http://schemas.openxmlformats.org/markup-compatibility/2006">
      <mc:Choice Requires="x14">
        <control shapeId="1215" r:id="rId52" name="Control 191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15" r:id="rId52" name="Control 191"/>
      </mc:Fallback>
    </mc:AlternateContent>
    <mc:AlternateContent xmlns:mc="http://schemas.openxmlformats.org/markup-compatibility/2006">
      <mc:Choice Requires="x14">
        <control shapeId="1214" r:id="rId53" name="Control 190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14" r:id="rId53" name="Control 190"/>
      </mc:Fallback>
    </mc:AlternateContent>
    <mc:AlternateContent xmlns:mc="http://schemas.openxmlformats.org/markup-compatibility/2006">
      <mc:Choice Requires="x14">
        <control shapeId="1213" r:id="rId54" name="Control 189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13" r:id="rId54" name="Control 189"/>
      </mc:Fallback>
    </mc:AlternateContent>
    <mc:AlternateContent xmlns:mc="http://schemas.openxmlformats.org/markup-compatibility/2006">
      <mc:Choice Requires="x14">
        <control shapeId="1212" r:id="rId55" name="Control 188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12" r:id="rId55" name="Control 188"/>
      </mc:Fallback>
    </mc:AlternateContent>
    <mc:AlternateContent xmlns:mc="http://schemas.openxmlformats.org/markup-compatibility/2006">
      <mc:Choice Requires="x14">
        <control shapeId="1211" r:id="rId56" name="Control 187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11" r:id="rId56" name="Control 187"/>
      </mc:Fallback>
    </mc:AlternateContent>
    <mc:AlternateContent xmlns:mc="http://schemas.openxmlformats.org/markup-compatibility/2006">
      <mc:Choice Requires="x14">
        <control shapeId="1210" r:id="rId57" name="Control 186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10" r:id="rId57" name="Control 186"/>
      </mc:Fallback>
    </mc:AlternateContent>
    <mc:AlternateContent xmlns:mc="http://schemas.openxmlformats.org/markup-compatibility/2006">
      <mc:Choice Requires="x14">
        <control shapeId="1209" r:id="rId58" name="Control 185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09" r:id="rId58" name="Control 185"/>
      </mc:Fallback>
    </mc:AlternateContent>
    <mc:AlternateContent xmlns:mc="http://schemas.openxmlformats.org/markup-compatibility/2006">
      <mc:Choice Requires="x14">
        <control shapeId="1203" r:id="rId59" name="Control 179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03" r:id="rId59" name="Control 179"/>
      </mc:Fallback>
    </mc:AlternateContent>
    <mc:AlternateContent xmlns:mc="http://schemas.openxmlformats.org/markup-compatibility/2006">
      <mc:Choice Requires="x14">
        <control shapeId="1202" r:id="rId60" name="Control 178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02" r:id="rId60" name="Control 178"/>
      </mc:Fallback>
    </mc:AlternateContent>
    <mc:AlternateContent xmlns:mc="http://schemas.openxmlformats.org/markup-compatibility/2006">
      <mc:Choice Requires="x14">
        <control shapeId="1201" r:id="rId61" name="Control 177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201" r:id="rId61" name="Control 177"/>
      </mc:Fallback>
    </mc:AlternateContent>
    <mc:AlternateContent xmlns:mc="http://schemas.openxmlformats.org/markup-compatibility/2006">
      <mc:Choice Requires="x14">
        <control shapeId="1195" r:id="rId62" name="Control 171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95" r:id="rId62" name="Control 171"/>
      </mc:Fallback>
    </mc:AlternateContent>
    <mc:AlternateContent xmlns:mc="http://schemas.openxmlformats.org/markup-compatibility/2006">
      <mc:Choice Requires="x14">
        <control shapeId="1194" r:id="rId63" name="Control 170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94" r:id="rId63" name="Control 170"/>
      </mc:Fallback>
    </mc:AlternateContent>
    <mc:AlternateContent xmlns:mc="http://schemas.openxmlformats.org/markup-compatibility/2006">
      <mc:Choice Requires="x14">
        <control shapeId="1193" r:id="rId64" name="Control 169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93" r:id="rId64" name="Control 169"/>
      </mc:Fallback>
    </mc:AlternateContent>
    <mc:AlternateContent xmlns:mc="http://schemas.openxmlformats.org/markup-compatibility/2006">
      <mc:Choice Requires="x14">
        <control shapeId="1187" r:id="rId65" name="Control 163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87" r:id="rId65" name="Control 163"/>
      </mc:Fallback>
    </mc:AlternateContent>
    <mc:AlternateContent xmlns:mc="http://schemas.openxmlformats.org/markup-compatibility/2006">
      <mc:Choice Requires="x14">
        <control shapeId="1186" r:id="rId66" name="Control 162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86" r:id="rId66" name="Control 162"/>
      </mc:Fallback>
    </mc:AlternateContent>
    <mc:AlternateContent xmlns:mc="http://schemas.openxmlformats.org/markup-compatibility/2006">
      <mc:Choice Requires="x14">
        <control shapeId="1185" r:id="rId67" name="Control 161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85" r:id="rId67" name="Control 161"/>
      </mc:Fallback>
    </mc:AlternateContent>
    <mc:AlternateContent xmlns:mc="http://schemas.openxmlformats.org/markup-compatibility/2006">
      <mc:Choice Requires="x14">
        <control shapeId="1184" r:id="rId68" name="Control 160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84" r:id="rId68" name="Control 160"/>
      </mc:Fallback>
    </mc:AlternateContent>
    <mc:AlternateContent xmlns:mc="http://schemas.openxmlformats.org/markup-compatibility/2006">
      <mc:Choice Requires="x14">
        <control shapeId="1178" r:id="rId69" name="Control 154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78" r:id="rId69" name="Control 154"/>
      </mc:Fallback>
    </mc:AlternateContent>
    <mc:AlternateContent xmlns:mc="http://schemas.openxmlformats.org/markup-compatibility/2006">
      <mc:Choice Requires="x14">
        <control shapeId="1177" r:id="rId70" name="Control 153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77" r:id="rId70" name="Control 153"/>
      </mc:Fallback>
    </mc:AlternateContent>
    <mc:AlternateContent xmlns:mc="http://schemas.openxmlformats.org/markup-compatibility/2006">
      <mc:Choice Requires="x14">
        <control shapeId="1176" r:id="rId71" name="Control 152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76" r:id="rId71" name="Control 152"/>
      </mc:Fallback>
    </mc:AlternateContent>
    <mc:AlternateContent xmlns:mc="http://schemas.openxmlformats.org/markup-compatibility/2006">
      <mc:Choice Requires="x14">
        <control shapeId="1170" r:id="rId72" name="Control 146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70" r:id="rId72" name="Control 146"/>
      </mc:Fallback>
    </mc:AlternateContent>
    <mc:AlternateContent xmlns:mc="http://schemas.openxmlformats.org/markup-compatibility/2006">
      <mc:Choice Requires="x14">
        <control shapeId="1169" r:id="rId73" name="Control 145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69" r:id="rId73" name="Control 145"/>
      </mc:Fallback>
    </mc:AlternateContent>
    <mc:AlternateContent xmlns:mc="http://schemas.openxmlformats.org/markup-compatibility/2006">
      <mc:Choice Requires="x14">
        <control shapeId="1168" r:id="rId74" name="Control 144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68" r:id="rId74" name="Control 144"/>
      </mc:Fallback>
    </mc:AlternateContent>
    <mc:AlternateContent xmlns:mc="http://schemas.openxmlformats.org/markup-compatibility/2006">
      <mc:Choice Requires="x14">
        <control shapeId="1167" r:id="rId75" name="Control 143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67" r:id="rId75" name="Control 143"/>
      </mc:Fallback>
    </mc:AlternateContent>
    <mc:AlternateContent xmlns:mc="http://schemas.openxmlformats.org/markup-compatibility/2006">
      <mc:Choice Requires="x14">
        <control shapeId="1166" r:id="rId76" name="Control 142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66" r:id="rId76" name="Control 142"/>
      </mc:Fallback>
    </mc:AlternateContent>
    <mc:AlternateContent xmlns:mc="http://schemas.openxmlformats.org/markup-compatibility/2006">
      <mc:Choice Requires="x14">
        <control shapeId="1165" r:id="rId77" name="Control 141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65" r:id="rId77" name="Control 141"/>
      </mc:Fallback>
    </mc:AlternateContent>
    <mc:AlternateContent xmlns:mc="http://schemas.openxmlformats.org/markup-compatibility/2006">
      <mc:Choice Requires="x14">
        <control shapeId="1164" r:id="rId78" name="Control 140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64" r:id="rId78" name="Control 140"/>
      </mc:Fallback>
    </mc:AlternateContent>
    <mc:AlternateContent xmlns:mc="http://schemas.openxmlformats.org/markup-compatibility/2006">
      <mc:Choice Requires="x14">
        <control shapeId="1163" r:id="rId79" name="Control 139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63" r:id="rId79" name="Control 139"/>
      </mc:Fallback>
    </mc:AlternateContent>
    <mc:AlternateContent xmlns:mc="http://schemas.openxmlformats.org/markup-compatibility/2006">
      <mc:Choice Requires="x14">
        <control shapeId="1162" r:id="rId80" name="Control 138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62" r:id="rId80" name="Control 138"/>
      </mc:Fallback>
    </mc:AlternateContent>
    <mc:AlternateContent xmlns:mc="http://schemas.openxmlformats.org/markup-compatibility/2006">
      <mc:Choice Requires="x14">
        <control shapeId="1161" r:id="rId81" name="Control 137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61" r:id="rId81" name="Control 137"/>
      </mc:Fallback>
    </mc:AlternateContent>
    <mc:AlternateContent xmlns:mc="http://schemas.openxmlformats.org/markup-compatibility/2006">
      <mc:Choice Requires="x14">
        <control shapeId="1155" r:id="rId82" name="Control 131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55" r:id="rId82" name="Control 131"/>
      </mc:Fallback>
    </mc:AlternateContent>
    <mc:AlternateContent xmlns:mc="http://schemas.openxmlformats.org/markup-compatibility/2006">
      <mc:Choice Requires="x14">
        <control shapeId="1154" r:id="rId83" name="Control 130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54" r:id="rId83" name="Control 130"/>
      </mc:Fallback>
    </mc:AlternateContent>
    <mc:AlternateContent xmlns:mc="http://schemas.openxmlformats.org/markup-compatibility/2006">
      <mc:Choice Requires="x14">
        <control shapeId="1153" r:id="rId84" name="Control 129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53" r:id="rId84" name="Control 129"/>
      </mc:Fallback>
    </mc:AlternateContent>
    <mc:AlternateContent xmlns:mc="http://schemas.openxmlformats.org/markup-compatibility/2006">
      <mc:Choice Requires="x14">
        <control shapeId="1152" r:id="rId85" name="Control 128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52" r:id="rId85" name="Control 128"/>
      </mc:Fallback>
    </mc:AlternateContent>
    <mc:AlternateContent xmlns:mc="http://schemas.openxmlformats.org/markup-compatibility/2006">
      <mc:Choice Requires="x14">
        <control shapeId="1151" r:id="rId86" name="Control 127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51" r:id="rId86" name="Control 127"/>
      </mc:Fallback>
    </mc:AlternateContent>
    <mc:AlternateContent xmlns:mc="http://schemas.openxmlformats.org/markup-compatibility/2006">
      <mc:Choice Requires="x14">
        <control shapeId="1150" r:id="rId87" name="Control 126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50" r:id="rId87" name="Control 126"/>
      </mc:Fallback>
    </mc:AlternateContent>
    <mc:AlternateContent xmlns:mc="http://schemas.openxmlformats.org/markup-compatibility/2006">
      <mc:Choice Requires="x14">
        <control shapeId="1149" r:id="rId88" name="Control 125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49" r:id="rId88" name="Control 125"/>
      </mc:Fallback>
    </mc:AlternateContent>
    <mc:AlternateContent xmlns:mc="http://schemas.openxmlformats.org/markup-compatibility/2006">
      <mc:Choice Requires="x14">
        <control shapeId="1148" r:id="rId89" name="Control 124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48" r:id="rId89" name="Control 124"/>
      </mc:Fallback>
    </mc:AlternateContent>
    <mc:AlternateContent xmlns:mc="http://schemas.openxmlformats.org/markup-compatibility/2006">
      <mc:Choice Requires="x14">
        <control shapeId="1142" r:id="rId90" name="Control 118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42" r:id="rId90" name="Control 118"/>
      </mc:Fallback>
    </mc:AlternateContent>
    <mc:AlternateContent xmlns:mc="http://schemas.openxmlformats.org/markup-compatibility/2006">
      <mc:Choice Requires="x14">
        <control shapeId="1141" r:id="rId91" name="Control 117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41" r:id="rId91" name="Control 117"/>
      </mc:Fallback>
    </mc:AlternateContent>
    <mc:AlternateContent xmlns:mc="http://schemas.openxmlformats.org/markup-compatibility/2006">
      <mc:Choice Requires="x14">
        <control shapeId="1140" r:id="rId92" name="Control 116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40" r:id="rId92" name="Control 116"/>
      </mc:Fallback>
    </mc:AlternateContent>
    <mc:AlternateContent xmlns:mc="http://schemas.openxmlformats.org/markup-compatibility/2006">
      <mc:Choice Requires="x14">
        <control shapeId="1139" r:id="rId93" name="Control 115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39" r:id="rId93" name="Control 115"/>
      </mc:Fallback>
    </mc:AlternateContent>
    <mc:AlternateContent xmlns:mc="http://schemas.openxmlformats.org/markup-compatibility/2006">
      <mc:Choice Requires="x14">
        <control shapeId="1138" r:id="rId94" name="Control 114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38" r:id="rId94" name="Control 114"/>
      </mc:Fallback>
    </mc:AlternateContent>
    <mc:AlternateContent xmlns:mc="http://schemas.openxmlformats.org/markup-compatibility/2006">
      <mc:Choice Requires="x14">
        <control shapeId="1137" r:id="rId95" name="Control 113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37" r:id="rId95" name="Control 113"/>
      </mc:Fallback>
    </mc:AlternateContent>
    <mc:AlternateContent xmlns:mc="http://schemas.openxmlformats.org/markup-compatibility/2006">
      <mc:Choice Requires="x14">
        <control shapeId="1136" r:id="rId96" name="Control 112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36" r:id="rId96" name="Control 112"/>
      </mc:Fallback>
    </mc:AlternateContent>
    <mc:AlternateContent xmlns:mc="http://schemas.openxmlformats.org/markup-compatibility/2006">
      <mc:Choice Requires="x14">
        <control shapeId="1135" r:id="rId97" name="Control 111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35" r:id="rId97" name="Control 111"/>
      </mc:Fallback>
    </mc:AlternateContent>
    <mc:AlternateContent xmlns:mc="http://schemas.openxmlformats.org/markup-compatibility/2006">
      <mc:Choice Requires="x14">
        <control shapeId="1134" r:id="rId98" name="Control 110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34" r:id="rId98" name="Control 110"/>
      </mc:Fallback>
    </mc:AlternateContent>
    <mc:AlternateContent xmlns:mc="http://schemas.openxmlformats.org/markup-compatibility/2006">
      <mc:Choice Requires="x14">
        <control shapeId="1133" r:id="rId99" name="Control 109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33" r:id="rId99" name="Control 109"/>
      </mc:Fallback>
    </mc:AlternateContent>
    <mc:AlternateContent xmlns:mc="http://schemas.openxmlformats.org/markup-compatibility/2006">
      <mc:Choice Requires="x14">
        <control shapeId="1132" r:id="rId100" name="Control 108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32" r:id="rId100" name="Control 108"/>
      </mc:Fallback>
    </mc:AlternateContent>
    <mc:AlternateContent xmlns:mc="http://schemas.openxmlformats.org/markup-compatibility/2006">
      <mc:Choice Requires="x14">
        <control shapeId="1131" r:id="rId101" name="Control 107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31" r:id="rId101" name="Control 107"/>
      </mc:Fallback>
    </mc:AlternateContent>
    <mc:AlternateContent xmlns:mc="http://schemas.openxmlformats.org/markup-compatibility/2006">
      <mc:Choice Requires="x14">
        <control shapeId="1130" r:id="rId102" name="Control 106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30" r:id="rId102" name="Control 106"/>
      </mc:Fallback>
    </mc:AlternateContent>
    <mc:AlternateContent xmlns:mc="http://schemas.openxmlformats.org/markup-compatibility/2006">
      <mc:Choice Requires="x14">
        <control shapeId="1129" r:id="rId103" name="Control 105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29" r:id="rId103" name="Control 105"/>
      </mc:Fallback>
    </mc:AlternateContent>
    <mc:AlternateContent xmlns:mc="http://schemas.openxmlformats.org/markup-compatibility/2006">
      <mc:Choice Requires="x14">
        <control shapeId="1128" r:id="rId104" name="Control 104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28" r:id="rId104" name="Control 104"/>
      </mc:Fallback>
    </mc:AlternateContent>
    <mc:AlternateContent xmlns:mc="http://schemas.openxmlformats.org/markup-compatibility/2006">
      <mc:Choice Requires="x14">
        <control shapeId="1127" r:id="rId105" name="Control 103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27" r:id="rId105" name="Control 103"/>
      </mc:Fallback>
    </mc:AlternateContent>
    <mc:AlternateContent xmlns:mc="http://schemas.openxmlformats.org/markup-compatibility/2006">
      <mc:Choice Requires="x14">
        <control shapeId="1126" r:id="rId106" name="Control 102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26" r:id="rId106" name="Control 102"/>
      </mc:Fallback>
    </mc:AlternateContent>
    <mc:AlternateContent xmlns:mc="http://schemas.openxmlformats.org/markup-compatibility/2006">
      <mc:Choice Requires="x14">
        <control shapeId="1125" r:id="rId107" name="Control 101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25" r:id="rId107" name="Control 101"/>
      </mc:Fallback>
    </mc:AlternateContent>
    <mc:AlternateContent xmlns:mc="http://schemas.openxmlformats.org/markup-compatibility/2006">
      <mc:Choice Requires="x14">
        <control shapeId="1119" r:id="rId108" name="Control 95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19" r:id="rId108" name="Control 95"/>
      </mc:Fallback>
    </mc:AlternateContent>
    <mc:AlternateContent xmlns:mc="http://schemas.openxmlformats.org/markup-compatibility/2006">
      <mc:Choice Requires="x14">
        <control shapeId="1118" r:id="rId109" name="Control 94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18" r:id="rId109" name="Control 94"/>
      </mc:Fallback>
    </mc:AlternateContent>
    <mc:AlternateContent xmlns:mc="http://schemas.openxmlformats.org/markup-compatibility/2006">
      <mc:Choice Requires="x14">
        <control shapeId="1117" r:id="rId110" name="Control 93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17" r:id="rId110" name="Control 93"/>
      </mc:Fallback>
    </mc:AlternateContent>
    <mc:AlternateContent xmlns:mc="http://schemas.openxmlformats.org/markup-compatibility/2006">
      <mc:Choice Requires="x14">
        <control shapeId="1116" r:id="rId111" name="Control 92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16" r:id="rId111" name="Control 92"/>
      </mc:Fallback>
    </mc:AlternateContent>
    <mc:AlternateContent xmlns:mc="http://schemas.openxmlformats.org/markup-compatibility/2006">
      <mc:Choice Requires="x14">
        <control shapeId="1110" r:id="rId112" name="Control 86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10" r:id="rId112" name="Control 86"/>
      </mc:Fallback>
    </mc:AlternateContent>
    <mc:AlternateContent xmlns:mc="http://schemas.openxmlformats.org/markup-compatibility/2006">
      <mc:Choice Requires="x14">
        <control shapeId="1109" r:id="rId113" name="Control 85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09" r:id="rId113" name="Control 85"/>
      </mc:Fallback>
    </mc:AlternateContent>
    <mc:AlternateContent xmlns:mc="http://schemas.openxmlformats.org/markup-compatibility/2006">
      <mc:Choice Requires="x14">
        <control shapeId="1108" r:id="rId114" name="Control 84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08" r:id="rId114" name="Control 84"/>
      </mc:Fallback>
    </mc:AlternateContent>
    <mc:AlternateContent xmlns:mc="http://schemas.openxmlformats.org/markup-compatibility/2006">
      <mc:Choice Requires="x14">
        <control shapeId="1107" r:id="rId115" name="Control 83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07" r:id="rId115" name="Control 83"/>
      </mc:Fallback>
    </mc:AlternateContent>
    <mc:AlternateContent xmlns:mc="http://schemas.openxmlformats.org/markup-compatibility/2006">
      <mc:Choice Requires="x14">
        <control shapeId="1106" r:id="rId116" name="Control 82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06" r:id="rId116" name="Control 82"/>
      </mc:Fallback>
    </mc:AlternateContent>
    <mc:AlternateContent xmlns:mc="http://schemas.openxmlformats.org/markup-compatibility/2006">
      <mc:Choice Requires="x14">
        <control shapeId="1100" r:id="rId117" name="Control 76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100" r:id="rId117" name="Control 76"/>
      </mc:Fallback>
    </mc:AlternateContent>
    <mc:AlternateContent xmlns:mc="http://schemas.openxmlformats.org/markup-compatibility/2006">
      <mc:Choice Requires="x14">
        <control shapeId="1099" r:id="rId118" name="Control 75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99" r:id="rId118" name="Control 75"/>
      </mc:Fallback>
    </mc:AlternateContent>
    <mc:AlternateContent xmlns:mc="http://schemas.openxmlformats.org/markup-compatibility/2006">
      <mc:Choice Requires="x14">
        <control shapeId="1098" r:id="rId119" name="Control 74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98" r:id="rId119" name="Control 74"/>
      </mc:Fallback>
    </mc:AlternateContent>
    <mc:AlternateContent xmlns:mc="http://schemas.openxmlformats.org/markup-compatibility/2006">
      <mc:Choice Requires="x14">
        <control shapeId="1097" r:id="rId120" name="Control 73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97" r:id="rId120" name="Control 73"/>
      </mc:Fallback>
    </mc:AlternateContent>
    <mc:AlternateContent xmlns:mc="http://schemas.openxmlformats.org/markup-compatibility/2006">
      <mc:Choice Requires="x14">
        <control shapeId="1096" r:id="rId121" name="Control 72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96" r:id="rId121" name="Control 72"/>
      </mc:Fallback>
    </mc:AlternateContent>
    <mc:AlternateContent xmlns:mc="http://schemas.openxmlformats.org/markup-compatibility/2006">
      <mc:Choice Requires="x14">
        <control shapeId="1095" r:id="rId122" name="Control 71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95" r:id="rId122" name="Control 71"/>
      </mc:Fallback>
    </mc:AlternateContent>
    <mc:AlternateContent xmlns:mc="http://schemas.openxmlformats.org/markup-compatibility/2006">
      <mc:Choice Requires="x14">
        <control shapeId="1094" r:id="rId123" name="Control 70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94" r:id="rId123" name="Control 70"/>
      </mc:Fallback>
    </mc:AlternateContent>
    <mc:AlternateContent xmlns:mc="http://schemas.openxmlformats.org/markup-compatibility/2006">
      <mc:Choice Requires="x14">
        <control shapeId="1093" r:id="rId124" name="Control 69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93" r:id="rId124" name="Control 69"/>
      </mc:Fallback>
    </mc:AlternateContent>
    <mc:AlternateContent xmlns:mc="http://schemas.openxmlformats.org/markup-compatibility/2006">
      <mc:Choice Requires="x14">
        <control shapeId="1087" r:id="rId125" name="Control 63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87" r:id="rId125" name="Control 63"/>
      </mc:Fallback>
    </mc:AlternateContent>
    <mc:AlternateContent xmlns:mc="http://schemas.openxmlformats.org/markup-compatibility/2006">
      <mc:Choice Requires="x14">
        <control shapeId="1086" r:id="rId126" name="Control 62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86" r:id="rId126" name="Control 62"/>
      </mc:Fallback>
    </mc:AlternateContent>
    <mc:AlternateContent xmlns:mc="http://schemas.openxmlformats.org/markup-compatibility/2006">
      <mc:Choice Requires="x14">
        <control shapeId="1085" r:id="rId127" name="Control 61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85" r:id="rId127" name="Control 61"/>
      </mc:Fallback>
    </mc:AlternateContent>
    <mc:AlternateContent xmlns:mc="http://schemas.openxmlformats.org/markup-compatibility/2006">
      <mc:Choice Requires="x14">
        <control shapeId="1079" r:id="rId128" name="Control 55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79" r:id="rId128" name="Control 55"/>
      </mc:Fallback>
    </mc:AlternateContent>
    <mc:AlternateContent xmlns:mc="http://schemas.openxmlformats.org/markup-compatibility/2006">
      <mc:Choice Requires="x14">
        <control shapeId="1078" r:id="rId129" name="Control 54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78" r:id="rId129" name="Control 54"/>
      </mc:Fallback>
    </mc:AlternateContent>
    <mc:AlternateContent xmlns:mc="http://schemas.openxmlformats.org/markup-compatibility/2006">
      <mc:Choice Requires="x14">
        <control shapeId="1077" r:id="rId130" name="Control 53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77" r:id="rId130" name="Control 53"/>
      </mc:Fallback>
    </mc:AlternateContent>
    <mc:AlternateContent xmlns:mc="http://schemas.openxmlformats.org/markup-compatibility/2006">
      <mc:Choice Requires="x14">
        <control shapeId="1076" r:id="rId131" name="Control 52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76" r:id="rId131" name="Control 52"/>
      </mc:Fallback>
    </mc:AlternateContent>
    <mc:AlternateContent xmlns:mc="http://schemas.openxmlformats.org/markup-compatibility/2006">
      <mc:Choice Requires="x14">
        <control shapeId="1075" r:id="rId132" name="Control 51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75" r:id="rId132" name="Control 51"/>
      </mc:Fallback>
    </mc:AlternateContent>
    <mc:AlternateContent xmlns:mc="http://schemas.openxmlformats.org/markup-compatibility/2006">
      <mc:Choice Requires="x14">
        <control shapeId="1074" r:id="rId133" name="Control 50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74" r:id="rId133" name="Control 50"/>
      </mc:Fallback>
    </mc:AlternateContent>
    <mc:AlternateContent xmlns:mc="http://schemas.openxmlformats.org/markup-compatibility/2006">
      <mc:Choice Requires="x14">
        <control shapeId="1073" r:id="rId134" name="Control 49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73" r:id="rId134" name="Control 49"/>
      </mc:Fallback>
    </mc:AlternateContent>
    <mc:AlternateContent xmlns:mc="http://schemas.openxmlformats.org/markup-compatibility/2006">
      <mc:Choice Requires="x14">
        <control shapeId="1072" r:id="rId135" name="Control 48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72" r:id="rId135" name="Control 48"/>
      </mc:Fallback>
    </mc:AlternateContent>
    <mc:AlternateContent xmlns:mc="http://schemas.openxmlformats.org/markup-compatibility/2006">
      <mc:Choice Requires="x14">
        <control shapeId="1071" r:id="rId136" name="Control 47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71" r:id="rId136" name="Control 47"/>
      </mc:Fallback>
    </mc:AlternateContent>
    <mc:AlternateContent xmlns:mc="http://schemas.openxmlformats.org/markup-compatibility/2006">
      <mc:Choice Requires="x14">
        <control shapeId="1070" r:id="rId137" name="Control 46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70" r:id="rId137" name="Control 46"/>
      </mc:Fallback>
    </mc:AlternateContent>
    <mc:AlternateContent xmlns:mc="http://schemas.openxmlformats.org/markup-compatibility/2006">
      <mc:Choice Requires="x14">
        <control shapeId="1069" r:id="rId138" name="Control 45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69" r:id="rId138" name="Control 45"/>
      </mc:Fallback>
    </mc:AlternateContent>
    <mc:AlternateContent xmlns:mc="http://schemas.openxmlformats.org/markup-compatibility/2006">
      <mc:Choice Requires="x14">
        <control shapeId="1068" r:id="rId139" name="Control 44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68" r:id="rId139" name="Control 44"/>
      </mc:Fallback>
    </mc:AlternateContent>
    <mc:AlternateContent xmlns:mc="http://schemas.openxmlformats.org/markup-compatibility/2006">
      <mc:Choice Requires="x14">
        <control shapeId="1067" r:id="rId140" name="Control 43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67" r:id="rId140" name="Control 43"/>
      </mc:Fallback>
    </mc:AlternateContent>
    <mc:AlternateContent xmlns:mc="http://schemas.openxmlformats.org/markup-compatibility/2006">
      <mc:Choice Requires="x14">
        <control shapeId="1066" r:id="rId141" name="Control 42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66" r:id="rId141" name="Control 42"/>
      </mc:Fallback>
    </mc:AlternateContent>
    <mc:AlternateContent xmlns:mc="http://schemas.openxmlformats.org/markup-compatibility/2006">
      <mc:Choice Requires="x14">
        <control shapeId="1065" r:id="rId142" name="Control 41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65" r:id="rId142" name="Control 41"/>
      </mc:Fallback>
    </mc:AlternateContent>
    <mc:AlternateContent xmlns:mc="http://schemas.openxmlformats.org/markup-compatibility/2006">
      <mc:Choice Requires="x14">
        <control shapeId="1064" r:id="rId143" name="Control 40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64" r:id="rId143" name="Control 40"/>
      </mc:Fallback>
    </mc:AlternateContent>
    <mc:AlternateContent xmlns:mc="http://schemas.openxmlformats.org/markup-compatibility/2006">
      <mc:Choice Requires="x14">
        <control shapeId="1063" r:id="rId144" name="Control 39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63" r:id="rId144" name="Control 39"/>
      </mc:Fallback>
    </mc:AlternateContent>
    <mc:AlternateContent xmlns:mc="http://schemas.openxmlformats.org/markup-compatibility/2006">
      <mc:Choice Requires="x14">
        <control shapeId="1062" r:id="rId145" name="Control 38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62" r:id="rId145" name="Control 38"/>
      </mc:Fallback>
    </mc:AlternateContent>
    <mc:AlternateContent xmlns:mc="http://schemas.openxmlformats.org/markup-compatibility/2006">
      <mc:Choice Requires="x14">
        <control shapeId="1061" r:id="rId146" name="Control 37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61" r:id="rId146" name="Control 37"/>
      </mc:Fallback>
    </mc:AlternateContent>
    <mc:AlternateContent xmlns:mc="http://schemas.openxmlformats.org/markup-compatibility/2006">
      <mc:Choice Requires="x14">
        <control shapeId="1060" r:id="rId147" name="Control 36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60" r:id="rId147" name="Control 36"/>
      </mc:Fallback>
    </mc:AlternateContent>
    <mc:AlternateContent xmlns:mc="http://schemas.openxmlformats.org/markup-compatibility/2006">
      <mc:Choice Requires="x14">
        <control shapeId="1059" r:id="rId148" name="Control 35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59" r:id="rId148" name="Control 35"/>
      </mc:Fallback>
    </mc:AlternateContent>
    <mc:AlternateContent xmlns:mc="http://schemas.openxmlformats.org/markup-compatibility/2006">
      <mc:Choice Requires="x14">
        <control shapeId="1058" r:id="rId149" name="Control 34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58" r:id="rId149" name="Control 34"/>
      </mc:Fallback>
    </mc:AlternateContent>
    <mc:AlternateContent xmlns:mc="http://schemas.openxmlformats.org/markup-compatibility/2006">
      <mc:Choice Requires="x14">
        <control shapeId="1052" r:id="rId150" name="Control 28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52" r:id="rId150" name="Control 28"/>
      </mc:Fallback>
    </mc:AlternateContent>
    <mc:AlternateContent xmlns:mc="http://schemas.openxmlformats.org/markup-compatibility/2006">
      <mc:Choice Requires="x14">
        <control shapeId="1051" r:id="rId151" name="Control 27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51" r:id="rId151" name="Control 27"/>
      </mc:Fallback>
    </mc:AlternateContent>
    <mc:AlternateContent xmlns:mc="http://schemas.openxmlformats.org/markup-compatibility/2006">
      <mc:Choice Requires="x14">
        <control shapeId="1050" r:id="rId152" name="Control 26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50" r:id="rId152" name="Control 26"/>
      </mc:Fallback>
    </mc:AlternateContent>
    <mc:AlternateContent xmlns:mc="http://schemas.openxmlformats.org/markup-compatibility/2006">
      <mc:Choice Requires="x14">
        <control shapeId="1049" r:id="rId153" name="Control 25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49" r:id="rId153" name="Control 25"/>
      </mc:Fallback>
    </mc:AlternateContent>
    <mc:AlternateContent xmlns:mc="http://schemas.openxmlformats.org/markup-compatibility/2006">
      <mc:Choice Requires="x14">
        <control shapeId="1048" r:id="rId154" name="Control 24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48" r:id="rId154" name="Control 24"/>
      </mc:Fallback>
    </mc:AlternateContent>
    <mc:AlternateContent xmlns:mc="http://schemas.openxmlformats.org/markup-compatibility/2006">
      <mc:Choice Requires="x14">
        <control shapeId="1047" r:id="rId155" name="Control 23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47" r:id="rId155" name="Control 23"/>
      </mc:Fallback>
    </mc:AlternateContent>
    <mc:AlternateContent xmlns:mc="http://schemas.openxmlformats.org/markup-compatibility/2006">
      <mc:Choice Requires="x14">
        <control shapeId="1046" r:id="rId156" name="Control 22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46" r:id="rId156" name="Control 22"/>
      </mc:Fallback>
    </mc:AlternateContent>
    <mc:AlternateContent xmlns:mc="http://schemas.openxmlformats.org/markup-compatibility/2006">
      <mc:Choice Requires="x14">
        <control shapeId="1045" r:id="rId157" name="Control 21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45" r:id="rId157" name="Control 21"/>
      </mc:Fallback>
    </mc:AlternateContent>
    <mc:AlternateContent xmlns:mc="http://schemas.openxmlformats.org/markup-compatibility/2006">
      <mc:Choice Requires="x14">
        <control shapeId="1044" r:id="rId158" name="Control 20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44" r:id="rId158" name="Control 20"/>
      </mc:Fallback>
    </mc:AlternateContent>
    <mc:AlternateContent xmlns:mc="http://schemas.openxmlformats.org/markup-compatibility/2006">
      <mc:Choice Requires="x14">
        <control shapeId="1043" r:id="rId159" name="Control 19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43" r:id="rId159" name="Control 19"/>
      </mc:Fallback>
    </mc:AlternateContent>
    <mc:AlternateContent xmlns:mc="http://schemas.openxmlformats.org/markup-compatibility/2006">
      <mc:Choice Requires="x14">
        <control shapeId="1042" r:id="rId160" name="Control 18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42" r:id="rId160" name="Control 18"/>
      </mc:Fallback>
    </mc:AlternateContent>
    <mc:AlternateContent xmlns:mc="http://schemas.openxmlformats.org/markup-compatibility/2006">
      <mc:Choice Requires="x14">
        <control shapeId="1041" r:id="rId161" name="Control 17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41" r:id="rId161" name="Control 17"/>
      </mc:Fallback>
    </mc:AlternateContent>
    <mc:AlternateContent xmlns:mc="http://schemas.openxmlformats.org/markup-compatibility/2006">
      <mc:Choice Requires="x14">
        <control shapeId="1040" r:id="rId162" name="Control 16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40" r:id="rId162" name="Control 16"/>
      </mc:Fallback>
    </mc:AlternateContent>
    <mc:AlternateContent xmlns:mc="http://schemas.openxmlformats.org/markup-compatibility/2006">
      <mc:Choice Requires="x14">
        <control shapeId="1039" r:id="rId163" name="Control 15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39" r:id="rId163" name="Control 15"/>
      </mc:Fallback>
    </mc:AlternateContent>
    <mc:AlternateContent xmlns:mc="http://schemas.openxmlformats.org/markup-compatibility/2006">
      <mc:Choice Requires="x14">
        <control shapeId="1038" r:id="rId164" name="Control 14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38" r:id="rId164" name="Control 14"/>
      </mc:Fallback>
    </mc:AlternateContent>
    <mc:AlternateContent xmlns:mc="http://schemas.openxmlformats.org/markup-compatibility/2006">
      <mc:Choice Requires="x14">
        <control shapeId="1037" r:id="rId165" name="Control 13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37" r:id="rId165" name="Control 13"/>
      </mc:Fallback>
    </mc:AlternateContent>
    <mc:AlternateContent xmlns:mc="http://schemas.openxmlformats.org/markup-compatibility/2006">
      <mc:Choice Requires="x14">
        <control shapeId="1036" r:id="rId166" name="Control 12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36" r:id="rId166" name="Control 12"/>
      </mc:Fallback>
    </mc:AlternateContent>
    <mc:AlternateContent xmlns:mc="http://schemas.openxmlformats.org/markup-compatibility/2006">
      <mc:Choice Requires="x14">
        <control shapeId="1035" r:id="rId167" name="Control 11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35" r:id="rId167" name="Control 11"/>
      </mc:Fallback>
    </mc:AlternateContent>
    <mc:AlternateContent xmlns:mc="http://schemas.openxmlformats.org/markup-compatibility/2006">
      <mc:Choice Requires="x14">
        <control shapeId="1034" r:id="rId168" name="Control 10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34" r:id="rId168" name="Control 10"/>
      </mc:Fallback>
    </mc:AlternateContent>
    <mc:AlternateContent xmlns:mc="http://schemas.openxmlformats.org/markup-compatibility/2006">
      <mc:Choice Requires="x14">
        <control shapeId="1033" r:id="rId169" name="Control 9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33" r:id="rId169" name="Control 9"/>
      </mc:Fallback>
    </mc:AlternateContent>
    <mc:AlternateContent xmlns:mc="http://schemas.openxmlformats.org/markup-compatibility/2006">
      <mc:Choice Requires="x14">
        <control shapeId="1032" r:id="rId170" name="Control 8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32" r:id="rId170" name="Control 8"/>
      </mc:Fallback>
    </mc:AlternateContent>
    <mc:AlternateContent xmlns:mc="http://schemas.openxmlformats.org/markup-compatibility/2006">
      <mc:Choice Requires="x14">
        <control shapeId="1031" r:id="rId171" name="Control 7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31" r:id="rId171" name="Control 7"/>
      </mc:Fallback>
    </mc:AlternateContent>
    <mc:AlternateContent xmlns:mc="http://schemas.openxmlformats.org/markup-compatibility/2006">
      <mc:Choice Requires="x14">
        <control shapeId="1030" r:id="rId172" name="Control 6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14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30" r:id="rId172" name="Control 6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2"/>
  <sheetViews>
    <sheetView topLeftCell="A90" workbookViewId="0">
      <selection activeCell="A97" sqref="A97"/>
    </sheetView>
  </sheetViews>
  <sheetFormatPr defaultRowHeight="14.4" x14ac:dyDescent="0.3"/>
  <cols>
    <col min="1" max="2" width="31.88671875" customWidth="1"/>
    <col min="3" max="3" width="13.88671875" bestFit="1" customWidth="1"/>
    <col min="4" max="4" width="12.33203125" bestFit="1" customWidth="1"/>
    <col min="5" max="11" width="13.88671875" bestFit="1" customWidth="1"/>
    <col min="12" max="13" width="0" hidden="1" customWidth="1"/>
    <col min="14" max="14" width="9" hidden="1" customWidth="1"/>
  </cols>
  <sheetData>
    <row r="1" spans="1:14" ht="15" thickBot="1" x14ac:dyDescent="0.35">
      <c r="A1" s="4" t="s">
        <v>0</v>
      </c>
      <c r="B1" s="1"/>
      <c r="C1" s="20">
        <v>2009</v>
      </c>
      <c r="D1" s="20"/>
      <c r="E1" s="20"/>
      <c r="F1" s="9">
        <v>2009</v>
      </c>
      <c r="G1" s="20">
        <v>2010</v>
      </c>
      <c r="H1" s="20"/>
      <c r="I1" s="20"/>
      <c r="J1" s="9">
        <v>2010</v>
      </c>
      <c r="K1" s="20">
        <v>2011</v>
      </c>
      <c r="L1" s="20"/>
      <c r="M1" s="20"/>
      <c r="N1" s="9">
        <v>2011</v>
      </c>
    </row>
    <row r="2" spans="1:14" ht="15" thickBot="1" x14ac:dyDescent="0.35">
      <c r="A2" s="5" t="s">
        <v>1</v>
      </c>
      <c r="B2" s="2" t="s">
        <v>2</v>
      </c>
      <c r="C2" s="9" t="s">
        <v>179</v>
      </c>
      <c r="D2" s="9" t="s">
        <v>180</v>
      </c>
      <c r="E2" s="9" t="s">
        <v>181</v>
      </c>
      <c r="F2" s="9" t="s">
        <v>182</v>
      </c>
      <c r="G2" s="9" t="s">
        <v>179</v>
      </c>
      <c r="H2" s="9" t="s">
        <v>180</v>
      </c>
      <c r="I2" s="9" t="s">
        <v>181</v>
      </c>
      <c r="J2" s="9" t="s">
        <v>182</v>
      </c>
      <c r="K2" s="9" t="s">
        <v>179</v>
      </c>
      <c r="L2" s="9" t="s">
        <v>180</v>
      </c>
      <c r="M2" s="9" t="s">
        <v>181</v>
      </c>
      <c r="N2" s="9" t="s">
        <v>182</v>
      </c>
    </row>
    <row r="3" spans="1:14" ht="15" thickBot="1" x14ac:dyDescent="0.35">
      <c r="A3" s="6" t="s">
        <v>3</v>
      </c>
      <c r="B3" s="3">
        <v>5005</v>
      </c>
      <c r="C3" s="11">
        <v>45627.97</v>
      </c>
      <c r="D3" s="11">
        <v>14647.92</v>
      </c>
      <c r="E3" s="11">
        <v>9863.24</v>
      </c>
      <c r="F3" s="11">
        <f>SUM(C3:E3)</f>
        <v>70139.13</v>
      </c>
      <c r="G3" s="11">
        <v>169435.84</v>
      </c>
      <c r="H3" s="11">
        <v>9064.02</v>
      </c>
      <c r="I3" s="11">
        <v>6939.36</v>
      </c>
      <c r="J3" s="11">
        <f>SUM(G3:I3)</f>
        <v>185439.21999999997</v>
      </c>
      <c r="K3" s="11">
        <v>205802.79</v>
      </c>
      <c r="L3" s="11"/>
      <c r="M3" s="11"/>
      <c r="N3" s="11">
        <f>SUM(K3:M3)</f>
        <v>205802.79</v>
      </c>
    </row>
    <row r="4" spans="1:14" ht="15" thickBot="1" x14ac:dyDescent="0.35">
      <c r="A4" s="6" t="s">
        <v>4</v>
      </c>
      <c r="B4" s="3">
        <v>5010</v>
      </c>
      <c r="C4" s="11"/>
      <c r="D4" s="11"/>
      <c r="E4" s="11">
        <v>54.84</v>
      </c>
      <c r="F4" s="11">
        <f t="shared" ref="F4:F67" si="0">SUM(C4:E4)</f>
        <v>54.84</v>
      </c>
      <c r="G4" s="11"/>
      <c r="H4" s="11"/>
      <c r="I4" s="11">
        <v>837.2</v>
      </c>
      <c r="J4" s="11">
        <f t="shared" ref="J4:J67" si="1">SUM(G4:I4)</f>
        <v>837.2</v>
      </c>
      <c r="K4" s="11"/>
      <c r="L4" s="11"/>
      <c r="M4" s="11"/>
      <c r="N4" s="11">
        <f t="shared" ref="N4:N67" si="2">SUM(K4:M4)</f>
        <v>0</v>
      </c>
    </row>
    <row r="5" spans="1:14" ht="15" thickBot="1" x14ac:dyDescent="0.35">
      <c r="A5" s="6" t="s">
        <v>5</v>
      </c>
      <c r="B5" s="3">
        <v>5012</v>
      </c>
      <c r="C5" s="11"/>
      <c r="D5" s="11"/>
      <c r="E5" s="11"/>
      <c r="F5" s="11">
        <f t="shared" si="0"/>
        <v>0</v>
      </c>
      <c r="G5" s="11"/>
      <c r="H5" s="11"/>
      <c r="I5" s="11"/>
      <c r="J5" s="11">
        <f t="shared" si="1"/>
        <v>0</v>
      </c>
      <c r="K5" s="11"/>
      <c r="L5" s="11"/>
      <c r="M5" s="11"/>
      <c r="N5" s="11">
        <f t="shared" si="2"/>
        <v>0</v>
      </c>
    </row>
    <row r="6" spans="1:14" ht="22.2" thickBot="1" x14ac:dyDescent="0.35">
      <c r="A6" s="6" t="s">
        <v>6</v>
      </c>
      <c r="B6" s="3">
        <v>5014</v>
      </c>
      <c r="C6" s="11"/>
      <c r="D6" s="11"/>
      <c r="E6" s="11"/>
      <c r="F6" s="11">
        <f t="shared" si="0"/>
        <v>0</v>
      </c>
      <c r="G6" s="11"/>
      <c r="H6" s="11"/>
      <c r="I6" s="11"/>
      <c r="J6" s="11">
        <f t="shared" si="1"/>
        <v>0</v>
      </c>
      <c r="K6" s="11"/>
      <c r="L6" s="11"/>
      <c r="M6" s="11"/>
      <c r="N6" s="11">
        <f t="shared" si="2"/>
        <v>0</v>
      </c>
    </row>
    <row r="7" spans="1:14" ht="22.2" thickBot="1" x14ac:dyDescent="0.35">
      <c r="A7" s="6" t="s">
        <v>7</v>
      </c>
      <c r="B7" s="3">
        <v>5015</v>
      </c>
      <c r="C7" s="11"/>
      <c r="D7" s="11"/>
      <c r="E7" s="11"/>
      <c r="F7" s="11">
        <f t="shared" si="0"/>
        <v>0</v>
      </c>
      <c r="G7" s="11"/>
      <c r="H7" s="11"/>
      <c r="I7" s="11"/>
      <c r="J7" s="11">
        <f t="shared" si="1"/>
        <v>0</v>
      </c>
      <c r="K7" s="11"/>
      <c r="L7" s="11"/>
      <c r="M7" s="11"/>
      <c r="N7" s="11">
        <f t="shared" si="2"/>
        <v>0</v>
      </c>
    </row>
    <row r="8" spans="1:14" ht="22.2" thickBot="1" x14ac:dyDescent="0.35">
      <c r="A8" s="6" t="s">
        <v>8</v>
      </c>
      <c r="B8" s="3">
        <v>5016</v>
      </c>
      <c r="C8" s="11"/>
      <c r="D8" s="11"/>
      <c r="E8" s="11"/>
      <c r="F8" s="11">
        <f t="shared" si="0"/>
        <v>0</v>
      </c>
      <c r="G8" s="11"/>
      <c r="H8" s="11"/>
      <c r="I8" s="11"/>
      <c r="J8" s="11">
        <f t="shared" si="1"/>
        <v>0</v>
      </c>
      <c r="K8" s="11"/>
      <c r="L8" s="11"/>
      <c r="M8" s="11"/>
      <c r="N8" s="11">
        <f t="shared" si="2"/>
        <v>0</v>
      </c>
    </row>
    <row r="9" spans="1:14" ht="22.2" thickBot="1" x14ac:dyDescent="0.35">
      <c r="A9" s="6" t="s">
        <v>9</v>
      </c>
      <c r="B9" s="3">
        <v>5017</v>
      </c>
      <c r="C9" s="11"/>
      <c r="D9" s="11">
        <v>21832.31</v>
      </c>
      <c r="E9" s="11"/>
      <c r="F9" s="11">
        <f t="shared" si="0"/>
        <v>21832.31</v>
      </c>
      <c r="G9" s="11"/>
      <c r="H9" s="11">
        <v>18000.61</v>
      </c>
      <c r="I9" s="11">
        <v>10246.33</v>
      </c>
      <c r="J9" s="11">
        <f t="shared" si="1"/>
        <v>28246.940000000002</v>
      </c>
      <c r="K9" s="11"/>
      <c r="L9" s="11"/>
      <c r="M9" s="11"/>
      <c r="N9" s="11">
        <f t="shared" si="2"/>
        <v>0</v>
      </c>
    </row>
    <row r="10" spans="1:14" ht="22.2" thickBot="1" x14ac:dyDescent="0.35">
      <c r="A10" s="6" t="s">
        <v>10</v>
      </c>
      <c r="B10" s="3">
        <v>5020</v>
      </c>
      <c r="C10" s="11"/>
      <c r="D10" s="11">
        <v>1113.98</v>
      </c>
      <c r="E10" s="11">
        <v>4567.0600000000004</v>
      </c>
      <c r="F10" s="11">
        <f t="shared" si="0"/>
        <v>5681.0400000000009</v>
      </c>
      <c r="G10" s="11"/>
      <c r="H10" s="11">
        <v>15922.49</v>
      </c>
      <c r="I10" s="11">
        <v>1851.75</v>
      </c>
      <c r="J10" s="11">
        <f t="shared" si="1"/>
        <v>17774.239999999998</v>
      </c>
      <c r="K10" s="11"/>
      <c r="L10" s="11"/>
      <c r="M10" s="11"/>
      <c r="N10" s="11">
        <f t="shared" si="2"/>
        <v>0</v>
      </c>
    </row>
    <row r="11" spans="1:14" ht="22.2" thickBot="1" x14ac:dyDescent="0.35">
      <c r="A11" s="6" t="s">
        <v>11</v>
      </c>
      <c r="B11" s="3">
        <v>5025</v>
      </c>
      <c r="C11" s="11">
        <v>49.73</v>
      </c>
      <c r="D11" s="11">
        <v>3558.7</v>
      </c>
      <c r="E11" s="11">
        <v>6713.47</v>
      </c>
      <c r="F11" s="11">
        <f t="shared" si="0"/>
        <v>10321.9</v>
      </c>
      <c r="G11" s="11"/>
      <c r="H11" s="11">
        <v>1940.03</v>
      </c>
      <c r="I11" s="11">
        <v>444.98</v>
      </c>
      <c r="J11" s="11">
        <f t="shared" si="1"/>
        <v>2385.0100000000002</v>
      </c>
      <c r="K11" s="11">
        <v>1794.49</v>
      </c>
      <c r="L11" s="11"/>
      <c r="M11" s="11"/>
      <c r="N11" s="11">
        <f t="shared" si="2"/>
        <v>1794.49</v>
      </c>
    </row>
    <row r="12" spans="1:14" ht="22.2" thickBot="1" x14ac:dyDescent="0.35">
      <c r="A12" s="6" t="s">
        <v>12</v>
      </c>
      <c r="B12" s="3">
        <v>5030</v>
      </c>
      <c r="C12" s="11"/>
      <c r="D12" s="11"/>
      <c r="E12" s="11"/>
      <c r="F12" s="11">
        <f t="shared" si="0"/>
        <v>0</v>
      </c>
      <c r="G12" s="11"/>
      <c r="H12" s="11"/>
      <c r="I12" s="11"/>
      <c r="J12" s="11">
        <f t="shared" si="1"/>
        <v>0</v>
      </c>
      <c r="K12" s="11"/>
      <c r="L12" s="11"/>
      <c r="M12" s="11"/>
      <c r="N12" s="11">
        <f t="shared" si="2"/>
        <v>0</v>
      </c>
    </row>
    <row r="13" spans="1:14" ht="22.2" thickBot="1" x14ac:dyDescent="0.35">
      <c r="A13" s="6" t="s">
        <v>13</v>
      </c>
      <c r="B13" s="3">
        <v>5035</v>
      </c>
      <c r="C13" s="11"/>
      <c r="D13" s="11"/>
      <c r="E13" s="11">
        <v>555.59</v>
      </c>
      <c r="F13" s="11">
        <f t="shared" si="0"/>
        <v>555.59</v>
      </c>
      <c r="G13" s="11"/>
      <c r="H13" s="11">
        <v>860.08</v>
      </c>
      <c r="I13" s="11">
        <v>161.96</v>
      </c>
      <c r="J13" s="11">
        <f t="shared" si="1"/>
        <v>1022.0400000000001</v>
      </c>
      <c r="K13" s="11"/>
      <c r="L13" s="11"/>
      <c r="M13" s="11"/>
      <c r="N13" s="11">
        <f t="shared" si="2"/>
        <v>0</v>
      </c>
    </row>
    <row r="14" spans="1:14" ht="22.2" thickBot="1" x14ac:dyDescent="0.35">
      <c r="A14" s="6" t="s">
        <v>14</v>
      </c>
      <c r="B14" s="3">
        <v>5040</v>
      </c>
      <c r="C14" s="11"/>
      <c r="D14" s="11">
        <v>93.99</v>
      </c>
      <c r="E14" s="11">
        <v>592.6</v>
      </c>
      <c r="F14" s="11">
        <f t="shared" si="0"/>
        <v>686.59</v>
      </c>
      <c r="G14" s="11"/>
      <c r="H14" s="11">
        <v>662.7</v>
      </c>
      <c r="I14" s="11">
        <v>1857.2</v>
      </c>
      <c r="J14" s="11">
        <f t="shared" si="1"/>
        <v>2519.9</v>
      </c>
      <c r="K14" s="11"/>
      <c r="L14" s="11"/>
      <c r="M14" s="11"/>
      <c r="N14" s="11">
        <f t="shared" si="2"/>
        <v>0</v>
      </c>
    </row>
    <row r="15" spans="1:14" ht="33" thickBot="1" x14ac:dyDescent="0.35">
      <c r="A15" s="6" t="s">
        <v>15</v>
      </c>
      <c r="B15" s="3">
        <v>5045</v>
      </c>
      <c r="C15" s="11"/>
      <c r="D15" s="11">
        <v>28.62</v>
      </c>
      <c r="E15" s="11">
        <v>293.57</v>
      </c>
      <c r="F15" s="11">
        <f t="shared" si="0"/>
        <v>322.19</v>
      </c>
      <c r="G15" s="11"/>
      <c r="H15" s="11"/>
      <c r="I15" s="11">
        <v>7.88</v>
      </c>
      <c r="J15" s="11">
        <f t="shared" si="1"/>
        <v>7.88</v>
      </c>
      <c r="K15" s="11"/>
      <c r="L15" s="11"/>
      <c r="M15" s="11"/>
      <c r="N15" s="11">
        <f t="shared" si="2"/>
        <v>0</v>
      </c>
    </row>
    <row r="16" spans="1:14" ht="22.2" thickBot="1" x14ac:dyDescent="0.35">
      <c r="A16" s="6" t="s">
        <v>16</v>
      </c>
      <c r="B16" s="3">
        <v>5050</v>
      </c>
      <c r="C16" s="11"/>
      <c r="D16" s="11"/>
      <c r="E16" s="11"/>
      <c r="F16" s="11">
        <f t="shared" si="0"/>
        <v>0</v>
      </c>
      <c r="G16" s="11"/>
      <c r="H16" s="11"/>
      <c r="I16" s="11"/>
      <c r="J16" s="11">
        <f t="shared" si="1"/>
        <v>0</v>
      </c>
      <c r="K16" s="11"/>
      <c r="L16" s="11"/>
      <c r="M16" s="11"/>
      <c r="N16" s="11">
        <f t="shared" si="2"/>
        <v>0</v>
      </c>
    </row>
    <row r="17" spans="1:14" ht="22.2" thickBot="1" x14ac:dyDescent="0.35">
      <c r="A17" s="6" t="s">
        <v>17</v>
      </c>
      <c r="B17" s="3">
        <v>5055</v>
      </c>
      <c r="C17" s="11"/>
      <c r="D17" s="11">
        <v>277.76</v>
      </c>
      <c r="E17" s="11"/>
      <c r="F17" s="11">
        <f t="shared" si="0"/>
        <v>277.76</v>
      </c>
      <c r="G17" s="11"/>
      <c r="H17" s="11">
        <v>100.32</v>
      </c>
      <c r="I17" s="11"/>
      <c r="J17" s="11">
        <f t="shared" si="1"/>
        <v>100.32</v>
      </c>
      <c r="K17" s="11"/>
      <c r="L17" s="11"/>
      <c r="M17" s="11"/>
      <c r="N17" s="11">
        <f t="shared" si="2"/>
        <v>0</v>
      </c>
    </row>
    <row r="18" spans="1:14" ht="15" thickBot="1" x14ac:dyDescent="0.35">
      <c r="A18" s="6" t="s">
        <v>18</v>
      </c>
      <c r="B18" s="3">
        <v>5060</v>
      </c>
      <c r="C18" s="11"/>
      <c r="D18" s="11"/>
      <c r="E18" s="11"/>
      <c r="F18" s="11">
        <f t="shared" si="0"/>
        <v>0</v>
      </c>
      <c r="G18" s="11"/>
      <c r="H18" s="11"/>
      <c r="I18" s="11"/>
      <c r="J18" s="11">
        <f t="shared" si="1"/>
        <v>0</v>
      </c>
      <c r="K18" s="11"/>
      <c r="L18" s="11"/>
      <c r="M18" s="11"/>
      <c r="N18" s="11">
        <f t="shared" si="2"/>
        <v>0</v>
      </c>
    </row>
    <row r="19" spans="1:14" ht="15" thickBot="1" x14ac:dyDescent="0.35">
      <c r="A19" s="6" t="s">
        <v>19</v>
      </c>
      <c r="B19" s="3">
        <v>5065</v>
      </c>
      <c r="C19" s="11"/>
      <c r="D19" s="11">
        <v>472.25</v>
      </c>
      <c r="E19" s="11">
        <v>51040.639999999999</v>
      </c>
      <c r="F19" s="11">
        <f t="shared" si="0"/>
        <v>51512.89</v>
      </c>
      <c r="G19" s="11"/>
      <c r="H19" s="11">
        <v>-20105.13</v>
      </c>
      <c r="I19" s="11">
        <v>5323.44</v>
      </c>
      <c r="J19" s="11">
        <f t="shared" si="1"/>
        <v>-14781.690000000002</v>
      </c>
      <c r="K19" s="11">
        <v>4556.1099999999997</v>
      </c>
      <c r="L19" s="11"/>
      <c r="M19" s="11"/>
      <c r="N19" s="11">
        <f t="shared" si="2"/>
        <v>4556.1099999999997</v>
      </c>
    </row>
    <row r="20" spans="1:14" ht="15" thickBot="1" x14ac:dyDescent="0.35">
      <c r="A20" s="6" t="s">
        <v>20</v>
      </c>
      <c r="B20" s="3">
        <v>5070</v>
      </c>
      <c r="C20" s="11"/>
      <c r="D20" s="11"/>
      <c r="E20" s="11">
        <v>512.04</v>
      </c>
      <c r="F20" s="11">
        <f t="shared" si="0"/>
        <v>512.04</v>
      </c>
      <c r="G20" s="11"/>
      <c r="H20" s="11"/>
      <c r="I20" s="11"/>
      <c r="J20" s="11">
        <f t="shared" si="1"/>
        <v>0</v>
      </c>
      <c r="K20" s="11"/>
      <c r="L20" s="11"/>
      <c r="M20" s="11"/>
      <c r="N20" s="11">
        <f t="shared" si="2"/>
        <v>0</v>
      </c>
    </row>
    <row r="21" spans="1:14" ht="22.2" thickBot="1" x14ac:dyDescent="0.35">
      <c r="A21" s="6" t="s">
        <v>21</v>
      </c>
      <c r="B21" s="3">
        <v>5075</v>
      </c>
      <c r="C21" s="11"/>
      <c r="D21" s="11"/>
      <c r="E21" s="11">
        <v>5960.96</v>
      </c>
      <c r="F21" s="11">
        <f t="shared" si="0"/>
        <v>5960.96</v>
      </c>
      <c r="G21" s="11"/>
      <c r="H21" s="11"/>
      <c r="I21" s="11">
        <v>4104.34</v>
      </c>
      <c r="J21" s="11">
        <f t="shared" si="1"/>
        <v>4104.34</v>
      </c>
      <c r="K21" s="11"/>
      <c r="L21" s="11"/>
      <c r="M21" s="11"/>
      <c r="N21" s="11">
        <f t="shared" si="2"/>
        <v>0</v>
      </c>
    </row>
    <row r="22" spans="1:14" ht="15" thickBot="1" x14ac:dyDescent="0.35">
      <c r="A22" s="6" t="s">
        <v>22</v>
      </c>
      <c r="B22" s="3">
        <v>5085</v>
      </c>
      <c r="C22" s="11">
        <v>4905.26</v>
      </c>
      <c r="D22" s="11">
        <v>45440.13</v>
      </c>
      <c r="E22" s="11">
        <v>42339.73</v>
      </c>
      <c r="F22" s="11">
        <f t="shared" si="0"/>
        <v>92685.119999999995</v>
      </c>
      <c r="G22" s="11">
        <v>39908.129999999997</v>
      </c>
      <c r="H22" s="11">
        <v>-19617.919999999998</v>
      </c>
      <c r="I22" s="11">
        <v>36545.46</v>
      </c>
      <c r="J22" s="11">
        <f t="shared" si="1"/>
        <v>56835.67</v>
      </c>
      <c r="K22" s="11">
        <v>94138.74</v>
      </c>
      <c r="L22" s="11"/>
      <c r="M22" s="11"/>
      <c r="N22" s="11">
        <f t="shared" si="2"/>
        <v>94138.74</v>
      </c>
    </row>
    <row r="23" spans="1:14" ht="22.2" thickBot="1" x14ac:dyDescent="0.35">
      <c r="A23" s="6" t="s">
        <v>23</v>
      </c>
      <c r="B23" s="3">
        <v>5090</v>
      </c>
      <c r="C23" s="11"/>
      <c r="D23" s="11"/>
      <c r="E23" s="11">
        <v>245.44</v>
      </c>
      <c r="F23" s="11">
        <f t="shared" si="0"/>
        <v>245.44</v>
      </c>
      <c r="G23" s="11"/>
      <c r="H23" s="11"/>
      <c r="I23" s="11"/>
      <c r="J23" s="11">
        <f t="shared" si="1"/>
        <v>0</v>
      </c>
      <c r="K23" s="11"/>
      <c r="L23" s="11"/>
      <c r="M23" s="11"/>
      <c r="N23" s="11">
        <f t="shared" si="2"/>
        <v>0</v>
      </c>
    </row>
    <row r="24" spans="1:14" ht="22.2" thickBot="1" x14ac:dyDescent="0.35">
      <c r="A24" s="6" t="s">
        <v>24</v>
      </c>
      <c r="B24" s="3">
        <v>5095</v>
      </c>
      <c r="C24" s="11"/>
      <c r="D24" s="11"/>
      <c r="E24" s="11">
        <v>587.5</v>
      </c>
      <c r="F24" s="11">
        <f t="shared" si="0"/>
        <v>587.5</v>
      </c>
      <c r="G24" s="11"/>
      <c r="H24" s="11"/>
      <c r="I24" s="11"/>
      <c r="J24" s="11">
        <f t="shared" si="1"/>
        <v>0</v>
      </c>
      <c r="K24" s="11"/>
      <c r="L24" s="11"/>
      <c r="M24" s="11"/>
      <c r="N24" s="11">
        <f t="shared" si="2"/>
        <v>0</v>
      </c>
    </row>
    <row r="25" spans="1:14" ht="15" thickBot="1" x14ac:dyDescent="0.35">
      <c r="A25" s="7" t="s">
        <v>25</v>
      </c>
      <c r="B25" s="8">
        <v>5096</v>
      </c>
      <c r="C25" s="11">
        <v>634.53</v>
      </c>
      <c r="D25" s="11"/>
      <c r="E25" s="11"/>
      <c r="F25" s="11">
        <f t="shared" si="0"/>
        <v>634.53</v>
      </c>
      <c r="G25" s="11">
        <v>347.08</v>
      </c>
      <c r="H25" s="11">
        <v>636.41</v>
      </c>
      <c r="I25" s="11"/>
      <c r="J25" s="11">
        <f t="shared" si="1"/>
        <v>983.49</v>
      </c>
      <c r="K25" s="11">
        <v>1012.82</v>
      </c>
      <c r="L25" s="11"/>
      <c r="M25" s="11"/>
      <c r="N25" s="11">
        <f t="shared" si="2"/>
        <v>1012.82</v>
      </c>
    </row>
    <row r="26" spans="1:14" ht="15" thickBot="1" x14ac:dyDescent="0.35">
      <c r="A26" s="4" t="s">
        <v>26</v>
      </c>
      <c r="B26" s="1"/>
      <c r="C26" s="11"/>
      <c r="D26" s="11"/>
      <c r="E26" s="11"/>
      <c r="F26" s="11">
        <f t="shared" si="0"/>
        <v>0</v>
      </c>
      <c r="G26" s="11"/>
      <c r="H26" s="11"/>
      <c r="I26" s="11"/>
      <c r="J26" s="11">
        <f t="shared" si="1"/>
        <v>0</v>
      </c>
      <c r="K26" s="11"/>
      <c r="L26" s="11"/>
      <c r="M26" s="11"/>
      <c r="N26" s="11">
        <f t="shared" si="2"/>
        <v>0</v>
      </c>
    </row>
    <row r="27" spans="1:14" ht="15" thickBot="1" x14ac:dyDescent="0.35">
      <c r="A27" s="5" t="s">
        <v>1</v>
      </c>
      <c r="B27" s="2" t="s">
        <v>2</v>
      </c>
      <c r="C27" s="11"/>
      <c r="D27" s="11"/>
      <c r="E27" s="11"/>
      <c r="F27" s="11">
        <f t="shared" si="0"/>
        <v>0</v>
      </c>
      <c r="G27" s="11"/>
      <c r="H27" s="11">
        <v>89.15</v>
      </c>
      <c r="I27" s="11"/>
      <c r="J27" s="11">
        <f t="shared" si="1"/>
        <v>89.15</v>
      </c>
      <c r="K27" s="11"/>
      <c r="L27" s="11"/>
      <c r="M27" s="11"/>
      <c r="N27" s="11">
        <f t="shared" si="2"/>
        <v>0</v>
      </c>
    </row>
    <row r="28" spans="1:14" ht="15" thickBot="1" x14ac:dyDescent="0.35">
      <c r="A28" s="6" t="s">
        <v>27</v>
      </c>
      <c r="B28" s="3">
        <v>5105</v>
      </c>
      <c r="C28" s="11">
        <v>3283.78</v>
      </c>
      <c r="D28" s="11"/>
      <c r="E28" s="11"/>
      <c r="F28" s="11">
        <f t="shared" si="0"/>
        <v>3283.78</v>
      </c>
      <c r="G28" s="11"/>
      <c r="H28" s="11">
        <v>2382.5</v>
      </c>
      <c r="I28" s="11"/>
      <c r="J28" s="11">
        <f t="shared" si="1"/>
        <v>2382.5</v>
      </c>
      <c r="K28" s="11"/>
      <c r="L28" s="11"/>
      <c r="M28" s="11"/>
      <c r="N28" s="11">
        <f t="shared" si="2"/>
        <v>0</v>
      </c>
    </row>
    <row r="29" spans="1:14" ht="22.2" thickBot="1" x14ac:dyDescent="0.35">
      <c r="A29" s="6" t="s">
        <v>28</v>
      </c>
      <c r="B29" s="3">
        <v>5110</v>
      </c>
      <c r="C29" s="11">
        <v>66239.740000000005</v>
      </c>
      <c r="D29" s="11"/>
      <c r="E29" s="11"/>
      <c r="F29" s="11">
        <f t="shared" si="0"/>
        <v>66239.740000000005</v>
      </c>
      <c r="G29" s="11">
        <v>117200.84</v>
      </c>
      <c r="H29" s="11">
        <v>-10301.9</v>
      </c>
      <c r="I29" s="11"/>
      <c r="J29" s="11">
        <f t="shared" si="1"/>
        <v>106898.94</v>
      </c>
      <c r="K29" s="11">
        <v>115588.95</v>
      </c>
      <c r="L29" s="11"/>
      <c r="M29" s="11"/>
      <c r="N29" s="11">
        <f t="shared" si="2"/>
        <v>115588.95</v>
      </c>
    </row>
    <row r="30" spans="1:14" ht="22.2" thickBot="1" x14ac:dyDescent="0.35">
      <c r="A30" s="6" t="s">
        <v>29</v>
      </c>
      <c r="B30" s="3">
        <v>5112</v>
      </c>
      <c r="C30" s="11"/>
      <c r="D30" s="11">
        <v>-7.99</v>
      </c>
      <c r="E30" s="11"/>
      <c r="F30" s="11">
        <f t="shared" si="0"/>
        <v>-7.99</v>
      </c>
      <c r="G30" s="11"/>
      <c r="H30" s="11">
        <v>5746.57</v>
      </c>
      <c r="I30" s="11"/>
      <c r="J30" s="11">
        <f t="shared" si="1"/>
        <v>5746.57</v>
      </c>
      <c r="K30" s="11"/>
      <c r="L30" s="11"/>
      <c r="M30" s="11"/>
      <c r="N30" s="11">
        <f t="shared" si="2"/>
        <v>0</v>
      </c>
    </row>
    <row r="31" spans="1:14" ht="22.2" thickBot="1" x14ac:dyDescent="0.35">
      <c r="A31" s="6" t="s">
        <v>30</v>
      </c>
      <c r="B31" s="3">
        <v>5114</v>
      </c>
      <c r="C31" s="11">
        <v>6995.02</v>
      </c>
      <c r="D31" s="11"/>
      <c r="E31" s="11">
        <v>31619.02</v>
      </c>
      <c r="F31" s="11">
        <f t="shared" si="0"/>
        <v>38614.04</v>
      </c>
      <c r="G31" s="11">
        <v>20123.78</v>
      </c>
      <c r="H31" s="11">
        <v>5754.71</v>
      </c>
      <c r="I31" s="11">
        <v>-8764.48</v>
      </c>
      <c r="J31" s="11">
        <f t="shared" si="1"/>
        <v>17114.009999999998</v>
      </c>
      <c r="K31" s="11">
        <v>11126.09</v>
      </c>
      <c r="L31" s="11"/>
      <c r="M31" s="11"/>
      <c r="N31" s="11">
        <f t="shared" si="2"/>
        <v>11126.09</v>
      </c>
    </row>
    <row r="32" spans="1:14" ht="15" thickBot="1" x14ac:dyDescent="0.35">
      <c r="A32" s="6" t="s">
        <v>31</v>
      </c>
      <c r="B32" s="3">
        <v>5120</v>
      </c>
      <c r="C32" s="11">
        <v>32996.43</v>
      </c>
      <c r="D32" s="11">
        <v>52078.33</v>
      </c>
      <c r="E32" s="11">
        <v>6495.86</v>
      </c>
      <c r="F32" s="11">
        <f t="shared" si="0"/>
        <v>91570.62000000001</v>
      </c>
      <c r="G32" s="11">
        <v>47516.21</v>
      </c>
      <c r="H32" s="11">
        <v>7302.65</v>
      </c>
      <c r="I32" s="11">
        <v>7256.69</v>
      </c>
      <c r="J32" s="11">
        <f t="shared" si="1"/>
        <v>62075.55</v>
      </c>
      <c r="K32" s="11">
        <v>36036.17</v>
      </c>
      <c r="L32" s="11"/>
      <c r="M32" s="11"/>
      <c r="N32" s="11">
        <f t="shared" si="2"/>
        <v>36036.17</v>
      </c>
    </row>
    <row r="33" spans="1:14" ht="22.2" thickBot="1" x14ac:dyDescent="0.35">
      <c r="A33" s="6" t="s">
        <v>32</v>
      </c>
      <c r="B33" s="3">
        <v>5125</v>
      </c>
      <c r="C33" s="11"/>
      <c r="D33" s="11">
        <v>13884.04</v>
      </c>
      <c r="E33" s="11">
        <v>6126.87</v>
      </c>
      <c r="F33" s="11">
        <f t="shared" si="0"/>
        <v>20010.91</v>
      </c>
      <c r="G33" s="11"/>
      <c r="H33" s="11">
        <v>2227.0700000000002</v>
      </c>
      <c r="I33" s="11">
        <v>3478.71</v>
      </c>
      <c r="J33" s="11">
        <f t="shared" si="1"/>
        <v>5705.7800000000007</v>
      </c>
      <c r="K33" s="11">
        <v>4980.74</v>
      </c>
      <c r="L33" s="11"/>
      <c r="M33" s="11"/>
      <c r="N33" s="11">
        <f t="shared" si="2"/>
        <v>4980.74</v>
      </c>
    </row>
    <row r="34" spans="1:14" ht="15" thickBot="1" x14ac:dyDescent="0.35">
      <c r="A34" s="6" t="s">
        <v>33</v>
      </c>
      <c r="B34" s="3">
        <v>5130</v>
      </c>
      <c r="C34" s="11">
        <v>47219.75</v>
      </c>
      <c r="D34" s="11">
        <v>30362.36</v>
      </c>
      <c r="E34" s="11">
        <v>9855.7000000000007</v>
      </c>
      <c r="F34" s="11">
        <f t="shared" si="0"/>
        <v>87437.81</v>
      </c>
      <c r="G34" s="11">
        <v>83026.83</v>
      </c>
      <c r="H34" s="11">
        <v>3702.65</v>
      </c>
      <c r="I34" s="11">
        <v>8576.9500000000007</v>
      </c>
      <c r="J34" s="11">
        <f t="shared" si="1"/>
        <v>95306.43</v>
      </c>
      <c r="K34" s="11">
        <v>267318.13</v>
      </c>
      <c r="L34" s="11"/>
      <c r="M34" s="11"/>
      <c r="N34" s="11">
        <f t="shared" si="2"/>
        <v>267318.13</v>
      </c>
    </row>
    <row r="35" spans="1:14" ht="22.2" thickBot="1" x14ac:dyDescent="0.35">
      <c r="A35" s="6" t="s">
        <v>34</v>
      </c>
      <c r="B35" s="3">
        <v>5135</v>
      </c>
      <c r="C35" s="11">
        <v>38376.54</v>
      </c>
      <c r="D35" s="11">
        <v>18013.95</v>
      </c>
      <c r="E35" s="11">
        <v>14725.26</v>
      </c>
      <c r="F35" s="11">
        <f t="shared" si="0"/>
        <v>71115.75</v>
      </c>
      <c r="G35" s="11">
        <v>53451.67</v>
      </c>
      <c r="H35" s="11">
        <v>10090.09</v>
      </c>
      <c r="I35" s="11">
        <v>13713.04</v>
      </c>
      <c r="J35" s="11">
        <f t="shared" si="1"/>
        <v>77254.799999999988</v>
      </c>
      <c r="K35" s="11">
        <v>79399.710000000006</v>
      </c>
      <c r="L35" s="11"/>
      <c r="M35" s="11"/>
      <c r="N35" s="11">
        <f t="shared" si="2"/>
        <v>79399.710000000006</v>
      </c>
    </row>
    <row r="36" spans="1:14" ht="15" thickBot="1" x14ac:dyDescent="0.35">
      <c r="A36" s="6" t="s">
        <v>35</v>
      </c>
      <c r="B36" s="3">
        <v>5145</v>
      </c>
      <c r="C36" s="11"/>
      <c r="D36" s="11">
        <v>82.99</v>
      </c>
      <c r="E36" s="11">
        <v>493.37</v>
      </c>
      <c r="F36" s="11">
        <f t="shared" si="0"/>
        <v>576.36</v>
      </c>
      <c r="G36" s="11">
        <v>148126.23000000001</v>
      </c>
      <c r="H36" s="11">
        <v>6321.12</v>
      </c>
      <c r="I36" s="11">
        <v>77.67</v>
      </c>
      <c r="J36" s="11">
        <f t="shared" si="1"/>
        <v>154525.02000000002</v>
      </c>
      <c r="K36" s="11"/>
      <c r="L36" s="11"/>
      <c r="M36" s="11"/>
      <c r="N36" s="11">
        <f t="shared" si="2"/>
        <v>0</v>
      </c>
    </row>
    <row r="37" spans="1:14" ht="22.2" thickBot="1" x14ac:dyDescent="0.35">
      <c r="A37" s="6" t="s">
        <v>36</v>
      </c>
      <c r="B37" s="3">
        <v>5150</v>
      </c>
      <c r="C37" s="11">
        <v>48136.55</v>
      </c>
      <c r="D37" s="11">
        <v>10505.25</v>
      </c>
      <c r="E37" s="11">
        <v>4479.08</v>
      </c>
      <c r="F37" s="11">
        <f t="shared" si="0"/>
        <v>63120.880000000005</v>
      </c>
      <c r="G37" s="11">
        <v>65617.88</v>
      </c>
      <c r="H37" s="11"/>
      <c r="I37" s="11">
        <v>2263.69</v>
      </c>
      <c r="J37" s="11">
        <f t="shared" si="1"/>
        <v>67881.570000000007</v>
      </c>
      <c r="K37" s="11">
        <v>61038.65</v>
      </c>
      <c r="L37" s="11"/>
      <c r="M37" s="11"/>
      <c r="N37" s="11">
        <f t="shared" si="2"/>
        <v>61038.65</v>
      </c>
    </row>
    <row r="38" spans="1:14" ht="15" thickBot="1" x14ac:dyDescent="0.35">
      <c r="A38" s="6" t="s">
        <v>37</v>
      </c>
      <c r="B38" s="3">
        <v>5155</v>
      </c>
      <c r="C38" s="11">
        <v>20954.78</v>
      </c>
      <c r="D38" s="11">
        <v>18218.45</v>
      </c>
      <c r="E38" s="11">
        <v>10364.049999999999</v>
      </c>
      <c r="F38" s="11">
        <f t="shared" si="0"/>
        <v>49537.279999999999</v>
      </c>
      <c r="G38" s="11">
        <v>28033.23</v>
      </c>
      <c r="H38" s="11"/>
      <c r="I38" s="11">
        <v>14107.68</v>
      </c>
      <c r="J38" s="11">
        <f t="shared" si="1"/>
        <v>42140.91</v>
      </c>
      <c r="K38" s="11">
        <v>76807.740000000005</v>
      </c>
      <c r="L38" s="11"/>
      <c r="M38" s="11"/>
      <c r="N38" s="11">
        <f t="shared" si="2"/>
        <v>76807.740000000005</v>
      </c>
    </row>
    <row r="39" spans="1:14" ht="15" thickBot="1" x14ac:dyDescent="0.35">
      <c r="A39" s="6" t="s">
        <v>38</v>
      </c>
      <c r="B39" s="3">
        <v>5160</v>
      </c>
      <c r="C39" s="11">
        <v>35683.67</v>
      </c>
      <c r="D39" s="11">
        <v>23168.25</v>
      </c>
      <c r="E39" s="11">
        <v>2256.94</v>
      </c>
      <c r="F39" s="11">
        <f t="shared" si="0"/>
        <v>61108.86</v>
      </c>
      <c r="G39" s="11">
        <v>58018.81</v>
      </c>
      <c r="H39" s="11"/>
      <c r="I39" s="11">
        <v>1635.29</v>
      </c>
      <c r="J39" s="11">
        <f t="shared" si="1"/>
        <v>59654.1</v>
      </c>
      <c r="K39" s="11">
        <v>104499.99</v>
      </c>
      <c r="L39" s="11"/>
      <c r="M39" s="11"/>
      <c r="N39" s="11">
        <f t="shared" si="2"/>
        <v>104499.99</v>
      </c>
    </row>
    <row r="40" spans="1:14" ht="22.2" thickBot="1" x14ac:dyDescent="0.35">
      <c r="A40" s="6" t="s">
        <v>39</v>
      </c>
      <c r="B40" s="3">
        <v>5165</v>
      </c>
      <c r="C40" s="11"/>
      <c r="D40" s="11"/>
      <c r="E40" s="11"/>
      <c r="F40" s="11">
        <f t="shared" si="0"/>
        <v>0</v>
      </c>
      <c r="G40" s="11"/>
      <c r="H40" s="11"/>
      <c r="I40" s="11"/>
      <c r="J40" s="11">
        <f t="shared" si="1"/>
        <v>0</v>
      </c>
      <c r="K40" s="11"/>
      <c r="L40" s="11"/>
      <c r="M40" s="11"/>
      <c r="N40" s="11">
        <f t="shared" si="2"/>
        <v>0</v>
      </c>
    </row>
    <row r="41" spans="1:14" ht="15" thickBot="1" x14ac:dyDescent="0.35">
      <c r="A41" s="6" t="s">
        <v>40</v>
      </c>
      <c r="B41" s="3">
        <v>5170</v>
      </c>
      <c r="C41" s="11"/>
      <c r="D41" s="11"/>
      <c r="E41" s="11"/>
      <c r="F41" s="11">
        <f t="shared" si="0"/>
        <v>0</v>
      </c>
      <c r="G41" s="11"/>
      <c r="H41" s="11"/>
      <c r="I41" s="11"/>
      <c r="J41" s="11">
        <f t="shared" si="1"/>
        <v>0</v>
      </c>
      <c r="K41" s="11"/>
      <c r="L41" s="11"/>
      <c r="M41" s="11"/>
      <c r="N41" s="11">
        <f t="shared" si="2"/>
        <v>0</v>
      </c>
    </row>
    <row r="42" spans="1:14" ht="15" thickBot="1" x14ac:dyDescent="0.35">
      <c r="A42" s="6" t="s">
        <v>41</v>
      </c>
      <c r="B42" s="3">
        <v>5172</v>
      </c>
      <c r="C42" s="11"/>
      <c r="D42" s="11"/>
      <c r="E42" s="11"/>
      <c r="F42" s="11">
        <f t="shared" si="0"/>
        <v>0</v>
      </c>
      <c r="G42" s="11"/>
      <c r="H42" s="11"/>
      <c r="I42" s="11"/>
      <c r="J42" s="11">
        <f t="shared" si="1"/>
        <v>0</v>
      </c>
      <c r="K42" s="11"/>
      <c r="L42" s="11"/>
      <c r="M42" s="11"/>
      <c r="N42" s="11">
        <f t="shared" si="2"/>
        <v>0</v>
      </c>
    </row>
    <row r="43" spans="1:14" ht="15" thickBot="1" x14ac:dyDescent="0.35">
      <c r="A43" s="6" t="s">
        <v>42</v>
      </c>
      <c r="B43" s="3">
        <v>5175</v>
      </c>
      <c r="C43" s="11">
        <v>66732.55</v>
      </c>
      <c r="D43" s="11">
        <v>1170.56</v>
      </c>
      <c r="E43" s="11">
        <v>9332.18</v>
      </c>
      <c r="F43" s="11">
        <f t="shared" si="0"/>
        <v>77235.290000000008</v>
      </c>
      <c r="G43" s="11">
        <v>54666.38</v>
      </c>
      <c r="H43" s="11">
        <v>13375.2</v>
      </c>
      <c r="I43" s="11">
        <v>3094.34</v>
      </c>
      <c r="J43" s="11">
        <f t="shared" si="1"/>
        <v>71135.92</v>
      </c>
      <c r="K43" s="11">
        <v>111536.13</v>
      </c>
      <c r="L43" s="11"/>
      <c r="M43" s="11"/>
      <c r="N43" s="11">
        <f t="shared" si="2"/>
        <v>111536.13</v>
      </c>
    </row>
    <row r="44" spans="1:14" ht="22.2" thickBot="1" x14ac:dyDescent="0.35">
      <c r="A44" s="6" t="s">
        <v>43</v>
      </c>
      <c r="B44" s="3">
        <v>5178</v>
      </c>
      <c r="C44" s="11"/>
      <c r="D44" s="11"/>
      <c r="E44" s="11"/>
      <c r="F44" s="11">
        <f t="shared" si="0"/>
        <v>0</v>
      </c>
      <c r="G44" s="11"/>
      <c r="H44" s="11"/>
      <c r="I44" s="11"/>
      <c r="J44" s="11">
        <f t="shared" si="1"/>
        <v>0</v>
      </c>
      <c r="K44" s="11"/>
      <c r="L44" s="11"/>
      <c r="M44" s="11"/>
      <c r="N44" s="11">
        <f t="shared" si="2"/>
        <v>0</v>
      </c>
    </row>
    <row r="45" spans="1:14" ht="15" thickBot="1" x14ac:dyDescent="0.35">
      <c r="A45" s="6" t="s">
        <v>44</v>
      </c>
      <c r="B45" s="3">
        <v>5185</v>
      </c>
      <c r="C45" s="11"/>
      <c r="D45" s="11"/>
      <c r="E45" s="11"/>
      <c r="F45" s="11">
        <f t="shared" si="0"/>
        <v>0</v>
      </c>
      <c r="G45" s="11"/>
      <c r="H45" s="11"/>
      <c r="I45" s="11"/>
      <c r="J45" s="11">
        <f t="shared" si="1"/>
        <v>0</v>
      </c>
      <c r="K45" s="11"/>
      <c r="L45" s="11"/>
      <c r="M45" s="11"/>
      <c r="N45" s="11">
        <f t="shared" si="2"/>
        <v>0</v>
      </c>
    </row>
    <row r="46" spans="1:14" ht="22.2" thickBot="1" x14ac:dyDescent="0.35">
      <c r="A46" s="6" t="s">
        <v>45</v>
      </c>
      <c r="B46" s="3">
        <v>5186</v>
      </c>
      <c r="C46" s="11"/>
      <c r="D46" s="11"/>
      <c r="E46" s="11"/>
      <c r="F46" s="11">
        <f t="shared" si="0"/>
        <v>0</v>
      </c>
      <c r="G46" s="11"/>
      <c r="H46" s="11"/>
      <c r="I46" s="11"/>
      <c r="J46" s="11">
        <f t="shared" si="1"/>
        <v>0</v>
      </c>
      <c r="K46" s="11"/>
      <c r="L46" s="11"/>
      <c r="M46" s="11"/>
      <c r="N46" s="11">
        <f t="shared" si="2"/>
        <v>0</v>
      </c>
    </row>
    <row r="47" spans="1:14" ht="15" thickBot="1" x14ac:dyDescent="0.35">
      <c r="A47" s="6" t="s">
        <v>46</v>
      </c>
      <c r="B47" s="3">
        <v>5190</v>
      </c>
      <c r="C47" s="11"/>
      <c r="D47" s="11"/>
      <c r="E47" s="11"/>
      <c r="F47" s="11">
        <f t="shared" si="0"/>
        <v>0</v>
      </c>
      <c r="G47" s="11"/>
      <c r="H47" s="11"/>
      <c r="I47" s="11"/>
      <c r="J47" s="11">
        <f t="shared" si="1"/>
        <v>0</v>
      </c>
      <c r="K47" s="11"/>
      <c r="L47" s="11"/>
      <c r="M47" s="11"/>
      <c r="N47" s="11">
        <f t="shared" si="2"/>
        <v>0</v>
      </c>
    </row>
    <row r="48" spans="1:14" ht="22.2" thickBot="1" x14ac:dyDescent="0.35">
      <c r="A48" s="6" t="s">
        <v>47</v>
      </c>
      <c r="B48" s="3">
        <v>5192</v>
      </c>
      <c r="C48" s="11"/>
      <c r="D48" s="11"/>
      <c r="E48" s="11"/>
      <c r="F48" s="11">
        <f t="shared" si="0"/>
        <v>0</v>
      </c>
      <c r="G48" s="11"/>
      <c r="H48" s="11"/>
      <c r="I48" s="11"/>
      <c r="J48" s="11">
        <f t="shared" si="1"/>
        <v>0</v>
      </c>
      <c r="K48" s="11"/>
      <c r="L48" s="11"/>
      <c r="M48" s="11"/>
      <c r="N48" s="11">
        <f t="shared" si="2"/>
        <v>0</v>
      </c>
    </row>
    <row r="49" spans="1:14" ht="22.2" thickBot="1" x14ac:dyDescent="0.35">
      <c r="A49" s="7" t="s">
        <v>48</v>
      </c>
      <c r="B49" s="8">
        <v>5195</v>
      </c>
      <c r="C49" s="11"/>
      <c r="D49" s="11"/>
      <c r="E49" s="11"/>
      <c r="F49" s="11">
        <f t="shared" si="0"/>
        <v>0</v>
      </c>
      <c r="G49" s="11"/>
      <c r="H49" s="11"/>
      <c r="I49" s="11"/>
      <c r="J49" s="11">
        <f t="shared" si="1"/>
        <v>0</v>
      </c>
      <c r="K49" s="11"/>
      <c r="L49" s="11"/>
      <c r="M49" s="11"/>
      <c r="N49" s="11">
        <f t="shared" si="2"/>
        <v>0</v>
      </c>
    </row>
    <row r="50" spans="1:14" ht="15" thickBot="1" x14ac:dyDescent="0.35">
      <c r="A50" s="4" t="s">
        <v>49</v>
      </c>
      <c r="B50" s="1"/>
      <c r="C50" s="11"/>
      <c r="D50" s="11"/>
      <c r="E50" s="11"/>
      <c r="F50" s="11">
        <f t="shared" si="0"/>
        <v>0</v>
      </c>
      <c r="G50" s="11"/>
      <c r="H50" s="11"/>
      <c r="I50" s="11"/>
      <c r="J50" s="11">
        <f t="shared" si="1"/>
        <v>0</v>
      </c>
      <c r="K50" s="11"/>
      <c r="L50" s="11"/>
      <c r="M50" s="11"/>
      <c r="N50" s="11">
        <f t="shared" si="2"/>
        <v>0</v>
      </c>
    </row>
    <row r="51" spans="1:14" ht="15" thickBot="1" x14ac:dyDescent="0.35">
      <c r="A51" s="5" t="s">
        <v>1</v>
      </c>
      <c r="B51" s="2" t="s">
        <v>2</v>
      </c>
      <c r="C51" s="11"/>
      <c r="D51" s="11"/>
      <c r="E51" s="11"/>
      <c r="F51" s="11">
        <f t="shared" si="0"/>
        <v>0</v>
      </c>
      <c r="G51" s="11"/>
      <c r="H51" s="11"/>
      <c r="I51" s="11"/>
      <c r="J51" s="11">
        <f t="shared" si="1"/>
        <v>0</v>
      </c>
      <c r="K51" s="11"/>
      <c r="L51" s="11"/>
      <c r="M51" s="11"/>
      <c r="N51" s="11">
        <f t="shared" si="2"/>
        <v>0</v>
      </c>
    </row>
    <row r="52" spans="1:14" ht="22.2" thickBot="1" x14ac:dyDescent="0.35">
      <c r="A52" s="6" t="s">
        <v>50</v>
      </c>
      <c r="B52" s="3">
        <v>5205</v>
      </c>
      <c r="C52" s="11"/>
      <c r="D52" s="11"/>
      <c r="E52" s="11"/>
      <c r="F52" s="11">
        <f t="shared" si="0"/>
        <v>0</v>
      </c>
      <c r="G52" s="11"/>
      <c r="H52" s="11"/>
      <c r="I52" s="11"/>
      <c r="J52" s="11">
        <f t="shared" si="1"/>
        <v>0</v>
      </c>
      <c r="K52" s="11"/>
      <c r="L52" s="11"/>
      <c r="M52" s="11"/>
      <c r="N52" s="11">
        <f t="shared" si="2"/>
        <v>0</v>
      </c>
    </row>
    <row r="53" spans="1:14" ht="15" thickBot="1" x14ac:dyDescent="0.35">
      <c r="A53" s="6" t="s">
        <v>51</v>
      </c>
      <c r="B53" s="3">
        <v>5210</v>
      </c>
      <c r="C53" s="11"/>
      <c r="D53" s="11"/>
      <c r="E53" s="11"/>
      <c r="F53" s="11">
        <f t="shared" si="0"/>
        <v>0</v>
      </c>
      <c r="G53" s="11"/>
      <c r="H53" s="11"/>
      <c r="I53" s="11"/>
      <c r="J53" s="11">
        <f t="shared" si="1"/>
        <v>0</v>
      </c>
      <c r="K53" s="11"/>
      <c r="L53" s="11"/>
      <c r="M53" s="11"/>
      <c r="N53" s="11">
        <f t="shared" si="2"/>
        <v>0</v>
      </c>
    </row>
    <row r="54" spans="1:14" ht="15" thickBot="1" x14ac:dyDescent="0.35">
      <c r="A54" s="7" t="s">
        <v>52</v>
      </c>
      <c r="B54" s="8">
        <v>5215</v>
      </c>
      <c r="C54" s="11"/>
      <c r="D54" s="11"/>
      <c r="E54" s="11"/>
      <c r="F54" s="11">
        <f t="shared" si="0"/>
        <v>0</v>
      </c>
      <c r="G54" s="11"/>
      <c r="H54" s="11"/>
      <c r="I54" s="11"/>
      <c r="J54" s="11">
        <f t="shared" si="1"/>
        <v>0</v>
      </c>
      <c r="K54" s="11"/>
      <c r="L54" s="11"/>
      <c r="M54" s="11"/>
      <c r="N54" s="11">
        <f t="shared" si="2"/>
        <v>0</v>
      </c>
    </row>
    <row r="55" spans="1:14" ht="15" thickBot="1" x14ac:dyDescent="0.35">
      <c r="A55" s="4" t="s">
        <v>53</v>
      </c>
      <c r="B55" s="1"/>
      <c r="C55" s="11"/>
      <c r="D55" s="11"/>
      <c r="E55" s="11"/>
      <c r="F55" s="11">
        <f t="shared" si="0"/>
        <v>0</v>
      </c>
      <c r="G55" s="11"/>
      <c r="H55" s="11"/>
      <c r="I55" s="11"/>
      <c r="J55" s="11">
        <f t="shared" si="1"/>
        <v>0</v>
      </c>
      <c r="K55" s="11"/>
      <c r="L55" s="11"/>
      <c r="M55" s="11"/>
      <c r="N55" s="11">
        <f t="shared" si="2"/>
        <v>0</v>
      </c>
    </row>
    <row r="56" spans="1:14" ht="15" thickBot="1" x14ac:dyDescent="0.35">
      <c r="A56" s="5" t="s">
        <v>1</v>
      </c>
      <c r="B56" s="2" t="s">
        <v>2</v>
      </c>
      <c r="C56" s="11"/>
      <c r="D56" s="11"/>
      <c r="E56" s="11"/>
      <c r="F56" s="11">
        <f t="shared" si="0"/>
        <v>0</v>
      </c>
      <c r="G56" s="11"/>
      <c r="H56" s="11"/>
      <c r="I56" s="11"/>
      <c r="J56" s="11">
        <f t="shared" si="1"/>
        <v>0</v>
      </c>
      <c r="K56" s="11"/>
      <c r="L56" s="11"/>
      <c r="M56" s="11"/>
      <c r="N56" s="11">
        <f t="shared" si="2"/>
        <v>0</v>
      </c>
    </row>
    <row r="57" spans="1:14" ht="15" thickBot="1" x14ac:dyDescent="0.35">
      <c r="A57" s="6" t="s">
        <v>54</v>
      </c>
      <c r="B57" s="3">
        <v>5305</v>
      </c>
      <c r="C57" s="11"/>
      <c r="D57" s="11"/>
      <c r="E57" s="11"/>
      <c r="F57" s="11">
        <f t="shared" si="0"/>
        <v>0</v>
      </c>
      <c r="G57" s="11"/>
      <c r="H57" s="11"/>
      <c r="I57" s="11"/>
      <c r="J57" s="11">
        <f t="shared" si="1"/>
        <v>0</v>
      </c>
      <c r="K57" s="11"/>
      <c r="L57" s="11"/>
      <c r="M57" s="11"/>
      <c r="N57" s="11">
        <f t="shared" si="2"/>
        <v>0</v>
      </c>
    </row>
    <row r="58" spans="1:14" ht="15" thickBot="1" x14ac:dyDescent="0.35">
      <c r="A58" s="6" t="s">
        <v>55</v>
      </c>
      <c r="B58" s="3">
        <v>5310</v>
      </c>
      <c r="C58" s="11"/>
      <c r="D58" s="11">
        <v>26049.4</v>
      </c>
      <c r="E58" s="11">
        <v>23003.32</v>
      </c>
      <c r="F58" s="11">
        <f t="shared" si="0"/>
        <v>49052.72</v>
      </c>
      <c r="G58" s="11"/>
      <c r="H58" s="11">
        <v>43316.45</v>
      </c>
      <c r="I58" s="11">
        <v>68127.740000000005</v>
      </c>
      <c r="J58" s="11">
        <f t="shared" si="1"/>
        <v>111444.19</v>
      </c>
      <c r="K58" s="11"/>
      <c r="L58" s="11"/>
      <c r="M58" s="11"/>
      <c r="N58" s="11">
        <f t="shared" si="2"/>
        <v>0</v>
      </c>
    </row>
    <row r="59" spans="1:14" ht="15" thickBot="1" x14ac:dyDescent="0.35">
      <c r="A59" s="6" t="s">
        <v>56</v>
      </c>
      <c r="B59" s="3">
        <v>5315</v>
      </c>
      <c r="C59" s="11">
        <v>484906.91</v>
      </c>
      <c r="D59" s="11">
        <v>54832.34</v>
      </c>
      <c r="E59" s="11">
        <v>97076.93</v>
      </c>
      <c r="F59" s="11">
        <f t="shared" si="0"/>
        <v>636816.17999999993</v>
      </c>
      <c r="G59" s="11">
        <v>696068.79</v>
      </c>
      <c r="H59" s="11">
        <v>48345.47</v>
      </c>
      <c r="I59" s="11">
        <v>90896.07</v>
      </c>
      <c r="J59" s="11">
        <f t="shared" si="1"/>
        <v>835310.33000000007</v>
      </c>
      <c r="K59" s="11">
        <v>900539.28</v>
      </c>
      <c r="L59" s="11"/>
      <c r="M59" s="11"/>
      <c r="N59" s="11">
        <f t="shared" si="2"/>
        <v>900539.28</v>
      </c>
    </row>
    <row r="60" spans="1:14" ht="15" thickBot="1" x14ac:dyDescent="0.35">
      <c r="A60" s="6" t="s">
        <v>57</v>
      </c>
      <c r="B60" s="3">
        <v>5320</v>
      </c>
      <c r="C60" s="11"/>
      <c r="D60" s="11">
        <v>48094.11</v>
      </c>
      <c r="E60" s="11">
        <v>95.2</v>
      </c>
      <c r="F60" s="11">
        <f t="shared" si="0"/>
        <v>48189.31</v>
      </c>
      <c r="G60" s="11"/>
      <c r="H60" s="11">
        <v>27942.400000000001</v>
      </c>
      <c r="I60" s="11">
        <v>2232.9499999999998</v>
      </c>
      <c r="J60" s="11">
        <f t="shared" si="1"/>
        <v>30175.350000000002</v>
      </c>
      <c r="K60" s="11"/>
      <c r="L60" s="11"/>
      <c r="M60" s="11"/>
      <c r="N60" s="11">
        <f t="shared" si="2"/>
        <v>0</v>
      </c>
    </row>
    <row r="61" spans="1:14" ht="15" thickBot="1" x14ac:dyDescent="0.35">
      <c r="A61" s="6" t="s">
        <v>58</v>
      </c>
      <c r="B61" s="3">
        <v>5325</v>
      </c>
      <c r="C61" s="11">
        <v>21.07</v>
      </c>
      <c r="D61" s="11"/>
      <c r="E61" s="11"/>
      <c r="F61" s="11">
        <f t="shared" si="0"/>
        <v>21.07</v>
      </c>
      <c r="G61" s="11"/>
      <c r="H61" s="11">
        <v>-11160</v>
      </c>
      <c r="I61" s="11"/>
      <c r="J61" s="11">
        <f t="shared" si="1"/>
        <v>-11160</v>
      </c>
      <c r="K61" s="11"/>
      <c r="L61" s="11"/>
      <c r="M61" s="11"/>
      <c r="N61" s="11">
        <f t="shared" si="2"/>
        <v>0</v>
      </c>
    </row>
    <row r="62" spans="1:14" ht="15" thickBot="1" x14ac:dyDescent="0.35">
      <c r="A62" s="6" t="s">
        <v>59</v>
      </c>
      <c r="B62" s="3">
        <v>5330</v>
      </c>
      <c r="C62" s="11">
        <v>255855.14</v>
      </c>
      <c r="D62" s="11">
        <v>-9750.73</v>
      </c>
      <c r="E62" s="11">
        <v>450</v>
      </c>
      <c r="F62" s="11">
        <f t="shared" si="0"/>
        <v>246554.41</v>
      </c>
      <c r="G62" s="11">
        <v>248200.59</v>
      </c>
      <c r="H62" s="11">
        <v>-63989.02</v>
      </c>
      <c r="I62" s="11"/>
      <c r="J62" s="11">
        <f t="shared" si="1"/>
        <v>184211.57</v>
      </c>
      <c r="K62" s="11">
        <v>99746.21</v>
      </c>
      <c r="L62" s="11"/>
      <c r="M62" s="11"/>
      <c r="N62" s="11">
        <f t="shared" si="2"/>
        <v>99746.21</v>
      </c>
    </row>
    <row r="63" spans="1:14" ht="15" thickBot="1" x14ac:dyDescent="0.35">
      <c r="A63" s="6" t="s">
        <v>60</v>
      </c>
      <c r="B63" s="3">
        <v>5335</v>
      </c>
      <c r="C63" s="11">
        <v>27450.35</v>
      </c>
      <c r="D63" s="11">
        <v>-36724.239999999998</v>
      </c>
      <c r="E63" s="11"/>
      <c r="F63" s="11">
        <f t="shared" si="0"/>
        <v>-9273.89</v>
      </c>
      <c r="G63" s="11">
        <v>28280.49</v>
      </c>
      <c r="H63" s="11">
        <v>0</v>
      </c>
      <c r="I63" s="11">
        <v>-29650.48</v>
      </c>
      <c r="J63" s="11">
        <f t="shared" si="1"/>
        <v>-1369.989999999998</v>
      </c>
      <c r="K63" s="11">
        <v>39031.51</v>
      </c>
      <c r="L63" s="11"/>
      <c r="M63" s="11"/>
      <c r="N63" s="11">
        <f t="shared" si="2"/>
        <v>39031.51</v>
      </c>
    </row>
    <row r="64" spans="1:14" ht="22.2" thickBot="1" x14ac:dyDescent="0.35">
      <c r="A64" s="7" t="s">
        <v>61</v>
      </c>
      <c r="B64" s="8">
        <v>5340</v>
      </c>
      <c r="C64" s="11"/>
      <c r="D64" s="11">
        <v>-9.02</v>
      </c>
      <c r="E64" s="11"/>
      <c r="F64" s="11">
        <f t="shared" si="0"/>
        <v>-9.02</v>
      </c>
      <c r="G64" s="11"/>
      <c r="H64" s="11">
        <v>1822.81</v>
      </c>
      <c r="I64" s="11"/>
      <c r="J64" s="11">
        <f t="shared" si="1"/>
        <v>1822.81</v>
      </c>
      <c r="K64" s="11"/>
      <c r="L64" s="11"/>
      <c r="M64" s="11"/>
      <c r="N64" s="11">
        <f t="shared" si="2"/>
        <v>0</v>
      </c>
    </row>
    <row r="65" spans="1:14" ht="15" thickBot="1" x14ac:dyDescent="0.35">
      <c r="A65" s="4" t="s">
        <v>62</v>
      </c>
      <c r="B65" s="1"/>
      <c r="C65" s="11"/>
      <c r="D65" s="11"/>
      <c r="E65" s="11"/>
      <c r="F65" s="11">
        <f t="shared" si="0"/>
        <v>0</v>
      </c>
      <c r="G65" s="11"/>
      <c r="H65" s="11"/>
      <c r="I65" s="11"/>
      <c r="J65" s="11">
        <f t="shared" si="1"/>
        <v>0</v>
      </c>
      <c r="K65" s="11"/>
      <c r="L65" s="11"/>
      <c r="M65" s="11"/>
      <c r="N65" s="11">
        <f t="shared" si="2"/>
        <v>0</v>
      </c>
    </row>
    <row r="66" spans="1:14" ht="15" thickBot="1" x14ac:dyDescent="0.35">
      <c r="A66" s="5" t="s">
        <v>1</v>
      </c>
      <c r="B66" s="2" t="s">
        <v>2</v>
      </c>
      <c r="C66" s="11"/>
      <c r="D66" s="11"/>
      <c r="E66" s="11"/>
      <c r="F66" s="11">
        <f t="shared" si="0"/>
        <v>0</v>
      </c>
      <c r="G66" s="11"/>
      <c r="H66" s="11"/>
      <c r="I66" s="11"/>
      <c r="J66" s="11">
        <f t="shared" si="1"/>
        <v>0</v>
      </c>
      <c r="K66" s="11"/>
      <c r="L66" s="11"/>
      <c r="M66" s="11"/>
      <c r="N66" s="11">
        <f t="shared" si="2"/>
        <v>0</v>
      </c>
    </row>
    <row r="67" spans="1:14" ht="15" thickBot="1" x14ac:dyDescent="0.35">
      <c r="A67" s="6" t="s">
        <v>54</v>
      </c>
      <c r="B67" s="3">
        <v>5405</v>
      </c>
      <c r="C67" s="11">
        <v>2429.63</v>
      </c>
      <c r="D67" s="11"/>
      <c r="E67" s="11"/>
      <c r="F67" s="11">
        <f t="shared" si="0"/>
        <v>2429.63</v>
      </c>
      <c r="G67" s="11">
        <v>37965.93</v>
      </c>
      <c r="H67" s="11"/>
      <c r="I67" s="11"/>
      <c r="J67" s="11">
        <f t="shared" si="1"/>
        <v>37965.93</v>
      </c>
      <c r="K67" s="11">
        <v>25737.52</v>
      </c>
      <c r="L67" s="11"/>
      <c r="M67" s="11"/>
      <c r="N67" s="11">
        <f t="shared" si="2"/>
        <v>25737.52</v>
      </c>
    </row>
    <row r="68" spans="1:14" ht="15" thickBot="1" x14ac:dyDescent="0.35">
      <c r="A68" s="6" t="s">
        <v>63</v>
      </c>
      <c r="B68" s="3">
        <v>5410</v>
      </c>
      <c r="C68" s="11">
        <v>35212.639999999999</v>
      </c>
      <c r="D68" s="11">
        <v>11383.99</v>
      </c>
      <c r="E68" s="11">
        <v>120.43</v>
      </c>
      <c r="F68" s="11">
        <f t="shared" ref="F68:F131" si="3">SUM(C68:E68)</f>
        <v>46717.06</v>
      </c>
      <c r="G68" s="11"/>
      <c r="H68" s="11">
        <v>120</v>
      </c>
      <c r="I68" s="11">
        <v>200</v>
      </c>
      <c r="J68" s="11">
        <f t="shared" ref="J68:J131" si="4">SUM(G68:I68)</f>
        <v>320</v>
      </c>
      <c r="K68" s="11"/>
      <c r="L68" s="11"/>
      <c r="M68" s="11"/>
      <c r="N68" s="11">
        <f t="shared" ref="N68:N131" si="5">SUM(K68:M68)</f>
        <v>0</v>
      </c>
    </row>
    <row r="69" spans="1:14" ht="15" thickBot="1" x14ac:dyDescent="0.35">
      <c r="A69" s="6" t="s">
        <v>64</v>
      </c>
      <c r="B69" s="3">
        <v>5415</v>
      </c>
      <c r="C69" s="11"/>
      <c r="D69" s="11"/>
      <c r="E69" s="11">
        <v>77260.87</v>
      </c>
      <c r="F69" s="11">
        <f t="shared" si="3"/>
        <v>77260.87</v>
      </c>
      <c r="G69" s="11"/>
      <c r="H69" s="11"/>
      <c r="I69" s="11">
        <v>21661.79</v>
      </c>
      <c r="J69" s="11">
        <f t="shared" si="4"/>
        <v>21661.79</v>
      </c>
      <c r="K69" s="11"/>
      <c r="L69" s="11"/>
      <c r="M69" s="11"/>
      <c r="N69" s="11">
        <f t="shared" si="5"/>
        <v>0</v>
      </c>
    </row>
    <row r="70" spans="1:14" ht="15" thickBot="1" x14ac:dyDescent="0.35">
      <c r="A70" s="6" t="s">
        <v>65</v>
      </c>
      <c r="B70" s="3">
        <v>5420</v>
      </c>
      <c r="C70" s="11"/>
      <c r="D70" s="11"/>
      <c r="E70" s="11">
        <v>1321.33</v>
      </c>
      <c r="F70" s="11">
        <f t="shared" si="3"/>
        <v>1321.33</v>
      </c>
      <c r="G70" s="11"/>
      <c r="H70" s="11"/>
      <c r="I70" s="11"/>
      <c r="J70" s="11">
        <f t="shared" si="4"/>
        <v>0</v>
      </c>
      <c r="K70" s="11"/>
      <c r="L70" s="11"/>
      <c r="M70" s="11"/>
      <c r="N70" s="11">
        <f t="shared" si="5"/>
        <v>0</v>
      </c>
    </row>
    <row r="71" spans="1:14" ht="22.2" thickBot="1" x14ac:dyDescent="0.35">
      <c r="A71" s="7" t="s">
        <v>66</v>
      </c>
      <c r="B71" s="8">
        <v>5425</v>
      </c>
      <c r="C71" s="11">
        <v>107157.7</v>
      </c>
      <c r="D71" s="11"/>
      <c r="E71" s="11"/>
      <c r="F71" s="11">
        <f t="shared" si="3"/>
        <v>107157.7</v>
      </c>
      <c r="G71" s="11">
        <v>112725.5</v>
      </c>
      <c r="H71" s="11"/>
      <c r="I71" s="11"/>
      <c r="J71" s="11">
        <f t="shared" si="4"/>
        <v>112725.5</v>
      </c>
      <c r="K71" s="11">
        <v>181844.9</v>
      </c>
      <c r="L71" s="11"/>
      <c r="M71" s="11"/>
      <c r="N71" s="11">
        <f t="shared" si="5"/>
        <v>181844.9</v>
      </c>
    </row>
    <row r="72" spans="1:14" ht="15" thickBot="1" x14ac:dyDescent="0.35">
      <c r="A72" s="4" t="s">
        <v>67</v>
      </c>
      <c r="B72" s="1"/>
      <c r="C72" s="11"/>
      <c r="D72" s="11"/>
      <c r="E72" s="11"/>
      <c r="F72" s="11">
        <f t="shared" si="3"/>
        <v>0</v>
      </c>
      <c r="G72" s="11"/>
      <c r="H72" s="11"/>
      <c r="I72" s="11"/>
      <c r="J72" s="11">
        <f t="shared" si="4"/>
        <v>0</v>
      </c>
      <c r="K72" s="11"/>
      <c r="L72" s="11"/>
      <c r="M72" s="11"/>
      <c r="N72" s="11">
        <f t="shared" si="5"/>
        <v>0</v>
      </c>
    </row>
    <row r="73" spans="1:14" ht="15" thickBot="1" x14ac:dyDescent="0.35">
      <c r="A73" s="5" t="s">
        <v>1</v>
      </c>
      <c r="B73" s="2" t="s">
        <v>2</v>
      </c>
      <c r="C73" s="11"/>
      <c r="D73" s="11"/>
      <c r="E73" s="11"/>
      <c r="F73" s="11">
        <f t="shared" si="3"/>
        <v>0</v>
      </c>
      <c r="G73" s="11"/>
      <c r="H73" s="11"/>
      <c r="I73" s="11"/>
      <c r="J73" s="11">
        <f t="shared" si="4"/>
        <v>0</v>
      </c>
      <c r="K73" s="11"/>
      <c r="L73" s="11"/>
      <c r="M73" s="11"/>
      <c r="N73" s="11">
        <f t="shared" si="5"/>
        <v>0</v>
      </c>
    </row>
    <row r="74" spans="1:14" ht="15" thickBot="1" x14ac:dyDescent="0.35">
      <c r="A74" s="6" t="s">
        <v>54</v>
      </c>
      <c r="B74" s="3">
        <v>5505</v>
      </c>
      <c r="C74" s="11"/>
      <c r="D74" s="11"/>
      <c r="E74" s="11"/>
      <c r="F74" s="11">
        <f t="shared" si="3"/>
        <v>0</v>
      </c>
      <c r="G74" s="11"/>
      <c r="H74" s="11"/>
      <c r="I74" s="11"/>
      <c r="J74" s="11">
        <f t="shared" si="4"/>
        <v>0</v>
      </c>
      <c r="K74" s="11"/>
      <c r="L74" s="11"/>
      <c r="M74" s="11"/>
      <c r="N74" s="11">
        <f t="shared" si="5"/>
        <v>0</v>
      </c>
    </row>
    <row r="75" spans="1:14" ht="15" thickBot="1" x14ac:dyDescent="0.35">
      <c r="A75" s="6" t="s">
        <v>68</v>
      </c>
      <c r="B75" s="3">
        <v>5510</v>
      </c>
      <c r="C75" s="11"/>
      <c r="D75" s="11"/>
      <c r="E75" s="11"/>
      <c r="F75" s="11">
        <f t="shared" si="3"/>
        <v>0</v>
      </c>
      <c r="G75" s="11"/>
      <c r="H75" s="11"/>
      <c r="I75" s="11"/>
      <c r="J75" s="11">
        <f t="shared" si="4"/>
        <v>0</v>
      </c>
      <c r="K75" s="11"/>
      <c r="L75" s="11"/>
      <c r="M75" s="11"/>
      <c r="N75" s="11">
        <f t="shared" si="5"/>
        <v>0</v>
      </c>
    </row>
    <row r="76" spans="1:14" ht="15" thickBot="1" x14ac:dyDescent="0.35">
      <c r="A76" s="6" t="s">
        <v>69</v>
      </c>
      <c r="B76" s="3">
        <v>5515</v>
      </c>
      <c r="C76" s="11">
        <v>10124.02</v>
      </c>
      <c r="D76" s="11">
        <v>2013.61</v>
      </c>
      <c r="E76" s="11">
        <v>1469.95</v>
      </c>
      <c r="F76" s="11">
        <f t="shared" si="3"/>
        <v>13607.580000000002</v>
      </c>
      <c r="G76" s="11">
        <v>9774.49</v>
      </c>
      <c r="H76" s="11"/>
      <c r="I76" s="11">
        <v>1408.67</v>
      </c>
      <c r="J76" s="11">
        <f t="shared" si="4"/>
        <v>11183.16</v>
      </c>
      <c r="K76" s="11">
        <v>15248.46</v>
      </c>
      <c r="L76" s="11"/>
      <c r="M76" s="11"/>
      <c r="N76" s="11">
        <f t="shared" si="5"/>
        <v>15248.46</v>
      </c>
    </row>
    <row r="77" spans="1:14" ht="15" thickBot="1" x14ac:dyDescent="0.35">
      <c r="A77" s="7" t="s">
        <v>70</v>
      </c>
      <c r="B77" s="8">
        <v>5520</v>
      </c>
      <c r="C77" s="11"/>
      <c r="D77" s="11"/>
      <c r="E77" s="11"/>
      <c r="F77" s="11">
        <f t="shared" si="3"/>
        <v>0</v>
      </c>
      <c r="G77" s="11"/>
      <c r="H77" s="11"/>
      <c r="I77" s="11"/>
      <c r="J77" s="11">
        <f t="shared" si="4"/>
        <v>0</v>
      </c>
      <c r="K77" s="11"/>
      <c r="L77" s="11"/>
      <c r="M77" s="11"/>
      <c r="N77" s="11">
        <f t="shared" si="5"/>
        <v>0</v>
      </c>
    </row>
    <row r="78" spans="1:14" ht="15" thickBot="1" x14ac:dyDescent="0.35">
      <c r="A78" s="4" t="s">
        <v>71</v>
      </c>
      <c r="B78" s="1"/>
      <c r="C78" s="11"/>
      <c r="D78" s="11"/>
      <c r="E78" s="11"/>
      <c r="F78" s="11">
        <f t="shared" si="3"/>
        <v>0</v>
      </c>
      <c r="G78" s="11"/>
      <c r="H78" s="11"/>
      <c r="I78" s="11"/>
      <c r="J78" s="11">
        <f t="shared" si="4"/>
        <v>0</v>
      </c>
      <c r="K78" s="11"/>
      <c r="L78" s="11"/>
      <c r="M78" s="11"/>
      <c r="N78" s="11">
        <f t="shared" si="5"/>
        <v>0</v>
      </c>
    </row>
    <row r="79" spans="1:14" ht="15" thickBot="1" x14ac:dyDescent="0.35">
      <c r="A79" s="5" t="s">
        <v>1</v>
      </c>
      <c r="B79" s="2" t="s">
        <v>2</v>
      </c>
      <c r="C79" s="11"/>
      <c r="D79" s="11"/>
      <c r="E79" s="11"/>
      <c r="F79" s="11">
        <f t="shared" si="3"/>
        <v>0</v>
      </c>
      <c r="G79" s="11"/>
      <c r="H79" s="11"/>
      <c r="I79" s="11"/>
      <c r="J79" s="11">
        <f t="shared" si="4"/>
        <v>0</v>
      </c>
      <c r="K79" s="11"/>
      <c r="L79" s="11"/>
      <c r="M79" s="11"/>
      <c r="N79" s="11">
        <f t="shared" si="5"/>
        <v>0</v>
      </c>
    </row>
    <row r="80" spans="1:14" ht="15" thickBot="1" x14ac:dyDescent="0.35">
      <c r="A80" s="6" t="s">
        <v>72</v>
      </c>
      <c r="B80" s="3">
        <v>5605</v>
      </c>
      <c r="C80" s="11">
        <v>209939.88</v>
      </c>
      <c r="D80" s="11">
        <v>9900</v>
      </c>
      <c r="E80" s="11">
        <v>15817.98</v>
      </c>
      <c r="F80" s="11">
        <f t="shared" si="3"/>
        <v>235657.86000000002</v>
      </c>
      <c r="G80" s="11">
        <v>744012.6</v>
      </c>
      <c r="H80" s="11">
        <v>28551.74</v>
      </c>
      <c r="I80" s="11">
        <v>32313.95</v>
      </c>
      <c r="J80" s="11">
        <f t="shared" si="4"/>
        <v>804878.28999999992</v>
      </c>
      <c r="K80" s="11">
        <v>242078.84</v>
      </c>
      <c r="L80" s="11"/>
      <c r="M80" s="11"/>
      <c r="N80" s="11">
        <f t="shared" si="5"/>
        <v>242078.84</v>
      </c>
    </row>
    <row r="81" spans="1:14" ht="15" thickBot="1" x14ac:dyDescent="0.35">
      <c r="A81" s="6" t="s">
        <v>73</v>
      </c>
      <c r="B81" s="3">
        <v>5610</v>
      </c>
      <c r="C81" s="11">
        <v>989657.79</v>
      </c>
      <c r="D81" s="11">
        <v>20362.59</v>
      </c>
      <c r="E81" s="11">
        <v>1853.27</v>
      </c>
      <c r="F81" s="11">
        <f t="shared" si="3"/>
        <v>1011873.65</v>
      </c>
      <c r="G81" s="11">
        <v>390366.06</v>
      </c>
      <c r="H81" s="11">
        <v>148831.63</v>
      </c>
      <c r="I81" s="11">
        <v>158834.10999999999</v>
      </c>
      <c r="J81" s="11">
        <f t="shared" si="4"/>
        <v>698031.79999999993</v>
      </c>
      <c r="K81" s="11">
        <v>826981.7</v>
      </c>
      <c r="L81" s="11"/>
      <c r="M81" s="11"/>
      <c r="N81" s="11">
        <f t="shared" si="5"/>
        <v>826981.7</v>
      </c>
    </row>
    <row r="82" spans="1:14" ht="22.2" thickBot="1" x14ac:dyDescent="0.35">
      <c r="A82" s="6" t="s">
        <v>74</v>
      </c>
      <c r="B82" s="3">
        <v>5615</v>
      </c>
      <c r="C82" s="11">
        <v>127548.26</v>
      </c>
      <c r="D82" s="11">
        <v>331.09</v>
      </c>
      <c r="E82" s="11">
        <v>64716.02</v>
      </c>
      <c r="F82" s="11">
        <f t="shared" si="3"/>
        <v>192595.37</v>
      </c>
      <c r="G82" s="11">
        <v>101635.58</v>
      </c>
      <c r="H82" s="11">
        <v>33389.699999999997</v>
      </c>
      <c r="I82" s="11">
        <v>114737.09</v>
      </c>
      <c r="J82" s="11">
        <f t="shared" si="4"/>
        <v>249762.37</v>
      </c>
      <c r="K82" s="11">
        <v>356218.31</v>
      </c>
      <c r="L82" s="11"/>
      <c r="M82" s="11"/>
      <c r="N82" s="11">
        <f t="shared" si="5"/>
        <v>356218.31</v>
      </c>
    </row>
    <row r="83" spans="1:14" ht="15" thickBot="1" x14ac:dyDescent="0.35">
      <c r="A83" s="6" t="s">
        <v>75</v>
      </c>
      <c r="B83" s="3">
        <v>5620</v>
      </c>
      <c r="C83" s="11">
        <v>199968.8</v>
      </c>
      <c r="D83" s="11">
        <v>19371.55</v>
      </c>
      <c r="E83" s="11">
        <v>17535.57</v>
      </c>
      <c r="F83" s="11">
        <f t="shared" si="3"/>
        <v>236875.91999999998</v>
      </c>
      <c r="G83" s="11">
        <v>166918.28</v>
      </c>
      <c r="H83" s="11">
        <v>21609.81</v>
      </c>
      <c r="I83" s="11">
        <v>18995.900000000001</v>
      </c>
      <c r="J83" s="11">
        <f t="shared" si="4"/>
        <v>207523.99</v>
      </c>
      <c r="K83" s="11">
        <v>144048.03</v>
      </c>
      <c r="L83" s="11"/>
      <c r="M83" s="11"/>
      <c r="N83" s="11">
        <f t="shared" si="5"/>
        <v>144048.03</v>
      </c>
    </row>
    <row r="84" spans="1:14" ht="15" thickBot="1" x14ac:dyDescent="0.35">
      <c r="A84" s="6" t="s">
        <v>76</v>
      </c>
      <c r="B84" s="3">
        <v>5625</v>
      </c>
      <c r="C84" s="11"/>
      <c r="D84" s="11"/>
      <c r="E84" s="11"/>
      <c r="F84" s="11">
        <f t="shared" si="3"/>
        <v>0</v>
      </c>
      <c r="G84" s="11"/>
      <c r="H84" s="11"/>
      <c r="I84" s="11"/>
      <c r="J84" s="11">
        <f t="shared" si="4"/>
        <v>0</v>
      </c>
      <c r="K84" s="11"/>
      <c r="L84" s="11"/>
      <c r="M84" s="11"/>
      <c r="N84" s="11">
        <f t="shared" si="5"/>
        <v>0</v>
      </c>
    </row>
    <row r="85" spans="1:14" ht="15" thickBot="1" x14ac:dyDescent="0.35">
      <c r="A85" s="6" t="s">
        <v>77</v>
      </c>
      <c r="B85" s="3">
        <v>5630</v>
      </c>
      <c r="C85" s="11">
        <v>581435.28</v>
      </c>
      <c r="D85" s="11">
        <v>30576.83</v>
      </c>
      <c r="E85" s="11">
        <v>160520.99</v>
      </c>
      <c r="F85" s="11">
        <f t="shared" si="3"/>
        <v>772533.1</v>
      </c>
      <c r="G85" s="11">
        <v>64858.57</v>
      </c>
      <c r="H85" s="11">
        <v>92936.85</v>
      </c>
      <c r="I85" s="11">
        <v>121185.02</v>
      </c>
      <c r="J85" s="11">
        <f t="shared" si="4"/>
        <v>278980.44</v>
      </c>
      <c r="K85" s="11">
        <v>402986.45</v>
      </c>
      <c r="L85" s="11"/>
      <c r="M85" s="11"/>
      <c r="N85" s="11">
        <f t="shared" si="5"/>
        <v>402986.45</v>
      </c>
    </row>
    <row r="86" spans="1:14" ht="15" thickBot="1" x14ac:dyDescent="0.35">
      <c r="A86" s="6" t="s">
        <v>78</v>
      </c>
      <c r="B86" s="3">
        <v>5635</v>
      </c>
      <c r="C86" s="11">
        <v>51501.9</v>
      </c>
      <c r="D86" s="11">
        <v>2691.23</v>
      </c>
      <c r="E86" s="11">
        <v>1774.25</v>
      </c>
      <c r="F86" s="11">
        <f t="shared" si="3"/>
        <v>55967.380000000005</v>
      </c>
      <c r="G86" s="11">
        <v>49107.02</v>
      </c>
      <c r="H86" s="11">
        <v>12.24</v>
      </c>
      <c r="I86" s="11">
        <v>1969.92</v>
      </c>
      <c r="J86" s="11">
        <f t="shared" si="4"/>
        <v>51089.179999999993</v>
      </c>
      <c r="K86" s="11">
        <v>32766.66</v>
      </c>
      <c r="L86" s="11"/>
      <c r="M86" s="11"/>
      <c r="N86" s="11">
        <f t="shared" si="5"/>
        <v>32766.66</v>
      </c>
    </row>
    <row r="87" spans="1:14" ht="15" thickBot="1" x14ac:dyDescent="0.35">
      <c r="A87" s="6" t="s">
        <v>79</v>
      </c>
      <c r="B87" s="3">
        <v>5640</v>
      </c>
      <c r="C87" s="11"/>
      <c r="D87" s="11"/>
      <c r="E87" s="11"/>
      <c r="F87" s="11">
        <f t="shared" si="3"/>
        <v>0</v>
      </c>
      <c r="G87" s="11"/>
      <c r="H87" s="11"/>
      <c r="I87" s="11"/>
      <c r="J87" s="11">
        <f t="shared" si="4"/>
        <v>0</v>
      </c>
      <c r="K87" s="11"/>
      <c r="L87" s="11"/>
      <c r="M87" s="11"/>
      <c r="N87" s="11">
        <f t="shared" si="5"/>
        <v>0</v>
      </c>
    </row>
    <row r="88" spans="1:14" ht="15" thickBot="1" x14ac:dyDescent="0.35">
      <c r="A88" s="6" t="s">
        <v>80</v>
      </c>
      <c r="B88" s="3">
        <v>5645</v>
      </c>
      <c r="C88" s="11">
        <v>145078.95000000001</v>
      </c>
      <c r="D88" s="11">
        <v>21843.9</v>
      </c>
      <c r="E88" s="11">
        <v>24790.62</v>
      </c>
      <c r="F88" s="11">
        <f t="shared" si="3"/>
        <v>191713.47</v>
      </c>
      <c r="G88" s="11">
        <v>216412.87</v>
      </c>
      <c r="H88" s="11">
        <v>16795.53</v>
      </c>
      <c r="I88" s="11">
        <v>40543.1</v>
      </c>
      <c r="J88" s="11">
        <f t="shared" si="4"/>
        <v>273751.5</v>
      </c>
      <c r="K88" s="11">
        <v>365095.51</v>
      </c>
      <c r="L88" s="11"/>
      <c r="M88" s="11"/>
      <c r="N88" s="11">
        <f t="shared" si="5"/>
        <v>365095.51</v>
      </c>
    </row>
    <row r="89" spans="1:14" ht="15" thickBot="1" x14ac:dyDescent="0.35">
      <c r="A89" s="6" t="s">
        <v>81</v>
      </c>
      <c r="B89" s="3">
        <v>5650</v>
      </c>
      <c r="C89" s="11"/>
      <c r="D89" s="11"/>
      <c r="E89" s="11"/>
      <c r="F89" s="11">
        <f t="shared" si="3"/>
        <v>0</v>
      </c>
      <c r="G89" s="11"/>
      <c r="H89" s="11"/>
      <c r="I89" s="11"/>
      <c r="J89" s="11">
        <f t="shared" si="4"/>
        <v>0</v>
      </c>
      <c r="K89" s="11"/>
      <c r="L89" s="11"/>
      <c r="M89" s="11"/>
      <c r="N89" s="11">
        <f t="shared" si="5"/>
        <v>0</v>
      </c>
    </row>
    <row r="90" spans="1:14" ht="15" thickBot="1" x14ac:dyDescent="0.35">
      <c r="A90" s="6" t="s">
        <v>82</v>
      </c>
      <c r="B90" s="3">
        <v>5655</v>
      </c>
      <c r="C90" s="11">
        <v>196378.97</v>
      </c>
      <c r="D90" s="11">
        <v>21093.57</v>
      </c>
      <c r="E90" s="11">
        <v>3897.6</v>
      </c>
      <c r="F90" s="11">
        <f t="shared" si="3"/>
        <v>221370.14</v>
      </c>
      <c r="G90" s="11">
        <v>57602.239999999998</v>
      </c>
      <c r="H90" s="11">
        <v>26675.47</v>
      </c>
      <c r="I90" s="11">
        <v>42894.93</v>
      </c>
      <c r="J90" s="11">
        <f t="shared" si="4"/>
        <v>127172.63999999998</v>
      </c>
      <c r="K90" s="11">
        <v>60566.55</v>
      </c>
      <c r="L90" s="11"/>
      <c r="M90" s="11"/>
      <c r="N90" s="11">
        <f t="shared" si="5"/>
        <v>60566.55</v>
      </c>
    </row>
    <row r="91" spans="1:14" ht="15" thickBot="1" x14ac:dyDescent="0.35">
      <c r="A91" s="6" t="s">
        <v>83</v>
      </c>
      <c r="B91" s="3">
        <v>5660</v>
      </c>
      <c r="C91" s="11"/>
      <c r="D91" s="11"/>
      <c r="E91" s="11">
        <v>40.520000000000003</v>
      </c>
      <c r="F91" s="11">
        <f t="shared" si="3"/>
        <v>40.520000000000003</v>
      </c>
      <c r="G91" s="11"/>
      <c r="H91" s="11">
        <v>2167.21</v>
      </c>
      <c r="I91" s="11"/>
      <c r="J91" s="11">
        <f t="shared" si="4"/>
        <v>2167.21</v>
      </c>
      <c r="K91" s="11"/>
      <c r="L91" s="11"/>
      <c r="M91" s="11"/>
      <c r="N91" s="11">
        <f t="shared" si="5"/>
        <v>0</v>
      </c>
    </row>
    <row r="92" spans="1:14" ht="15" thickBot="1" x14ac:dyDescent="0.35">
      <c r="A92" s="6" t="s">
        <v>84</v>
      </c>
      <c r="B92" s="3">
        <v>5665</v>
      </c>
      <c r="C92" s="11">
        <v>330197.59000000003</v>
      </c>
      <c r="D92" s="11">
        <v>65670.03</v>
      </c>
      <c r="E92" s="11">
        <v>44817.73</v>
      </c>
      <c r="F92" s="11">
        <f t="shared" si="3"/>
        <v>440685.35</v>
      </c>
      <c r="G92" s="11">
        <v>233336.3</v>
      </c>
      <c r="H92" s="11">
        <v>14882.08</v>
      </c>
      <c r="I92" s="11">
        <v>41955.28</v>
      </c>
      <c r="J92" s="11">
        <f t="shared" si="4"/>
        <v>290173.65999999997</v>
      </c>
      <c r="K92" s="11">
        <v>524282.03</v>
      </c>
      <c r="L92" s="11"/>
      <c r="M92" s="11"/>
      <c r="N92" s="11">
        <f t="shared" si="5"/>
        <v>524282.03</v>
      </c>
    </row>
    <row r="93" spans="1:14" ht="15" thickBot="1" x14ac:dyDescent="0.35">
      <c r="A93" s="6" t="s">
        <v>85</v>
      </c>
      <c r="B93" s="3">
        <v>5670</v>
      </c>
      <c r="C93" s="11">
        <v>161566.25</v>
      </c>
      <c r="D93" s="11"/>
      <c r="E93" s="11">
        <v>10798.33</v>
      </c>
      <c r="F93" s="11">
        <f t="shared" si="3"/>
        <v>172364.58</v>
      </c>
      <c r="G93" s="11">
        <v>267433.40000000002</v>
      </c>
      <c r="H93" s="11"/>
      <c r="I93" s="11">
        <v>15489.31</v>
      </c>
      <c r="J93" s="11">
        <f t="shared" si="4"/>
        <v>282922.71000000002</v>
      </c>
      <c r="K93" s="11">
        <v>313614.37</v>
      </c>
      <c r="L93" s="11"/>
      <c r="M93" s="11"/>
      <c r="N93" s="11">
        <f t="shared" si="5"/>
        <v>313614.37</v>
      </c>
    </row>
    <row r="94" spans="1:14" ht="15" thickBot="1" x14ac:dyDescent="0.35">
      <c r="A94" s="6" t="s">
        <v>86</v>
      </c>
      <c r="B94" s="3">
        <v>5675</v>
      </c>
      <c r="C94" s="11"/>
      <c r="D94" s="11">
        <v>8039.64</v>
      </c>
      <c r="E94" s="11">
        <v>25434.080000000002</v>
      </c>
      <c r="F94" s="11">
        <f t="shared" si="3"/>
        <v>33473.72</v>
      </c>
      <c r="G94" s="11"/>
      <c r="H94" s="11">
        <v>2912.28</v>
      </c>
      <c r="I94" s="11">
        <v>12847.06</v>
      </c>
      <c r="J94" s="11">
        <f t="shared" si="4"/>
        <v>15759.34</v>
      </c>
      <c r="K94" s="11"/>
      <c r="L94" s="11"/>
      <c r="M94" s="11"/>
      <c r="N94" s="11">
        <f t="shared" si="5"/>
        <v>0</v>
      </c>
    </row>
    <row r="95" spans="1:14" ht="15" thickBot="1" x14ac:dyDescent="0.35">
      <c r="A95" s="6" t="s">
        <v>87</v>
      </c>
      <c r="B95" s="3">
        <v>5680</v>
      </c>
      <c r="C95" s="11"/>
      <c r="D95" s="11">
        <v>495.18</v>
      </c>
      <c r="E95" s="11">
        <v>1706.2</v>
      </c>
      <c r="F95" s="11">
        <f t="shared" si="3"/>
        <v>2201.38</v>
      </c>
      <c r="G95" s="11"/>
      <c r="H95" s="11">
        <v>317.24</v>
      </c>
      <c r="I95" s="11"/>
      <c r="J95" s="11">
        <f t="shared" si="4"/>
        <v>317.24</v>
      </c>
      <c r="K95" s="11"/>
      <c r="L95" s="11"/>
      <c r="M95" s="11"/>
      <c r="N95" s="11">
        <f t="shared" si="5"/>
        <v>0</v>
      </c>
    </row>
    <row r="96" spans="1:14" ht="15" thickBot="1" x14ac:dyDescent="0.35">
      <c r="A96" s="6" t="s">
        <v>190</v>
      </c>
      <c r="B96" s="3">
        <v>5681</v>
      </c>
      <c r="C96" s="11"/>
      <c r="D96" s="11"/>
      <c r="E96" s="11"/>
      <c r="F96" s="11">
        <f t="shared" si="3"/>
        <v>0</v>
      </c>
      <c r="G96" s="11">
        <v>102370.18</v>
      </c>
      <c r="H96" s="11"/>
      <c r="I96" s="11"/>
      <c r="J96" s="11">
        <f t="shared" si="4"/>
        <v>102370.18</v>
      </c>
      <c r="K96" s="11"/>
      <c r="L96" s="11"/>
      <c r="M96" s="11"/>
      <c r="N96" s="11">
        <f t="shared" si="5"/>
        <v>0</v>
      </c>
    </row>
    <row r="97" spans="1:14" ht="15" thickBot="1" x14ac:dyDescent="0.35">
      <c r="A97" s="7" t="s">
        <v>88</v>
      </c>
      <c r="B97" s="8">
        <v>5695</v>
      </c>
      <c r="C97" s="11"/>
      <c r="D97" s="11"/>
      <c r="E97" s="11"/>
      <c r="F97" s="11">
        <f t="shared" si="3"/>
        <v>0</v>
      </c>
      <c r="G97" s="11"/>
      <c r="H97" s="11"/>
      <c r="I97" s="11"/>
      <c r="J97" s="11">
        <f t="shared" si="4"/>
        <v>0</v>
      </c>
      <c r="K97" s="11"/>
      <c r="L97" s="11"/>
      <c r="M97" s="11"/>
      <c r="N97" s="11">
        <f t="shared" si="5"/>
        <v>0</v>
      </c>
    </row>
    <row r="98" spans="1:14" ht="15" thickBot="1" x14ac:dyDescent="0.35">
      <c r="A98" s="4" t="s">
        <v>89</v>
      </c>
      <c r="B98" s="1"/>
      <c r="C98" s="11"/>
      <c r="D98" s="11"/>
      <c r="E98" s="11"/>
      <c r="F98" s="11">
        <f t="shared" si="3"/>
        <v>0</v>
      </c>
      <c r="G98" s="11"/>
      <c r="H98" s="11"/>
      <c r="I98" s="11"/>
      <c r="J98" s="11">
        <f t="shared" si="4"/>
        <v>0</v>
      </c>
      <c r="K98" s="11"/>
      <c r="L98" s="11"/>
      <c r="M98" s="11"/>
      <c r="N98" s="11">
        <f t="shared" si="5"/>
        <v>0</v>
      </c>
    </row>
    <row r="99" spans="1:14" ht="15" thickBot="1" x14ac:dyDescent="0.35">
      <c r="A99" s="5" t="s">
        <v>1</v>
      </c>
      <c r="B99" s="2" t="s">
        <v>2</v>
      </c>
      <c r="C99" s="11"/>
      <c r="D99" s="11"/>
      <c r="E99" s="11"/>
      <c r="F99" s="11">
        <f t="shared" si="3"/>
        <v>0</v>
      </c>
      <c r="G99" s="11"/>
      <c r="H99" s="11"/>
      <c r="I99" s="11"/>
      <c r="J99" s="11">
        <f t="shared" si="4"/>
        <v>0</v>
      </c>
      <c r="K99" s="11"/>
      <c r="L99" s="11"/>
      <c r="M99" s="11"/>
      <c r="N99" s="11">
        <f t="shared" si="5"/>
        <v>0</v>
      </c>
    </row>
    <row r="100" spans="1:14" ht="22.2" thickBot="1" x14ac:dyDescent="0.35">
      <c r="A100" s="6" t="s">
        <v>90</v>
      </c>
      <c r="B100" s="3">
        <v>5705</v>
      </c>
      <c r="C100" s="11">
        <v>1017710.59</v>
      </c>
      <c r="D100" s="11">
        <v>72107.06</v>
      </c>
      <c r="E100" s="11">
        <v>206127.21</v>
      </c>
      <c r="F100" s="11">
        <f t="shared" si="3"/>
        <v>1295944.8599999999</v>
      </c>
      <c r="G100" s="11">
        <v>1177337.74</v>
      </c>
      <c r="H100" s="11">
        <v>79193.5</v>
      </c>
      <c r="I100" s="11">
        <v>221456.06</v>
      </c>
      <c r="J100" s="11">
        <f t="shared" si="4"/>
        <v>1477987.3</v>
      </c>
      <c r="K100" s="11">
        <v>1456073.85</v>
      </c>
      <c r="L100" s="11"/>
      <c r="M100" s="11"/>
      <c r="N100" s="11">
        <f t="shared" si="5"/>
        <v>1456073.85</v>
      </c>
    </row>
    <row r="101" spans="1:14" ht="15" thickBot="1" x14ac:dyDescent="0.35">
      <c r="A101" s="6" t="s">
        <v>91</v>
      </c>
      <c r="B101" s="3">
        <v>5710</v>
      </c>
      <c r="C101" s="11"/>
      <c r="D101" s="11"/>
      <c r="E101" s="11"/>
      <c r="F101" s="11">
        <f t="shared" si="3"/>
        <v>0</v>
      </c>
      <c r="G101" s="11"/>
      <c r="H101" s="11"/>
      <c r="I101" s="11"/>
      <c r="J101" s="11">
        <f t="shared" si="4"/>
        <v>0</v>
      </c>
      <c r="K101" s="11"/>
      <c r="L101" s="11"/>
      <c r="M101" s="11"/>
      <c r="N101" s="11">
        <f t="shared" si="5"/>
        <v>0</v>
      </c>
    </row>
    <row r="102" spans="1:14" ht="22.2" thickBot="1" x14ac:dyDescent="0.35">
      <c r="A102" s="6" t="s">
        <v>92</v>
      </c>
      <c r="B102" s="3">
        <v>5715</v>
      </c>
      <c r="C102" s="11"/>
      <c r="D102" s="11"/>
      <c r="E102" s="11"/>
      <c r="F102" s="11">
        <f t="shared" si="3"/>
        <v>0</v>
      </c>
      <c r="G102" s="11"/>
      <c r="H102" s="11"/>
      <c r="I102" s="11"/>
      <c r="J102" s="11">
        <f t="shared" si="4"/>
        <v>0</v>
      </c>
      <c r="K102" s="11"/>
      <c r="L102" s="11"/>
      <c r="M102" s="11"/>
      <c r="N102" s="11">
        <f t="shared" si="5"/>
        <v>0</v>
      </c>
    </row>
    <row r="103" spans="1:14" ht="22.2" thickBot="1" x14ac:dyDescent="0.35">
      <c r="A103" s="6" t="s">
        <v>93</v>
      </c>
      <c r="B103" s="3">
        <v>5720</v>
      </c>
      <c r="C103" s="11"/>
      <c r="D103" s="11"/>
      <c r="E103" s="11"/>
      <c r="F103" s="11">
        <f t="shared" si="3"/>
        <v>0</v>
      </c>
      <c r="G103" s="11"/>
      <c r="H103" s="11"/>
      <c r="I103" s="11"/>
      <c r="J103" s="11">
        <f t="shared" si="4"/>
        <v>0</v>
      </c>
      <c r="K103" s="11"/>
      <c r="L103" s="11"/>
      <c r="M103" s="11"/>
      <c r="N103" s="11">
        <f t="shared" si="5"/>
        <v>0</v>
      </c>
    </row>
    <row r="104" spans="1:14" ht="15" thickBot="1" x14ac:dyDescent="0.35">
      <c r="A104" s="6" t="s">
        <v>94</v>
      </c>
      <c r="B104" s="3">
        <v>5725</v>
      </c>
      <c r="C104" s="11"/>
      <c r="D104" s="11"/>
      <c r="E104" s="11"/>
      <c r="F104" s="11">
        <f t="shared" si="3"/>
        <v>0</v>
      </c>
      <c r="G104" s="11"/>
      <c r="H104" s="11"/>
      <c r="I104" s="11"/>
      <c r="J104" s="11">
        <f t="shared" si="4"/>
        <v>0</v>
      </c>
      <c r="K104" s="11"/>
      <c r="L104" s="11"/>
      <c r="M104" s="11"/>
      <c r="N104" s="11">
        <f t="shared" si="5"/>
        <v>0</v>
      </c>
    </row>
    <row r="105" spans="1:14" ht="22.2" thickBot="1" x14ac:dyDescent="0.35">
      <c r="A105" s="6" t="s">
        <v>95</v>
      </c>
      <c r="B105" s="3">
        <v>5730</v>
      </c>
      <c r="C105" s="11"/>
      <c r="D105" s="11"/>
      <c r="E105" s="11"/>
      <c r="F105" s="11">
        <f t="shared" si="3"/>
        <v>0</v>
      </c>
      <c r="G105" s="11"/>
      <c r="H105" s="11"/>
      <c r="I105" s="11"/>
      <c r="J105" s="11">
        <f t="shared" si="4"/>
        <v>0</v>
      </c>
      <c r="K105" s="11"/>
      <c r="L105" s="11"/>
      <c r="M105" s="11"/>
      <c r="N105" s="11">
        <f t="shared" si="5"/>
        <v>0</v>
      </c>
    </row>
    <row r="106" spans="1:14" ht="22.2" thickBot="1" x14ac:dyDescent="0.35">
      <c r="A106" s="6" t="s">
        <v>96</v>
      </c>
      <c r="B106" s="3">
        <v>5735</v>
      </c>
      <c r="C106" s="11"/>
      <c r="D106" s="11"/>
      <c r="E106" s="11"/>
      <c r="F106" s="11">
        <f t="shared" si="3"/>
        <v>0</v>
      </c>
      <c r="G106" s="11"/>
      <c r="H106" s="11"/>
      <c r="I106" s="11"/>
      <c r="J106" s="11">
        <f t="shared" si="4"/>
        <v>0</v>
      </c>
      <c r="K106" s="11"/>
      <c r="L106" s="11"/>
      <c r="M106" s="11"/>
      <c r="N106" s="11">
        <f t="shared" si="5"/>
        <v>0</v>
      </c>
    </row>
    <row r="107" spans="1:14" ht="15" thickBot="1" x14ac:dyDescent="0.35">
      <c r="A107" s="7" t="s">
        <v>97</v>
      </c>
      <c r="B107" s="8">
        <v>5740</v>
      </c>
      <c r="C107" s="11"/>
      <c r="D107" s="11"/>
      <c r="E107" s="11"/>
      <c r="F107" s="11">
        <f t="shared" si="3"/>
        <v>0</v>
      </c>
      <c r="G107" s="11"/>
      <c r="H107" s="11"/>
      <c r="I107" s="11"/>
      <c r="J107" s="11">
        <f t="shared" si="4"/>
        <v>0</v>
      </c>
      <c r="K107" s="11"/>
      <c r="L107" s="11"/>
      <c r="M107" s="11"/>
      <c r="N107" s="11">
        <f t="shared" si="5"/>
        <v>0</v>
      </c>
    </row>
    <row r="108" spans="1:14" ht="15" thickBot="1" x14ac:dyDescent="0.35">
      <c r="A108" s="4" t="s">
        <v>98</v>
      </c>
      <c r="B108" s="1"/>
      <c r="C108" s="11"/>
      <c r="D108" s="11"/>
      <c r="E108" s="11"/>
      <c r="F108" s="11">
        <f t="shared" si="3"/>
        <v>0</v>
      </c>
      <c r="G108" s="11"/>
      <c r="H108" s="11"/>
      <c r="I108" s="11"/>
      <c r="J108" s="11">
        <f t="shared" si="4"/>
        <v>0</v>
      </c>
      <c r="K108" s="11"/>
      <c r="L108" s="11"/>
      <c r="M108" s="11"/>
      <c r="N108" s="11">
        <f t="shared" si="5"/>
        <v>0</v>
      </c>
    </row>
    <row r="109" spans="1:14" ht="15" thickBot="1" x14ac:dyDescent="0.35">
      <c r="A109" s="5" t="s">
        <v>1</v>
      </c>
      <c r="B109" s="2" t="s">
        <v>2</v>
      </c>
      <c r="C109" s="11"/>
      <c r="D109" s="11"/>
      <c r="E109" s="11"/>
      <c r="F109" s="11">
        <f t="shared" si="3"/>
        <v>0</v>
      </c>
      <c r="G109" s="11"/>
      <c r="H109" s="11"/>
      <c r="I109" s="11"/>
      <c r="J109" s="11">
        <f t="shared" si="4"/>
        <v>0</v>
      </c>
      <c r="K109" s="11"/>
      <c r="L109" s="11"/>
      <c r="M109" s="11"/>
      <c r="N109" s="11">
        <f t="shared" si="5"/>
        <v>0</v>
      </c>
    </row>
    <row r="110" spans="1:14" ht="15" thickBot="1" x14ac:dyDescent="0.35">
      <c r="A110" s="6" t="s">
        <v>99</v>
      </c>
      <c r="B110" s="3">
        <v>6005</v>
      </c>
      <c r="C110" s="11">
        <v>583321.96</v>
      </c>
      <c r="D110" s="11">
        <v>18503</v>
      </c>
      <c r="E110" s="11">
        <v>85795.85</v>
      </c>
      <c r="F110" s="11">
        <f t="shared" si="3"/>
        <v>687620.80999999994</v>
      </c>
      <c r="G110" s="11">
        <v>582792.95999999996</v>
      </c>
      <c r="H110" s="11">
        <v>48964.480000000003</v>
      </c>
      <c r="I110" s="11">
        <v>85795.8</v>
      </c>
      <c r="J110" s="11">
        <f t="shared" si="4"/>
        <v>717553.24</v>
      </c>
      <c r="K110" s="11">
        <v>890695.25</v>
      </c>
      <c r="L110" s="11"/>
      <c r="M110" s="11"/>
      <c r="N110" s="11">
        <f t="shared" si="5"/>
        <v>890695.25</v>
      </c>
    </row>
    <row r="111" spans="1:14" ht="15" thickBot="1" x14ac:dyDescent="0.35">
      <c r="A111" s="6" t="s">
        <v>100</v>
      </c>
      <c r="B111" s="3">
        <v>6010</v>
      </c>
      <c r="C111" s="11"/>
      <c r="D111" s="11"/>
      <c r="E111" s="11"/>
      <c r="F111" s="11">
        <f t="shared" si="3"/>
        <v>0</v>
      </c>
      <c r="G111" s="11"/>
      <c r="H111" s="11"/>
      <c r="I111" s="11"/>
      <c r="J111" s="11">
        <f t="shared" si="4"/>
        <v>0</v>
      </c>
      <c r="K111" s="11"/>
      <c r="L111" s="11"/>
      <c r="M111" s="11"/>
      <c r="N111" s="11">
        <f t="shared" si="5"/>
        <v>0</v>
      </c>
    </row>
    <row r="112" spans="1:14" ht="15" thickBot="1" x14ac:dyDescent="0.35">
      <c r="A112" s="6" t="s">
        <v>101</v>
      </c>
      <c r="B112" s="3">
        <v>6015</v>
      </c>
      <c r="C112" s="11"/>
      <c r="D112" s="11"/>
      <c r="E112" s="11"/>
      <c r="F112" s="11">
        <f t="shared" si="3"/>
        <v>0</v>
      </c>
      <c r="G112" s="11"/>
      <c r="H112" s="11"/>
      <c r="I112" s="11"/>
      <c r="J112" s="11">
        <f t="shared" si="4"/>
        <v>0</v>
      </c>
      <c r="K112" s="11"/>
      <c r="L112" s="11"/>
      <c r="M112" s="11"/>
      <c r="N112" s="11">
        <f t="shared" si="5"/>
        <v>0</v>
      </c>
    </row>
    <row r="113" spans="1:14" ht="15" thickBot="1" x14ac:dyDescent="0.35">
      <c r="A113" s="6" t="s">
        <v>102</v>
      </c>
      <c r="B113" s="3">
        <v>6020</v>
      </c>
      <c r="C113" s="11"/>
      <c r="D113" s="11"/>
      <c r="E113" s="11"/>
      <c r="F113" s="11">
        <f t="shared" si="3"/>
        <v>0</v>
      </c>
      <c r="G113" s="11"/>
      <c r="H113" s="11"/>
      <c r="I113" s="11"/>
      <c r="J113" s="11">
        <f t="shared" si="4"/>
        <v>0</v>
      </c>
      <c r="K113" s="11"/>
      <c r="L113" s="11"/>
      <c r="M113" s="11"/>
      <c r="N113" s="11">
        <f t="shared" si="5"/>
        <v>0</v>
      </c>
    </row>
    <row r="114" spans="1:14" ht="22.2" thickBot="1" x14ac:dyDescent="0.35">
      <c r="A114" s="6" t="s">
        <v>103</v>
      </c>
      <c r="B114" s="3">
        <v>6025</v>
      </c>
      <c r="C114" s="11"/>
      <c r="D114" s="11"/>
      <c r="E114" s="11"/>
      <c r="F114" s="11">
        <f t="shared" si="3"/>
        <v>0</v>
      </c>
      <c r="G114" s="11"/>
      <c r="H114" s="11"/>
      <c r="I114" s="11"/>
      <c r="J114" s="11">
        <f t="shared" si="4"/>
        <v>0</v>
      </c>
      <c r="K114" s="11"/>
      <c r="L114" s="11"/>
      <c r="M114" s="11"/>
      <c r="N114" s="11">
        <f t="shared" si="5"/>
        <v>0</v>
      </c>
    </row>
    <row r="115" spans="1:14" ht="15" thickBot="1" x14ac:dyDescent="0.35">
      <c r="A115" s="6" t="s">
        <v>104</v>
      </c>
      <c r="B115" s="3">
        <v>6030</v>
      </c>
      <c r="C115" s="11"/>
      <c r="D115" s="11"/>
      <c r="E115" s="11"/>
      <c r="F115" s="11">
        <f t="shared" si="3"/>
        <v>0</v>
      </c>
      <c r="G115" s="11"/>
      <c r="H115" s="11"/>
      <c r="I115" s="11"/>
      <c r="J115" s="11">
        <f t="shared" si="4"/>
        <v>0</v>
      </c>
      <c r="K115" s="11"/>
      <c r="L115" s="11"/>
      <c r="M115" s="11"/>
      <c r="N115" s="11">
        <f t="shared" si="5"/>
        <v>0</v>
      </c>
    </row>
    <row r="116" spans="1:14" ht="15" thickBot="1" x14ac:dyDescent="0.35">
      <c r="A116" s="6" t="s">
        <v>105</v>
      </c>
      <c r="B116" s="3">
        <v>6035</v>
      </c>
      <c r="C116" s="11">
        <v>69132.929999999993</v>
      </c>
      <c r="D116" s="11">
        <v>19983.62</v>
      </c>
      <c r="E116" s="11">
        <v>1909.7</v>
      </c>
      <c r="F116" s="11">
        <f t="shared" si="3"/>
        <v>91026.249999999985</v>
      </c>
      <c r="G116" s="11">
        <v>47744.11</v>
      </c>
      <c r="H116" s="11">
        <v>44481.61</v>
      </c>
      <c r="I116" s="11">
        <v>11527.24</v>
      </c>
      <c r="J116" s="11">
        <f t="shared" si="4"/>
        <v>103752.96000000001</v>
      </c>
      <c r="K116" s="11">
        <v>166911.75</v>
      </c>
      <c r="L116" s="11"/>
      <c r="M116" s="11"/>
      <c r="N116" s="11">
        <f t="shared" si="5"/>
        <v>166911.75</v>
      </c>
    </row>
    <row r="117" spans="1:14" ht="22.2" thickBot="1" x14ac:dyDescent="0.35">
      <c r="A117" s="6" t="s">
        <v>106</v>
      </c>
      <c r="B117" s="3">
        <v>6040</v>
      </c>
      <c r="C117" s="11"/>
      <c r="D117" s="11"/>
      <c r="E117" s="11"/>
      <c r="F117" s="11">
        <f t="shared" si="3"/>
        <v>0</v>
      </c>
      <c r="G117" s="11"/>
      <c r="H117" s="11"/>
      <c r="I117" s="11"/>
      <c r="J117" s="11">
        <f t="shared" si="4"/>
        <v>0</v>
      </c>
      <c r="K117" s="11"/>
      <c r="L117" s="11"/>
      <c r="M117" s="11"/>
      <c r="N117" s="11">
        <f t="shared" si="5"/>
        <v>0</v>
      </c>
    </row>
    <row r="118" spans="1:14" ht="22.2" thickBot="1" x14ac:dyDescent="0.35">
      <c r="A118" s="6" t="s">
        <v>107</v>
      </c>
      <c r="B118" s="3">
        <v>6042</v>
      </c>
      <c r="C118" s="11"/>
      <c r="D118" s="11"/>
      <c r="E118" s="11"/>
      <c r="F118" s="11">
        <f t="shared" si="3"/>
        <v>0</v>
      </c>
      <c r="G118" s="11"/>
      <c r="H118" s="11"/>
      <c r="I118" s="11"/>
      <c r="J118" s="11">
        <f t="shared" si="4"/>
        <v>0</v>
      </c>
      <c r="K118" s="11"/>
      <c r="L118" s="11"/>
      <c r="M118" s="11"/>
      <c r="N118" s="11">
        <f t="shared" si="5"/>
        <v>0</v>
      </c>
    </row>
    <row r="119" spans="1:14" ht="22.2" thickBot="1" x14ac:dyDescent="0.35">
      <c r="A119" s="7" t="s">
        <v>108</v>
      </c>
      <c r="B119" s="8">
        <v>6045</v>
      </c>
      <c r="C119" s="11"/>
      <c r="D119" s="11"/>
      <c r="E119" s="11"/>
      <c r="F119" s="11">
        <f t="shared" si="3"/>
        <v>0</v>
      </c>
      <c r="G119" s="11"/>
      <c r="H119" s="11"/>
      <c r="I119" s="11"/>
      <c r="J119" s="11">
        <f t="shared" si="4"/>
        <v>0</v>
      </c>
      <c r="K119" s="11"/>
      <c r="L119" s="11"/>
      <c r="M119" s="11"/>
      <c r="N119" s="11">
        <f t="shared" si="5"/>
        <v>0</v>
      </c>
    </row>
    <row r="120" spans="1:14" ht="15" thickBot="1" x14ac:dyDescent="0.35">
      <c r="A120" s="4" t="s">
        <v>109</v>
      </c>
      <c r="B120" s="1"/>
      <c r="C120" s="11"/>
      <c r="D120" s="11"/>
      <c r="E120" s="11"/>
      <c r="F120" s="11">
        <f t="shared" si="3"/>
        <v>0</v>
      </c>
      <c r="G120" s="11"/>
      <c r="H120" s="11"/>
      <c r="I120" s="11"/>
      <c r="J120" s="11">
        <f t="shared" si="4"/>
        <v>0</v>
      </c>
      <c r="K120" s="11"/>
      <c r="L120" s="11"/>
      <c r="M120" s="11"/>
      <c r="N120" s="11">
        <f t="shared" si="5"/>
        <v>0</v>
      </c>
    </row>
    <row r="121" spans="1:14" ht="15" thickBot="1" x14ac:dyDescent="0.35">
      <c r="A121" s="5" t="s">
        <v>1</v>
      </c>
      <c r="B121" s="2" t="s">
        <v>2</v>
      </c>
      <c r="C121" s="11"/>
      <c r="D121" s="11"/>
      <c r="E121" s="11"/>
      <c r="F121" s="11">
        <f t="shared" si="3"/>
        <v>0</v>
      </c>
      <c r="G121" s="11"/>
      <c r="H121" s="11"/>
      <c r="I121" s="11"/>
      <c r="J121" s="11">
        <f t="shared" si="4"/>
        <v>0</v>
      </c>
      <c r="K121" s="11"/>
      <c r="L121" s="11"/>
      <c r="M121" s="11"/>
      <c r="N121" s="11">
        <f t="shared" si="5"/>
        <v>0</v>
      </c>
    </row>
    <row r="122" spans="1:14" ht="15" thickBot="1" x14ac:dyDescent="0.35">
      <c r="A122" s="6" t="s">
        <v>110</v>
      </c>
      <c r="B122" s="3">
        <v>6105</v>
      </c>
      <c r="C122" s="11">
        <v>45007.16</v>
      </c>
      <c r="D122" s="11">
        <v>39</v>
      </c>
      <c r="E122" s="11">
        <v>43.26</v>
      </c>
      <c r="F122" s="11">
        <f t="shared" si="3"/>
        <v>45089.420000000006</v>
      </c>
      <c r="G122" s="11">
        <v>23638.6</v>
      </c>
      <c r="H122" s="11">
        <v>-1346.48</v>
      </c>
      <c r="I122" s="11">
        <v>892</v>
      </c>
      <c r="J122" s="11">
        <f t="shared" si="4"/>
        <v>23184.12</v>
      </c>
      <c r="K122" s="11">
        <v>33468.78</v>
      </c>
      <c r="L122" s="11"/>
      <c r="M122" s="11"/>
      <c r="N122" s="11">
        <f t="shared" si="5"/>
        <v>33468.78</v>
      </c>
    </row>
    <row r="123" spans="1:14" ht="15" thickBot="1" x14ac:dyDescent="0.35">
      <c r="A123" s="6" t="s">
        <v>111</v>
      </c>
      <c r="B123" s="3">
        <v>6110</v>
      </c>
      <c r="C123" s="11">
        <v>91999.69</v>
      </c>
      <c r="D123" s="11"/>
      <c r="E123" s="11"/>
      <c r="F123" s="11">
        <f t="shared" si="3"/>
        <v>91999.69</v>
      </c>
      <c r="G123" s="11">
        <v>176000</v>
      </c>
      <c r="H123" s="11"/>
      <c r="I123" s="11"/>
      <c r="J123" s="11">
        <f t="shared" si="4"/>
        <v>176000</v>
      </c>
      <c r="K123" s="11">
        <v>38640.519999999997</v>
      </c>
      <c r="L123" s="11"/>
      <c r="M123" s="11"/>
      <c r="N123" s="11">
        <f t="shared" si="5"/>
        <v>38640.519999999997</v>
      </c>
    </row>
    <row r="124" spans="1:14" ht="15" thickBot="1" x14ac:dyDescent="0.35">
      <c r="A124" s="7" t="s">
        <v>112</v>
      </c>
      <c r="B124" s="8">
        <v>6115</v>
      </c>
      <c r="C124" s="11"/>
      <c r="D124" s="11"/>
      <c r="E124" s="11"/>
      <c r="F124" s="11">
        <f t="shared" si="3"/>
        <v>0</v>
      </c>
      <c r="G124" s="11"/>
      <c r="H124" s="11"/>
      <c r="I124" s="11"/>
      <c r="J124" s="11">
        <f t="shared" si="4"/>
        <v>0</v>
      </c>
      <c r="K124" s="11"/>
      <c r="L124" s="11"/>
      <c r="M124" s="11"/>
      <c r="N124" s="11">
        <f t="shared" si="5"/>
        <v>0</v>
      </c>
    </row>
    <row r="125" spans="1:14" ht="15" thickBot="1" x14ac:dyDescent="0.35">
      <c r="A125" s="4" t="s">
        <v>113</v>
      </c>
      <c r="B125" s="1"/>
      <c r="C125" s="11"/>
      <c r="D125" s="11"/>
      <c r="E125" s="11"/>
      <c r="F125" s="11">
        <f t="shared" si="3"/>
        <v>0</v>
      </c>
      <c r="G125" s="11"/>
      <c r="H125" s="11"/>
      <c r="I125" s="11"/>
      <c r="J125" s="11">
        <f t="shared" si="4"/>
        <v>0</v>
      </c>
      <c r="K125" s="11"/>
      <c r="L125" s="11"/>
      <c r="M125" s="11"/>
      <c r="N125" s="11">
        <f t="shared" si="5"/>
        <v>0</v>
      </c>
    </row>
    <row r="126" spans="1:14" ht="15" thickBot="1" x14ac:dyDescent="0.35">
      <c r="A126" s="5" t="s">
        <v>1</v>
      </c>
      <c r="B126" s="2" t="s">
        <v>2</v>
      </c>
      <c r="C126" s="11"/>
      <c r="D126" s="11"/>
      <c r="E126" s="11"/>
      <c r="F126" s="11">
        <f t="shared" si="3"/>
        <v>0</v>
      </c>
      <c r="G126" s="11"/>
      <c r="H126" s="11"/>
      <c r="I126" s="11"/>
      <c r="J126" s="11">
        <f t="shared" si="4"/>
        <v>0</v>
      </c>
      <c r="K126" s="11"/>
      <c r="L126" s="11"/>
      <c r="M126" s="11"/>
      <c r="N126" s="11">
        <f t="shared" si="5"/>
        <v>0</v>
      </c>
    </row>
    <row r="127" spans="1:14" ht="15" thickBot="1" x14ac:dyDescent="0.35">
      <c r="A127" s="6" t="s">
        <v>114</v>
      </c>
      <c r="B127" s="3">
        <v>6205</v>
      </c>
      <c r="C127" s="11"/>
      <c r="D127" s="11"/>
      <c r="E127" s="11"/>
      <c r="F127" s="11">
        <f t="shared" si="3"/>
        <v>0</v>
      </c>
      <c r="G127" s="11"/>
      <c r="H127" s="11"/>
      <c r="I127" s="11"/>
      <c r="J127" s="11">
        <f t="shared" si="4"/>
        <v>0</v>
      </c>
      <c r="K127" s="11">
        <v>71859.100000000006</v>
      </c>
      <c r="L127" s="11"/>
      <c r="M127" s="11"/>
      <c r="N127" s="11">
        <f t="shared" si="5"/>
        <v>71859.100000000006</v>
      </c>
    </row>
    <row r="128" spans="1:14" ht="15" thickBot="1" x14ac:dyDescent="0.35">
      <c r="A128" s="6" t="s">
        <v>115</v>
      </c>
      <c r="B128" s="3">
        <v>6210</v>
      </c>
      <c r="C128" s="11"/>
      <c r="D128" s="11"/>
      <c r="E128" s="11"/>
      <c r="F128" s="11">
        <f t="shared" si="3"/>
        <v>0</v>
      </c>
      <c r="G128" s="11">
        <v>8402</v>
      </c>
      <c r="H128" s="11"/>
      <c r="I128" s="11"/>
      <c r="J128" s="11">
        <f t="shared" si="4"/>
        <v>8402</v>
      </c>
      <c r="K128" s="11">
        <v>2967</v>
      </c>
      <c r="L128" s="11"/>
      <c r="M128" s="11"/>
      <c r="N128" s="11">
        <f t="shared" si="5"/>
        <v>2967</v>
      </c>
    </row>
    <row r="129" spans="1:14" ht="15" thickBot="1" x14ac:dyDescent="0.35">
      <c r="A129" s="6" t="s">
        <v>116</v>
      </c>
      <c r="B129" s="3">
        <v>6215</v>
      </c>
      <c r="C129" s="11"/>
      <c r="D129" s="11"/>
      <c r="E129" s="11"/>
      <c r="F129" s="11">
        <f t="shared" si="3"/>
        <v>0</v>
      </c>
      <c r="G129" s="11"/>
      <c r="H129" s="11"/>
      <c r="I129" s="11"/>
      <c r="J129" s="11">
        <f t="shared" si="4"/>
        <v>0</v>
      </c>
      <c r="K129" s="11"/>
      <c r="L129" s="11"/>
      <c r="M129" s="11"/>
      <c r="N129" s="11">
        <f t="shared" si="5"/>
        <v>0</v>
      </c>
    </row>
    <row r="130" spans="1:14" ht="15" thickBot="1" x14ac:dyDescent="0.35">
      <c r="A130" s="7" t="s">
        <v>113</v>
      </c>
      <c r="B130" s="8">
        <v>6225</v>
      </c>
      <c r="C130" s="11"/>
      <c r="D130" s="11"/>
      <c r="E130" s="11"/>
      <c r="F130" s="11">
        <f t="shared" si="3"/>
        <v>0</v>
      </c>
      <c r="G130" s="11"/>
      <c r="H130" s="11"/>
      <c r="I130" s="11"/>
      <c r="J130" s="11">
        <f t="shared" si="4"/>
        <v>0</v>
      </c>
      <c r="K130" s="11"/>
      <c r="L130" s="11"/>
      <c r="M130" s="11"/>
      <c r="N130" s="11">
        <f t="shared" si="5"/>
        <v>0</v>
      </c>
    </row>
    <row r="131" spans="1:14" ht="15" thickBot="1" x14ac:dyDescent="0.35">
      <c r="A131" s="4" t="s">
        <v>117</v>
      </c>
      <c r="B131" s="1"/>
      <c r="C131" s="11"/>
      <c r="D131" s="11"/>
      <c r="E131" s="11"/>
      <c r="F131" s="11">
        <f t="shared" si="3"/>
        <v>0</v>
      </c>
      <c r="G131" s="11"/>
      <c r="H131" s="11"/>
      <c r="I131" s="11"/>
      <c r="J131" s="11">
        <f t="shared" si="4"/>
        <v>0</v>
      </c>
      <c r="K131" s="11"/>
      <c r="L131" s="11"/>
      <c r="M131" s="11"/>
      <c r="N131" s="11">
        <f t="shared" si="5"/>
        <v>0</v>
      </c>
    </row>
    <row r="132" spans="1:14" ht="15" thickBot="1" x14ac:dyDescent="0.35">
      <c r="A132" s="5" t="s">
        <v>1</v>
      </c>
      <c r="B132" s="2" t="s">
        <v>2</v>
      </c>
      <c r="C132" s="11"/>
      <c r="D132" s="11"/>
      <c r="E132" s="11"/>
      <c r="F132" s="11">
        <f t="shared" ref="F132:F140" si="6">SUM(C132:E132)</f>
        <v>0</v>
      </c>
      <c r="G132" s="11"/>
      <c r="H132" s="11"/>
      <c r="I132" s="11"/>
      <c r="J132" s="11">
        <f t="shared" ref="J132:J140" si="7">SUM(G132:I132)</f>
        <v>0</v>
      </c>
      <c r="K132" s="11"/>
      <c r="L132" s="11"/>
      <c r="M132" s="11"/>
      <c r="N132" s="11">
        <f t="shared" ref="N132:N140" si="8">SUM(K132:M132)</f>
        <v>0</v>
      </c>
    </row>
    <row r="133" spans="1:14" ht="15" thickBot="1" x14ac:dyDescent="0.35">
      <c r="A133" s="6" t="s">
        <v>118</v>
      </c>
      <c r="B133" s="3">
        <v>6305</v>
      </c>
      <c r="C133" s="11"/>
      <c r="D133" s="11"/>
      <c r="E133" s="11"/>
      <c r="F133" s="11">
        <f t="shared" si="6"/>
        <v>0</v>
      </c>
      <c r="G133" s="11"/>
      <c r="H133" s="11"/>
      <c r="I133" s="11"/>
      <c r="J133" s="11">
        <f t="shared" si="7"/>
        <v>0</v>
      </c>
      <c r="K133" s="11"/>
      <c r="L133" s="11"/>
      <c r="M133" s="11"/>
      <c r="N133" s="11">
        <f t="shared" si="8"/>
        <v>0</v>
      </c>
    </row>
    <row r="134" spans="1:14" ht="15" thickBot="1" x14ac:dyDescent="0.35">
      <c r="A134" s="6" t="s">
        <v>119</v>
      </c>
      <c r="B134" s="3">
        <v>6310</v>
      </c>
      <c r="C134" s="11"/>
      <c r="D134" s="11"/>
      <c r="E134" s="11"/>
      <c r="F134" s="11">
        <f t="shared" si="6"/>
        <v>0</v>
      </c>
      <c r="G134" s="11"/>
      <c r="H134" s="11"/>
      <c r="I134" s="11"/>
      <c r="J134" s="11">
        <f t="shared" si="7"/>
        <v>0</v>
      </c>
      <c r="K134" s="11"/>
      <c r="L134" s="11"/>
      <c r="M134" s="11"/>
      <c r="N134" s="11">
        <f t="shared" si="8"/>
        <v>0</v>
      </c>
    </row>
    <row r="135" spans="1:14" ht="15" thickBot="1" x14ac:dyDescent="0.35">
      <c r="A135" s="7" t="s">
        <v>120</v>
      </c>
      <c r="B135" s="8">
        <v>6315</v>
      </c>
      <c r="C135" s="11"/>
      <c r="D135" s="11"/>
      <c r="E135" s="11"/>
      <c r="F135" s="11">
        <f t="shared" si="6"/>
        <v>0</v>
      </c>
      <c r="G135" s="11"/>
      <c r="H135" s="11"/>
      <c r="I135" s="11"/>
      <c r="J135" s="11">
        <f t="shared" si="7"/>
        <v>0</v>
      </c>
      <c r="K135" s="11"/>
      <c r="L135" s="11"/>
      <c r="M135" s="11"/>
      <c r="N135" s="11">
        <f t="shared" si="8"/>
        <v>0</v>
      </c>
    </row>
    <row r="136" spans="1:14" ht="15" thickBot="1" x14ac:dyDescent="0.35">
      <c r="A136" s="4" t="s">
        <v>121</v>
      </c>
      <c r="B136" s="1"/>
      <c r="C136" s="11"/>
      <c r="D136" s="11"/>
      <c r="E136" s="11"/>
      <c r="F136" s="11">
        <f t="shared" si="6"/>
        <v>0</v>
      </c>
      <c r="G136" s="11"/>
      <c r="H136" s="11"/>
      <c r="I136" s="11"/>
      <c r="J136" s="11">
        <f t="shared" si="7"/>
        <v>0</v>
      </c>
      <c r="K136" s="11"/>
      <c r="L136" s="11"/>
      <c r="M136" s="11"/>
      <c r="N136" s="11">
        <f t="shared" si="8"/>
        <v>0</v>
      </c>
    </row>
    <row r="137" spans="1:14" ht="15" thickBot="1" x14ac:dyDescent="0.35">
      <c r="A137" s="5" t="s">
        <v>1</v>
      </c>
      <c r="B137" s="2" t="s">
        <v>2</v>
      </c>
      <c r="C137" s="11"/>
      <c r="D137" s="11"/>
      <c r="E137" s="11"/>
      <c r="F137" s="11">
        <f t="shared" si="6"/>
        <v>0</v>
      </c>
      <c r="G137" s="11"/>
      <c r="H137" s="11"/>
      <c r="I137" s="11"/>
      <c r="J137" s="11">
        <f t="shared" si="7"/>
        <v>0</v>
      </c>
      <c r="K137" s="11"/>
      <c r="L137" s="11"/>
      <c r="M137" s="11"/>
      <c r="N137" s="11">
        <f t="shared" si="8"/>
        <v>0</v>
      </c>
    </row>
    <row r="138" spans="1:14" ht="15" thickBot="1" x14ac:dyDescent="0.35">
      <c r="A138" s="6" t="s">
        <v>122</v>
      </c>
      <c r="B138" s="3">
        <v>6405</v>
      </c>
      <c r="C138" s="11"/>
      <c r="D138" s="11"/>
      <c r="E138" s="11"/>
      <c r="F138" s="11">
        <f t="shared" si="6"/>
        <v>0</v>
      </c>
      <c r="G138" s="11"/>
      <c r="H138" s="11"/>
      <c r="I138" s="11"/>
      <c r="J138" s="11">
        <f t="shared" si="7"/>
        <v>0</v>
      </c>
      <c r="K138" s="11"/>
      <c r="L138" s="11"/>
      <c r="M138" s="11"/>
      <c r="N138" s="11">
        <f t="shared" si="8"/>
        <v>0</v>
      </c>
    </row>
    <row r="139" spans="1:14" ht="22.2" thickBot="1" x14ac:dyDescent="0.35">
      <c r="A139" s="6" t="s">
        <v>123</v>
      </c>
      <c r="B139" s="3">
        <v>6410</v>
      </c>
      <c r="C139" s="11"/>
      <c r="D139" s="11"/>
      <c r="E139" s="11"/>
      <c r="F139" s="11">
        <f t="shared" si="6"/>
        <v>0</v>
      </c>
      <c r="G139" s="11"/>
      <c r="H139" s="11"/>
      <c r="I139" s="11"/>
      <c r="J139" s="11">
        <f t="shared" si="7"/>
        <v>0</v>
      </c>
      <c r="K139" s="11"/>
      <c r="L139" s="11"/>
      <c r="M139" s="11"/>
      <c r="N139" s="11">
        <f t="shared" si="8"/>
        <v>0</v>
      </c>
    </row>
    <row r="140" spans="1:14" ht="15" thickBot="1" x14ac:dyDescent="0.35">
      <c r="A140" s="7" t="s">
        <v>124</v>
      </c>
      <c r="B140" s="8">
        <v>6415</v>
      </c>
      <c r="C140" s="11"/>
      <c r="D140" s="11"/>
      <c r="E140" s="11"/>
      <c r="F140" s="11">
        <f t="shared" si="6"/>
        <v>0</v>
      </c>
      <c r="G140" s="11"/>
      <c r="H140" s="11"/>
      <c r="I140" s="11"/>
      <c r="J140" s="11">
        <f t="shared" si="7"/>
        <v>0</v>
      </c>
      <c r="K140" s="11"/>
      <c r="L140" s="11"/>
      <c r="M140" s="11"/>
      <c r="N140" s="11">
        <f t="shared" si="8"/>
        <v>0</v>
      </c>
    </row>
    <row r="141" spans="1:14" x14ac:dyDescent="0.3">
      <c r="C141" s="14">
        <f>SUM(C3:C140)</f>
        <v>6141439.7599999998</v>
      </c>
      <c r="D141" s="14">
        <f t="shared" ref="D141:N141" si="9">SUM(D3:D140)</f>
        <v>661839.60000000021</v>
      </c>
      <c r="E141" s="14">
        <f t="shared" si="9"/>
        <v>1087452.2199999997</v>
      </c>
      <c r="F141" s="14">
        <f t="shared" si="9"/>
        <v>7890731.5799999982</v>
      </c>
      <c r="G141" s="14">
        <f t="shared" si="9"/>
        <v>6428457.21</v>
      </c>
      <c r="H141" s="14">
        <f t="shared" si="9"/>
        <v>660926.42000000004</v>
      </c>
      <c r="I141" s="14">
        <f t="shared" si="9"/>
        <v>1190072.9900000002</v>
      </c>
      <c r="J141" s="14">
        <f t="shared" si="9"/>
        <v>8279456.6200000001</v>
      </c>
      <c r="K141" s="14">
        <f t="shared" si="9"/>
        <v>8367039.8299999991</v>
      </c>
      <c r="L141" s="14">
        <f t="shared" si="9"/>
        <v>0</v>
      </c>
      <c r="M141" s="14">
        <f t="shared" si="9"/>
        <v>0</v>
      </c>
      <c r="N141" s="14">
        <f t="shared" si="9"/>
        <v>8367039.8299999991</v>
      </c>
    </row>
    <row r="143" spans="1:14" x14ac:dyDescent="0.3">
      <c r="C143" s="14">
        <f>C141+30739577.99-36881017.75</f>
        <v>0</v>
      </c>
      <c r="D143" s="14">
        <f>D141+2033536.46-2695376.06</f>
        <v>0</v>
      </c>
      <c r="E143" s="14">
        <f>E141+4234627.12-5322079.34</f>
        <v>0</v>
      </c>
      <c r="G143" s="14">
        <f>G141-885472.91-972549.87-150691.43-9774.49-2394053.1-1177337.74-630537.07-199638.6-8402</f>
        <v>-2.6193447411060333E-10</v>
      </c>
      <c r="H143" s="14">
        <f>H141+2173003.41-2833929.83</f>
        <v>0</v>
      </c>
      <c r="I143" s="14">
        <f>I141+5031687.9-6221760.89</f>
        <v>0</v>
      </c>
      <c r="K143" s="14">
        <f>K141+42724654-51091693.83</f>
        <v>0</v>
      </c>
    </row>
    <row r="146" spans="2:11" x14ac:dyDescent="0.3">
      <c r="B146" s="15" t="s">
        <v>183</v>
      </c>
      <c r="F146" s="14">
        <f>SUM(F3:F17)+F19+F20+F21+F22+F23+F24+F25</f>
        <v>262009.83</v>
      </c>
      <c r="G146" s="14"/>
      <c r="H146" s="14"/>
      <c r="I146" s="14"/>
      <c r="J146" s="14">
        <f>SUM(J3:J17)+J19+J20+J21+J22+J23+J24+J25</f>
        <v>285474.56</v>
      </c>
      <c r="K146" s="14">
        <f t="shared" ref="K146" si="10">SUM(K3:K17)+K19+K20+K21+K22+K23+K24+K25</f>
        <v>307304.95</v>
      </c>
    </row>
    <row r="147" spans="2:11" x14ac:dyDescent="0.3">
      <c r="B147" s="16" t="s">
        <v>184</v>
      </c>
      <c r="F147" s="14">
        <f>SUM(F28:F39)+F43</f>
        <v>629843.33000000007</v>
      </c>
      <c r="G147" s="14"/>
      <c r="H147" s="14"/>
      <c r="I147" s="14"/>
      <c r="J147" s="14">
        <f>SUM(J28:J39)+J43</f>
        <v>767822.10000000021</v>
      </c>
      <c r="K147" s="14">
        <f t="shared" ref="K147" si="11">SUM(K28:K39)+K43</f>
        <v>868332.29999999993</v>
      </c>
    </row>
    <row r="148" spans="2:11" x14ac:dyDescent="0.3">
      <c r="B148" s="16" t="s">
        <v>185</v>
      </c>
      <c r="F148" s="14">
        <f>SUM(F57:F62)+F64</f>
        <v>980624.66999999993</v>
      </c>
      <c r="G148" s="14"/>
      <c r="H148" s="14"/>
      <c r="I148" s="14"/>
      <c r="J148" s="14">
        <f>SUM(J57:J62)+J64</f>
        <v>1151804.25</v>
      </c>
      <c r="K148" s="14">
        <f t="shared" ref="K148" si="12">SUM(K57:K62)+K64</f>
        <v>1000285.49</v>
      </c>
    </row>
    <row r="149" spans="2:11" x14ac:dyDescent="0.3">
      <c r="B149" s="16" t="s">
        <v>186</v>
      </c>
      <c r="F149" s="14">
        <f>SUM(F67:F68)+F70+F71</f>
        <v>157625.72</v>
      </c>
      <c r="G149" s="14"/>
      <c r="H149" s="14"/>
      <c r="I149" s="14"/>
      <c r="J149" s="14">
        <f>SUM(J67:J68)+J70+J71</f>
        <v>151011.43</v>
      </c>
      <c r="K149" s="14">
        <f t="shared" ref="K149" si="13">SUM(K67:K68)+K70+K71</f>
        <v>207582.41999999998</v>
      </c>
    </row>
    <row r="150" spans="2:11" x14ac:dyDescent="0.3">
      <c r="B150" s="17" t="s">
        <v>187</v>
      </c>
      <c r="F150" s="14">
        <f>SUM(F80:F85)+F87+F88+F89+F90+F92+F93+F94+F95</f>
        <v>3511344.5400000005</v>
      </c>
      <c r="G150" s="14"/>
      <c r="H150" s="14"/>
      <c r="I150" s="14"/>
      <c r="J150" s="14">
        <f>SUM(J80:J85)+J87+J88+J89+J90+J92+J93+J94+J95</f>
        <v>3229273.9800000004</v>
      </c>
      <c r="K150" s="14">
        <f t="shared" ref="K150" si="14">SUM(K80:K85)+K87+K88+K89+K90+K92+K93+K94+K95</f>
        <v>3235871.79</v>
      </c>
    </row>
    <row r="151" spans="2:11" x14ac:dyDescent="0.3">
      <c r="B151" s="16" t="s">
        <v>188</v>
      </c>
      <c r="F151" s="14">
        <f>F86+F128</f>
        <v>55967.380000000005</v>
      </c>
      <c r="G151" s="14"/>
      <c r="H151" s="14"/>
      <c r="I151" s="14"/>
      <c r="J151" s="14">
        <f>J86+J128</f>
        <v>59491.179999999993</v>
      </c>
      <c r="K151" s="14">
        <f t="shared" ref="K151" si="15">K86+K128</f>
        <v>35733.660000000003</v>
      </c>
    </row>
    <row r="152" spans="2:11" x14ac:dyDescent="0.3">
      <c r="B152" s="16" t="s">
        <v>189</v>
      </c>
      <c r="F152" s="14">
        <f>F76+F91</f>
        <v>13648.100000000002</v>
      </c>
      <c r="G152" s="14"/>
      <c r="H152" s="14"/>
      <c r="I152" s="14"/>
      <c r="J152" s="14">
        <f>J76+J91</f>
        <v>13350.369999999999</v>
      </c>
      <c r="K152" s="14">
        <f t="shared" ref="K152" si="16">K76+K91</f>
        <v>15248.46</v>
      </c>
    </row>
  </sheetData>
  <mergeCells count="3">
    <mergeCell ref="C1:E1"/>
    <mergeCell ref="G1:I1"/>
    <mergeCell ref="K1:M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"/>
  <sheetViews>
    <sheetView workbookViewId="0">
      <selection sqref="A1:XFD1048576"/>
    </sheetView>
  </sheetViews>
  <sheetFormatPr defaultRowHeight="14.4" x14ac:dyDescent="0.3"/>
  <cols>
    <col min="1" max="1" width="36.6640625" customWidth="1"/>
    <col min="2" max="2" width="13.5546875" customWidth="1"/>
  </cols>
  <sheetData>
    <row r="1" spans="1:2" ht="15" thickBot="1" x14ac:dyDescent="0.35">
      <c r="A1" s="4" t="s">
        <v>125</v>
      </c>
      <c r="B1" s="1"/>
    </row>
    <row r="2" spans="1:2" ht="15" thickBot="1" x14ac:dyDescent="0.35">
      <c r="A2" s="5" t="s">
        <v>1</v>
      </c>
      <c r="B2" s="2" t="s">
        <v>2</v>
      </c>
    </row>
    <row r="3" spans="1:2" ht="15" thickBot="1" x14ac:dyDescent="0.35">
      <c r="A3" s="6" t="s">
        <v>126</v>
      </c>
      <c r="B3" s="3">
        <v>1805</v>
      </c>
    </row>
    <row r="4" spans="1:2" ht="15" thickBot="1" x14ac:dyDescent="0.35">
      <c r="A4" s="6" t="s">
        <v>127</v>
      </c>
      <c r="B4" s="3">
        <v>1806</v>
      </c>
    </row>
    <row r="5" spans="1:2" ht="15" thickBot="1" x14ac:dyDescent="0.35">
      <c r="A5" s="6" t="s">
        <v>128</v>
      </c>
      <c r="B5" s="3">
        <v>1808</v>
      </c>
    </row>
    <row r="6" spans="1:2" ht="15" thickBot="1" x14ac:dyDescent="0.35">
      <c r="A6" s="6" t="s">
        <v>129</v>
      </c>
      <c r="B6" s="3">
        <v>1810</v>
      </c>
    </row>
    <row r="7" spans="1:2" ht="22.2" thickBot="1" x14ac:dyDescent="0.35">
      <c r="A7" s="6" t="s">
        <v>130</v>
      </c>
      <c r="B7" s="3">
        <v>1815</v>
      </c>
    </row>
    <row r="8" spans="1:2" ht="22.2" thickBot="1" x14ac:dyDescent="0.35">
      <c r="A8" s="6" t="s">
        <v>131</v>
      </c>
      <c r="B8" s="3">
        <v>1820</v>
      </c>
    </row>
    <row r="9" spans="1:2" ht="15" thickBot="1" x14ac:dyDescent="0.35">
      <c r="A9" s="6" t="s">
        <v>132</v>
      </c>
      <c r="B9" s="3">
        <v>1825</v>
      </c>
    </row>
    <row r="10" spans="1:2" ht="15" thickBot="1" x14ac:dyDescent="0.35">
      <c r="A10" s="6" t="s">
        <v>133</v>
      </c>
      <c r="B10" s="3">
        <v>1830</v>
      </c>
    </row>
    <row r="11" spans="1:2" ht="15" thickBot="1" x14ac:dyDescent="0.35">
      <c r="A11" s="6" t="s">
        <v>134</v>
      </c>
      <c r="B11" s="3">
        <v>1835</v>
      </c>
    </row>
    <row r="12" spans="1:2" ht="15" thickBot="1" x14ac:dyDescent="0.35">
      <c r="A12" s="6" t="s">
        <v>135</v>
      </c>
      <c r="B12" s="3">
        <v>1840</v>
      </c>
    </row>
    <row r="13" spans="1:2" ht="15" thickBot="1" x14ac:dyDescent="0.35">
      <c r="A13" s="6" t="s">
        <v>136</v>
      </c>
      <c r="B13" s="3">
        <v>1845</v>
      </c>
    </row>
    <row r="14" spans="1:2" ht="15" thickBot="1" x14ac:dyDescent="0.35">
      <c r="A14" s="6" t="s">
        <v>137</v>
      </c>
      <c r="B14" s="3">
        <v>1850</v>
      </c>
    </row>
    <row r="15" spans="1:2" ht="15" thickBot="1" x14ac:dyDescent="0.35">
      <c r="A15" s="6" t="s">
        <v>138</v>
      </c>
      <c r="B15" s="3">
        <v>1855</v>
      </c>
    </row>
    <row r="16" spans="1:2" ht="15" thickBot="1" x14ac:dyDescent="0.35">
      <c r="A16" s="6" t="s">
        <v>139</v>
      </c>
      <c r="B16" s="3">
        <v>1860</v>
      </c>
    </row>
    <row r="17" spans="1:2" ht="15" thickBot="1" x14ac:dyDescent="0.35">
      <c r="A17" s="6" t="s">
        <v>140</v>
      </c>
      <c r="B17" s="3">
        <v>1865</v>
      </c>
    </row>
    <row r="18" spans="1:2" ht="15" thickBot="1" x14ac:dyDescent="0.35">
      <c r="A18" s="6" t="s">
        <v>141</v>
      </c>
      <c r="B18" s="3">
        <v>1870</v>
      </c>
    </row>
    <row r="19" spans="1:2" ht="15" thickBot="1" x14ac:dyDescent="0.35">
      <c r="A19" s="7" t="s">
        <v>142</v>
      </c>
      <c r="B19" s="8">
        <v>1875</v>
      </c>
    </row>
    <row r="20" spans="1:2" ht="15" thickBot="1" x14ac:dyDescent="0.35">
      <c r="A20" s="4" t="s">
        <v>143</v>
      </c>
      <c r="B20" s="1"/>
    </row>
    <row r="21" spans="1:2" ht="15" thickBot="1" x14ac:dyDescent="0.35">
      <c r="A21" s="5" t="s">
        <v>1</v>
      </c>
      <c r="B21" s="2" t="s">
        <v>2</v>
      </c>
    </row>
    <row r="22" spans="1:2" ht="15" thickBot="1" x14ac:dyDescent="0.35">
      <c r="A22" s="6" t="s">
        <v>126</v>
      </c>
      <c r="B22" s="3">
        <v>1905</v>
      </c>
    </row>
    <row r="23" spans="1:2" ht="15" thickBot="1" x14ac:dyDescent="0.35">
      <c r="A23" s="6" t="s">
        <v>127</v>
      </c>
      <c r="B23" s="3">
        <v>1906</v>
      </c>
    </row>
    <row r="24" spans="1:2" ht="15" thickBot="1" x14ac:dyDescent="0.35">
      <c r="A24" s="6" t="s">
        <v>128</v>
      </c>
      <c r="B24" s="3">
        <v>1908</v>
      </c>
    </row>
    <row r="25" spans="1:2" ht="15" thickBot="1" x14ac:dyDescent="0.35">
      <c r="A25" s="6" t="s">
        <v>129</v>
      </c>
      <c r="B25" s="3">
        <v>1910</v>
      </c>
    </row>
    <row r="26" spans="1:2" ht="15" thickBot="1" x14ac:dyDescent="0.35">
      <c r="A26" s="6" t="s">
        <v>144</v>
      </c>
      <c r="B26" s="3">
        <v>1915</v>
      </c>
    </row>
    <row r="27" spans="1:2" ht="15" thickBot="1" x14ac:dyDescent="0.35">
      <c r="A27" s="6" t="s">
        <v>145</v>
      </c>
      <c r="B27" s="3">
        <v>1920</v>
      </c>
    </row>
    <row r="28" spans="1:2" ht="15" thickBot="1" x14ac:dyDescent="0.35">
      <c r="A28" s="6" t="s">
        <v>146</v>
      </c>
      <c r="B28" s="3">
        <v>1925</v>
      </c>
    </row>
    <row r="29" spans="1:2" ht="15" thickBot="1" x14ac:dyDescent="0.35">
      <c r="A29" s="6" t="s">
        <v>147</v>
      </c>
      <c r="B29" s="3">
        <v>1930</v>
      </c>
    </row>
    <row r="30" spans="1:2" ht="15" thickBot="1" x14ac:dyDescent="0.35">
      <c r="A30" s="6" t="s">
        <v>148</v>
      </c>
      <c r="B30" s="3">
        <v>1935</v>
      </c>
    </row>
    <row r="31" spans="1:2" ht="15" thickBot="1" x14ac:dyDescent="0.35">
      <c r="A31" s="6" t="s">
        <v>149</v>
      </c>
      <c r="B31" s="3">
        <v>1940</v>
      </c>
    </row>
    <row r="32" spans="1:2" ht="15" thickBot="1" x14ac:dyDescent="0.35">
      <c r="A32" s="6" t="s">
        <v>150</v>
      </c>
      <c r="B32" s="3">
        <v>1945</v>
      </c>
    </row>
    <row r="33" spans="1:2" ht="15" thickBot="1" x14ac:dyDescent="0.35">
      <c r="A33" s="6" t="s">
        <v>151</v>
      </c>
      <c r="B33" s="3">
        <v>1950</v>
      </c>
    </row>
    <row r="34" spans="1:2" ht="15" thickBot="1" x14ac:dyDescent="0.35">
      <c r="A34" s="6" t="s">
        <v>152</v>
      </c>
      <c r="B34" s="3">
        <v>1955</v>
      </c>
    </row>
    <row r="35" spans="1:2" ht="15" thickBot="1" x14ac:dyDescent="0.35">
      <c r="A35" s="6" t="s">
        <v>153</v>
      </c>
      <c r="B35" s="3">
        <v>1960</v>
      </c>
    </row>
    <row r="36" spans="1:2" ht="15" thickBot="1" x14ac:dyDescent="0.35">
      <c r="A36" s="6" t="s">
        <v>154</v>
      </c>
      <c r="B36" s="3">
        <v>1965</v>
      </c>
    </row>
    <row r="37" spans="1:2" ht="15" thickBot="1" x14ac:dyDescent="0.35">
      <c r="A37" s="6" t="s">
        <v>155</v>
      </c>
      <c r="B37" s="3">
        <v>1970</v>
      </c>
    </row>
    <row r="38" spans="1:2" ht="15" thickBot="1" x14ac:dyDescent="0.35">
      <c r="A38" s="6" t="s">
        <v>156</v>
      </c>
      <c r="B38" s="3">
        <v>1975</v>
      </c>
    </row>
    <row r="39" spans="1:2" ht="15" thickBot="1" x14ac:dyDescent="0.35">
      <c r="A39" s="6" t="s">
        <v>157</v>
      </c>
      <c r="B39" s="3">
        <v>1980</v>
      </c>
    </row>
    <row r="40" spans="1:2" ht="15" thickBot="1" x14ac:dyDescent="0.35">
      <c r="A40" s="6" t="s">
        <v>158</v>
      </c>
      <c r="B40" s="3">
        <v>1985</v>
      </c>
    </row>
    <row r="41" spans="1:2" ht="15" thickBot="1" x14ac:dyDescent="0.35">
      <c r="A41" s="6" t="s">
        <v>159</v>
      </c>
      <c r="B41" s="3">
        <v>1990</v>
      </c>
    </row>
    <row r="42" spans="1:2" ht="15" thickBot="1" x14ac:dyDescent="0.35">
      <c r="A42" s="7" t="s">
        <v>160</v>
      </c>
      <c r="B42" s="8">
        <v>1995</v>
      </c>
    </row>
    <row r="43" spans="1:2" ht="15" thickBot="1" x14ac:dyDescent="0.35">
      <c r="A43" s="4" t="s">
        <v>161</v>
      </c>
      <c r="B43" s="1"/>
    </row>
    <row r="44" spans="1:2" ht="15" thickBot="1" x14ac:dyDescent="0.35">
      <c r="A44" s="5" t="s">
        <v>1</v>
      </c>
      <c r="B44" s="2" t="s">
        <v>2</v>
      </c>
    </row>
    <row r="45" spans="1:2" ht="15" thickBot="1" x14ac:dyDescent="0.35">
      <c r="A45" s="6" t="s">
        <v>162</v>
      </c>
      <c r="B45" s="3">
        <v>2005</v>
      </c>
    </row>
    <row r="46" spans="1:2" ht="15" thickBot="1" x14ac:dyDescent="0.35">
      <c r="A46" s="6" t="s">
        <v>163</v>
      </c>
      <c r="B46" s="3">
        <v>2010</v>
      </c>
    </row>
    <row r="47" spans="1:2" ht="15" thickBot="1" x14ac:dyDescent="0.35">
      <c r="A47" s="6" t="s">
        <v>164</v>
      </c>
      <c r="B47" s="3">
        <v>2020</v>
      </c>
    </row>
    <row r="48" spans="1:2" ht="15" thickBot="1" x14ac:dyDescent="0.35">
      <c r="A48" s="6" t="s">
        <v>165</v>
      </c>
      <c r="B48" s="3">
        <v>2030</v>
      </c>
    </row>
    <row r="49" spans="1:2" ht="15" thickBot="1" x14ac:dyDescent="0.35">
      <c r="A49" s="6" t="s">
        <v>166</v>
      </c>
      <c r="B49" s="3">
        <v>2040</v>
      </c>
    </row>
    <row r="50" spans="1:2" ht="15" thickBot="1" x14ac:dyDescent="0.35">
      <c r="A50" s="6" t="s">
        <v>167</v>
      </c>
      <c r="B50" s="3">
        <v>2050</v>
      </c>
    </row>
    <row r="51" spans="1:2" ht="15" thickBot="1" x14ac:dyDescent="0.35">
      <c r="A51" s="6" t="s">
        <v>168</v>
      </c>
      <c r="B51" s="3">
        <v>2055</v>
      </c>
    </row>
    <row r="52" spans="1:2" ht="15" thickBot="1" x14ac:dyDescent="0.35">
      <c r="A52" s="6" t="s">
        <v>169</v>
      </c>
      <c r="B52" s="3">
        <v>2060</v>
      </c>
    </row>
    <row r="53" spans="1:2" ht="15" thickBot="1" x14ac:dyDescent="0.35">
      <c r="A53" s="6" t="s">
        <v>170</v>
      </c>
      <c r="B53" s="3">
        <v>2065</v>
      </c>
    </row>
    <row r="54" spans="1:2" ht="15" thickBot="1" x14ac:dyDescent="0.35">
      <c r="A54" s="6" t="s">
        <v>171</v>
      </c>
      <c r="B54" s="3">
        <v>2070</v>
      </c>
    </row>
    <row r="55" spans="1:2" ht="22.2" thickBot="1" x14ac:dyDescent="0.35">
      <c r="A55" s="7" t="s">
        <v>172</v>
      </c>
      <c r="B55" s="8">
        <v>2075</v>
      </c>
    </row>
    <row r="56" spans="1:2" ht="15" thickBot="1" x14ac:dyDescent="0.35">
      <c r="A56" s="4" t="s">
        <v>173</v>
      </c>
      <c r="B56" s="1"/>
    </row>
    <row r="57" spans="1:2" ht="15" thickBot="1" x14ac:dyDescent="0.35">
      <c r="A57" s="5" t="s">
        <v>1</v>
      </c>
      <c r="B57" s="2" t="s">
        <v>2</v>
      </c>
    </row>
    <row r="58" spans="1:2" ht="22.2" thickBot="1" x14ac:dyDescent="0.35">
      <c r="A58" s="6" t="s">
        <v>174</v>
      </c>
      <c r="B58" s="3">
        <v>2105</v>
      </c>
    </row>
    <row r="59" spans="1:2" ht="22.2" thickBot="1" x14ac:dyDescent="0.35">
      <c r="A59" s="6" t="s">
        <v>175</v>
      </c>
      <c r="B59" s="3">
        <v>2120</v>
      </c>
    </row>
    <row r="60" spans="1:2" ht="22.2" thickBot="1" x14ac:dyDescent="0.35">
      <c r="A60" s="6" t="s">
        <v>176</v>
      </c>
      <c r="B60" s="3">
        <v>2140</v>
      </c>
    </row>
    <row r="61" spans="1:2" ht="15" thickBot="1" x14ac:dyDescent="0.35">
      <c r="A61" s="6" t="s">
        <v>177</v>
      </c>
      <c r="B61" s="3">
        <v>2160</v>
      </c>
    </row>
    <row r="62" spans="1:2" ht="15" thickBot="1" x14ac:dyDescent="0.35">
      <c r="A62" s="7" t="s">
        <v>178</v>
      </c>
      <c r="B62" s="8">
        <v>2180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Capital</vt:lpstr>
      <vt:lpstr>OM&amp;A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Graig Pettit</dc:creator>
  <cp:lastModifiedBy>Graig Pettit</cp:lastModifiedBy>
  <dcterms:created xsi:type="dcterms:W3CDTF">2013-06-21T13:19:59Z</dcterms:created>
  <dcterms:modified xsi:type="dcterms:W3CDTF">2013-06-25T14:55:49Z</dcterms:modified>
</cp:coreProperties>
</file>