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19320" windowHeight="11385"/>
  </bookViews>
  <sheets>
    <sheet name="OM&amp;A" sheetId="2" r:id="rId1"/>
    <sheet name="Capital" sheetId="3" r:id="rId2"/>
  </sheets>
  <calcPr calcId="125725"/>
</workbook>
</file>

<file path=xl/calcChain.xml><?xml version="1.0" encoding="utf-8"?>
<calcChain xmlns="http://schemas.openxmlformats.org/spreadsheetml/2006/main">
  <c r="I39" i="3"/>
  <c r="H39"/>
  <c r="G39"/>
  <c r="G28"/>
  <c r="H28"/>
  <c r="I28"/>
  <c r="G14"/>
  <c r="H14"/>
  <c r="I14"/>
  <c r="I10" i="2"/>
  <c r="I11"/>
  <c r="I8"/>
  <c r="I7"/>
  <c r="I6"/>
  <c r="G36"/>
  <c r="G35"/>
  <c r="G34"/>
  <c r="H10"/>
  <c r="H11"/>
  <c r="H12"/>
  <c r="H8"/>
  <c r="H7"/>
  <c r="H6"/>
  <c r="G12" l="1"/>
  <c r="G11"/>
  <c r="G10"/>
  <c r="G8"/>
  <c r="G7"/>
  <c r="G6"/>
  <c r="N15"/>
  <c r="M15"/>
  <c r="L15"/>
  <c r="G31" i="3" l="1"/>
  <c r="G29"/>
  <c r="H29"/>
  <c r="I29"/>
  <c r="I40" l="1"/>
  <c r="H40"/>
  <c r="G40"/>
  <c r="I34"/>
  <c r="H34"/>
  <c r="G34"/>
  <c r="G35" s="1"/>
  <c r="I31"/>
  <c r="H31"/>
  <c r="H17"/>
  <c r="I17"/>
  <c r="G17"/>
  <c r="I35" l="1"/>
  <c r="H35"/>
  <c r="H36" i="2"/>
  <c r="H35"/>
  <c r="H34"/>
  <c r="I34"/>
  <c r="I35"/>
  <c r="I36"/>
  <c r="H9" i="3"/>
  <c r="I9"/>
  <c r="H37" i="2" l="1"/>
  <c r="H40" s="1"/>
  <c r="I37"/>
  <c r="I40" s="1"/>
  <c r="H26"/>
  <c r="H30" s="1"/>
  <c r="I26"/>
  <c r="I30" s="1"/>
  <c r="H13"/>
  <c r="H16" s="1"/>
  <c r="I13"/>
  <c r="I16" s="1"/>
  <c r="N13"/>
  <c r="M13"/>
  <c r="M16" s="1"/>
  <c r="N16" l="1"/>
  <c r="G37"/>
  <c r="G40" s="1"/>
  <c r="L13"/>
  <c r="L16" l="1"/>
  <c r="G9" i="3" l="1"/>
  <c r="G26" i="2"/>
  <c r="G30" s="1"/>
  <c r="G13"/>
  <c r="G16" s="1"/>
</calcChain>
</file>

<file path=xl/sharedStrings.xml><?xml version="1.0" encoding="utf-8"?>
<sst xmlns="http://schemas.openxmlformats.org/spreadsheetml/2006/main" count="109" uniqueCount="72">
  <si>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</si>
  <si>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</si>
  <si>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</si>
  <si>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</si>
  <si>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</si>
  <si>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</si>
  <si>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</si>
  <si>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</si>
  <si>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</si>
  <si>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</si>
  <si>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</si>
  <si>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</si>
  <si>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</si>
  <si>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</si>
  <si>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</si>
  <si>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</si>
  <si>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</si>
  <si>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</si>
  <si>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</si>
  <si>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</si>
  <si>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</si>
  <si>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</si>
  <si>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</si>
  <si>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</si>
  <si>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</si>
  <si>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</si>
  <si>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</si>
  <si>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</si>
  <si>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</si>
  <si>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</si>
  <si>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</si>
  <si>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</si>
  <si>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</si>
  <si>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</si>
  <si>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</si>
  <si>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</si>
  <si>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</si>
  <si>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</si>
  <si>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</si>
  <si>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</si>
  <si>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</si>
  <si>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</si>
  <si>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</si>
  <si>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</si>
  <si>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</si>
  <si>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</si>
  <si>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</si>
  <si>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</si>
  <si>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</si>
  <si>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</si>
  <si>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</si>
  <si>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</si>
  <si>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</si>
  <si>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</si>
  <si>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</si>
  <si>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</si>
  <si>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</si>
  <si>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</si>
  <si>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</si>
  <si>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</si>
  <si>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</si>
  <si>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</si>
  <si>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</si>
  <si>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</si>
  <si>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</si>
  <si>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</si>
  <si>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</si>
  <si>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</si>
  <si>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</si>
  <si>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E.L.K. Energy Inc.</t>
  </si>
  <si>
    <t>E.L.K. Energy Inc</t>
  </si>
  <si>
    <t>The PEG file appears to be missing account 1906 in its calculation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</si>
</sst>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4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4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4" fontId="12" fillId="0" borderId="10" xfId="1" applyNumberFormat="1" applyFont="1" applyBorder="1"/>
    <xf numFmtId="164" fontId="12" fillId="0" borderId="11" xfId="1" applyNumberFormat="1" applyFont="1" applyBorder="1"/>
    <xf numFmtId="164" fontId="12" fillId="0" borderId="13" xfId="1" applyNumberFormat="1" applyFont="1" applyBorder="1"/>
    <xf numFmtId="164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4" fontId="12" fillId="0" borderId="9" xfId="1" applyNumberFormat="1" applyFont="1" applyBorder="1"/>
    <xf numFmtId="164" fontId="12" fillId="0" borderId="14" xfId="1" applyNumberFormat="1" applyFont="1" applyBorder="1"/>
    <xf numFmtId="164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4" fontId="13" fillId="3" borderId="1" xfId="1" applyNumberFormat="1" applyFont="1" applyFill="1" applyBorder="1"/>
    <xf numFmtId="164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4" fontId="12" fillId="0" borderId="8" xfId="1" applyNumberFormat="1" applyFont="1" applyBorder="1"/>
    <xf numFmtId="164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4" fontId="16" fillId="0" borderId="4" xfId="1" applyNumberFormat="1" applyFont="1" applyBorder="1"/>
    <xf numFmtId="0" fontId="12" fillId="0" borderId="5" xfId="0" applyFont="1" applyBorder="1"/>
    <xf numFmtId="164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4" fontId="12" fillId="0" borderId="5" xfId="1" applyNumberFormat="1" applyFont="1" applyBorder="1"/>
    <xf numFmtId="164" fontId="13" fillId="0" borderId="8" xfId="1" applyNumberFormat="1" applyFont="1" applyBorder="1"/>
    <xf numFmtId="164" fontId="13" fillId="0" borderId="9" xfId="1" applyNumberFormat="1" applyFont="1" applyBorder="1"/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1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showGridLines="0" tabSelected="1" topLeftCell="A16" zoomScaleNormal="100" workbookViewId="0">
      <selection activeCell="K29" sqref="K29"/>
    </sheetView>
  </sheetViews>
  <sheetFormatPr defaultRowHeight="12.75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1.6640625" style="49" bestFit="1" customWidth="1"/>
    <col min="15" max="16384" width="8.88671875" style="49"/>
  </cols>
  <sheetData>
    <row r="1" spans="1:15" ht="13.5" thickBot="1"/>
    <row r="2" spans="1:15" ht="13.5" thickBot="1">
      <c r="A2" s="99" t="s">
        <v>69</v>
      </c>
      <c r="B2" s="100"/>
      <c r="C2" s="100"/>
      <c r="D2" s="100"/>
      <c r="E2" s="100"/>
      <c r="F2" s="101"/>
      <c r="G2" s="55" t="s">
        <v>51</v>
      </c>
    </row>
    <row r="3" spans="1:15" ht="13.5" thickBot="1"/>
    <row r="4" spans="1:15" ht="13.5" thickBot="1">
      <c r="A4" s="96" t="s">
        <v>22</v>
      </c>
      <c r="B4" s="97"/>
      <c r="C4" s="97"/>
      <c r="D4" s="97"/>
      <c r="E4" s="97"/>
      <c r="F4" s="98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>
      <c r="A5" s="93" t="s">
        <v>6</v>
      </c>
      <c r="B5" s="94"/>
      <c r="C5" s="94"/>
      <c r="D5" s="94"/>
      <c r="E5" s="94"/>
      <c r="F5" s="95"/>
      <c r="G5" s="93" t="s">
        <v>0</v>
      </c>
      <c r="H5" s="94"/>
      <c r="I5" s="95"/>
      <c r="J5" s="51"/>
      <c r="K5" s="93" t="s">
        <v>56</v>
      </c>
      <c r="L5" s="94"/>
      <c r="M5" s="94"/>
      <c r="N5" s="95"/>
    </row>
    <row r="6" spans="1:15">
      <c r="A6" s="59" t="s">
        <v>57</v>
      </c>
      <c r="B6" s="60"/>
      <c r="C6" s="60"/>
      <c r="D6" s="60"/>
      <c r="E6" s="60"/>
      <c r="F6" s="60"/>
      <c r="G6" s="61">
        <f>60019.76+82.43+1647.94+45900.37+2459.41+109884.86+58.83+4525.2+52782.19+21566.3</f>
        <v>298927.28999999998</v>
      </c>
      <c r="H6" s="62">
        <f>55206.53+4836.04+661.18+35367.09+2384.72+77137.08+1179.24+22653.84+37124.36</f>
        <v>236550.08000000002</v>
      </c>
      <c r="I6" s="63">
        <f>60875.5+277.49+459.55+40304.16+23.75+4180.41+103083.97+2550.1+20936.9+14131.25</f>
        <v>246823.08000000002</v>
      </c>
      <c r="K6" s="62" t="s">
        <v>13</v>
      </c>
      <c r="L6" s="64">
        <v>298927</v>
      </c>
      <c r="M6" s="64">
        <v>236550</v>
      </c>
      <c r="N6" s="64">
        <v>246823</v>
      </c>
    </row>
    <row r="7" spans="1:15">
      <c r="A7" s="65" t="s">
        <v>58</v>
      </c>
      <c r="B7" s="66"/>
      <c r="C7" s="66"/>
      <c r="D7" s="66"/>
      <c r="E7" s="66"/>
      <c r="F7" s="66"/>
      <c r="G7" s="63">
        <f>26751.39+120251.69+46616.56+109492.67+64097.22+63613.56+63826.83+12321.98</f>
        <v>506971.9</v>
      </c>
      <c r="H7" s="62">
        <f>27946.33+65316.08+44898.2+32896.5+37758.76+50311.58+30364.27+19365.07</f>
        <v>308856.79000000004</v>
      </c>
      <c r="I7" s="63">
        <f>28939.6+101474.41+35287.29+89165.51+86462.14+129762.18+33009.25+18462.64</f>
        <v>522563.02</v>
      </c>
      <c r="K7" s="62" t="s">
        <v>14</v>
      </c>
      <c r="L7" s="61">
        <v>506972</v>
      </c>
      <c r="M7" s="61">
        <v>308857</v>
      </c>
      <c r="N7" s="61">
        <v>522563</v>
      </c>
    </row>
    <row r="8" spans="1:15">
      <c r="A8" s="65" t="s">
        <v>59</v>
      </c>
      <c r="B8" s="66"/>
      <c r="C8" s="66"/>
      <c r="D8" s="66"/>
      <c r="E8" s="66"/>
      <c r="F8" s="66"/>
      <c r="G8" s="63">
        <f>81379.54+171785.92+232442.56+99722.23+2431.98</f>
        <v>587762.23</v>
      </c>
      <c r="H8" s="62">
        <f>87892.74+130838.06+218800.88+79975.99-14.51</f>
        <v>517493.16</v>
      </c>
      <c r="I8" s="63">
        <f>87990.61+78664.73+235490.29+79386.46+1333.77</f>
        <v>482865.86000000004</v>
      </c>
      <c r="K8" s="62" t="s">
        <v>15</v>
      </c>
      <c r="L8" s="61">
        <v>587762</v>
      </c>
      <c r="M8" s="61">
        <v>517493</v>
      </c>
      <c r="N8" s="61">
        <v>482866</v>
      </c>
    </row>
    <row r="9" spans="1:15">
      <c r="A9" s="65" t="s">
        <v>60</v>
      </c>
      <c r="B9" s="66"/>
      <c r="C9" s="66"/>
      <c r="D9" s="66"/>
      <c r="E9" s="66"/>
      <c r="F9" s="66"/>
      <c r="G9" s="63">
        <v>9918.77</v>
      </c>
      <c r="H9" s="62">
        <v>8141.61</v>
      </c>
      <c r="I9" s="63">
        <v>3794.8</v>
      </c>
      <c r="K9" s="62" t="s">
        <v>16</v>
      </c>
      <c r="L9" s="61">
        <v>9919</v>
      </c>
      <c r="M9" s="61">
        <v>8142</v>
      </c>
      <c r="N9" s="61">
        <v>3795</v>
      </c>
    </row>
    <row r="10" spans="1:15">
      <c r="A10" s="67" t="s">
        <v>61</v>
      </c>
      <c r="B10" s="68"/>
      <c r="C10" s="68"/>
      <c r="D10" s="68"/>
      <c r="E10" s="68"/>
      <c r="F10" s="68"/>
      <c r="G10" s="69">
        <f>13631.17+269158.31+72225.46+104100.25+140089.13+47779.75+26900.99+28081.1+1326.59+104548.81+5000.01</f>
        <v>812841.57000000007</v>
      </c>
      <c r="H10" s="70">
        <f>18940.07+331646.86+55322.03+61253.15+107295.3+36995.79+393+32939.65+10547.23+78221.23+5575.61</f>
        <v>739129.92</v>
      </c>
      <c r="I10" s="63">
        <f>19660.8+316300.41+61904.57+81983.63+109678.65+33797.87+2228.87+48176.38+9133.76+83538.49+5522.79</f>
        <v>771926.22</v>
      </c>
      <c r="K10" s="62" t="s">
        <v>17</v>
      </c>
      <c r="L10" s="61">
        <v>812842</v>
      </c>
      <c r="M10" s="61">
        <v>739130</v>
      </c>
      <c r="N10" s="61">
        <v>771926</v>
      </c>
    </row>
    <row r="11" spans="1:15">
      <c r="A11" s="65" t="s">
        <v>62</v>
      </c>
      <c r="B11" s="66"/>
      <c r="C11" s="66"/>
      <c r="D11" s="66"/>
      <c r="E11" s="66"/>
      <c r="F11" s="66"/>
      <c r="G11" s="63">
        <f>30087.72+0</f>
        <v>30087.72</v>
      </c>
      <c r="H11" s="62">
        <f>28988.85+0</f>
        <v>28988.85</v>
      </c>
      <c r="I11" s="63">
        <f>41995.66+0</f>
        <v>41995.66</v>
      </c>
      <c r="K11" s="62" t="s">
        <v>18</v>
      </c>
      <c r="L11" s="61">
        <v>30088</v>
      </c>
      <c r="M11" s="61">
        <v>28989</v>
      </c>
      <c r="N11" s="61">
        <v>41996</v>
      </c>
    </row>
    <row r="12" spans="1:15" ht="13.5" thickBot="1">
      <c r="A12" s="65" t="s">
        <v>63</v>
      </c>
      <c r="B12" s="66"/>
      <c r="C12" s="66"/>
      <c r="D12" s="66"/>
      <c r="E12" s="66"/>
      <c r="F12" s="66"/>
      <c r="G12" s="63">
        <f>4205.29+0</f>
        <v>4205.29</v>
      </c>
      <c r="H12" s="71">
        <f>7788.5+0</f>
        <v>7788.5</v>
      </c>
      <c r="I12" s="63">
        <v>0</v>
      </c>
      <c r="K12" s="71" t="s">
        <v>19</v>
      </c>
      <c r="L12" s="69">
        <v>4205</v>
      </c>
      <c r="M12" s="69">
        <v>7789</v>
      </c>
      <c r="N12" s="69">
        <v>0</v>
      </c>
    </row>
    <row r="13" spans="1:15" ht="13.5" thickBot="1">
      <c r="A13" s="72" t="s">
        <v>1</v>
      </c>
      <c r="B13" s="73"/>
      <c r="C13" s="73"/>
      <c r="D13" s="73"/>
      <c r="E13" s="73"/>
      <c r="F13" s="73"/>
      <c r="G13" s="74">
        <f>SUM(G6:G12)</f>
        <v>2250714.77</v>
      </c>
      <c r="H13" s="74">
        <f t="shared" ref="H13:I13" si="0">SUM(H6:H12)</f>
        <v>1846948.9100000001</v>
      </c>
      <c r="I13" s="74">
        <f t="shared" si="0"/>
        <v>2069968.6400000001</v>
      </c>
      <c r="K13" s="72" t="s">
        <v>1</v>
      </c>
      <c r="L13" s="75">
        <f>SUM(L6:L12)</f>
        <v>2250715</v>
      </c>
      <c r="M13" s="75">
        <f>SUM(M6:M12)</f>
        <v>1846950</v>
      </c>
      <c r="N13" s="75">
        <f>SUM(N6:N12)</f>
        <v>2069969</v>
      </c>
    </row>
    <row r="14" spans="1:15" ht="13.5" thickBot="1">
      <c r="A14" s="76" t="s">
        <v>64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80"/>
      <c r="N14" s="80"/>
    </row>
    <row r="15" spans="1:15" ht="13.5" thickBot="1">
      <c r="A15" s="81" t="s">
        <v>65</v>
      </c>
      <c r="B15" s="82"/>
      <c r="C15" s="82"/>
      <c r="D15" s="82"/>
      <c r="E15" s="82"/>
      <c r="F15" s="82"/>
      <c r="G15" s="74">
        <v>2250715</v>
      </c>
      <c r="H15" s="74">
        <v>1846949</v>
      </c>
      <c r="I15" s="74">
        <v>2069969</v>
      </c>
      <c r="K15" s="83" t="s">
        <v>34</v>
      </c>
      <c r="L15" s="74">
        <f>+G15</f>
        <v>2250715</v>
      </c>
      <c r="M15" s="74">
        <f>+H15</f>
        <v>1846949</v>
      </c>
      <c r="N15" s="74">
        <f>+I15</f>
        <v>2069969</v>
      </c>
      <c r="O15" s="84" t="s">
        <v>35</v>
      </c>
    </row>
    <row r="16" spans="1:15" ht="13.5" thickBot="1">
      <c r="A16" s="72" t="s">
        <v>3</v>
      </c>
      <c r="B16" s="73"/>
      <c r="C16" s="73"/>
      <c r="D16" s="73"/>
      <c r="E16" s="73"/>
      <c r="F16" s="73"/>
      <c r="G16" s="74">
        <f>+G13-G15</f>
        <v>-0.22999999998137355</v>
      </c>
      <c r="H16" s="74">
        <f t="shared" ref="H16:I16" si="1">+H13-H15</f>
        <v>-8.9999999850988388E-2</v>
      </c>
      <c r="I16" s="74">
        <f t="shared" si="1"/>
        <v>-0.35999999986961484</v>
      </c>
      <c r="K16" s="85"/>
      <c r="L16" s="74">
        <f>+L13-L15</f>
        <v>0</v>
      </c>
      <c r="M16" s="74">
        <f>+M13-M15</f>
        <v>1</v>
      </c>
      <c r="N16" s="74">
        <f>+N13-N15</f>
        <v>0</v>
      </c>
    </row>
    <row r="17" spans="1:13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>
      <c r="A18" s="88" t="s">
        <v>2</v>
      </c>
    </row>
    <row r="19" spans="1:13">
      <c r="A19" s="88" t="s">
        <v>5</v>
      </c>
    </row>
    <row r="20" spans="1:13" ht="13.5" thickBot="1">
      <c r="A20" s="88"/>
    </row>
    <row r="21" spans="1:13" ht="13.5" thickBot="1">
      <c r="A21" s="96" t="s">
        <v>23</v>
      </c>
      <c r="B21" s="97"/>
      <c r="C21" s="97"/>
      <c r="D21" s="97"/>
      <c r="E21" s="97"/>
      <c r="F21" s="98"/>
      <c r="G21" s="56">
        <v>2009</v>
      </c>
      <c r="H21" s="56">
        <v>2010</v>
      </c>
      <c r="I21" s="56">
        <v>2011</v>
      </c>
      <c r="J21" s="52"/>
    </row>
    <row r="22" spans="1:13" ht="32.25" customHeight="1" thickBot="1">
      <c r="A22" s="93" t="s">
        <v>20</v>
      </c>
      <c r="B22" s="94"/>
      <c r="C22" s="94"/>
      <c r="D22" s="94"/>
      <c r="E22" s="94"/>
      <c r="F22" s="94"/>
      <c r="G22" s="93" t="s">
        <v>0</v>
      </c>
      <c r="H22" s="94"/>
      <c r="I22" s="95"/>
      <c r="J22" s="53"/>
    </row>
    <row r="23" spans="1:13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v>0</v>
      </c>
      <c r="H23" s="90">
        <v>0</v>
      </c>
      <c r="I23" s="90">
        <v>0</v>
      </c>
      <c r="J23" s="54"/>
    </row>
    <row r="24" spans="1:13">
      <c r="A24" s="67"/>
      <c r="B24" s="68"/>
      <c r="C24" s="89">
        <v>5015</v>
      </c>
      <c r="D24" s="68" t="s">
        <v>30</v>
      </c>
      <c r="E24" s="68"/>
      <c r="F24" s="68"/>
      <c r="G24" s="69">
        <v>0</v>
      </c>
      <c r="H24" s="90">
        <v>0</v>
      </c>
      <c r="I24" s="90">
        <v>0</v>
      </c>
      <c r="J24" s="54"/>
    </row>
    <row r="25" spans="1:13" ht="13.5" thickBot="1">
      <c r="A25" s="67"/>
      <c r="B25" s="68"/>
      <c r="C25" s="89">
        <v>5112</v>
      </c>
      <c r="D25" s="68" t="s">
        <v>31</v>
      </c>
      <c r="E25" s="68"/>
      <c r="F25" s="68"/>
      <c r="G25" s="69">
        <v>0</v>
      </c>
      <c r="H25" s="90">
        <v>0</v>
      </c>
      <c r="I25" s="90">
        <v>0</v>
      </c>
      <c r="J25" s="54"/>
    </row>
    <row r="26" spans="1:13" ht="13.5" thickBot="1">
      <c r="A26" s="72" t="s">
        <v>1</v>
      </c>
      <c r="B26" s="73"/>
      <c r="C26" s="73"/>
      <c r="D26" s="73"/>
      <c r="E26" s="73"/>
      <c r="F26" s="73"/>
      <c r="G26" s="74">
        <f>SUM(G23:G25)</f>
        <v>0</v>
      </c>
      <c r="H26" s="74">
        <f t="shared" ref="H26:I26" si="2">SUM(H23:H25)</f>
        <v>0</v>
      </c>
      <c r="I26" s="74">
        <f t="shared" si="2"/>
        <v>0</v>
      </c>
      <c r="J26" s="50"/>
    </row>
    <row r="27" spans="1:13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5" thickBot="1">
      <c r="A28" s="67" t="s">
        <v>67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  <c r="L28" s="68"/>
    </row>
    <row r="29" spans="1:13" ht="13.5" thickBot="1">
      <c r="A29" s="81" t="s">
        <v>7</v>
      </c>
      <c r="B29" s="82"/>
      <c r="C29" s="82"/>
      <c r="D29" s="82"/>
      <c r="E29" s="82"/>
      <c r="F29" s="82"/>
      <c r="G29" s="74">
        <v>0</v>
      </c>
      <c r="H29" s="74">
        <v>0</v>
      </c>
      <c r="I29" s="74">
        <v>0</v>
      </c>
      <c r="J29" s="49" t="s">
        <v>4</v>
      </c>
      <c r="L29" s="68"/>
    </row>
    <row r="30" spans="1:13" ht="13.5" thickBot="1">
      <c r="A30" s="72" t="s">
        <v>3</v>
      </c>
      <c r="B30" s="73"/>
      <c r="C30" s="73"/>
      <c r="D30" s="73"/>
      <c r="E30" s="73"/>
      <c r="F30" s="73"/>
      <c r="G30" s="74">
        <f>+G26-G29</f>
        <v>0</v>
      </c>
      <c r="H30" s="74">
        <f t="shared" ref="H30:I30" si="3">+H26-H29</f>
        <v>0</v>
      </c>
      <c r="I30" s="74">
        <f t="shared" si="3"/>
        <v>0</v>
      </c>
      <c r="J30" s="50"/>
      <c r="K30" s="68"/>
      <c r="L30" s="68"/>
    </row>
    <row r="31" spans="1:13" ht="13.5" thickBot="1"/>
    <row r="32" spans="1:13" ht="13.5" thickBot="1">
      <c r="A32" s="96" t="s">
        <v>23</v>
      </c>
      <c r="B32" s="97"/>
      <c r="C32" s="97"/>
      <c r="D32" s="97"/>
      <c r="E32" s="97"/>
      <c r="F32" s="98"/>
      <c r="G32" s="56">
        <v>2009</v>
      </c>
      <c r="H32" s="56">
        <v>2010</v>
      </c>
      <c r="I32" s="56">
        <v>2011</v>
      </c>
      <c r="J32" s="52"/>
    </row>
    <row r="33" spans="1:10" ht="32.25" customHeight="1" thickBot="1">
      <c r="A33" s="93" t="s">
        <v>20</v>
      </c>
      <c r="B33" s="94"/>
      <c r="C33" s="94"/>
      <c r="D33" s="94"/>
      <c r="E33" s="94"/>
      <c r="F33" s="94"/>
      <c r="G33" s="93" t="s">
        <v>0</v>
      </c>
      <c r="H33" s="94"/>
      <c r="I33" s="95"/>
      <c r="J33" s="53"/>
    </row>
    <row r="34" spans="1:10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>G23</f>
        <v>0</v>
      </c>
      <c r="H34" s="69">
        <f t="shared" ref="G34:H36" si="4">+H23</f>
        <v>0</v>
      </c>
      <c r="I34" s="69">
        <f t="shared" ref="I34" si="5">+I23</f>
        <v>0</v>
      </c>
      <c r="J34" s="49" t="s">
        <v>27</v>
      </c>
    </row>
    <row r="35" spans="1:10">
      <c r="A35" s="67"/>
      <c r="B35" s="68"/>
      <c r="C35" s="89">
        <v>5015</v>
      </c>
      <c r="D35" s="68" t="s">
        <v>30</v>
      </c>
      <c r="E35" s="68"/>
      <c r="F35" s="68"/>
      <c r="G35" s="69">
        <f>G24</f>
        <v>0</v>
      </c>
      <c r="H35" s="69">
        <f t="shared" si="4"/>
        <v>0</v>
      </c>
      <c r="I35" s="69">
        <f t="shared" ref="I35" si="6">+I24</f>
        <v>0</v>
      </c>
      <c r="J35" s="49" t="s">
        <v>28</v>
      </c>
    </row>
    <row r="36" spans="1:10" ht="13.5" thickBot="1">
      <c r="A36" s="67"/>
      <c r="B36" s="68"/>
      <c r="C36" s="89">
        <v>5112</v>
      </c>
      <c r="D36" s="68" t="s">
        <v>31</v>
      </c>
      <c r="E36" s="68"/>
      <c r="F36" s="68"/>
      <c r="G36" s="69">
        <f>G25</f>
        <v>0</v>
      </c>
      <c r="H36" s="69">
        <f t="shared" si="4"/>
        <v>0</v>
      </c>
      <c r="I36" s="69">
        <f t="shared" ref="I36" si="7">+I25</f>
        <v>0</v>
      </c>
      <c r="J36" s="54"/>
    </row>
    <row r="37" spans="1:10" ht="13.5" thickBot="1">
      <c r="A37" s="72" t="s">
        <v>1</v>
      </c>
      <c r="B37" s="73"/>
      <c r="C37" s="73"/>
      <c r="D37" s="73"/>
      <c r="E37" s="73"/>
      <c r="F37" s="73"/>
      <c r="G37" s="74">
        <f>SUM(G34:G36)</f>
        <v>0</v>
      </c>
      <c r="H37" s="74">
        <f t="shared" ref="H37:I37" si="8">SUM(H34:H36)</f>
        <v>0</v>
      </c>
      <c r="I37" s="74">
        <f t="shared" si="8"/>
        <v>0</v>
      </c>
      <c r="J37" s="50"/>
    </row>
    <row r="38" spans="1:10" ht="13.5" thickBot="1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5" thickBot="1">
      <c r="A39" s="67" t="s">
        <v>68</v>
      </c>
      <c r="B39" s="68"/>
      <c r="C39" s="68"/>
      <c r="D39" s="68"/>
      <c r="E39" s="68"/>
      <c r="F39" s="68"/>
      <c r="G39" s="74">
        <v>0</v>
      </c>
      <c r="H39" s="74">
        <v>0</v>
      </c>
      <c r="I39" s="74">
        <v>0</v>
      </c>
      <c r="J39" s="49" t="s">
        <v>4</v>
      </c>
    </row>
    <row r="40" spans="1:10" ht="13.5" thickBot="1">
      <c r="A40" s="72" t="s">
        <v>3</v>
      </c>
      <c r="B40" s="73"/>
      <c r="C40" s="73"/>
      <c r="D40" s="73"/>
      <c r="E40" s="73"/>
      <c r="F40" s="73"/>
      <c r="G40" s="74">
        <f>+G37-G39</f>
        <v>0</v>
      </c>
      <c r="H40" s="74">
        <f t="shared" ref="H40:I40" si="9">+H37-H39</f>
        <v>0</v>
      </c>
      <c r="I40" s="74">
        <f t="shared" si="9"/>
        <v>0</v>
      </c>
      <c r="J40" s="50"/>
    </row>
  </sheetData>
  <mergeCells count="11">
    <mergeCell ref="A2:F2"/>
    <mergeCell ref="G33:I33"/>
    <mergeCell ref="A5:F5"/>
    <mergeCell ref="A22:F22"/>
    <mergeCell ref="A33:F33"/>
    <mergeCell ref="G5:I5"/>
    <mergeCell ref="K5:N5"/>
    <mergeCell ref="A4:F4"/>
    <mergeCell ref="G22:I22"/>
    <mergeCell ref="A21:F21"/>
    <mergeCell ref="A32:F32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showGridLines="0" zoomScale="75" zoomScaleNormal="75" workbookViewId="0">
      <selection activeCell="I40" sqref="I40"/>
    </sheetView>
  </sheetViews>
  <sheetFormatPr defaultRowHeight="15"/>
  <cols>
    <col min="6" max="6" width="11.77734375" customWidth="1"/>
    <col min="7" max="8" width="12.44140625" bestFit="1" customWidth="1"/>
    <col min="9" max="9" width="13.109375" bestFit="1" customWidth="1"/>
    <col min="10" max="10" width="12.88671875" bestFit="1" customWidth="1"/>
    <col min="12" max="12" width="10.5546875" customWidth="1"/>
  </cols>
  <sheetData>
    <row r="1" spans="1:10" ht="15.75" thickBot="1"/>
    <row r="2" spans="1:10" ht="16.5" thickBot="1">
      <c r="A2" s="111" t="s">
        <v>70</v>
      </c>
      <c r="B2" s="112"/>
      <c r="C2" s="112"/>
      <c r="D2" s="112"/>
      <c r="E2" s="112"/>
      <c r="F2" s="112"/>
      <c r="G2" s="112"/>
      <c r="H2" s="112"/>
      <c r="I2" s="113"/>
      <c r="J2" s="45" t="s">
        <v>50</v>
      </c>
    </row>
    <row r="3" spans="1:10" ht="15.75" thickBot="1"/>
    <row r="4" spans="1:10" ht="18.75" thickBot="1">
      <c r="A4" s="114" t="s">
        <v>25</v>
      </c>
      <c r="B4" s="115"/>
      <c r="C4" s="115"/>
      <c r="D4" s="115"/>
      <c r="E4" s="115"/>
      <c r="F4" s="116"/>
      <c r="G4" s="22">
        <v>2009</v>
      </c>
      <c r="H4" s="22">
        <v>2010</v>
      </c>
      <c r="I4" s="22">
        <v>2011</v>
      </c>
    </row>
    <row r="5" spans="1:10" ht="16.5" thickBot="1">
      <c r="A5" s="105" t="s">
        <v>21</v>
      </c>
      <c r="B5" s="106"/>
      <c r="C5" s="106"/>
      <c r="D5" s="106"/>
      <c r="E5" s="106"/>
      <c r="F5" s="106"/>
      <c r="G5" s="105" t="s">
        <v>52</v>
      </c>
      <c r="H5" s="106"/>
      <c r="I5" s="110"/>
    </row>
    <row r="6" spans="1:10" ht="16.5" thickBot="1">
      <c r="A6" s="10" t="s">
        <v>54</v>
      </c>
      <c r="B6" s="19"/>
      <c r="C6" s="23" t="s">
        <v>32</v>
      </c>
      <c r="D6" s="19"/>
      <c r="E6" s="19"/>
      <c r="F6" s="19"/>
      <c r="G6" s="15">
        <v>0</v>
      </c>
      <c r="H6" s="15">
        <v>0</v>
      </c>
      <c r="I6" s="15">
        <v>0</v>
      </c>
      <c r="J6" t="s">
        <v>4</v>
      </c>
    </row>
    <row r="7" spans="1:10" ht="15.75" thickBot="1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>
      <c r="A8" s="5" t="s">
        <v>38</v>
      </c>
      <c r="B8" s="6"/>
      <c r="C8" s="6"/>
      <c r="D8" s="6"/>
      <c r="E8" s="6"/>
      <c r="F8" s="6"/>
      <c r="G8" s="15">
        <v>0</v>
      </c>
      <c r="H8" s="15">
        <v>0</v>
      </c>
      <c r="I8" s="15">
        <v>0</v>
      </c>
      <c r="J8" t="s">
        <v>4</v>
      </c>
    </row>
    <row r="9" spans="1:10" ht="16.5" thickBot="1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</v>
      </c>
    </row>
    <row r="10" spans="1:10">
      <c r="G10" s="1"/>
      <c r="H10" s="1"/>
      <c r="I10" s="1"/>
    </row>
    <row r="11" spans="1:10" ht="15.75" thickBot="1">
      <c r="G11" s="1"/>
      <c r="H11" s="1"/>
      <c r="I11" s="1"/>
    </row>
    <row r="12" spans="1:10" ht="18.75" thickBot="1">
      <c r="A12" s="114" t="s">
        <v>26</v>
      </c>
      <c r="B12" s="115"/>
      <c r="C12" s="115"/>
      <c r="D12" s="115"/>
      <c r="E12" s="115"/>
      <c r="F12" s="116"/>
      <c r="G12" s="22">
        <v>2009</v>
      </c>
      <c r="H12" s="22">
        <v>2010</v>
      </c>
      <c r="I12" s="22">
        <v>2011</v>
      </c>
    </row>
    <row r="13" spans="1:10" ht="16.5" thickBot="1">
      <c r="A13" s="105" t="s">
        <v>6</v>
      </c>
      <c r="B13" s="106"/>
      <c r="C13" s="106"/>
      <c r="D13" s="106"/>
      <c r="E13" s="106"/>
      <c r="F13" s="106"/>
      <c r="G13" s="105" t="s">
        <v>0</v>
      </c>
      <c r="H13" s="106"/>
      <c r="I13" s="110"/>
    </row>
    <row r="14" spans="1:10" ht="16.5" thickBot="1">
      <c r="A14" s="10" t="s">
        <v>55</v>
      </c>
      <c r="B14" s="19"/>
      <c r="C14" s="19"/>
      <c r="D14" s="19"/>
      <c r="E14" s="19"/>
      <c r="F14" s="19"/>
      <c r="G14" s="15">
        <f>2112+142098.48+731962.29+5929700.81+1045814.49+6860078.12+5317718.34+562458.96+1375473.64+171765.02+2944.73+860528.11+222315.66+354645.59+238831.87+1872447.41+361925.23+24604+15.22</f>
        <v>26077439.970000003</v>
      </c>
      <c r="H14" s="15">
        <f>2112+142098.48+837724.18+6088865.56+1168908.27+7076329.35+5425507.87+629776.05+509802.74+171765.02+2944.73+658959.77+242909.09+357976.31+239727.19+1872447.41+364753.38+35830.6+15.22</f>
        <v>25828453.219999999</v>
      </c>
      <c r="I14" s="15">
        <f>2112+142098.48+888855.67+6275032.81+1251541.71+7246992.79+5511324.28+699826.73+514261.66+171765.02+2944.73+661839.77+242909.09+360968.58+239727.19+1887065.41-500+365316.94+35830.6+15.22</f>
        <v>26499928.680000003</v>
      </c>
      <c r="J14" s="25" t="s">
        <v>4</v>
      </c>
    </row>
    <row r="15" spans="1:10" ht="15.75" thickBot="1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>
      <c r="A16" s="26" t="s">
        <v>39</v>
      </c>
      <c r="B16" s="6"/>
      <c r="C16" s="6"/>
      <c r="D16" s="6"/>
      <c r="E16" s="6"/>
      <c r="F16" s="6"/>
      <c r="G16" s="15">
        <v>26074494</v>
      </c>
      <c r="H16" s="15">
        <v>25825507</v>
      </c>
      <c r="I16" s="15">
        <v>26496985</v>
      </c>
      <c r="J16" t="s">
        <v>4</v>
      </c>
    </row>
    <row r="17" spans="1:10" ht="16.5" thickBot="1">
      <c r="A17" s="10" t="s">
        <v>3</v>
      </c>
      <c r="B17" s="11"/>
      <c r="C17" s="11"/>
      <c r="D17" s="11"/>
      <c r="E17" s="11"/>
      <c r="F17" s="11"/>
      <c r="G17" s="15">
        <f>+G14-G16</f>
        <v>2945.9700000025332</v>
      </c>
      <c r="H17" s="15">
        <f t="shared" ref="H17:I17" si="1">+H14-H16</f>
        <v>2946.2199999988079</v>
      </c>
      <c r="I17" s="15">
        <f t="shared" si="1"/>
        <v>2943.6800000034273</v>
      </c>
      <c r="J17" s="117" t="s">
        <v>71</v>
      </c>
    </row>
    <row r="19" spans="1:10" ht="15.75" thickBot="1"/>
    <row r="20" spans="1:10" ht="18.75" thickBot="1">
      <c r="A20" s="114" t="s">
        <v>26</v>
      </c>
      <c r="B20" s="115"/>
      <c r="C20" s="115"/>
      <c r="D20" s="115"/>
      <c r="E20" s="115"/>
      <c r="F20" s="116"/>
      <c r="G20" s="22">
        <v>2009</v>
      </c>
      <c r="H20" s="22">
        <v>2010</v>
      </c>
      <c r="I20" s="22">
        <v>2011</v>
      </c>
    </row>
    <row r="21" spans="1:10" ht="16.5" thickBot="1">
      <c r="A21" s="107" t="s">
        <v>10</v>
      </c>
      <c r="B21" s="108"/>
      <c r="C21" s="108"/>
      <c r="D21" s="108"/>
      <c r="E21" s="108"/>
      <c r="F21" s="108"/>
      <c r="G21" s="109"/>
      <c r="H21" s="27"/>
      <c r="I21" s="27"/>
    </row>
    <row r="22" spans="1:10" ht="15.75" thickBot="1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0" ht="16.5" thickBot="1">
      <c r="A23" s="102" t="s">
        <v>47</v>
      </c>
      <c r="B23" s="103"/>
      <c r="C23" s="103"/>
      <c r="D23" s="103"/>
      <c r="E23" s="103"/>
      <c r="F23" s="103"/>
      <c r="G23" s="103"/>
      <c r="H23" s="103"/>
      <c r="I23" s="104"/>
      <c r="J23" s="2"/>
    </row>
    <row r="24" spans="1:10" ht="16.5" thickBot="1">
      <c r="A24" s="12" t="s">
        <v>36</v>
      </c>
      <c r="B24" s="13"/>
      <c r="C24" s="13"/>
      <c r="D24" s="13"/>
      <c r="E24" s="13"/>
      <c r="F24" s="13"/>
      <c r="G24" s="15">
        <v>26074494</v>
      </c>
      <c r="H24" s="15">
        <v>25825507</v>
      </c>
      <c r="I24" s="15">
        <v>26496985</v>
      </c>
      <c r="J24" s="2" t="s">
        <v>4</v>
      </c>
    </row>
    <row r="25" spans="1:10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0" ht="16.5" thickBot="1">
      <c r="A26" s="39" t="s">
        <v>37</v>
      </c>
      <c r="B26" s="40"/>
      <c r="C26" s="40"/>
      <c r="D26" s="40"/>
      <c r="E26" s="40"/>
      <c r="F26" s="41"/>
      <c r="G26" s="36">
        <v>0</v>
      </c>
      <c r="H26" s="36">
        <v>0</v>
      </c>
      <c r="I26" s="36">
        <v>0</v>
      </c>
      <c r="J26" t="s">
        <v>46</v>
      </c>
    </row>
    <row r="27" spans="1:10" ht="16.5" thickBot="1">
      <c r="A27" s="8" t="s">
        <v>12</v>
      </c>
      <c r="B27" s="9"/>
      <c r="C27" s="9"/>
      <c r="D27" s="9"/>
      <c r="E27" s="9"/>
      <c r="F27" s="31"/>
      <c r="G27" s="28">
        <v>26074494</v>
      </c>
      <c r="H27" s="28">
        <v>25825507</v>
      </c>
      <c r="I27" s="28">
        <v>26496985</v>
      </c>
      <c r="J27" s="2" t="s">
        <v>4</v>
      </c>
    </row>
    <row r="28" spans="1:10" ht="16.5" thickBot="1">
      <c r="A28" s="5"/>
      <c r="B28" s="6"/>
      <c r="C28" s="6"/>
      <c r="D28" s="6"/>
      <c r="E28" s="6"/>
      <c r="F28" s="6"/>
      <c r="G28" s="15">
        <f>+G26+G27</f>
        <v>26074494</v>
      </c>
      <c r="H28" s="15">
        <f t="shared" ref="H28" si="2">+H26+H27</f>
        <v>25825507</v>
      </c>
      <c r="I28" s="15">
        <f>+I26+I27</f>
        <v>26496985</v>
      </c>
      <c r="J28" s="2"/>
    </row>
    <row r="29" spans="1:10" ht="16.5" thickBot="1">
      <c r="A29" s="21" t="s">
        <v>3</v>
      </c>
      <c r="B29" s="6"/>
      <c r="C29" s="6"/>
      <c r="D29" s="6"/>
      <c r="E29" s="6"/>
      <c r="F29" s="6"/>
      <c r="G29" s="30">
        <f>+G24-G28</f>
        <v>0</v>
      </c>
      <c r="H29" s="30">
        <f t="shared" ref="H29:I29" si="3">+H24-H28</f>
        <v>0</v>
      </c>
      <c r="I29" s="30">
        <f t="shared" si="3"/>
        <v>0</v>
      </c>
      <c r="J29" s="2"/>
    </row>
    <row r="30" spans="1:10" ht="16.5" thickBot="1">
      <c r="A30" s="102" t="s">
        <v>47</v>
      </c>
      <c r="B30" s="103"/>
      <c r="C30" s="103"/>
      <c r="D30" s="103"/>
      <c r="E30" s="103"/>
      <c r="F30" s="103"/>
      <c r="G30" s="103"/>
      <c r="H30" s="103"/>
      <c r="I30" s="104"/>
      <c r="J30" s="2"/>
    </row>
    <row r="31" spans="1:10" ht="16.5" thickBot="1">
      <c r="A31" s="32" t="s">
        <v>12</v>
      </c>
      <c r="B31" s="33"/>
      <c r="C31" s="33"/>
      <c r="D31" s="33"/>
      <c r="E31" s="33"/>
      <c r="F31" s="34"/>
      <c r="G31" s="15">
        <f>+G27</f>
        <v>26074494</v>
      </c>
      <c r="H31" s="15">
        <f t="shared" ref="H31:I31" si="4">+H27</f>
        <v>25825507</v>
      </c>
      <c r="I31" s="15">
        <f t="shared" si="4"/>
        <v>26496985</v>
      </c>
      <c r="J31" s="2" t="s">
        <v>45</v>
      </c>
    </row>
    <row r="32" spans="1:10" ht="16.5" thickBot="1">
      <c r="A32" s="8" t="s">
        <v>40</v>
      </c>
      <c r="B32" s="9"/>
      <c r="C32" s="9"/>
      <c r="D32" s="9"/>
      <c r="E32" s="9"/>
      <c r="F32" s="31"/>
      <c r="G32" s="28">
        <v>26074494</v>
      </c>
      <c r="H32" s="28">
        <v>25825507</v>
      </c>
      <c r="I32" s="28">
        <v>26496985</v>
      </c>
      <c r="J32" s="2" t="s">
        <v>4</v>
      </c>
    </row>
    <row r="33" spans="1:10" ht="16.5" thickBot="1">
      <c r="A33" s="35" t="s">
        <v>41</v>
      </c>
      <c r="B33" s="9"/>
      <c r="C33" s="9"/>
      <c r="D33" s="9"/>
      <c r="E33" s="9"/>
      <c r="F33" s="31"/>
      <c r="G33" s="28">
        <v>0</v>
      </c>
      <c r="H33" s="28">
        <v>0</v>
      </c>
      <c r="I33" s="28">
        <v>0</v>
      </c>
      <c r="J33" s="2" t="s">
        <v>33</v>
      </c>
    </row>
    <row r="34" spans="1:10" ht="16.5" thickBot="1">
      <c r="A34" s="24"/>
      <c r="B34" s="3"/>
      <c r="C34" s="3"/>
      <c r="D34" s="3"/>
      <c r="E34" s="3"/>
      <c r="F34" s="3"/>
      <c r="G34" s="15">
        <f>SUM(G32:G33)</f>
        <v>26074494</v>
      </c>
      <c r="H34" s="15">
        <f t="shared" ref="H34:I34" si="5">SUM(H32:H33)</f>
        <v>25825507</v>
      </c>
      <c r="I34" s="15">
        <f t="shared" si="5"/>
        <v>26496985</v>
      </c>
      <c r="J34" s="2"/>
    </row>
    <row r="35" spans="1:10" ht="16.5" thickBot="1">
      <c r="A35" s="21" t="s">
        <v>3</v>
      </c>
      <c r="B35" s="6"/>
      <c r="C35" s="6"/>
      <c r="D35" s="6"/>
      <c r="E35" s="6"/>
      <c r="F35" s="6"/>
      <c r="G35" s="15">
        <f>+G31-G34</f>
        <v>0</v>
      </c>
      <c r="H35" s="15">
        <f t="shared" ref="H35:I35" si="6">+H31-H34</f>
        <v>0</v>
      </c>
      <c r="I35" s="15">
        <f t="shared" si="6"/>
        <v>0</v>
      </c>
      <c r="J35" s="2"/>
    </row>
    <row r="36" spans="1:10" ht="16.5" thickBot="1">
      <c r="A36" s="102" t="s">
        <v>48</v>
      </c>
      <c r="B36" s="103"/>
      <c r="C36" s="103"/>
      <c r="D36" s="103"/>
      <c r="E36" s="103"/>
      <c r="F36" s="103"/>
      <c r="G36" s="103"/>
      <c r="H36" s="103"/>
      <c r="I36" s="104"/>
      <c r="J36" s="2"/>
    </row>
    <row r="37" spans="1:10" ht="16.5" thickBot="1">
      <c r="A37" s="32" t="s">
        <v>42</v>
      </c>
      <c r="B37" s="33"/>
      <c r="C37" s="33"/>
      <c r="D37" s="33"/>
      <c r="E37" s="33"/>
      <c r="F37" s="34"/>
      <c r="G37" s="15">
        <v>759071</v>
      </c>
      <c r="H37" s="15">
        <v>-248987</v>
      </c>
      <c r="I37" s="15">
        <v>671478</v>
      </c>
      <c r="J37" s="2" t="s">
        <v>4</v>
      </c>
    </row>
    <row r="38" spans="1:10" ht="16.5" thickBot="1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>
      <c r="A39" s="39" t="s">
        <v>44</v>
      </c>
      <c r="B39" s="40"/>
      <c r="C39" s="40"/>
      <c r="D39" s="40"/>
      <c r="E39" s="40"/>
      <c r="F39" s="41"/>
      <c r="G39" s="15">
        <f>26074494-25315423</f>
        <v>759071</v>
      </c>
      <c r="H39" s="15">
        <f>25825507-26074494</f>
        <v>-248987</v>
      </c>
      <c r="I39" s="15">
        <f>26496985-25825507</f>
        <v>671478</v>
      </c>
      <c r="J39" s="2" t="s">
        <v>4</v>
      </c>
    </row>
    <row r="40" spans="1:10" ht="16.5" thickBot="1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0" ht="15.7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>
      <c r="G43" s="1"/>
      <c r="H43" s="1"/>
      <c r="I43" s="1"/>
    </row>
    <row r="44" spans="1:10" s="44" customFormat="1">
      <c r="A44" s="46" t="s">
        <v>53</v>
      </c>
      <c r="G44" s="47"/>
      <c r="H44" s="47"/>
      <c r="I44" s="47"/>
    </row>
    <row r="45" spans="1:10" s="44" customFormat="1">
      <c r="A45" s="48" t="s">
        <v>49</v>
      </c>
    </row>
  </sheetData>
  <mergeCells count="12">
    <mergeCell ref="A2:I2"/>
    <mergeCell ref="A4:F4"/>
    <mergeCell ref="A12:F12"/>
    <mergeCell ref="G13:I13"/>
    <mergeCell ref="A20:F20"/>
    <mergeCell ref="A23:I23"/>
    <mergeCell ref="A30:I30"/>
    <mergeCell ref="A36:I36"/>
    <mergeCell ref="A5:F5"/>
    <mergeCell ref="A13:F13"/>
    <mergeCell ref="A21:G21"/>
    <mergeCell ref="G5:I5"/>
  </mergeCells>
  <pageMargins left="0.2" right="0.2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mdanelon</cp:lastModifiedBy>
  <cp:lastPrinted>2013-06-18T18:51:05Z</cp:lastPrinted>
  <dcterms:created xsi:type="dcterms:W3CDTF">2013-06-12T12:16:53Z</dcterms:created>
  <dcterms:modified xsi:type="dcterms:W3CDTF">2013-06-25T14:44:24Z</dcterms:modified>
</cp:coreProperties>
</file>