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5215" windowHeight="12390" activeTab="1"/>
  </bookViews>
  <sheets>
    <sheet name="OM&amp;A" sheetId="2" r:id="rId1"/>
    <sheet name="Capital" sheetId="3" r:id="rId2"/>
    <sheet name="Sheet1" sheetId="4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I14" i="3" l="1"/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23" i="2"/>
  <c r="I23" i="2"/>
  <c r="H24" i="2"/>
  <c r="I24" i="2"/>
  <c r="H25" i="2"/>
  <c r="I25" i="2"/>
  <c r="G25" i="2"/>
  <c r="G24" i="2"/>
  <c r="G23" i="2"/>
  <c r="G12" i="2"/>
  <c r="G11" i="2"/>
  <c r="G10" i="2"/>
  <c r="G9" i="2"/>
  <c r="G8" i="2"/>
  <c r="G7" i="2"/>
  <c r="G6" i="2"/>
  <c r="C116" i="4"/>
  <c r="D116" i="4"/>
  <c r="C117" i="4"/>
  <c r="D117" i="4"/>
  <c r="C119" i="4"/>
  <c r="D119" i="4"/>
  <c r="C120" i="4"/>
  <c r="D120" i="4"/>
  <c r="C121" i="4"/>
  <c r="D121" i="4"/>
  <c r="B121" i="4"/>
  <c r="B120" i="4"/>
  <c r="B119" i="4"/>
  <c r="B117" i="4"/>
  <c r="B116" i="4"/>
  <c r="C115" i="4"/>
  <c r="D115" i="4"/>
  <c r="B115" i="4"/>
  <c r="C114" i="4"/>
  <c r="D114" i="4"/>
  <c r="B114" i="4"/>
  <c r="C113" i="4"/>
  <c r="D113" i="4"/>
  <c r="B113" i="4"/>
  <c r="C112" i="4"/>
  <c r="D112" i="4"/>
  <c r="B112" i="4"/>
  <c r="C111" i="4"/>
  <c r="D111" i="4"/>
  <c r="B111" i="4"/>
  <c r="I33" i="3" l="1"/>
  <c r="G39" i="3"/>
  <c r="H39" i="3"/>
  <c r="I39" i="3"/>
  <c r="E40" i="4" l="1"/>
  <c r="G14" i="3"/>
  <c r="C40" i="4"/>
  <c r="H14" i="3" s="1"/>
  <c r="D40" i="4"/>
  <c r="B40" i="4"/>
  <c r="G37" i="3" l="1"/>
  <c r="H37" i="3"/>
  <c r="I37" i="3"/>
  <c r="I40" i="3" s="1"/>
  <c r="G33" i="3"/>
  <c r="H33" i="3"/>
  <c r="G32" i="3"/>
  <c r="G34" i="3" s="1"/>
  <c r="H32" i="3"/>
  <c r="I32" i="3"/>
  <c r="G27" i="3"/>
  <c r="H27" i="3"/>
  <c r="I27" i="3"/>
  <c r="G24" i="3"/>
  <c r="H24" i="3"/>
  <c r="I24" i="3"/>
  <c r="G16" i="3"/>
  <c r="H16" i="3"/>
  <c r="I16" i="3"/>
  <c r="G8" i="3"/>
  <c r="H8" i="3"/>
  <c r="I8" i="3"/>
  <c r="I39" i="2"/>
  <c r="H39" i="2"/>
  <c r="G39" i="2"/>
  <c r="I29" i="2"/>
  <c r="H29" i="2"/>
  <c r="G29" i="2"/>
  <c r="I15" i="2"/>
  <c r="N15" i="2" s="1"/>
  <c r="H15" i="2"/>
  <c r="M15" i="2" s="1"/>
  <c r="G15" i="2"/>
  <c r="L15" i="2" s="1"/>
  <c r="L12" i="2"/>
  <c r="L11" i="2"/>
  <c r="L10" i="2"/>
  <c r="L8" i="2"/>
  <c r="L9" i="2"/>
  <c r="L7" i="2"/>
  <c r="M12" i="2"/>
  <c r="M11" i="2"/>
  <c r="M10" i="2"/>
  <c r="M8" i="2"/>
  <c r="M9" i="2"/>
  <c r="M7" i="2"/>
  <c r="M6" i="2"/>
  <c r="N12" i="2"/>
  <c r="N11" i="2"/>
  <c r="N10" i="2"/>
  <c r="N7" i="2"/>
  <c r="N8" i="2"/>
  <c r="N9" i="2"/>
  <c r="N6" i="2"/>
  <c r="G31" i="3" l="1"/>
  <c r="G28" i="3"/>
  <c r="G29" i="3" s="1"/>
  <c r="H28" i="3"/>
  <c r="H29" i="3" s="1"/>
  <c r="I28" i="3"/>
  <c r="I29" i="3" s="1"/>
  <c r="H40" i="3" l="1"/>
  <c r="G40" i="3"/>
  <c r="I34" i="3"/>
  <c r="H34" i="3"/>
  <c r="G35" i="3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<sst xmlns="http://schemas.openxmlformats.org/spreadsheetml/2006/main" count="118" uniqueCount="80">
  <si>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</si>
  <si>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</si>
  <si>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</si>
  <si>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</si>
  <si>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</si>
  <si>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</si>
  <si>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</si>
  <si>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</si>
  <si>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</si>
  <si>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</si>
  <si>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</si>
  <si>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</si>
  <si>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</si>
  <si>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</si>
  <si>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</si>
  <si>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</si>
  <si>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</si>
  <si>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</si>
  <si>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</si>
  <si>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</si>
  <si>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</si>
  <si>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</si>
  <si>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</si>
  <si>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</si>
  <si>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</si>
  <si>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</si>
  <si>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</si>
  <si>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</si>
  <si>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</si>
  <si>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</si>
  <si>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</si>
  <si>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</si>
  <si>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</si>
  <si>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</si>
  <si>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</si>
  <si>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</si>
  <si>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</si>
  <si>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</si>
  <si>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</si>
  <si>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</si>
  <si>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</si>
  <si>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</si>
  <si>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</si>
  <si>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</si>
  <si>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</si>
  <si>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</si>
  <si>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</si>
  <si>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</si>
  <si>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</si>
  <si>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</si>
  <si>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</si>
  <si>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</si>
  <si>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</si>
  <si>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</si>
  <si>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</si>
  <si>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</si>
  <si>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</si>
  <si>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</si>
  <si>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</si>
  <si>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</si>
  <si>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</si>
  <si>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</si>
  <si>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</si>
  <si>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</si>
  <si>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</si>
  <si>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</si>
  <si>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</si>
  <si>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</si>
  <si>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Guelph Hydro Electric Systems Inc.</t>
  </si>
  <si>
    <t>check</t>
  </si>
  <si>
    <t>5005-5055, 5065-5096</t>
  </si>
  <si>
    <t>5105-5160, 5175</t>
  </si>
  <si>
    <t>5305-5330,5340</t>
  </si>
  <si>
    <t>5405-5410,5420-5425</t>
  </si>
  <si>
    <t>5605-5630,5640-5655,5665-5680</t>
  </si>
  <si>
    <t>5635,6210</t>
  </si>
  <si>
    <t>5515,5660</t>
  </si>
  <si>
    <t xml:space="preserve">USoA Accounts 1805 to1990 </t>
  </si>
  <si>
    <t>Guelph Hydro's Note:</t>
  </si>
  <si>
    <t>The difference belongs to account 1610- Miscellaneous Intangible Plant that was not taken in consideration in the Rate base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</si>
</sst>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165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5" fontId="0" fillId="0" borderId="8" xfId="1" applyNumberFormat="1" applyFont="1" applyBorder="1"/>
    <xf numFmtId="165" fontId="2" fillId="3" borderId="1" xfId="1" applyNumberFormat="1" applyFont="1" applyFill="1" applyBorder="1"/>
    <xf numFmtId="0" fontId="2" fillId="0" borderId="0" xfId="0" applyFont="1" applyBorder="1"/>
    <xf numFmtId="165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5" fontId="1" fillId="0" borderId="1" xfId="1" applyNumberFormat="1" applyFont="1" applyFill="1" applyBorder="1"/>
    <xf numFmtId="165" fontId="1" fillId="0" borderId="8" xfId="1" applyNumberFormat="1" applyFont="1" applyFill="1" applyBorder="1"/>
    <xf numFmtId="165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5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5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5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5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5" fontId="12" fillId="0" borderId="10" xfId="1" applyNumberFormat="1" applyFont="1" applyBorder="1"/>
    <xf numFmtId="165" fontId="12" fillId="0" borderId="11" xfId="1" applyNumberFormat="1" applyFont="1" applyBorder="1"/>
    <xf numFmtId="165" fontId="12" fillId="0" borderId="13" xfId="1" applyNumberFormat="1" applyFont="1" applyBorder="1"/>
    <xf numFmtId="165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5" fontId="12" fillId="0" borderId="9" xfId="1" applyNumberFormat="1" applyFont="1" applyBorder="1"/>
    <xf numFmtId="165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5" fontId="13" fillId="3" borderId="1" xfId="1" applyNumberFormat="1" applyFont="1" applyFill="1" applyBorder="1"/>
    <xf numFmtId="165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5" fontId="12" fillId="0" borderId="8" xfId="1" applyNumberFormat="1" applyFont="1" applyBorder="1"/>
    <xf numFmtId="165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5" fontId="16" fillId="0" borderId="4" xfId="1" applyNumberFormat="1" applyFont="1" applyBorder="1"/>
    <xf numFmtId="0" fontId="12" fillId="0" borderId="5" xfId="0" applyFont="1" applyBorder="1"/>
    <xf numFmtId="165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5" fontId="13" fillId="0" borderId="8" xfId="1" applyNumberFormat="1" applyFont="1" applyBorder="1"/>
    <xf numFmtId="165" fontId="13" fillId="0" borderId="9" xfId="1" applyNumberFormat="1" applyFont="1" applyBorder="1"/>
    <xf numFmtId="44" fontId="12" fillId="0" borderId="19" xfId="1" applyFont="1" applyBorder="1"/>
    <xf numFmtId="44" fontId="12" fillId="0" borderId="13" xfId="1" applyFont="1" applyBorder="1"/>
    <xf numFmtId="44" fontId="12" fillId="0" borderId="26" xfId="1" applyFont="1" applyBorder="1"/>
    <xf numFmtId="165" fontId="0" fillId="6" borderId="27" xfId="0" applyNumberFormat="1" applyFill="1" applyBorder="1"/>
    <xf numFmtId="164" fontId="0" fillId="0" borderId="0" xfId="2" applyFont="1"/>
    <xf numFmtId="164" fontId="0" fillId="0" borderId="28" xfId="2" applyFont="1" applyBorder="1"/>
    <xf numFmtId="1" fontId="0" fillId="0" borderId="0" xfId="2" applyNumberFormat="1" applyFont="1"/>
    <xf numFmtId="164" fontId="0" fillId="0" borderId="29" xfId="2" applyFont="1" applyFill="1" applyBorder="1"/>
    <xf numFmtId="164" fontId="0" fillId="0" borderId="0" xfId="2" applyFont="1" applyFill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7" borderId="16" xfId="0" applyFont="1" applyFill="1" applyBorder="1"/>
    <xf numFmtId="0" fontId="2" fillId="7" borderId="17" xfId="0" applyFont="1" applyFill="1" applyBorder="1"/>
    <xf numFmtId="165" fontId="2" fillId="7" borderId="17" xfId="0" applyNumberFormat="1" applyFont="1" applyFill="1" applyBorder="1" applyAlignment="1">
      <alignment wrapText="1"/>
    </xf>
    <xf numFmtId="0" fontId="2" fillId="7" borderId="17" xfId="0" applyFont="1" applyFill="1" applyBorder="1" applyAlignment="1">
      <alignment wrapText="1"/>
    </xf>
    <xf numFmtId="0" fontId="2" fillId="7" borderId="18" xfId="0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BC1484"/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n-Capital%20RRR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P%20and%20BM%20database%20calculation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data0211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/>
      <sheetData sheetId="1"/>
      <sheetData sheetId="2">
        <row r="90">
          <cell r="AB90">
            <v>3048247.8200000003</v>
          </cell>
        </row>
        <row r="91">
          <cell r="AB91">
            <v>1857790.6199999999</v>
          </cell>
        </row>
        <row r="92">
          <cell r="AB92">
            <v>2246100.2400000002</v>
          </cell>
        </row>
        <row r="93">
          <cell r="AB93">
            <v>5144.6000000000004</v>
          </cell>
        </row>
        <row r="95">
          <cell r="AB95">
            <v>5308793.99</v>
          </cell>
        </row>
        <row r="96">
          <cell r="AB96">
            <v>68655.360000000001</v>
          </cell>
        </row>
        <row r="98">
          <cell r="AB98">
            <v>60142.8</v>
          </cell>
        </row>
      </sheetData>
      <sheetData sheetId="3">
        <row r="91">
          <cell r="AB91">
            <v>928997.02</v>
          </cell>
        </row>
        <row r="92">
          <cell r="AB92">
            <v>1654808.67</v>
          </cell>
        </row>
        <row r="93">
          <cell r="AB93">
            <v>2043610.63</v>
          </cell>
        </row>
        <row r="94">
          <cell r="AB94">
            <v>1346.45</v>
          </cell>
        </row>
        <row r="96">
          <cell r="AB96">
            <v>4913791.41</v>
          </cell>
        </row>
        <row r="97">
          <cell r="AB97">
            <v>62809.98</v>
          </cell>
        </row>
        <row r="99">
          <cell r="AB99">
            <v>46445.27</v>
          </cell>
        </row>
      </sheetData>
      <sheetData sheetId="4">
        <row r="91">
          <cell r="AB91">
            <v>1809238.05</v>
          </cell>
        </row>
        <row r="92">
          <cell r="AB92">
            <v>1933372.69</v>
          </cell>
        </row>
        <row r="93">
          <cell r="AB93">
            <v>4721.32</v>
          </cell>
        </row>
        <row r="95">
          <cell r="AB95">
            <v>4123652.34</v>
          </cell>
        </row>
        <row r="96">
          <cell r="AB96">
            <v>38810.33</v>
          </cell>
        </row>
        <row r="98">
          <cell r="AB98">
            <v>39187.61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FP Calculations"/>
      <sheetName val="BM Database"/>
      <sheetName val="peer group data"/>
      <sheetName val="Capital Calculations for TFP"/>
      <sheetName val="Capital Calculations for BM"/>
      <sheetName val="OM&amp;A Calculation"/>
      <sheetName val="Output Indexes"/>
      <sheetName val="Historical Asset Price"/>
      <sheetName val="OM&amp;A Price"/>
      <sheetName val="Z variables"/>
      <sheetName val="Q Capital Data"/>
      <sheetName val="Q OM&amp;A"/>
      <sheetName val="Q Output"/>
      <sheetName val="Q Business Conditions"/>
      <sheetName val="data request responses"/>
      <sheetName val="Aggregate HV charges"/>
      <sheetName val="HV-Related O&amp;M Exp"/>
      <sheetName val="GDPIPI Ontario"/>
      <sheetName val="AWE cansim2989359206085412410"/>
      <sheetName val="Z variable key"/>
      <sheetName val="embedded dist summary"/>
      <sheetName val="data changes"/>
      <sheetName val="adj v nonadj"/>
      <sheetName val="capital cost changes"/>
      <sheetName val="OM&amp;A Adj Summary"/>
      <sheetName val="Capital Adj Summary"/>
      <sheetName val="Adj Cap Calc 2"/>
      <sheetName val="Adj Cap Calc 3"/>
      <sheetName val="Adj Cap Calc4"/>
    </sheetNames>
    <sheetDataSet>
      <sheetData sheetId="0"/>
      <sheetData sheetId="1"/>
      <sheetData sheetId="2"/>
      <sheetData sheetId="3"/>
      <sheetData sheetId="4"/>
      <sheetData sheetId="5">
        <row r="577">
          <cell r="E577">
            <v>157319141</v>
          </cell>
        </row>
        <row r="578">
          <cell r="E578">
            <v>171980829</v>
          </cell>
          <cell r="G578">
            <v>14661688</v>
          </cell>
        </row>
        <row r="579">
          <cell r="E579">
            <v>181934726</v>
          </cell>
          <cell r="G579">
            <v>9953897</v>
          </cell>
        </row>
        <row r="580">
          <cell r="E580">
            <v>177891797</v>
          </cell>
          <cell r="G580">
            <v>-4042929</v>
          </cell>
        </row>
      </sheetData>
      <sheetData sheetId="6">
        <row r="249">
          <cell r="D249">
            <v>9222877.8499999996</v>
          </cell>
          <cell r="I249">
            <v>0</v>
          </cell>
        </row>
        <row r="250">
          <cell r="D250">
            <v>9651809.4299999997</v>
          </cell>
          <cell r="I250">
            <v>0</v>
          </cell>
        </row>
        <row r="251">
          <cell r="D251">
            <v>12594875.43</v>
          </cell>
          <cell r="I251">
            <v>0</v>
          </cell>
        </row>
      </sheetData>
      <sheetData sheetId="7"/>
      <sheetData sheetId="8"/>
      <sheetData sheetId="9"/>
      <sheetData sheetId="10"/>
      <sheetData sheetId="11">
        <row r="574">
          <cell r="D574">
            <v>171980829</v>
          </cell>
          <cell r="E574">
            <v>171980829</v>
          </cell>
          <cell r="G574">
            <v>0</v>
          </cell>
        </row>
        <row r="575">
          <cell r="D575">
            <v>181934726</v>
          </cell>
          <cell r="E575">
            <v>181934726</v>
          </cell>
          <cell r="G575">
            <v>0</v>
          </cell>
        </row>
        <row r="576">
          <cell r="D576">
            <v>192142468</v>
          </cell>
          <cell r="E576">
            <v>177891797</v>
          </cell>
          <cell r="G576">
            <v>13999565</v>
          </cell>
        </row>
      </sheetData>
      <sheetData sheetId="12"/>
      <sheetData sheetId="13"/>
      <sheetData sheetId="14"/>
      <sheetData sheetId="15"/>
      <sheetData sheetId="16"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zoomScale="82" zoomScaleNormal="82" workbookViewId="0">
      <selection activeCell="K25" sqref="K25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4.88671875" style="49" customWidth="1"/>
    <col min="15" max="16384" width="8.88671875" style="49"/>
  </cols>
  <sheetData>
    <row r="1" spans="1:15" ht="13.5" thickBot="1" x14ac:dyDescent="0.25"/>
    <row r="2" spans="1:15" ht="13.5" thickBot="1" x14ac:dyDescent="0.25">
      <c r="A2" s="108" t="s">
        <v>68</v>
      </c>
      <c r="B2" s="109"/>
      <c r="C2" s="109"/>
      <c r="D2" s="109"/>
      <c r="E2" s="109"/>
      <c r="F2" s="110"/>
      <c r="G2" s="55" t="s">
        <v>51</v>
      </c>
    </row>
    <row r="3" spans="1:15" ht="13.5" thickBot="1" x14ac:dyDescent="0.25"/>
    <row r="4" spans="1:15" ht="13.5" thickBot="1" x14ac:dyDescent="0.25">
      <c r="A4" s="105" t="s">
        <v>22</v>
      </c>
      <c r="B4" s="106"/>
      <c r="C4" s="106"/>
      <c r="D4" s="106"/>
      <c r="E4" s="106"/>
      <c r="F4" s="107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102" t="s">
        <v>6</v>
      </c>
      <c r="B5" s="103"/>
      <c r="C5" s="103"/>
      <c r="D5" s="103"/>
      <c r="E5" s="103"/>
      <c r="F5" s="104"/>
      <c r="G5" s="102" t="s">
        <v>0</v>
      </c>
      <c r="H5" s="103"/>
      <c r="I5" s="104"/>
      <c r="J5" s="51"/>
      <c r="K5" s="102" t="s">
        <v>55</v>
      </c>
      <c r="L5" s="103"/>
      <c r="M5" s="103"/>
      <c r="N5" s="104"/>
    </row>
    <row r="6" spans="1:15" ht="15" x14ac:dyDescent="0.2">
      <c r="A6" s="59" t="s">
        <v>56</v>
      </c>
      <c r="B6" s="60"/>
      <c r="C6" s="60"/>
      <c r="D6" s="60"/>
      <c r="E6" s="60"/>
      <c r="F6" s="60"/>
      <c r="G6" s="61">
        <f>Sheet1!B111</f>
        <v>1273895.51</v>
      </c>
      <c r="H6" s="61">
        <f>Sheet1!C111</f>
        <v>928997.0199999999</v>
      </c>
      <c r="I6" s="61">
        <f>Sheet1!D111</f>
        <v>3048247.82</v>
      </c>
      <c r="K6" s="62" t="s">
        <v>13</v>
      </c>
      <c r="L6" s="94">
        <v>1273895.51</v>
      </c>
      <c r="M6" s="64">
        <f>'[1]2010 data'!$AB91</f>
        <v>928997.02</v>
      </c>
      <c r="N6" s="91">
        <f>'[1]2011 data '!$AB90</f>
        <v>3048247.8200000003</v>
      </c>
    </row>
    <row r="7" spans="1:15" x14ac:dyDescent="0.2">
      <c r="A7" s="65" t="s">
        <v>57</v>
      </c>
      <c r="B7" s="66"/>
      <c r="C7" s="66"/>
      <c r="D7" s="66"/>
      <c r="E7" s="66"/>
      <c r="F7" s="66"/>
      <c r="G7" s="63">
        <f>Sheet1!B112</f>
        <v>1809238.05</v>
      </c>
      <c r="H7" s="63">
        <f>Sheet1!C112</f>
        <v>1654808.67</v>
      </c>
      <c r="I7" s="63">
        <f>Sheet1!D112</f>
        <v>1857790.6199999999</v>
      </c>
      <c r="K7" s="62" t="s">
        <v>14</v>
      </c>
      <c r="L7" s="61">
        <f>'[1]2009 data'!$AB91</f>
        <v>1809238.05</v>
      </c>
      <c r="M7" s="61">
        <f>'[1]2010 data'!$AB92</f>
        <v>1654808.67</v>
      </c>
      <c r="N7" s="92">
        <f>'[1]2011 data '!$AB91</f>
        <v>1857790.6199999999</v>
      </c>
    </row>
    <row r="8" spans="1:15" x14ac:dyDescent="0.2">
      <c r="A8" s="65" t="s">
        <v>58</v>
      </c>
      <c r="B8" s="66"/>
      <c r="C8" s="66"/>
      <c r="D8" s="66"/>
      <c r="E8" s="66"/>
      <c r="F8" s="66"/>
      <c r="G8" s="63">
        <f>Sheet1!B113</f>
        <v>1933372.6900000002</v>
      </c>
      <c r="H8" s="63">
        <f>Sheet1!C113</f>
        <v>2043610.63</v>
      </c>
      <c r="I8" s="63">
        <f>Sheet1!D113</f>
        <v>2246100.2400000002</v>
      </c>
      <c r="K8" s="62" t="s">
        <v>15</v>
      </c>
      <c r="L8" s="61">
        <f>'[1]2009 data'!$AB92</f>
        <v>1933372.69</v>
      </c>
      <c r="M8" s="61">
        <f>'[1]2010 data'!$AB93</f>
        <v>2043610.63</v>
      </c>
      <c r="N8" s="92">
        <f>'[1]2011 data '!$AB92</f>
        <v>2246100.2400000002</v>
      </c>
    </row>
    <row r="9" spans="1:15" x14ac:dyDescent="0.2">
      <c r="A9" s="65" t="s">
        <v>59</v>
      </c>
      <c r="B9" s="66"/>
      <c r="C9" s="66"/>
      <c r="D9" s="66"/>
      <c r="E9" s="66"/>
      <c r="F9" s="66"/>
      <c r="G9" s="63">
        <f>Sheet1!B114</f>
        <v>4721.32</v>
      </c>
      <c r="H9" s="63">
        <f>Sheet1!C114</f>
        <v>1346.45</v>
      </c>
      <c r="I9" s="63">
        <f>Sheet1!D114</f>
        <v>5144.6000000000004</v>
      </c>
      <c r="K9" s="62" t="s">
        <v>16</v>
      </c>
      <c r="L9" s="61">
        <f>'[1]2009 data'!$AB93</f>
        <v>4721.32</v>
      </c>
      <c r="M9" s="61">
        <f>'[1]2010 data'!$AB94</f>
        <v>1346.45</v>
      </c>
      <c r="N9" s="92">
        <f>'[1]2011 data '!$AB93</f>
        <v>5144.6000000000004</v>
      </c>
    </row>
    <row r="10" spans="1:15" x14ac:dyDescent="0.2">
      <c r="A10" s="67" t="s">
        <v>60</v>
      </c>
      <c r="B10" s="68"/>
      <c r="C10" s="68"/>
      <c r="D10" s="68"/>
      <c r="E10" s="68"/>
      <c r="F10" s="68"/>
      <c r="G10" s="69">
        <f>Sheet1!B115</f>
        <v>4123652.34</v>
      </c>
      <c r="H10" s="69">
        <f>Sheet1!C115</f>
        <v>4913791.4099999992</v>
      </c>
      <c r="I10" s="69">
        <f>Sheet1!D115</f>
        <v>5308793.9899999993</v>
      </c>
      <c r="K10" s="62" t="s">
        <v>17</v>
      </c>
      <c r="L10" s="61">
        <f>'[1]2009 data'!$AB95</f>
        <v>4123652.34</v>
      </c>
      <c r="M10" s="61">
        <f>'[1]2010 data'!$AB96</f>
        <v>4913791.41</v>
      </c>
      <c r="N10" s="92">
        <f>'[1]2011 data '!$AB95</f>
        <v>5308793.99</v>
      </c>
    </row>
    <row r="11" spans="1:15" x14ac:dyDescent="0.2">
      <c r="A11" s="65" t="s">
        <v>61</v>
      </c>
      <c r="B11" s="66"/>
      <c r="C11" s="66"/>
      <c r="D11" s="66"/>
      <c r="E11" s="66"/>
      <c r="F11" s="66"/>
      <c r="G11" s="63">
        <f>Sheet1!B116</f>
        <v>38810.33</v>
      </c>
      <c r="H11" s="63">
        <f>Sheet1!C116</f>
        <v>62809.98</v>
      </c>
      <c r="I11" s="63">
        <f>Sheet1!D116</f>
        <v>68655.360000000001</v>
      </c>
      <c r="K11" s="62" t="s">
        <v>18</v>
      </c>
      <c r="L11" s="61">
        <f>'[1]2009 data'!$AB96</f>
        <v>38810.33</v>
      </c>
      <c r="M11" s="61">
        <f>'[1]2010 data'!$AB97</f>
        <v>62809.98</v>
      </c>
      <c r="N11" s="92">
        <f>'[1]2011 data '!$AB96</f>
        <v>68655.360000000001</v>
      </c>
    </row>
    <row r="12" spans="1:15" ht="13.5" thickBot="1" x14ac:dyDescent="0.25">
      <c r="A12" s="65" t="s">
        <v>62</v>
      </c>
      <c r="B12" s="66"/>
      <c r="C12" s="66"/>
      <c r="D12" s="66"/>
      <c r="E12" s="66"/>
      <c r="F12" s="66"/>
      <c r="G12" s="63">
        <f>Sheet1!B117</f>
        <v>39187.61</v>
      </c>
      <c r="H12" s="63">
        <f>Sheet1!C117</f>
        <v>46445.27</v>
      </c>
      <c r="I12" s="63">
        <f>Sheet1!D117</f>
        <v>60142.8</v>
      </c>
      <c r="K12" s="70" t="s">
        <v>19</v>
      </c>
      <c r="L12" s="61">
        <f>'[1]2009 data'!$AB98</f>
        <v>39187.61</v>
      </c>
      <c r="M12" s="61">
        <f>'[1]2010 data'!$AB99</f>
        <v>46445.27</v>
      </c>
      <c r="N12" s="93">
        <f>'[1]2011 data '!$AB98</f>
        <v>60142.8</v>
      </c>
    </row>
    <row r="13" spans="1:15" ht="13.5" thickBot="1" x14ac:dyDescent="0.25">
      <c r="A13" s="71" t="s">
        <v>1</v>
      </c>
      <c r="B13" s="72"/>
      <c r="C13" s="72"/>
      <c r="D13" s="72"/>
      <c r="E13" s="72"/>
      <c r="F13" s="72"/>
      <c r="G13" s="73">
        <f>SUM(G6:G12)</f>
        <v>9222877.8499999996</v>
      </c>
      <c r="H13" s="73">
        <f t="shared" ref="H13:I13" si="0">SUM(H6:H12)</f>
        <v>9651809.4299999997</v>
      </c>
      <c r="I13" s="73">
        <f t="shared" si="0"/>
        <v>12594875.43</v>
      </c>
      <c r="K13" s="71" t="s">
        <v>1</v>
      </c>
      <c r="L13" s="74">
        <f>SUM(L6:L12)</f>
        <v>9222877.8499999996</v>
      </c>
      <c r="M13" s="74">
        <f>SUM(M6:M12)</f>
        <v>9651809.4299999997</v>
      </c>
      <c r="N13" s="74">
        <f>SUM(N6:N12)</f>
        <v>12594875.43</v>
      </c>
    </row>
    <row r="14" spans="1:15" ht="13.5" thickBot="1" x14ac:dyDescent="0.25">
      <c r="A14" s="75" t="s">
        <v>63</v>
      </c>
      <c r="B14" s="76"/>
      <c r="C14" s="76"/>
      <c r="D14" s="76"/>
      <c r="E14" s="76"/>
      <c r="F14" s="76"/>
      <c r="G14" s="77"/>
      <c r="H14" s="77"/>
      <c r="I14" s="77"/>
      <c r="K14" s="78"/>
      <c r="L14" s="79"/>
      <c r="M14" s="79"/>
      <c r="N14" s="79"/>
    </row>
    <row r="15" spans="1:15" ht="13.5" thickBot="1" x14ac:dyDescent="0.25">
      <c r="A15" s="80" t="s">
        <v>64</v>
      </c>
      <c r="B15" s="81"/>
      <c r="C15" s="81"/>
      <c r="D15" s="81"/>
      <c r="E15" s="81"/>
      <c r="F15" s="81"/>
      <c r="G15" s="73">
        <f>'[2]OM&amp;A Calculation'!$D$249</f>
        <v>9222877.8499999996</v>
      </c>
      <c r="H15" s="73">
        <f>'[2]OM&amp;A Calculation'!$D$250</f>
        <v>9651809.4299999997</v>
      </c>
      <c r="I15" s="73">
        <f>'[2]OM&amp;A Calculation'!$D$251</f>
        <v>12594875.43</v>
      </c>
      <c r="K15" s="82" t="s">
        <v>34</v>
      </c>
      <c r="L15" s="73">
        <f>+G15</f>
        <v>9222877.8499999996</v>
      </c>
      <c r="M15" s="73">
        <f>+H15</f>
        <v>9651809.4299999997</v>
      </c>
      <c r="N15" s="73">
        <f>+I15</f>
        <v>12594875.43</v>
      </c>
      <c r="O15" s="83" t="s">
        <v>35</v>
      </c>
    </row>
    <row r="16" spans="1:15" ht="13.5" thickBot="1" x14ac:dyDescent="0.25">
      <c r="A16" s="71" t="s">
        <v>3</v>
      </c>
      <c r="B16" s="72"/>
      <c r="C16" s="72"/>
      <c r="D16" s="72"/>
      <c r="E16" s="72"/>
      <c r="F16" s="72"/>
      <c r="G16" s="73">
        <f>+G13-G15</f>
        <v>0</v>
      </c>
      <c r="H16" s="73">
        <f t="shared" ref="H16:I16" si="1">+H13-H15</f>
        <v>0</v>
      </c>
      <c r="I16" s="73">
        <f t="shared" si="1"/>
        <v>0</v>
      </c>
      <c r="K16" s="84"/>
      <c r="L16" s="73">
        <f>+L13-L15</f>
        <v>0</v>
      </c>
      <c r="M16" s="73">
        <f>+M13-M15</f>
        <v>0</v>
      </c>
      <c r="N16" s="73">
        <f>+N13-N15</f>
        <v>0</v>
      </c>
    </row>
    <row r="17" spans="1:13" x14ac:dyDescent="0.2">
      <c r="A17" s="85"/>
      <c r="B17" s="68"/>
      <c r="C17" s="68"/>
      <c r="D17" s="68"/>
      <c r="E17" s="68"/>
      <c r="F17" s="68"/>
      <c r="G17" s="68"/>
      <c r="H17" s="68"/>
      <c r="I17" s="68"/>
      <c r="J17" s="86"/>
      <c r="K17" s="68"/>
      <c r="L17" s="50"/>
      <c r="M17" s="68"/>
    </row>
    <row r="18" spans="1:13" x14ac:dyDescent="0.2">
      <c r="A18" s="87" t="s">
        <v>2</v>
      </c>
    </row>
    <row r="19" spans="1:13" x14ac:dyDescent="0.2">
      <c r="A19" s="87" t="s">
        <v>5</v>
      </c>
    </row>
    <row r="20" spans="1:13" ht="13.5" thickBot="1" x14ac:dyDescent="0.25">
      <c r="A20" s="87"/>
    </row>
    <row r="21" spans="1:13" ht="13.5" thickBot="1" x14ac:dyDescent="0.25">
      <c r="A21" s="105" t="s">
        <v>23</v>
      </c>
      <c r="B21" s="106"/>
      <c r="C21" s="106"/>
      <c r="D21" s="106"/>
      <c r="E21" s="106"/>
      <c r="F21" s="107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102" t="s">
        <v>20</v>
      </c>
      <c r="B22" s="103"/>
      <c r="C22" s="103"/>
      <c r="D22" s="103"/>
      <c r="E22" s="103"/>
      <c r="F22" s="103"/>
      <c r="G22" s="102" t="s">
        <v>0</v>
      </c>
      <c r="H22" s="103"/>
      <c r="I22" s="104"/>
      <c r="J22" s="53"/>
    </row>
    <row r="23" spans="1:13" x14ac:dyDescent="0.2">
      <c r="A23" s="67" t="s">
        <v>6</v>
      </c>
      <c r="B23" s="68"/>
      <c r="C23" s="88">
        <v>5014</v>
      </c>
      <c r="D23" s="68" t="s">
        <v>29</v>
      </c>
      <c r="E23" s="68"/>
      <c r="F23" s="68"/>
      <c r="G23" s="69">
        <f>Sheet1!B119</f>
        <v>0</v>
      </c>
      <c r="H23" s="69">
        <f>Sheet1!C119</f>
        <v>0</v>
      </c>
      <c r="I23" s="69">
        <f>Sheet1!D119</f>
        <v>0</v>
      </c>
      <c r="J23" s="54"/>
    </row>
    <row r="24" spans="1:13" x14ac:dyDescent="0.2">
      <c r="A24" s="67"/>
      <c r="B24" s="68"/>
      <c r="C24" s="88">
        <v>5015</v>
      </c>
      <c r="D24" s="68" t="s">
        <v>30</v>
      </c>
      <c r="E24" s="68"/>
      <c r="F24" s="68"/>
      <c r="G24" s="69">
        <f>Sheet1!B120</f>
        <v>0</v>
      </c>
      <c r="H24" s="69">
        <f>Sheet1!C120</f>
        <v>0</v>
      </c>
      <c r="I24" s="69">
        <f>Sheet1!D120</f>
        <v>0</v>
      </c>
      <c r="J24" s="54"/>
    </row>
    <row r="25" spans="1:13" ht="13.5" thickBot="1" x14ac:dyDescent="0.25">
      <c r="A25" s="67"/>
      <c r="B25" s="68"/>
      <c r="C25" s="88">
        <v>5112</v>
      </c>
      <c r="D25" s="68" t="s">
        <v>31</v>
      </c>
      <c r="E25" s="68"/>
      <c r="F25" s="68"/>
      <c r="G25" s="69">
        <f>Sheet1!B121</f>
        <v>0</v>
      </c>
      <c r="H25" s="69">
        <f>Sheet1!C121</f>
        <v>0</v>
      </c>
      <c r="I25" s="69">
        <f>Sheet1!D121</f>
        <v>0</v>
      </c>
      <c r="J25" s="54"/>
    </row>
    <row r="26" spans="1:13" ht="13.5" thickBot="1" x14ac:dyDescent="0.25">
      <c r="A26" s="71" t="s">
        <v>1</v>
      </c>
      <c r="B26" s="72"/>
      <c r="C26" s="72"/>
      <c r="D26" s="72"/>
      <c r="E26" s="72"/>
      <c r="F26" s="72"/>
      <c r="G26" s="73">
        <f>SUM(G23:G25)</f>
        <v>0</v>
      </c>
      <c r="H26" s="73">
        <f t="shared" ref="H26:I26" si="2">SUM(H23:H25)</f>
        <v>0</v>
      </c>
      <c r="I26" s="73">
        <f t="shared" si="2"/>
        <v>0</v>
      </c>
      <c r="J26" s="50"/>
    </row>
    <row r="27" spans="1:13" x14ac:dyDescent="0.2">
      <c r="A27" s="75" t="s">
        <v>65</v>
      </c>
      <c r="B27" s="76"/>
      <c r="C27" s="76"/>
      <c r="D27" s="76"/>
      <c r="E27" s="76"/>
      <c r="F27" s="76"/>
      <c r="G27" s="89"/>
      <c r="H27" s="89"/>
      <c r="I27" s="89"/>
      <c r="J27" s="50"/>
    </row>
    <row r="28" spans="1:13" ht="13.5" thickBot="1" x14ac:dyDescent="0.25">
      <c r="A28" s="67" t="s">
        <v>66</v>
      </c>
      <c r="B28" s="68"/>
      <c r="C28" s="68"/>
      <c r="D28" s="68"/>
      <c r="E28" s="68"/>
      <c r="F28" s="68"/>
      <c r="G28" s="90"/>
      <c r="H28" s="90"/>
      <c r="I28" s="90"/>
      <c r="J28" s="50"/>
      <c r="K28" s="68"/>
      <c r="L28" s="68"/>
    </row>
    <row r="29" spans="1:13" ht="13.5" thickBot="1" x14ac:dyDescent="0.25">
      <c r="A29" s="80" t="s">
        <v>7</v>
      </c>
      <c r="B29" s="81"/>
      <c r="C29" s="81"/>
      <c r="D29" s="81"/>
      <c r="E29" s="81"/>
      <c r="F29" s="81"/>
      <c r="G29" s="73">
        <f>'[2]Aggregate HV charges'!$C$249</f>
        <v>0</v>
      </c>
      <c r="H29" s="73">
        <f>'[2]Aggregate HV charges'!$C$250</f>
        <v>0</v>
      </c>
      <c r="I29" s="73">
        <f>'[2]Aggregate HV charges'!$C$251</f>
        <v>0</v>
      </c>
      <c r="J29" s="49" t="s">
        <v>4</v>
      </c>
      <c r="L29" s="68"/>
    </row>
    <row r="30" spans="1:13" ht="13.5" thickBot="1" x14ac:dyDescent="0.25">
      <c r="A30" s="71" t="s">
        <v>3</v>
      </c>
      <c r="B30" s="72"/>
      <c r="C30" s="72"/>
      <c r="D30" s="72"/>
      <c r="E30" s="72"/>
      <c r="F30" s="72"/>
      <c r="G30" s="73">
        <f>+G26-G29</f>
        <v>0</v>
      </c>
      <c r="H30" s="73">
        <f t="shared" ref="H30:I30" si="3">+H26-H29</f>
        <v>0</v>
      </c>
      <c r="I30" s="73">
        <f t="shared" si="3"/>
        <v>0</v>
      </c>
      <c r="J30" s="50"/>
      <c r="K30" s="68"/>
      <c r="L30" s="68"/>
    </row>
    <row r="31" spans="1:13" ht="13.5" thickBot="1" x14ac:dyDescent="0.25"/>
    <row r="32" spans="1:13" ht="13.5" thickBot="1" x14ac:dyDescent="0.25">
      <c r="A32" s="105" t="s">
        <v>23</v>
      </c>
      <c r="B32" s="106"/>
      <c r="C32" s="106"/>
      <c r="D32" s="106"/>
      <c r="E32" s="106"/>
      <c r="F32" s="107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102" t="s">
        <v>20</v>
      </c>
      <c r="B33" s="103"/>
      <c r="C33" s="103"/>
      <c r="D33" s="103"/>
      <c r="E33" s="103"/>
      <c r="F33" s="103"/>
      <c r="G33" s="102" t="s">
        <v>0</v>
      </c>
      <c r="H33" s="103"/>
      <c r="I33" s="104"/>
      <c r="J33" s="53"/>
    </row>
    <row r="34" spans="1:10" x14ac:dyDescent="0.2">
      <c r="A34" s="67" t="s">
        <v>6</v>
      </c>
      <c r="B34" s="68"/>
      <c r="C34" s="88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 x14ac:dyDescent="0.2">
      <c r="A35" s="67"/>
      <c r="B35" s="68"/>
      <c r="C35" s="88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 x14ac:dyDescent="0.25">
      <c r="A36" s="67"/>
      <c r="B36" s="68"/>
      <c r="C36" s="88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 x14ac:dyDescent="0.25">
      <c r="A37" s="71" t="s">
        <v>1</v>
      </c>
      <c r="B37" s="72"/>
      <c r="C37" s="72"/>
      <c r="D37" s="72"/>
      <c r="E37" s="72"/>
      <c r="F37" s="72"/>
      <c r="G37" s="73">
        <f>SUM(G34:G36)</f>
        <v>0</v>
      </c>
      <c r="H37" s="73">
        <f t="shared" ref="H37:I37" si="8">SUM(H34:H36)</f>
        <v>0</v>
      </c>
      <c r="I37" s="73">
        <f t="shared" si="8"/>
        <v>0</v>
      </c>
      <c r="J37" s="50"/>
    </row>
    <row r="38" spans="1:10" ht="13.5" thickBot="1" x14ac:dyDescent="0.25">
      <c r="A38" s="75" t="s">
        <v>65</v>
      </c>
      <c r="B38" s="76"/>
      <c r="C38" s="76"/>
      <c r="D38" s="76"/>
      <c r="E38" s="76"/>
      <c r="F38" s="76"/>
      <c r="G38" s="89"/>
      <c r="H38" s="89"/>
      <c r="I38" s="89"/>
      <c r="J38" s="50"/>
    </row>
    <row r="39" spans="1:10" ht="13.5" thickBot="1" x14ac:dyDescent="0.25">
      <c r="A39" s="67" t="s">
        <v>67</v>
      </c>
      <c r="B39" s="68"/>
      <c r="C39" s="68"/>
      <c r="D39" s="68"/>
      <c r="E39" s="68"/>
      <c r="F39" s="68"/>
      <c r="G39" s="73">
        <f>'[2]OM&amp;A Calculation'!$I$249</f>
        <v>0</v>
      </c>
      <c r="H39" s="73">
        <f>'[2]OM&amp;A Calculation'!$I$250</f>
        <v>0</v>
      </c>
      <c r="I39" s="73">
        <f>'[2]OM&amp;A Calculation'!$I$251</f>
        <v>0</v>
      </c>
      <c r="J39" s="49" t="s">
        <v>4</v>
      </c>
    </row>
    <row r="40" spans="1:10" ht="13.5" thickBot="1" x14ac:dyDescent="0.25">
      <c r="A40" s="71" t="s">
        <v>3</v>
      </c>
      <c r="B40" s="72"/>
      <c r="C40" s="72"/>
      <c r="D40" s="72"/>
      <c r="E40" s="72"/>
      <c r="F40" s="72"/>
      <c r="G40" s="73">
        <f>+G37-G39</f>
        <v>0</v>
      </c>
      <c r="H40" s="73">
        <f t="shared" ref="H40:I40" si="9">+H37-H39</f>
        <v>0</v>
      </c>
      <c r="I40" s="73">
        <f t="shared" si="9"/>
        <v>0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paperSize="5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showGridLines="0" tabSelected="1" zoomScale="75" zoomScaleNormal="75" workbookViewId="0">
      <selection activeCell="O23" sqref="O23"/>
    </sheetView>
  </sheetViews>
  <sheetFormatPr defaultRowHeight="15" x14ac:dyDescent="0.2"/>
  <cols>
    <col min="6" max="6" width="11.77734375" customWidth="1"/>
    <col min="7" max="7" width="14.6640625" customWidth="1"/>
    <col min="8" max="8" width="13.88671875" customWidth="1"/>
    <col min="9" max="9" width="15.6640625" customWidth="1"/>
    <col min="10" max="10" width="12.88671875" bestFit="1" customWidth="1"/>
    <col min="12" max="12" width="18.109375" customWidth="1"/>
  </cols>
  <sheetData>
    <row r="1" spans="1:10" ht="15.75" thickBot="1" x14ac:dyDescent="0.25"/>
    <row r="2" spans="1:10" ht="16.5" thickBot="1" x14ac:dyDescent="0.3">
      <c r="A2" s="120" t="s">
        <v>68</v>
      </c>
      <c r="B2" s="121"/>
      <c r="C2" s="121"/>
      <c r="D2" s="121"/>
      <c r="E2" s="121"/>
      <c r="F2" s="121"/>
      <c r="G2" s="121"/>
      <c r="H2" s="121"/>
      <c r="I2" s="122"/>
      <c r="J2" s="45" t="s">
        <v>50</v>
      </c>
    </row>
    <row r="3" spans="1:10" ht="15.75" thickBot="1" x14ac:dyDescent="0.25"/>
    <row r="4" spans="1:10" ht="18.75" thickBot="1" x14ac:dyDescent="0.3">
      <c r="A4" s="123" t="s">
        <v>25</v>
      </c>
      <c r="B4" s="124"/>
      <c r="C4" s="124"/>
      <c r="D4" s="124"/>
      <c r="E4" s="124"/>
      <c r="F4" s="125"/>
      <c r="G4" s="22">
        <v>2009</v>
      </c>
      <c r="H4" s="22">
        <v>2010</v>
      </c>
      <c r="I4" s="22">
        <v>2011</v>
      </c>
    </row>
    <row r="5" spans="1:10" ht="16.5" thickBot="1" x14ac:dyDescent="0.25">
      <c r="A5" s="114" t="s">
        <v>21</v>
      </c>
      <c r="B5" s="115"/>
      <c r="C5" s="115"/>
      <c r="D5" s="115"/>
      <c r="E5" s="115"/>
      <c r="F5" s="115"/>
      <c r="G5" s="114" t="s">
        <v>52</v>
      </c>
      <c r="H5" s="115"/>
      <c r="I5" s="119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13999565.34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f>'[2]Q Capital Data'!$G$574</f>
        <v>0</v>
      </c>
      <c r="H8" s="15">
        <f>'[2]Q Capital Data'!$G$575</f>
        <v>0</v>
      </c>
      <c r="I8" s="15">
        <f>'[2]Q Capital Data'!$G$576</f>
        <v>13999565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0.33999999985098839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23" t="s">
        <v>26</v>
      </c>
      <c r="B12" s="124"/>
      <c r="C12" s="124"/>
      <c r="D12" s="124"/>
      <c r="E12" s="124"/>
      <c r="F12" s="125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14" t="s">
        <v>6</v>
      </c>
      <c r="B13" s="115"/>
      <c r="C13" s="115"/>
      <c r="D13" s="115"/>
      <c r="E13" s="115"/>
      <c r="F13" s="115"/>
      <c r="G13" s="114" t="s">
        <v>0</v>
      </c>
      <c r="H13" s="115"/>
      <c r="I13" s="119"/>
    </row>
    <row r="14" spans="1:10" ht="16.5" thickBot="1" x14ac:dyDescent="0.3">
      <c r="A14" s="10" t="s">
        <v>77</v>
      </c>
      <c r="B14" s="19"/>
      <c r="C14" s="19"/>
      <c r="D14" s="19"/>
      <c r="E14" s="19"/>
      <c r="F14" s="19"/>
      <c r="G14" s="15">
        <f>Sheet1!B40</f>
        <v>171980829.28</v>
      </c>
      <c r="H14" s="15">
        <f>Sheet1!C40</f>
        <v>181934725.24999997</v>
      </c>
      <c r="I14" s="15">
        <f>Sheet1!D40</f>
        <v>191891362.99000004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f>'[2]Q Capital Data'!$D$574</f>
        <v>171980829</v>
      </c>
      <c r="H16" s="15">
        <f>'[2]Q Capital Data'!$D$575</f>
        <v>181934726</v>
      </c>
      <c r="I16" s="15">
        <f>'[2]Q Capital Data'!$D$576</f>
        <v>192142468</v>
      </c>
      <c r="J16" t="s">
        <v>4</v>
      </c>
    </row>
    <row r="17" spans="1:16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0.2800000011920929</v>
      </c>
      <c r="H17" s="15">
        <f t="shared" ref="H17:I17" si="1">+H14-H16</f>
        <v>-0.75000002980232239</v>
      </c>
      <c r="I17" s="15">
        <f t="shared" si="1"/>
        <v>-251105.00999996066</v>
      </c>
    </row>
    <row r="19" spans="1:16" ht="15.75" thickBot="1" x14ac:dyDescent="0.25"/>
    <row r="20" spans="1:16" ht="18.75" thickBot="1" x14ac:dyDescent="0.3">
      <c r="A20" s="123" t="s">
        <v>26</v>
      </c>
      <c r="B20" s="124"/>
      <c r="C20" s="124"/>
      <c r="D20" s="124"/>
      <c r="E20" s="124"/>
      <c r="F20" s="125"/>
      <c r="G20" s="22">
        <v>2009</v>
      </c>
      <c r="H20" s="22">
        <v>2010</v>
      </c>
      <c r="I20" s="22">
        <v>2011</v>
      </c>
    </row>
    <row r="21" spans="1:16" ht="16.5" thickBot="1" x14ac:dyDescent="0.3">
      <c r="A21" s="116" t="s">
        <v>10</v>
      </c>
      <c r="B21" s="117"/>
      <c r="C21" s="117"/>
      <c r="D21" s="117"/>
      <c r="E21" s="117"/>
      <c r="F21" s="117"/>
      <c r="G21" s="118"/>
      <c r="H21" s="27"/>
      <c r="I21" s="27"/>
    </row>
    <row r="22" spans="1:16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6" ht="16.5" thickBot="1" x14ac:dyDescent="0.3">
      <c r="A23" s="111" t="s">
        <v>47</v>
      </c>
      <c r="B23" s="112"/>
      <c r="C23" s="112"/>
      <c r="D23" s="112"/>
      <c r="E23" s="112"/>
      <c r="F23" s="112"/>
      <c r="G23" s="112"/>
      <c r="H23" s="112"/>
      <c r="I23" s="113"/>
      <c r="J23" s="2"/>
    </row>
    <row r="24" spans="1:16" ht="16.5" thickBot="1" x14ac:dyDescent="0.3">
      <c r="A24" s="12" t="s">
        <v>36</v>
      </c>
      <c r="B24" s="13"/>
      <c r="C24" s="13"/>
      <c r="D24" s="13"/>
      <c r="E24" s="13"/>
      <c r="F24" s="13"/>
      <c r="G24" s="15">
        <f>'[2]Capital Calculations for BM'!$E$578</f>
        <v>171980829</v>
      </c>
      <c r="H24" s="15">
        <f>'[2]Capital Calculations for BM'!$E$579</f>
        <v>181934726</v>
      </c>
      <c r="I24" s="15">
        <f>'[2]Capital Calculations for BM'!$E$580</f>
        <v>177891797</v>
      </c>
      <c r="J24" s="2" t="s">
        <v>4</v>
      </c>
    </row>
    <row r="25" spans="1:16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6" ht="16.5" thickBot="1" x14ac:dyDescent="0.3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t="s">
        <v>46</v>
      </c>
      <c r="K26" s="44"/>
      <c r="L26" s="44"/>
      <c r="M26" s="44"/>
      <c r="N26" s="44"/>
      <c r="O26" s="44"/>
      <c r="P26" s="44"/>
    </row>
    <row r="27" spans="1:16" ht="16.5" thickBot="1" x14ac:dyDescent="0.3">
      <c r="A27" s="8" t="s">
        <v>12</v>
      </c>
      <c r="B27" s="9"/>
      <c r="C27" s="9"/>
      <c r="D27" s="9"/>
      <c r="E27" s="9"/>
      <c r="F27" s="31"/>
      <c r="G27" s="28">
        <f>'[2]Q Capital Data'!$E$574</f>
        <v>171980829</v>
      </c>
      <c r="H27" s="28">
        <f>'[2]Q Capital Data'!$E$575</f>
        <v>181934726</v>
      </c>
      <c r="I27" s="28">
        <f>'[2]Q Capital Data'!$E$576</f>
        <v>177891797</v>
      </c>
      <c r="J27" s="2" t="s">
        <v>4</v>
      </c>
    </row>
    <row r="28" spans="1:16" ht="16.5" thickBot="1" x14ac:dyDescent="0.3">
      <c r="A28" s="5"/>
      <c r="B28" s="6"/>
      <c r="C28" s="6"/>
      <c r="D28" s="6"/>
      <c r="E28" s="6"/>
      <c r="F28" s="6"/>
      <c r="G28" s="15">
        <f>+G26+G27</f>
        <v>171980829</v>
      </c>
      <c r="H28" s="15">
        <f t="shared" ref="H28" si="2">+H26+H27</f>
        <v>181934726</v>
      </c>
      <c r="I28" s="15">
        <f>+I26+I27</f>
        <v>177891797</v>
      </c>
      <c r="J28" s="2"/>
    </row>
    <row r="29" spans="1:16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6" ht="16.5" thickBot="1" x14ac:dyDescent="0.3">
      <c r="A30" s="111" t="s">
        <v>47</v>
      </c>
      <c r="B30" s="112"/>
      <c r="C30" s="112"/>
      <c r="D30" s="112"/>
      <c r="E30" s="112"/>
      <c r="F30" s="112"/>
      <c r="G30" s="112"/>
      <c r="H30" s="112"/>
      <c r="I30" s="113"/>
      <c r="J30" s="2"/>
    </row>
    <row r="31" spans="1:16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171980829</v>
      </c>
      <c r="H31" s="15">
        <f t="shared" ref="H31:I31" si="4">+H27</f>
        <v>181934726</v>
      </c>
      <c r="I31" s="15">
        <f t="shared" si="4"/>
        <v>177891797</v>
      </c>
      <c r="J31" s="2" t="s">
        <v>45</v>
      </c>
    </row>
    <row r="32" spans="1:16" ht="16.5" thickBot="1" x14ac:dyDescent="0.3">
      <c r="A32" s="8" t="s">
        <v>40</v>
      </c>
      <c r="B32" s="9"/>
      <c r="C32" s="9"/>
      <c r="D32" s="9"/>
      <c r="E32" s="9"/>
      <c r="F32" s="31"/>
      <c r="G32" s="28">
        <f>'[2]Q Capital Data'!$D$574</f>
        <v>171980829</v>
      </c>
      <c r="H32" s="28">
        <f>'[2]Q Capital Data'!$D$575</f>
        <v>181934726</v>
      </c>
      <c r="I32" s="28">
        <f>'[2]Q Capital Data'!$D$576</f>
        <v>192142468</v>
      </c>
      <c r="J32" s="2" t="s">
        <v>4</v>
      </c>
    </row>
    <row r="33" spans="1:16" ht="16.5" thickBot="1" x14ac:dyDescent="0.3">
      <c r="A33" s="35" t="s">
        <v>41</v>
      </c>
      <c r="B33" s="9"/>
      <c r="C33" s="9"/>
      <c r="D33" s="9"/>
      <c r="E33" s="9"/>
      <c r="F33" s="31"/>
      <c r="G33" s="28">
        <f>'[2]Q Capital Data'!$G$574</f>
        <v>0</v>
      </c>
      <c r="H33" s="28">
        <f>'[2]Q Capital Data'!$G$575</f>
        <v>0</v>
      </c>
      <c r="I33" s="28">
        <f>'[2]Q Capital Data'!$G$576*-1</f>
        <v>-13999565</v>
      </c>
      <c r="J33" s="2" t="s">
        <v>33</v>
      </c>
    </row>
    <row r="34" spans="1:16" ht="16.5" thickBot="1" x14ac:dyDescent="0.3">
      <c r="A34" s="24"/>
      <c r="B34" s="3"/>
      <c r="C34" s="3"/>
      <c r="D34" s="3"/>
      <c r="E34" s="3"/>
      <c r="F34" s="3"/>
      <c r="G34" s="15">
        <f>SUM(G32:G33)</f>
        <v>171980829</v>
      </c>
      <c r="H34" s="15">
        <f t="shared" ref="H34:I34" si="5">SUM(H32:H33)</f>
        <v>181934726</v>
      </c>
      <c r="I34" s="15">
        <f t="shared" si="5"/>
        <v>178142903</v>
      </c>
      <c r="J34" s="2"/>
    </row>
    <row r="35" spans="1:16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-251106</v>
      </c>
      <c r="J35" s="126" t="s">
        <v>78</v>
      </c>
      <c r="K35" s="127"/>
      <c r="L35" s="128" t="s">
        <v>79</v>
      </c>
      <c r="M35" s="129"/>
      <c r="N35" s="129"/>
      <c r="O35" s="129"/>
      <c r="P35" s="130"/>
    </row>
    <row r="36" spans="1:16" ht="16.5" thickBot="1" x14ac:dyDescent="0.3">
      <c r="A36" s="111" t="s">
        <v>48</v>
      </c>
      <c r="B36" s="112"/>
      <c r="C36" s="112"/>
      <c r="D36" s="112"/>
      <c r="E36" s="112"/>
      <c r="F36" s="112"/>
      <c r="G36" s="112"/>
      <c r="H36" s="112"/>
      <c r="I36" s="113"/>
      <c r="J36" s="2"/>
    </row>
    <row r="37" spans="1:16" ht="16.5" thickBot="1" x14ac:dyDescent="0.3">
      <c r="A37" s="32" t="s">
        <v>42</v>
      </c>
      <c r="B37" s="33"/>
      <c r="C37" s="33"/>
      <c r="D37" s="33"/>
      <c r="E37" s="33"/>
      <c r="F37" s="34"/>
      <c r="G37" s="15">
        <f>'[2]Capital Calculations for BM'!$G$578</f>
        <v>14661688</v>
      </c>
      <c r="H37" s="15">
        <f>'[2]Capital Calculations for BM'!$G$579</f>
        <v>9953897</v>
      </c>
      <c r="I37" s="15">
        <f>'[2]Capital Calculations for BM'!$G$580</f>
        <v>-4042929</v>
      </c>
      <c r="J37" s="2" t="s">
        <v>4</v>
      </c>
    </row>
    <row r="38" spans="1:16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6" ht="16.5" thickBot="1" x14ac:dyDescent="0.3">
      <c r="A39" s="39" t="s">
        <v>44</v>
      </c>
      <c r="B39" s="40"/>
      <c r="C39" s="40"/>
      <c r="D39" s="40"/>
      <c r="E39" s="40"/>
      <c r="F39" s="41"/>
      <c r="G39" s="15">
        <f>'[2]Capital Calculations for BM'!$E$578-'[2]Capital Calculations for BM'!$E$577</f>
        <v>14661688</v>
      </c>
      <c r="H39" s="15">
        <f>'[2]Capital Calculations for BM'!$E$579-'[2]Capital Calculations for BM'!$E$578</f>
        <v>9953897</v>
      </c>
      <c r="I39" s="15">
        <f>'[2]Capital Calculations for BM'!$E$580-'[2]Capital Calculations for BM'!$E$579</f>
        <v>-4042929</v>
      </c>
      <c r="J39" s="2" t="s">
        <v>4</v>
      </c>
    </row>
    <row r="40" spans="1:16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" si="7">+H37-H39</f>
        <v>0</v>
      </c>
      <c r="I40" s="15">
        <f>+I37-I39</f>
        <v>0</v>
      </c>
      <c r="J40" s="2"/>
    </row>
    <row r="41" spans="1:16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6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6" x14ac:dyDescent="0.2">
      <c r="G43" s="1"/>
      <c r="H43" s="1"/>
      <c r="I43" s="1"/>
    </row>
    <row r="44" spans="1:16" s="44" customFormat="1" x14ac:dyDescent="0.2">
      <c r="A44" s="46" t="s">
        <v>53</v>
      </c>
      <c r="G44" s="47"/>
      <c r="H44" s="47"/>
      <c r="I44" s="47"/>
    </row>
    <row r="45" spans="1:16" s="44" customFormat="1" x14ac:dyDescent="0.2">
      <c r="A45" s="48" t="s">
        <v>49</v>
      </c>
    </row>
  </sheetData>
  <mergeCells count="13">
    <mergeCell ref="L35:P35"/>
    <mergeCell ref="A2:I2"/>
    <mergeCell ref="A4:F4"/>
    <mergeCell ref="A12:F12"/>
    <mergeCell ref="G13:I13"/>
    <mergeCell ref="A20:F20"/>
    <mergeCell ref="A23:I23"/>
    <mergeCell ref="A30:I30"/>
    <mergeCell ref="A36:I36"/>
    <mergeCell ref="A5:F5"/>
    <mergeCell ref="A13:F13"/>
    <mergeCell ref="A21:G21"/>
    <mergeCell ref="G5:I5"/>
  </mergeCells>
  <pageMargins left="0.2" right="0.2" top="0.25" bottom="0.2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opLeftCell="A25" workbookViewId="0">
      <selection activeCell="H22" sqref="H22"/>
    </sheetView>
  </sheetViews>
  <sheetFormatPr defaultRowHeight="15" x14ac:dyDescent="0.2"/>
  <cols>
    <col min="1" max="1" width="28" bestFit="1" customWidth="1"/>
    <col min="2" max="4" width="14.5546875" style="95" customWidth="1"/>
    <col min="5" max="5" width="17.88671875" customWidth="1"/>
  </cols>
  <sheetData>
    <row r="1" spans="1:5" x14ac:dyDescent="0.2">
      <c r="B1" s="97">
        <v>2009</v>
      </c>
      <c r="C1" s="97">
        <v>2010</v>
      </c>
      <c r="D1" s="97">
        <v>2011</v>
      </c>
      <c r="E1" t="s">
        <v>69</v>
      </c>
    </row>
    <row r="2" spans="1:5" x14ac:dyDescent="0.2">
      <c r="A2">
        <v>1805</v>
      </c>
      <c r="B2" s="96">
        <v>768122.87</v>
      </c>
      <c r="C2" s="96">
        <v>2641986.5699999998</v>
      </c>
      <c r="D2" s="96">
        <v>4416882.8</v>
      </c>
      <c r="E2" s="98">
        <v>4416882.8</v>
      </c>
    </row>
    <row r="3" spans="1:5" x14ac:dyDescent="0.2">
      <c r="A3">
        <v>1806</v>
      </c>
      <c r="B3" s="96">
        <v>0</v>
      </c>
      <c r="C3" s="96">
        <v>0</v>
      </c>
      <c r="D3" s="96">
        <v>0</v>
      </c>
      <c r="E3" s="98">
        <v>0</v>
      </c>
    </row>
    <row r="4" spans="1:5" x14ac:dyDescent="0.2">
      <c r="A4">
        <v>1808</v>
      </c>
      <c r="B4" s="96">
        <v>19888897.809999999</v>
      </c>
      <c r="C4" s="96">
        <v>20727565.280000001</v>
      </c>
      <c r="D4" s="96">
        <v>17707487.539999999</v>
      </c>
      <c r="E4" s="98">
        <v>17707487.539999999</v>
      </c>
    </row>
    <row r="5" spans="1:5" x14ac:dyDescent="0.2">
      <c r="A5">
        <v>1810</v>
      </c>
      <c r="B5" s="96">
        <v>0</v>
      </c>
      <c r="C5" s="96">
        <v>0</v>
      </c>
      <c r="D5" s="96">
        <v>0</v>
      </c>
      <c r="E5" s="99">
        <v>0</v>
      </c>
    </row>
    <row r="6" spans="1:5" x14ac:dyDescent="0.2">
      <c r="A6">
        <v>1815</v>
      </c>
      <c r="B6" s="96">
        <v>0</v>
      </c>
      <c r="C6" s="96">
        <v>0</v>
      </c>
      <c r="D6" s="96">
        <v>13999565.34</v>
      </c>
      <c r="E6" s="99">
        <v>13999565.34</v>
      </c>
    </row>
    <row r="7" spans="1:5" x14ac:dyDescent="0.2">
      <c r="A7">
        <v>1820</v>
      </c>
      <c r="B7" s="96">
        <v>0</v>
      </c>
      <c r="C7" s="96">
        <v>0</v>
      </c>
      <c r="D7" s="96">
        <v>0</v>
      </c>
      <c r="E7" s="99">
        <v>0</v>
      </c>
    </row>
    <row r="8" spans="1:5" x14ac:dyDescent="0.2">
      <c r="A8">
        <v>1825</v>
      </c>
      <c r="B8" s="96">
        <v>0</v>
      </c>
      <c r="C8" s="96">
        <v>0</v>
      </c>
      <c r="D8" s="96">
        <v>0</v>
      </c>
      <c r="E8" s="99">
        <v>0</v>
      </c>
    </row>
    <row r="9" spans="1:5" x14ac:dyDescent="0.2">
      <c r="A9">
        <v>1830</v>
      </c>
      <c r="B9" s="96">
        <v>20579581.300000001</v>
      </c>
      <c r="C9" s="96">
        <v>22276500.870000001</v>
      </c>
      <c r="D9" s="96">
        <v>22843975.27</v>
      </c>
      <c r="E9" s="99">
        <v>22843975.27</v>
      </c>
    </row>
    <row r="10" spans="1:5" x14ac:dyDescent="0.2">
      <c r="A10">
        <v>1835</v>
      </c>
      <c r="B10" s="96">
        <v>17035389.890000001</v>
      </c>
      <c r="C10" s="96">
        <v>17880209.550000001</v>
      </c>
      <c r="D10" s="96">
        <v>18316577.390000001</v>
      </c>
      <c r="E10" s="99">
        <v>18316577.390000001</v>
      </c>
    </row>
    <row r="11" spans="1:5" x14ac:dyDescent="0.2">
      <c r="A11">
        <v>1840</v>
      </c>
      <c r="B11" s="96">
        <v>34914466.609999999</v>
      </c>
      <c r="C11" s="96">
        <v>37660552.100000001</v>
      </c>
      <c r="D11" s="96">
        <v>40584499.210000001</v>
      </c>
      <c r="E11" s="99">
        <v>40584499.210000001</v>
      </c>
    </row>
    <row r="12" spans="1:5" x14ac:dyDescent="0.2">
      <c r="A12">
        <v>1845</v>
      </c>
      <c r="B12" s="96">
        <v>33524298.02</v>
      </c>
      <c r="C12" s="96">
        <v>35823198.079999998</v>
      </c>
      <c r="D12" s="96">
        <v>36732916.520000003</v>
      </c>
      <c r="E12" s="99">
        <v>36732916.520000003</v>
      </c>
    </row>
    <row r="13" spans="1:5" x14ac:dyDescent="0.2">
      <c r="A13">
        <v>1850</v>
      </c>
      <c r="B13" s="96">
        <v>17111497.050000001</v>
      </c>
      <c r="C13" s="96">
        <v>18187753.350000001</v>
      </c>
      <c r="D13" s="96">
        <v>18540592.84</v>
      </c>
      <c r="E13" s="99">
        <v>18540592.84</v>
      </c>
    </row>
    <row r="14" spans="1:5" x14ac:dyDescent="0.2">
      <c r="A14">
        <v>1855</v>
      </c>
      <c r="B14" s="96">
        <v>6769660.5700000003</v>
      </c>
      <c r="C14" s="96">
        <v>7183492.7300000004</v>
      </c>
      <c r="D14" s="96">
        <v>7538577.4199999999</v>
      </c>
      <c r="E14" s="99">
        <v>7538577.4199999999</v>
      </c>
    </row>
    <row r="15" spans="1:5" x14ac:dyDescent="0.2">
      <c r="A15">
        <v>1860</v>
      </c>
      <c r="B15" s="96">
        <v>11338425.09</v>
      </c>
      <c r="C15" s="96">
        <v>8663645.3599999994</v>
      </c>
      <c r="D15" s="96">
        <v>5382487.4000000004</v>
      </c>
      <c r="E15" s="99">
        <v>5382487.4000000004</v>
      </c>
    </row>
    <row r="16" spans="1:5" x14ac:dyDescent="0.2">
      <c r="A16">
        <v>1865</v>
      </c>
      <c r="B16" s="96">
        <v>0</v>
      </c>
      <c r="C16" s="96">
        <v>0</v>
      </c>
      <c r="D16" s="96">
        <v>0</v>
      </c>
      <c r="E16" s="99">
        <v>0</v>
      </c>
    </row>
    <row r="17" spans="1:5" x14ac:dyDescent="0.2">
      <c r="A17">
        <v>1870</v>
      </c>
      <c r="B17" s="96">
        <v>0</v>
      </c>
      <c r="C17" s="96">
        <v>0</v>
      </c>
      <c r="D17" s="96">
        <v>0</v>
      </c>
      <c r="E17" s="99">
        <v>0</v>
      </c>
    </row>
    <row r="18" spans="1:5" x14ac:dyDescent="0.2">
      <c r="A18">
        <v>1875</v>
      </c>
      <c r="B18" s="96">
        <v>0</v>
      </c>
      <c r="C18" s="96">
        <v>0</v>
      </c>
      <c r="D18" s="96">
        <v>0</v>
      </c>
      <c r="E18" s="99">
        <v>0</v>
      </c>
    </row>
    <row r="19" spans="1:5" x14ac:dyDescent="0.2">
      <c r="A19">
        <v>1905</v>
      </c>
      <c r="B19" s="96">
        <v>0</v>
      </c>
      <c r="C19" s="96">
        <v>0</v>
      </c>
      <c r="D19" s="96">
        <v>0</v>
      </c>
      <c r="E19" s="99">
        <v>0</v>
      </c>
    </row>
    <row r="20" spans="1:5" x14ac:dyDescent="0.2">
      <c r="A20">
        <v>1906</v>
      </c>
      <c r="B20" s="96">
        <v>0</v>
      </c>
      <c r="C20" s="96">
        <v>0</v>
      </c>
      <c r="D20" s="96">
        <v>0</v>
      </c>
      <c r="E20" s="99">
        <v>0</v>
      </c>
    </row>
    <row r="21" spans="1:5" x14ac:dyDescent="0.2">
      <c r="A21">
        <v>1908</v>
      </c>
      <c r="B21" s="96">
        <v>0</v>
      </c>
      <c r="C21" s="96">
        <v>0</v>
      </c>
      <c r="D21" s="96">
        <v>0</v>
      </c>
      <c r="E21" s="99">
        <v>0</v>
      </c>
    </row>
    <row r="22" spans="1:5" x14ac:dyDescent="0.2">
      <c r="A22">
        <v>1910</v>
      </c>
      <c r="B22" s="96">
        <v>0</v>
      </c>
      <c r="C22" s="96">
        <v>0</v>
      </c>
      <c r="D22" s="96">
        <v>0</v>
      </c>
      <c r="E22" s="99">
        <v>0</v>
      </c>
    </row>
    <row r="23" spans="1:5" x14ac:dyDescent="0.2">
      <c r="A23">
        <v>1915</v>
      </c>
      <c r="B23" s="96">
        <v>1165295.8500000001</v>
      </c>
      <c r="C23" s="96">
        <v>1221843.07</v>
      </c>
      <c r="D23" s="96">
        <v>581463.69999999995</v>
      </c>
      <c r="E23" s="99">
        <v>581463.69999999995</v>
      </c>
    </row>
    <row r="24" spans="1:5" x14ac:dyDescent="0.2">
      <c r="A24">
        <v>1920</v>
      </c>
      <c r="B24" s="96">
        <v>2193680.2400000002</v>
      </c>
      <c r="C24" s="96">
        <v>2502576.63</v>
      </c>
      <c r="D24" s="96">
        <v>1380428.66</v>
      </c>
      <c r="E24" s="99">
        <v>1380428.66</v>
      </c>
    </row>
    <row r="25" spans="1:5" x14ac:dyDescent="0.2">
      <c r="A25">
        <v>1925</v>
      </c>
      <c r="B25" s="96">
        <v>0</v>
      </c>
      <c r="C25" s="96">
        <v>0</v>
      </c>
      <c r="D25" s="96">
        <v>0</v>
      </c>
      <c r="E25" s="99">
        <v>0</v>
      </c>
    </row>
    <row r="26" spans="1:5" x14ac:dyDescent="0.2">
      <c r="A26">
        <v>1930</v>
      </c>
      <c r="B26" s="96">
        <v>2687174.37</v>
      </c>
      <c r="C26" s="96">
        <v>2881071.59</v>
      </c>
      <c r="D26" s="96">
        <v>2313986.27</v>
      </c>
      <c r="E26" s="99">
        <v>2313986.27</v>
      </c>
    </row>
    <row r="27" spans="1:5" x14ac:dyDescent="0.2">
      <c r="A27">
        <v>1935</v>
      </c>
      <c r="B27" s="96">
        <v>96338.31</v>
      </c>
      <c r="C27" s="96">
        <v>96338.31</v>
      </c>
      <c r="D27" s="96">
        <v>53.99</v>
      </c>
      <c r="E27" s="99">
        <v>53.99</v>
      </c>
    </row>
    <row r="28" spans="1:5" x14ac:dyDescent="0.2">
      <c r="A28">
        <v>1940</v>
      </c>
      <c r="B28" s="96">
        <v>940008.47</v>
      </c>
      <c r="C28" s="96">
        <v>992102.7</v>
      </c>
      <c r="D28" s="96">
        <v>524648.97</v>
      </c>
      <c r="E28" s="99">
        <v>524648.97</v>
      </c>
    </row>
    <row r="29" spans="1:5" x14ac:dyDescent="0.2">
      <c r="A29">
        <v>1945</v>
      </c>
      <c r="B29" s="96">
        <v>14871.97</v>
      </c>
      <c r="C29" s="96">
        <v>14871.97</v>
      </c>
      <c r="D29" s="96">
        <v>2974.38</v>
      </c>
      <c r="E29" s="99">
        <v>2974.38</v>
      </c>
    </row>
    <row r="30" spans="1:5" x14ac:dyDescent="0.2">
      <c r="A30">
        <v>1950</v>
      </c>
      <c r="B30" s="96">
        <v>0</v>
      </c>
      <c r="C30" s="96">
        <v>0</v>
      </c>
      <c r="D30" s="96">
        <v>0</v>
      </c>
      <c r="E30" s="99">
        <v>0</v>
      </c>
    </row>
    <row r="31" spans="1:5" x14ac:dyDescent="0.2">
      <c r="A31">
        <v>1955</v>
      </c>
      <c r="B31" s="96">
        <v>0</v>
      </c>
      <c r="C31" s="96">
        <v>0</v>
      </c>
      <c r="D31" s="96">
        <v>0</v>
      </c>
      <c r="E31" s="99">
        <v>0</v>
      </c>
    </row>
    <row r="32" spans="1:5" x14ac:dyDescent="0.2">
      <c r="A32">
        <v>1960</v>
      </c>
      <c r="B32" s="96">
        <v>2631981.2599999998</v>
      </c>
      <c r="C32" s="96">
        <v>2859877.49</v>
      </c>
      <c r="D32" s="96">
        <v>214352.58</v>
      </c>
      <c r="E32" s="99">
        <v>214352.58</v>
      </c>
    </row>
    <row r="33" spans="1:5" x14ac:dyDescent="0.2">
      <c r="A33">
        <v>1965</v>
      </c>
      <c r="B33" s="96">
        <v>0</v>
      </c>
      <c r="C33" s="96">
        <v>0</v>
      </c>
      <c r="D33" s="96">
        <v>0</v>
      </c>
      <c r="E33" s="99">
        <v>0</v>
      </c>
    </row>
    <row r="34" spans="1:5" x14ac:dyDescent="0.2">
      <c r="A34">
        <v>1970</v>
      </c>
      <c r="B34" s="96">
        <v>314981.98</v>
      </c>
      <c r="C34" s="96">
        <v>314981.98</v>
      </c>
      <c r="D34" s="96">
        <v>136371.49</v>
      </c>
      <c r="E34" s="99">
        <v>136371.49</v>
      </c>
    </row>
    <row r="35" spans="1:5" x14ac:dyDescent="0.2">
      <c r="A35">
        <v>1975</v>
      </c>
      <c r="B35" s="96">
        <v>0</v>
      </c>
      <c r="C35" s="96">
        <v>0</v>
      </c>
      <c r="D35" s="96">
        <v>0</v>
      </c>
      <c r="E35" s="99">
        <v>0</v>
      </c>
    </row>
    <row r="36" spans="1:5" x14ac:dyDescent="0.2">
      <c r="A36">
        <v>1980</v>
      </c>
      <c r="B36" s="96">
        <v>0</v>
      </c>
      <c r="C36" s="96">
        <v>0</v>
      </c>
      <c r="D36" s="96">
        <v>666966</v>
      </c>
      <c r="E36" s="99">
        <v>666966</v>
      </c>
    </row>
    <row r="37" spans="1:5" x14ac:dyDescent="0.2">
      <c r="A37">
        <v>1985</v>
      </c>
      <c r="B37" s="96">
        <v>6157.62</v>
      </c>
      <c r="C37" s="96">
        <v>6157.62</v>
      </c>
      <c r="D37" s="96">
        <v>6555.22</v>
      </c>
      <c r="E37" s="99">
        <v>6555.22</v>
      </c>
    </row>
    <row r="38" spans="1:5" x14ac:dyDescent="0.2">
      <c r="A38">
        <v>1990</v>
      </c>
      <c r="B38" s="96">
        <v>0</v>
      </c>
      <c r="C38" s="96">
        <v>0</v>
      </c>
      <c r="D38" s="96">
        <v>0</v>
      </c>
      <c r="E38" s="99">
        <v>0</v>
      </c>
    </row>
    <row r="40" spans="1:5" x14ac:dyDescent="0.2">
      <c r="B40" s="95">
        <f>SUM(B2:B38)</f>
        <v>171980829.28</v>
      </c>
      <c r="C40" s="95">
        <f t="shared" ref="C40:E40" si="0">SUM(C2:C38)</f>
        <v>181934725.24999997</v>
      </c>
      <c r="D40" s="95">
        <f t="shared" si="0"/>
        <v>191891362.99000004</v>
      </c>
      <c r="E40" s="95">
        <f t="shared" si="0"/>
        <v>191891362.99000004</v>
      </c>
    </row>
    <row r="45" spans="1:5" x14ac:dyDescent="0.2">
      <c r="A45">
        <v>5005</v>
      </c>
      <c r="B45" s="95">
        <v>524044.57</v>
      </c>
      <c r="C45" s="95">
        <v>583226.27</v>
      </c>
      <c r="D45" s="95">
        <v>1768335.26</v>
      </c>
    </row>
    <row r="46" spans="1:5" x14ac:dyDescent="0.2">
      <c r="A46">
        <v>5010</v>
      </c>
      <c r="B46" s="95">
        <v>0</v>
      </c>
      <c r="C46" s="95">
        <v>0</v>
      </c>
      <c r="D46" s="95">
        <v>0</v>
      </c>
    </row>
    <row r="47" spans="1:5" x14ac:dyDescent="0.2">
      <c r="A47">
        <v>5012</v>
      </c>
      <c r="B47" s="95">
        <v>18689</v>
      </c>
      <c r="C47" s="95">
        <v>18994.189999999999</v>
      </c>
      <c r="D47" s="95">
        <v>20375.099999999999</v>
      </c>
    </row>
    <row r="48" spans="1:5" x14ac:dyDescent="0.2">
      <c r="A48">
        <v>5014</v>
      </c>
      <c r="B48" s="95">
        <v>0</v>
      </c>
      <c r="C48" s="95">
        <v>0</v>
      </c>
      <c r="D48" s="95">
        <v>0</v>
      </c>
    </row>
    <row r="49" spans="1:4" x14ac:dyDescent="0.2">
      <c r="A49">
        <v>5015</v>
      </c>
      <c r="B49" s="95">
        <v>0</v>
      </c>
      <c r="C49" s="95">
        <v>0</v>
      </c>
      <c r="D49" s="95">
        <v>0</v>
      </c>
    </row>
    <row r="50" spans="1:4" x14ac:dyDescent="0.2">
      <c r="A50">
        <v>5016</v>
      </c>
      <c r="B50" s="95">
        <v>0</v>
      </c>
      <c r="C50" s="95">
        <v>0</v>
      </c>
      <c r="D50" s="95">
        <v>0</v>
      </c>
    </row>
    <row r="51" spans="1:4" x14ac:dyDescent="0.2">
      <c r="A51">
        <v>5017</v>
      </c>
      <c r="B51" s="95">
        <v>946.26</v>
      </c>
      <c r="C51" s="95">
        <v>97.6</v>
      </c>
      <c r="D51" s="95">
        <v>24940.13</v>
      </c>
    </row>
    <row r="52" spans="1:4" x14ac:dyDescent="0.2">
      <c r="A52">
        <v>5020</v>
      </c>
      <c r="B52" s="95">
        <v>10075.290000000001</v>
      </c>
      <c r="C52" s="95">
        <v>9931.32</v>
      </c>
      <c r="D52" s="95">
        <v>17287.919999999998</v>
      </c>
    </row>
    <row r="53" spans="1:4" x14ac:dyDescent="0.2">
      <c r="A53">
        <v>5025</v>
      </c>
      <c r="B53" s="95">
        <v>41273.370000000003</v>
      </c>
      <c r="C53" s="95">
        <v>11285.68</v>
      </c>
      <c r="D53" s="95">
        <v>43654.52</v>
      </c>
    </row>
    <row r="54" spans="1:4" x14ac:dyDescent="0.2">
      <c r="A54">
        <v>5030</v>
      </c>
      <c r="B54" s="95">
        <v>0</v>
      </c>
      <c r="C54" s="95">
        <v>0</v>
      </c>
      <c r="D54" s="95">
        <v>0</v>
      </c>
    </row>
    <row r="55" spans="1:4" x14ac:dyDescent="0.2">
      <c r="A55">
        <v>5035</v>
      </c>
      <c r="B55" s="95">
        <v>0</v>
      </c>
      <c r="C55" s="95">
        <v>0</v>
      </c>
      <c r="D55" s="95">
        <v>0</v>
      </c>
    </row>
    <row r="56" spans="1:4" x14ac:dyDescent="0.2">
      <c r="A56">
        <v>5040</v>
      </c>
      <c r="B56" s="95">
        <v>276235.28999999998</v>
      </c>
      <c r="C56" s="95">
        <v>292862.31</v>
      </c>
      <c r="D56" s="95">
        <v>228833.32</v>
      </c>
    </row>
    <row r="57" spans="1:4" x14ac:dyDescent="0.2">
      <c r="A57">
        <v>5045</v>
      </c>
      <c r="B57" s="95">
        <v>26820.38</v>
      </c>
      <c r="C57" s="95">
        <v>26962.54</v>
      </c>
      <c r="D57" s="95">
        <v>7603.73</v>
      </c>
    </row>
    <row r="58" spans="1:4" x14ac:dyDescent="0.2">
      <c r="A58">
        <v>5050</v>
      </c>
      <c r="B58" s="95">
        <v>0</v>
      </c>
      <c r="C58" s="95">
        <v>0</v>
      </c>
      <c r="D58" s="95">
        <v>0</v>
      </c>
    </row>
    <row r="59" spans="1:4" x14ac:dyDescent="0.2">
      <c r="A59">
        <v>5055</v>
      </c>
      <c r="B59" s="95">
        <v>0</v>
      </c>
      <c r="C59" s="95">
        <v>0</v>
      </c>
      <c r="D59" s="95">
        <v>0</v>
      </c>
    </row>
    <row r="60" spans="1:4" x14ac:dyDescent="0.2">
      <c r="A60">
        <v>5065</v>
      </c>
      <c r="B60" s="95">
        <v>271765.33</v>
      </c>
      <c r="C60" s="95">
        <v>-81264</v>
      </c>
      <c r="D60" s="95">
        <v>-183675</v>
      </c>
    </row>
    <row r="61" spans="1:4" x14ac:dyDescent="0.2">
      <c r="A61">
        <v>5070</v>
      </c>
      <c r="B61" s="95">
        <v>0</v>
      </c>
      <c r="C61" s="95">
        <v>0</v>
      </c>
      <c r="D61" s="95">
        <v>0</v>
      </c>
    </row>
    <row r="62" spans="1:4" x14ac:dyDescent="0.2">
      <c r="A62">
        <v>5075</v>
      </c>
      <c r="B62" s="95">
        <v>0</v>
      </c>
      <c r="C62" s="95">
        <v>0</v>
      </c>
      <c r="D62" s="95">
        <v>0</v>
      </c>
    </row>
    <row r="63" spans="1:4" x14ac:dyDescent="0.2">
      <c r="A63">
        <v>5085</v>
      </c>
      <c r="B63" s="95">
        <v>95423.24</v>
      </c>
      <c r="C63" s="95">
        <v>58179.25</v>
      </c>
      <c r="D63" s="95">
        <v>1112155.93</v>
      </c>
    </row>
    <row r="64" spans="1:4" x14ac:dyDescent="0.2">
      <c r="A64">
        <v>5090</v>
      </c>
      <c r="B64" s="95">
        <v>0</v>
      </c>
      <c r="C64" s="95">
        <v>0</v>
      </c>
      <c r="D64" s="95">
        <v>0</v>
      </c>
    </row>
    <row r="65" spans="1:4" x14ac:dyDescent="0.2">
      <c r="A65">
        <v>5095</v>
      </c>
      <c r="B65" s="95">
        <v>8622.7800000000007</v>
      </c>
      <c r="C65" s="95">
        <v>8721.86</v>
      </c>
      <c r="D65" s="95">
        <v>8736.91</v>
      </c>
    </row>
    <row r="66" spans="1:4" x14ac:dyDescent="0.2">
      <c r="A66">
        <v>5096</v>
      </c>
      <c r="B66" s="95">
        <v>0</v>
      </c>
      <c r="C66" s="95">
        <v>0</v>
      </c>
      <c r="D66" s="95">
        <v>0</v>
      </c>
    </row>
    <row r="67" spans="1:4" x14ac:dyDescent="0.2">
      <c r="A67">
        <v>5105</v>
      </c>
      <c r="B67" s="95">
        <v>0</v>
      </c>
      <c r="C67" s="95">
        <v>0</v>
      </c>
      <c r="D67" s="95">
        <v>0</v>
      </c>
    </row>
    <row r="68" spans="1:4" x14ac:dyDescent="0.2">
      <c r="A68">
        <v>5110</v>
      </c>
      <c r="B68" s="95">
        <v>0</v>
      </c>
      <c r="C68" s="95">
        <v>0</v>
      </c>
      <c r="D68" s="95">
        <v>0</v>
      </c>
    </row>
    <row r="69" spans="1:4" x14ac:dyDescent="0.2">
      <c r="A69">
        <v>5112</v>
      </c>
      <c r="B69" s="95">
        <v>0</v>
      </c>
      <c r="C69" s="95">
        <v>0</v>
      </c>
      <c r="D69" s="95">
        <v>0</v>
      </c>
    </row>
    <row r="70" spans="1:4" x14ac:dyDescent="0.2">
      <c r="A70">
        <v>5114</v>
      </c>
      <c r="B70" s="95">
        <v>3935</v>
      </c>
      <c r="C70" s="95">
        <v>4910</v>
      </c>
      <c r="D70" s="95">
        <v>11672.5</v>
      </c>
    </row>
    <row r="71" spans="1:4" x14ac:dyDescent="0.2">
      <c r="A71">
        <v>5120</v>
      </c>
      <c r="B71" s="95">
        <v>32462.57</v>
      </c>
      <c r="C71" s="95">
        <v>92662.41</v>
      </c>
      <c r="D71" s="95">
        <v>110520.97</v>
      </c>
    </row>
    <row r="72" spans="1:4" x14ac:dyDescent="0.2">
      <c r="A72">
        <v>5125</v>
      </c>
      <c r="B72" s="95">
        <v>463758.45</v>
      </c>
      <c r="C72" s="95">
        <v>350127.97</v>
      </c>
      <c r="D72" s="95">
        <v>539123.38</v>
      </c>
    </row>
    <row r="73" spans="1:4" x14ac:dyDescent="0.2">
      <c r="A73">
        <v>5130</v>
      </c>
      <c r="B73" s="95">
        <v>316027.90999999997</v>
      </c>
      <c r="C73" s="95">
        <v>404889.32</v>
      </c>
      <c r="D73" s="95">
        <v>253543.14</v>
      </c>
    </row>
    <row r="74" spans="1:4" x14ac:dyDescent="0.2">
      <c r="A74">
        <v>5135</v>
      </c>
      <c r="B74" s="95">
        <v>126179.1</v>
      </c>
      <c r="C74" s="95">
        <v>85062.41</v>
      </c>
      <c r="D74" s="95">
        <v>153795.96</v>
      </c>
    </row>
    <row r="75" spans="1:4" x14ac:dyDescent="0.2">
      <c r="A75">
        <v>5145</v>
      </c>
      <c r="B75" s="95">
        <v>57835.28</v>
      </c>
      <c r="C75" s="95">
        <v>140417.35999999999</v>
      </c>
      <c r="D75" s="95">
        <v>161395.44</v>
      </c>
    </row>
    <row r="76" spans="1:4" x14ac:dyDescent="0.2">
      <c r="A76">
        <v>5150</v>
      </c>
      <c r="B76" s="95">
        <v>174106.73</v>
      </c>
      <c r="C76" s="95">
        <v>155523.9</v>
      </c>
      <c r="D76" s="95">
        <v>174420.81</v>
      </c>
    </row>
    <row r="77" spans="1:4" x14ac:dyDescent="0.2">
      <c r="A77">
        <v>5155</v>
      </c>
      <c r="B77" s="95">
        <v>193873.53</v>
      </c>
      <c r="C77" s="95">
        <v>152343.25</v>
      </c>
      <c r="D77" s="95">
        <v>180505.01</v>
      </c>
    </row>
    <row r="78" spans="1:4" x14ac:dyDescent="0.2">
      <c r="A78">
        <v>5160</v>
      </c>
      <c r="B78" s="95">
        <v>423694.3</v>
      </c>
      <c r="C78" s="95">
        <v>264691.09000000003</v>
      </c>
      <c r="D78" s="95">
        <v>269860.69</v>
      </c>
    </row>
    <row r="79" spans="1:4" x14ac:dyDescent="0.2">
      <c r="A79">
        <v>5175</v>
      </c>
      <c r="B79" s="95">
        <v>17365.18</v>
      </c>
      <c r="C79" s="95">
        <v>4180.96</v>
      </c>
      <c r="D79" s="95">
        <v>2952.72</v>
      </c>
    </row>
    <row r="80" spans="1:4" x14ac:dyDescent="0.2">
      <c r="A80">
        <v>5305</v>
      </c>
      <c r="B80" s="95">
        <v>278169.84999999998</v>
      </c>
      <c r="C80" s="95">
        <v>190091.42</v>
      </c>
      <c r="D80" s="95">
        <v>500161.99</v>
      </c>
    </row>
    <row r="81" spans="1:4" x14ac:dyDescent="0.2">
      <c r="A81">
        <v>5310</v>
      </c>
      <c r="B81" s="95">
        <v>302423.25</v>
      </c>
      <c r="C81" s="95">
        <v>277661.69</v>
      </c>
      <c r="D81" s="95">
        <v>312990.83</v>
      </c>
    </row>
    <row r="82" spans="1:4" x14ac:dyDescent="0.2">
      <c r="A82">
        <v>5315</v>
      </c>
      <c r="B82" s="95">
        <v>1271395.04</v>
      </c>
      <c r="C82" s="95">
        <v>1528625.48</v>
      </c>
      <c r="D82" s="95">
        <v>1372598.87</v>
      </c>
    </row>
    <row r="83" spans="1:4" x14ac:dyDescent="0.2">
      <c r="A83">
        <v>5320</v>
      </c>
      <c r="B83" s="95">
        <v>0</v>
      </c>
      <c r="C83" s="95">
        <v>0</v>
      </c>
      <c r="D83" s="95">
        <v>0</v>
      </c>
    </row>
    <row r="84" spans="1:4" x14ac:dyDescent="0.2">
      <c r="A84">
        <v>5325</v>
      </c>
      <c r="B84" s="95">
        <v>-20.72</v>
      </c>
      <c r="C84" s="95">
        <v>11.59</v>
      </c>
      <c r="D84" s="95">
        <v>71.41</v>
      </c>
    </row>
    <row r="85" spans="1:4" x14ac:dyDescent="0.2">
      <c r="A85">
        <v>5330</v>
      </c>
      <c r="B85" s="95">
        <v>77758.61</v>
      </c>
      <c r="C85" s="95">
        <v>46678.559999999998</v>
      </c>
      <c r="D85" s="95">
        <v>56169.55</v>
      </c>
    </row>
    <row r="86" spans="1:4" x14ac:dyDescent="0.2">
      <c r="A86">
        <v>5340</v>
      </c>
      <c r="B86" s="95">
        <v>3646.66</v>
      </c>
      <c r="C86" s="95">
        <v>541.89</v>
      </c>
      <c r="D86" s="95">
        <v>4107.59</v>
      </c>
    </row>
    <row r="87" spans="1:4" x14ac:dyDescent="0.2">
      <c r="A87">
        <v>5405</v>
      </c>
      <c r="B87" s="95">
        <v>0</v>
      </c>
      <c r="C87" s="95">
        <v>0</v>
      </c>
      <c r="D87" s="95">
        <v>0</v>
      </c>
    </row>
    <row r="88" spans="1:4" x14ac:dyDescent="0.2">
      <c r="A88">
        <v>5410</v>
      </c>
      <c r="B88" s="95">
        <v>4721.32</v>
      </c>
      <c r="C88" s="95">
        <v>1346.45</v>
      </c>
      <c r="D88" s="95">
        <v>5144.6000000000004</v>
      </c>
    </row>
    <row r="89" spans="1:4" x14ac:dyDescent="0.2">
      <c r="A89">
        <v>5420</v>
      </c>
      <c r="B89" s="95">
        <v>0</v>
      </c>
      <c r="C89" s="95">
        <v>0</v>
      </c>
      <c r="D89" s="95">
        <v>0</v>
      </c>
    </row>
    <row r="90" spans="1:4" x14ac:dyDescent="0.2">
      <c r="A90">
        <v>5425</v>
      </c>
      <c r="B90" s="95">
        <v>0</v>
      </c>
      <c r="C90" s="95">
        <v>0</v>
      </c>
      <c r="D90" s="95">
        <v>0</v>
      </c>
    </row>
    <row r="91" spans="1:4" x14ac:dyDescent="0.2">
      <c r="A91">
        <v>5515</v>
      </c>
      <c r="B91" s="95">
        <v>0</v>
      </c>
      <c r="C91" s="95">
        <v>0</v>
      </c>
      <c r="D91" s="95">
        <v>0</v>
      </c>
    </row>
    <row r="92" spans="1:4" x14ac:dyDescent="0.2">
      <c r="A92">
        <v>5605</v>
      </c>
      <c r="B92" s="95">
        <v>645283.93000000005</v>
      </c>
      <c r="C92" s="95">
        <v>648410.88</v>
      </c>
      <c r="D92" s="95">
        <v>110029.3</v>
      </c>
    </row>
    <row r="93" spans="1:4" x14ac:dyDescent="0.2">
      <c r="A93">
        <v>5610</v>
      </c>
      <c r="B93" s="95">
        <v>1290433.24</v>
      </c>
      <c r="C93" s="95">
        <v>1973398.55</v>
      </c>
      <c r="D93" s="95">
        <v>2367520.17</v>
      </c>
    </row>
    <row r="94" spans="1:4" x14ac:dyDescent="0.2">
      <c r="A94">
        <v>5615</v>
      </c>
      <c r="B94" s="95">
        <v>196140.77</v>
      </c>
      <c r="C94" s="95">
        <v>222808.28</v>
      </c>
      <c r="D94" s="95">
        <v>206211.44</v>
      </c>
    </row>
    <row r="95" spans="1:4" x14ac:dyDescent="0.2">
      <c r="A95">
        <v>5620</v>
      </c>
      <c r="B95" s="95">
        <v>255278.26</v>
      </c>
      <c r="C95" s="95">
        <v>337707.82</v>
      </c>
      <c r="D95" s="95">
        <v>472949.47</v>
      </c>
    </row>
    <row r="96" spans="1:4" x14ac:dyDescent="0.2">
      <c r="A96">
        <v>5625</v>
      </c>
      <c r="B96" s="95">
        <v>-594198.73</v>
      </c>
      <c r="C96" s="95">
        <v>-527317.75</v>
      </c>
      <c r="D96" s="95">
        <v>-669983.52</v>
      </c>
    </row>
    <row r="97" spans="1:4" x14ac:dyDescent="0.2">
      <c r="A97">
        <v>5630</v>
      </c>
      <c r="B97" s="95">
        <v>247710.56</v>
      </c>
      <c r="C97" s="95">
        <v>449405.55</v>
      </c>
      <c r="D97" s="95">
        <v>528840.65</v>
      </c>
    </row>
    <row r="98" spans="1:4" x14ac:dyDescent="0.2">
      <c r="A98">
        <v>5635</v>
      </c>
      <c r="B98" s="95">
        <v>38810.33</v>
      </c>
      <c r="C98" s="95">
        <v>62809.98</v>
      </c>
      <c r="D98" s="95">
        <v>68655.360000000001</v>
      </c>
    </row>
    <row r="99" spans="1:4" x14ac:dyDescent="0.2">
      <c r="A99">
        <v>5640</v>
      </c>
      <c r="B99" s="95">
        <v>107771.6</v>
      </c>
      <c r="C99" s="95">
        <v>70887.98</v>
      </c>
      <c r="D99" s="95">
        <v>82099.320000000007</v>
      </c>
    </row>
    <row r="100" spans="1:4" x14ac:dyDescent="0.2">
      <c r="A100">
        <v>5645</v>
      </c>
      <c r="B100" s="95">
        <v>647830.62</v>
      </c>
      <c r="C100" s="95">
        <v>588530.73</v>
      </c>
      <c r="D100" s="95">
        <v>931791.58</v>
      </c>
    </row>
    <row r="101" spans="1:4" x14ac:dyDescent="0.2">
      <c r="A101">
        <v>5650</v>
      </c>
      <c r="C101" s="95">
        <v>0</v>
      </c>
      <c r="D101" s="95">
        <v>0</v>
      </c>
    </row>
    <row r="102" spans="1:4" x14ac:dyDescent="0.2">
      <c r="A102">
        <v>5655</v>
      </c>
      <c r="B102" s="95">
        <v>286947.84999999998</v>
      </c>
      <c r="C102" s="95">
        <v>219964.2</v>
      </c>
      <c r="D102" s="95">
        <v>194715.96</v>
      </c>
    </row>
    <row r="103" spans="1:4" x14ac:dyDescent="0.2">
      <c r="A103">
        <v>5660</v>
      </c>
      <c r="B103" s="95">
        <v>39187.61</v>
      </c>
      <c r="C103" s="95">
        <v>46445.27</v>
      </c>
      <c r="D103" s="95">
        <v>60142.8</v>
      </c>
    </row>
    <row r="104" spans="1:4" x14ac:dyDescent="0.2">
      <c r="A104">
        <v>5665</v>
      </c>
      <c r="B104" s="95">
        <v>607259.5</v>
      </c>
      <c r="C104" s="95">
        <v>451524.28</v>
      </c>
      <c r="D104" s="95">
        <v>509165.52</v>
      </c>
    </row>
    <row r="105" spans="1:4" x14ac:dyDescent="0.2">
      <c r="A105">
        <v>5670</v>
      </c>
      <c r="B105" s="95">
        <v>0</v>
      </c>
      <c r="C105" s="95">
        <v>478470.89</v>
      </c>
      <c r="D105" s="95">
        <v>0</v>
      </c>
    </row>
    <row r="106" spans="1:4" x14ac:dyDescent="0.2">
      <c r="A106">
        <v>5675</v>
      </c>
      <c r="B106" s="95">
        <v>433194.74</v>
      </c>
      <c r="C106" s="95">
        <v>0</v>
      </c>
      <c r="D106" s="95">
        <v>575454.1</v>
      </c>
    </row>
    <row r="107" spans="1:4" x14ac:dyDescent="0.2">
      <c r="A107">
        <v>5680</v>
      </c>
      <c r="B107" s="95">
        <v>0</v>
      </c>
      <c r="C107" s="95">
        <v>0</v>
      </c>
      <c r="D107" s="95">
        <v>0</v>
      </c>
    </row>
    <row r="108" spans="1:4" x14ac:dyDescent="0.2">
      <c r="A108">
        <v>6210</v>
      </c>
      <c r="B108" s="95">
        <v>0</v>
      </c>
      <c r="C108" s="95">
        <v>0</v>
      </c>
      <c r="D108" s="95">
        <v>0</v>
      </c>
    </row>
    <row r="111" spans="1:4" x14ac:dyDescent="0.2">
      <c r="A111" s="100" t="s">
        <v>70</v>
      </c>
      <c r="B111" s="95">
        <f>SUM(B45:B59)+SUM(B60:B66)</f>
        <v>1273895.51</v>
      </c>
      <c r="C111" s="95">
        <f t="shared" ref="C111:D111" si="1">SUM(C45:C59)+SUM(C60:C66)</f>
        <v>928997.0199999999</v>
      </c>
      <c r="D111" s="95">
        <f t="shared" si="1"/>
        <v>3048247.82</v>
      </c>
    </row>
    <row r="112" spans="1:4" x14ac:dyDescent="0.2">
      <c r="A112" s="100" t="s">
        <v>71</v>
      </c>
      <c r="B112" s="95">
        <f>SUM(B67:B79)</f>
        <v>1809238.05</v>
      </c>
      <c r="C112" s="95">
        <f t="shared" ref="C112:D112" si="2">SUM(C67:C79)</f>
        <v>1654808.67</v>
      </c>
      <c r="D112" s="95">
        <f t="shared" si="2"/>
        <v>1857790.6199999999</v>
      </c>
    </row>
    <row r="113" spans="1:4" x14ac:dyDescent="0.2">
      <c r="A113" s="100" t="s">
        <v>72</v>
      </c>
      <c r="B113" s="95">
        <f>SUM(B80:B86)</f>
        <v>1933372.6900000002</v>
      </c>
      <c r="C113" s="95">
        <f t="shared" ref="C113:D113" si="3">SUM(C80:C86)</f>
        <v>2043610.63</v>
      </c>
      <c r="D113" s="95">
        <f t="shared" si="3"/>
        <v>2246100.2400000002</v>
      </c>
    </row>
    <row r="114" spans="1:4" x14ac:dyDescent="0.2">
      <c r="A114" s="100" t="s">
        <v>73</v>
      </c>
      <c r="B114" s="95">
        <f>SUM(B87:B90)</f>
        <v>4721.32</v>
      </c>
      <c r="C114" s="95">
        <f t="shared" ref="C114:D114" si="4">SUM(C87:C90)</f>
        <v>1346.45</v>
      </c>
      <c r="D114" s="95">
        <f t="shared" si="4"/>
        <v>5144.6000000000004</v>
      </c>
    </row>
    <row r="115" spans="1:4" x14ac:dyDescent="0.2">
      <c r="A115" s="100" t="s">
        <v>74</v>
      </c>
      <c r="B115" s="95">
        <f>SUM(B92:B97)+SUM(B99:B102)+SUM(B104:B107)</f>
        <v>4123652.34</v>
      </c>
      <c r="C115" s="95">
        <f t="shared" ref="C115:D115" si="5">SUM(C92:C97)+SUM(C99:C102)+SUM(C104:C107)</f>
        <v>4913791.4099999992</v>
      </c>
      <c r="D115" s="95">
        <f t="shared" si="5"/>
        <v>5308793.9899999993</v>
      </c>
    </row>
    <row r="116" spans="1:4" x14ac:dyDescent="0.2">
      <c r="A116" s="101" t="s">
        <v>75</v>
      </c>
      <c r="B116" s="95">
        <f>B98+B108</f>
        <v>38810.33</v>
      </c>
      <c r="C116" s="95">
        <f t="shared" ref="C116:D116" si="6">C98+C108</f>
        <v>62809.98</v>
      </c>
      <c r="D116" s="95">
        <f t="shared" si="6"/>
        <v>68655.360000000001</v>
      </c>
    </row>
    <row r="117" spans="1:4" x14ac:dyDescent="0.2">
      <c r="A117" s="101" t="s">
        <v>76</v>
      </c>
      <c r="B117" s="95">
        <f>B91+B103</f>
        <v>39187.61</v>
      </c>
      <c r="C117" s="95">
        <f t="shared" ref="C117:D117" si="7">C91+C103</f>
        <v>46445.27</v>
      </c>
      <c r="D117" s="95">
        <f t="shared" si="7"/>
        <v>60142.8</v>
      </c>
    </row>
    <row r="118" spans="1:4" x14ac:dyDescent="0.2">
      <c r="A118" s="100"/>
    </row>
    <row r="119" spans="1:4" x14ac:dyDescent="0.2">
      <c r="A119" s="100">
        <v>5014</v>
      </c>
      <c r="B119" s="95">
        <f>B48</f>
        <v>0</v>
      </c>
      <c r="C119" s="95">
        <f t="shared" ref="C119:D119" si="8">C48</f>
        <v>0</v>
      </c>
      <c r="D119" s="95">
        <f t="shared" si="8"/>
        <v>0</v>
      </c>
    </row>
    <row r="120" spans="1:4" x14ac:dyDescent="0.2">
      <c r="A120" s="100">
        <v>5015</v>
      </c>
      <c r="B120" s="95">
        <f>B49</f>
        <v>0</v>
      </c>
      <c r="C120" s="95">
        <f t="shared" ref="C120:D120" si="9">C49</f>
        <v>0</v>
      </c>
      <c r="D120" s="95">
        <f t="shared" si="9"/>
        <v>0</v>
      </c>
    </row>
    <row r="121" spans="1:4" x14ac:dyDescent="0.2">
      <c r="A121" s="100">
        <v>5112</v>
      </c>
      <c r="B121" s="95">
        <f>B69</f>
        <v>0</v>
      </c>
      <c r="C121" s="95">
        <f t="shared" ref="C121:D121" si="10">C69</f>
        <v>0</v>
      </c>
      <c r="D121" s="95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OM&amp;A</vt:lpstr>
      <vt:lpstr>Capital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birceanu</cp:lastModifiedBy>
  <cp:lastPrinted>2013-07-02T14:55:21Z</cp:lastPrinted>
  <dcterms:created xsi:type="dcterms:W3CDTF">2013-06-12T12:16:53Z</dcterms:created>
  <dcterms:modified xsi:type="dcterms:W3CDTF">2013-07-03T15:24:13Z</dcterms:modified>
</cp:coreProperties>
</file>