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6760" windowHeight="11085"/>
  </bookViews>
  <sheets>
    <sheet name="OM&amp;A" sheetId="2" r:id="rId1"/>
    <sheet name="Capital" sheetId="3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I39" i="3" l="1"/>
  <c r="H39" i="3"/>
  <c r="G39" i="3"/>
  <c r="A2" i="3"/>
  <c r="I15" i="2"/>
  <c r="H15" i="2"/>
  <c r="G15" i="2"/>
  <c r="G12" i="2" l="1"/>
  <c r="G11" i="2"/>
  <c r="G10" i="2"/>
  <c r="G9" i="2"/>
  <c r="G8" i="2"/>
  <c r="G7" i="2"/>
  <c r="G6" i="2"/>
  <c r="H12" i="2"/>
  <c r="H11" i="2"/>
  <c r="H10" i="2"/>
  <c r="H9" i="2"/>
  <c r="H8" i="2"/>
  <c r="H7" i="2"/>
  <c r="H6" i="2"/>
  <c r="I12" i="2"/>
  <c r="I11" i="2"/>
  <c r="I10" i="2"/>
  <c r="I9" i="2"/>
  <c r="I8" i="2"/>
  <c r="I7" i="2"/>
  <c r="I6" i="2"/>
  <c r="N15" i="2" l="1"/>
  <c r="M15" i="2"/>
  <c r="L15" i="2"/>
  <c r="G31" i="3" l="1"/>
  <c r="G28" i="3"/>
  <c r="G29" i="3" s="1"/>
  <c r="H28" i="3"/>
  <c r="H29" i="3" s="1"/>
  <c r="I28" i="3"/>
  <c r="I29" i="3" s="1"/>
  <c r="I40" i="3" l="1"/>
  <c r="H40" i="3"/>
  <c r="G40" i="3"/>
  <c r="I34" i="3"/>
  <c r="H34" i="3"/>
  <c r="G34" i="3"/>
  <c r="G35" i="3" s="1"/>
  <c r="I31" i="3"/>
  <c r="H31" i="3"/>
  <c r="H17" i="3"/>
  <c r="I17" i="3"/>
  <c r="G17" i="3"/>
  <c r="I35" i="3" l="1"/>
  <c r="H35" i="3"/>
  <c r="H36" i="2"/>
  <c r="H35" i="2"/>
  <c r="H34" i="2"/>
  <c r="I34" i="2"/>
  <c r="I35" i="2"/>
  <c r="I36" i="2"/>
  <c r="G36" i="2"/>
  <c r="G35" i="2"/>
  <c r="G34" i="2"/>
  <c r="H9" i="3"/>
  <c r="I9" i="3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G9" i="3" l="1"/>
  <c r="G26" i="2"/>
  <c r="G30" i="2" s="1"/>
  <c r="G13" i="2"/>
  <c r="G16" i="2" s="1"/>
</calcChain>
</file>

<file path=xl/sharedStrings.xml><?xml version="1.0" encoding="utf-8"?>
<sst xmlns="http://schemas.openxmlformats.org/spreadsheetml/2006/main" count="107" uniqueCount="70">
  <si>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</si>
  <si>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</si>
  <si>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</si>
  <si>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</si>
  <si>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</si>
  <si>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</si>
  <si>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</si>
  <si>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</si>
  <si>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</si>
  <si>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</si>
  <si>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</si>
  <si>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</si>
  <si>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</si>
  <si>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</si>
  <si>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</si>
  <si>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</si>
  <si>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</si>
  <si>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</si>
  <si>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</si>
  <si>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</si>
  <si>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</si>
  <si>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</si>
  <si>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</si>
  <si>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</si>
  <si>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</si>
  <si>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</si>
  <si>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</si>
  <si>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</si>
  <si>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</si>
  <si>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</si>
  <si>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</si>
  <si>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</si>
  <si>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</si>
  <si>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</si>
  <si>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</si>
  <si>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</si>
  <si>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</si>
  <si>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</si>
  <si>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</si>
  <si>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</si>
  <si>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</si>
  <si>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</si>
  <si>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</si>
  <si>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</si>
  <si>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</si>
  <si>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</si>
  <si>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</si>
  <si>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</si>
  <si>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</si>
  <si>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</si>
  <si>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</si>
  <si>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</si>
  <si>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</si>
  <si>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</si>
  <si>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</si>
  <si>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</si>
  <si>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</si>
  <si>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</si>
  <si>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</si>
  <si>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</si>
  <si>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</si>
  <si>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</si>
  <si>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</si>
  <si>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</si>
  <si>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</si>
  <si>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</si>
  <si>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</si>
  <si>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</si>
  <si>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</si>
  <si>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Whitby Hydro Electric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</si>
</sst>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4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4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4" fontId="12" fillId="0" borderId="10" xfId="1" applyNumberFormat="1" applyFont="1" applyBorder="1"/>
    <xf numFmtId="164" fontId="12" fillId="0" borderId="11" xfId="1" applyNumberFormat="1" applyFont="1" applyBorder="1"/>
    <xf numFmtId="164" fontId="12" fillId="0" borderId="13" xfId="1" applyNumberFormat="1" applyFont="1" applyBorder="1"/>
    <xf numFmtId="164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4" fontId="12" fillId="0" borderId="9" xfId="1" applyNumberFormat="1" applyFont="1" applyBorder="1"/>
    <xf numFmtId="164" fontId="12" fillId="0" borderId="14" xfId="1" applyNumberFormat="1" applyFont="1" applyBorder="1"/>
    <xf numFmtId="164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4" fontId="13" fillId="3" borderId="1" xfId="1" applyNumberFormat="1" applyFont="1" applyFill="1" applyBorder="1"/>
    <xf numFmtId="164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4" fontId="12" fillId="0" borderId="8" xfId="1" applyNumberFormat="1" applyFont="1" applyBorder="1"/>
    <xf numFmtId="164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4" fontId="16" fillId="0" borderId="4" xfId="1" applyNumberFormat="1" applyFont="1" applyBorder="1"/>
    <xf numFmtId="0" fontId="12" fillId="0" borderId="5" xfId="0" applyFont="1" applyBorder="1"/>
    <xf numFmtId="164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4" fontId="12" fillId="0" borderId="5" xfId="1" applyNumberFormat="1" applyFont="1" applyBorder="1"/>
    <xf numFmtId="164" fontId="13" fillId="0" borderId="8" xfId="1" applyNumberFormat="1" applyFont="1" applyBorder="1"/>
    <xf numFmtId="164" fontId="13" fillId="0" borderId="9" xfId="1" applyNumberFormat="1" applyFont="1" applyBorder="1"/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164" fontId="12" fillId="6" borderId="13" xfId="1" applyNumberFormat="1" applyFont="1" applyFill="1" applyBorder="1"/>
    <xf numFmtId="164" fontId="13" fillId="6" borderId="1" xfId="1" applyNumberFormat="1" applyFont="1" applyFill="1" applyBorder="1"/>
    <xf numFmtId="164" fontId="13" fillId="7" borderId="1" xfId="1" applyNumberFormat="1" applyFont="1" applyFill="1" applyBorder="1"/>
    <xf numFmtId="164" fontId="12" fillId="7" borderId="1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/Renewed%20Regulatory%20Framework%20RRF%202012/Review%20of%20Data%20for%204th%20Gen%20IR/Trial%20Balance%20-%20A2%20copy%20template%20for%20loading%20data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EB/Renewed%20Regulatory%20Framework%20RRF%202012/Review%20of%20Data%20for%204th%20Gen%20IR/PEG%20revised%20May%2029%202013/TFP%20and%20BM%20database%20calculation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e2010to rate app for OMA"/>
      <sheetName val="template for loading"/>
      <sheetName val="Sheet2"/>
      <sheetName val="Sheet3"/>
    </sheetNames>
    <sheetDataSet>
      <sheetData sheetId="0"/>
      <sheetData sheetId="1">
        <row r="463">
          <cell r="G463">
            <v>2034669.61</v>
          </cell>
          <cell r="I463">
            <v>1973078.9100000001</v>
          </cell>
          <cell r="L463">
            <v>1843244.15</v>
          </cell>
        </row>
        <row r="464">
          <cell r="G464">
            <v>1409836.46</v>
          </cell>
          <cell r="I464">
            <v>1652115.1900000002</v>
          </cell>
          <cell r="L464">
            <v>1896072</v>
          </cell>
        </row>
        <row r="465">
          <cell r="G465">
            <v>1958677.79</v>
          </cell>
          <cell r="I465">
            <v>1944638.65</v>
          </cell>
          <cell r="L465">
            <v>1826805.31</v>
          </cell>
        </row>
        <row r="466">
          <cell r="G466">
            <v>3318.44</v>
          </cell>
          <cell r="I466">
            <v>1291.8599999999999</v>
          </cell>
          <cell r="L466">
            <v>2860</v>
          </cell>
        </row>
        <row r="467">
          <cell r="G467">
            <v>2706156.08</v>
          </cell>
          <cell r="I467">
            <v>2793070.69</v>
          </cell>
          <cell r="L467">
            <v>2592398.12</v>
          </cell>
        </row>
        <row r="468">
          <cell r="G468">
            <v>95778.27</v>
          </cell>
          <cell r="I468">
            <v>92995</v>
          </cell>
          <cell r="L468">
            <v>30864.62</v>
          </cell>
        </row>
        <row r="469">
          <cell r="G469">
            <v>0</v>
          </cell>
          <cell r="I469">
            <v>6262.3</v>
          </cell>
          <cell r="L469">
            <v>232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FP Calculations"/>
      <sheetName val="BM Database"/>
      <sheetName val="peer group data"/>
      <sheetName val="Capital Calculations for TFP"/>
      <sheetName val="Capital Calculations for BM"/>
      <sheetName val="OM&amp;A Calculation"/>
      <sheetName val="Output Indexes"/>
      <sheetName val="Historical Asset Price"/>
      <sheetName val="OM&amp;A Price"/>
      <sheetName val="Z variables"/>
      <sheetName val="Q Capital Data"/>
      <sheetName val="Q OM&amp;A"/>
      <sheetName val="Q Output"/>
      <sheetName val="Q Business Conditions"/>
      <sheetName val="data request responses"/>
      <sheetName val="Aggregate HV charges"/>
      <sheetName val="HV-Related O&amp;M Exp"/>
      <sheetName val="GDPIPI Ontario"/>
      <sheetName val="AWE cansim2989359206085412410"/>
      <sheetName val="Z variable key"/>
      <sheetName val="embedded dist summary"/>
      <sheetName val="data changes"/>
      <sheetName val="adj v nonadj"/>
      <sheetName val="capital cost changes"/>
      <sheetName val="OM&amp;A Adj Summary"/>
      <sheetName val="Capital Adj Summary"/>
      <sheetName val="Adj Cap Calc 2"/>
      <sheetName val="Adj Cap Calc 3"/>
      <sheetName val="Adj Cap Calc4"/>
    </sheetNames>
    <sheetDataSet>
      <sheetData sheetId="0"/>
      <sheetData sheetId="1"/>
      <sheetData sheetId="2"/>
      <sheetData sheetId="3"/>
      <sheetData sheetId="4"/>
      <sheetData sheetId="5"/>
      <sheetData sheetId="6">
        <row r="739">
          <cell r="D739">
            <v>8192476.2000000002</v>
          </cell>
        </row>
        <row r="740">
          <cell r="D740">
            <v>8463452.5999999996</v>
          </cell>
        </row>
        <row r="741">
          <cell r="D741">
            <v>8403954.5700000003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zoomScaleNormal="100" workbookViewId="0">
      <selection activeCell="K26" sqref="K26"/>
    </sheetView>
  </sheetViews>
  <sheetFormatPr defaultRowHeight="12.75" x14ac:dyDescent="0.2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1.6640625" style="49" bestFit="1" customWidth="1"/>
    <col min="15" max="16384" width="8.88671875" style="49"/>
  </cols>
  <sheetData>
    <row r="1" spans="1:15" ht="13.5" thickBot="1" x14ac:dyDescent="0.25"/>
    <row r="2" spans="1:15" ht="13.5" thickBot="1" x14ac:dyDescent="0.25">
      <c r="A2" s="99" t="s">
        <v>69</v>
      </c>
      <c r="B2" s="100"/>
      <c r="C2" s="100"/>
      <c r="D2" s="100"/>
      <c r="E2" s="100"/>
      <c r="F2" s="101"/>
      <c r="G2" s="55" t="s">
        <v>51</v>
      </c>
    </row>
    <row r="3" spans="1:15" ht="13.5" thickBot="1" x14ac:dyDescent="0.25"/>
    <row r="4" spans="1:15" ht="13.5" thickBot="1" x14ac:dyDescent="0.25">
      <c r="A4" s="96" t="s">
        <v>22</v>
      </c>
      <c r="B4" s="97"/>
      <c r="C4" s="97"/>
      <c r="D4" s="97"/>
      <c r="E4" s="97"/>
      <c r="F4" s="98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 x14ac:dyDescent="0.25">
      <c r="A5" s="93" t="s">
        <v>6</v>
      </c>
      <c r="B5" s="94"/>
      <c r="C5" s="94"/>
      <c r="D5" s="94"/>
      <c r="E5" s="94"/>
      <c r="F5" s="95"/>
      <c r="G5" s="93" t="s">
        <v>0</v>
      </c>
      <c r="H5" s="94"/>
      <c r="I5" s="95"/>
      <c r="J5" s="51"/>
      <c r="K5" s="93" t="s">
        <v>56</v>
      </c>
      <c r="L5" s="94"/>
      <c r="M5" s="94"/>
      <c r="N5" s="95"/>
    </row>
    <row r="6" spans="1:15" x14ac:dyDescent="0.2">
      <c r="A6" s="59" t="s">
        <v>57</v>
      </c>
      <c r="B6" s="60"/>
      <c r="C6" s="60"/>
      <c r="D6" s="60"/>
      <c r="E6" s="60"/>
      <c r="F6" s="60"/>
      <c r="G6" s="61">
        <f>'[1]template for loading'!$L$463</f>
        <v>1843244.15</v>
      </c>
      <c r="H6" s="62">
        <f>'[1]template for loading'!$I$463</f>
        <v>1973078.9100000001</v>
      </c>
      <c r="I6" s="63">
        <f>'[1]template for loading'!$G$463</f>
        <v>2034669.61</v>
      </c>
      <c r="K6" s="62" t="s">
        <v>13</v>
      </c>
      <c r="L6" s="64">
        <v>1843244</v>
      </c>
      <c r="M6" s="64">
        <v>1973079</v>
      </c>
      <c r="N6" s="64">
        <v>2034670</v>
      </c>
    </row>
    <row r="7" spans="1:15" x14ac:dyDescent="0.2">
      <c r="A7" s="65" t="s">
        <v>58</v>
      </c>
      <c r="B7" s="66"/>
      <c r="C7" s="66"/>
      <c r="D7" s="66"/>
      <c r="E7" s="66"/>
      <c r="F7" s="66"/>
      <c r="G7" s="63">
        <f>'[1]template for loading'!$L$464</f>
        <v>1896072</v>
      </c>
      <c r="H7" s="62">
        <f>'[1]template for loading'!$I$464</f>
        <v>1652115.1900000002</v>
      </c>
      <c r="I7" s="117">
        <f>'[1]template for loading'!$G$464</f>
        <v>1409836.46</v>
      </c>
      <c r="K7" s="62" t="s">
        <v>14</v>
      </c>
      <c r="L7" s="61">
        <v>1896072</v>
      </c>
      <c r="M7" s="61">
        <v>1652115</v>
      </c>
      <c r="N7" s="120">
        <v>1605354</v>
      </c>
    </row>
    <row r="8" spans="1:15" x14ac:dyDescent="0.2">
      <c r="A8" s="65" t="s">
        <v>59</v>
      </c>
      <c r="B8" s="66"/>
      <c r="C8" s="66"/>
      <c r="D8" s="66"/>
      <c r="E8" s="66"/>
      <c r="F8" s="66"/>
      <c r="G8" s="63">
        <f>'[1]template for loading'!$L$465</f>
        <v>1826805.31</v>
      </c>
      <c r="H8" s="62">
        <f>'[1]template for loading'!$I$465</f>
        <v>1944638.65</v>
      </c>
      <c r="I8" s="63">
        <f>'[1]template for loading'!$G$465</f>
        <v>1958677.79</v>
      </c>
      <c r="K8" s="62" t="s">
        <v>15</v>
      </c>
      <c r="L8" s="61">
        <v>1826805</v>
      </c>
      <c r="M8" s="61">
        <v>1944639</v>
      </c>
      <c r="N8" s="61">
        <v>1958678</v>
      </c>
    </row>
    <row r="9" spans="1:15" x14ac:dyDescent="0.2">
      <c r="A9" s="65" t="s">
        <v>60</v>
      </c>
      <c r="B9" s="66"/>
      <c r="C9" s="66"/>
      <c r="D9" s="66"/>
      <c r="E9" s="66"/>
      <c r="F9" s="66"/>
      <c r="G9" s="63">
        <f>'[1]template for loading'!$L$466</f>
        <v>2860</v>
      </c>
      <c r="H9" s="62">
        <f>'[1]template for loading'!$I$466</f>
        <v>1291.8599999999999</v>
      </c>
      <c r="I9" s="63">
        <f>'[1]template for loading'!$G$466</f>
        <v>3318.44</v>
      </c>
      <c r="K9" s="62" t="s">
        <v>16</v>
      </c>
      <c r="L9" s="61">
        <v>2860</v>
      </c>
      <c r="M9" s="61">
        <v>1292</v>
      </c>
      <c r="N9" s="61">
        <v>3318</v>
      </c>
    </row>
    <row r="10" spans="1:15" x14ac:dyDescent="0.2">
      <c r="A10" s="67" t="s">
        <v>61</v>
      </c>
      <c r="B10" s="68"/>
      <c r="C10" s="68"/>
      <c r="D10" s="68"/>
      <c r="E10" s="68"/>
      <c r="F10" s="68"/>
      <c r="G10" s="69">
        <f>'[1]template for loading'!$L$467</f>
        <v>2592398.12</v>
      </c>
      <c r="H10" s="70">
        <f>'[1]template for loading'!$I$467</f>
        <v>2793070.69</v>
      </c>
      <c r="I10" s="63">
        <f>'[1]template for loading'!$G$467</f>
        <v>2706156.08</v>
      </c>
      <c r="K10" s="62" t="s">
        <v>17</v>
      </c>
      <c r="L10" s="61">
        <v>2592398</v>
      </c>
      <c r="M10" s="61">
        <v>2793071</v>
      </c>
      <c r="N10" s="61">
        <v>2706156</v>
      </c>
    </row>
    <row r="11" spans="1:15" x14ac:dyDescent="0.2">
      <c r="A11" s="65" t="s">
        <v>62</v>
      </c>
      <c r="B11" s="66"/>
      <c r="C11" s="66"/>
      <c r="D11" s="66"/>
      <c r="E11" s="66"/>
      <c r="F11" s="66"/>
      <c r="G11" s="63">
        <f>'[1]template for loading'!$L$468</f>
        <v>30864.62</v>
      </c>
      <c r="H11" s="62">
        <f>'[1]template for loading'!$I$468</f>
        <v>92995</v>
      </c>
      <c r="I11" s="63">
        <f>'[1]template for loading'!$G$468</f>
        <v>95778.27</v>
      </c>
      <c r="K11" s="62" t="s">
        <v>18</v>
      </c>
      <c r="L11" s="61">
        <v>30865</v>
      </c>
      <c r="M11" s="61">
        <v>92995</v>
      </c>
      <c r="N11" s="61">
        <v>95778</v>
      </c>
    </row>
    <row r="12" spans="1:15" ht="13.5" thickBot="1" x14ac:dyDescent="0.25">
      <c r="A12" s="65" t="s">
        <v>63</v>
      </c>
      <c r="B12" s="66"/>
      <c r="C12" s="66"/>
      <c r="D12" s="66"/>
      <c r="E12" s="66"/>
      <c r="F12" s="66"/>
      <c r="G12" s="63">
        <f>'[1]template for loading'!$L$469</f>
        <v>232</v>
      </c>
      <c r="H12" s="71">
        <f>'[1]template for loading'!$I$469</f>
        <v>6262.3</v>
      </c>
      <c r="I12" s="63">
        <f>'[1]template for loading'!$G$469</f>
        <v>0</v>
      </c>
      <c r="K12" s="71" t="s">
        <v>19</v>
      </c>
      <c r="L12" s="69">
        <v>232</v>
      </c>
      <c r="M12" s="69">
        <v>6262</v>
      </c>
      <c r="N12" s="69">
        <v>0</v>
      </c>
    </row>
    <row r="13" spans="1:15" ht="13.5" thickBot="1" x14ac:dyDescent="0.25">
      <c r="A13" s="72" t="s">
        <v>1</v>
      </c>
      <c r="B13" s="73"/>
      <c r="C13" s="73"/>
      <c r="D13" s="73"/>
      <c r="E13" s="73"/>
      <c r="F13" s="73"/>
      <c r="G13" s="74">
        <f>SUM(G6:G12)</f>
        <v>8192476.2000000002</v>
      </c>
      <c r="H13" s="74">
        <f t="shared" ref="H13:I13" si="0">SUM(H6:H12)</f>
        <v>8463452.6000000015</v>
      </c>
      <c r="I13" s="118">
        <f t="shared" si="0"/>
        <v>8208436.6500000004</v>
      </c>
      <c r="K13" s="72" t="s">
        <v>1</v>
      </c>
      <c r="L13" s="75">
        <f>SUM(L6:L12)</f>
        <v>8192476</v>
      </c>
      <c r="M13" s="75">
        <f>SUM(M6:M12)</f>
        <v>8463453</v>
      </c>
      <c r="N13" s="119">
        <f>SUM(N6:N12)</f>
        <v>8403954</v>
      </c>
    </row>
    <row r="14" spans="1:15" ht="13.5" thickBot="1" x14ac:dyDescent="0.25">
      <c r="A14" s="76" t="s">
        <v>64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80"/>
      <c r="N14" s="80"/>
    </row>
    <row r="15" spans="1:15" ht="13.5" thickBot="1" x14ac:dyDescent="0.25">
      <c r="A15" s="81" t="s">
        <v>65</v>
      </c>
      <c r="B15" s="82"/>
      <c r="C15" s="82"/>
      <c r="D15" s="82"/>
      <c r="E15" s="82"/>
      <c r="F15" s="82"/>
      <c r="G15" s="74">
        <f>'[2]OM&amp;A Calculation'!$D$739</f>
        <v>8192476.2000000002</v>
      </c>
      <c r="H15" s="74">
        <f>'[2]OM&amp;A Calculation'!$D$740</f>
        <v>8463452.5999999996</v>
      </c>
      <c r="I15" s="119">
        <f>'[2]OM&amp;A Calculation'!$D$741</f>
        <v>8403954.5700000003</v>
      </c>
      <c r="K15" s="83" t="s">
        <v>34</v>
      </c>
      <c r="L15" s="74">
        <f>+G15</f>
        <v>8192476.2000000002</v>
      </c>
      <c r="M15" s="74">
        <f>+H15</f>
        <v>8463452.5999999996</v>
      </c>
      <c r="N15" s="74">
        <f>+I15</f>
        <v>8403954.5700000003</v>
      </c>
      <c r="O15" s="84" t="s">
        <v>35</v>
      </c>
    </row>
    <row r="16" spans="1:15" ht="13.5" thickBot="1" x14ac:dyDescent="0.25">
      <c r="A16" s="72" t="s">
        <v>3</v>
      </c>
      <c r="B16" s="73"/>
      <c r="C16" s="73"/>
      <c r="D16" s="73"/>
      <c r="E16" s="73"/>
      <c r="F16" s="73"/>
      <c r="G16" s="74">
        <f>+G13-G15</f>
        <v>0</v>
      </c>
      <c r="H16" s="74">
        <f t="shared" ref="H16:I16" si="1">+H13-H15</f>
        <v>0</v>
      </c>
      <c r="I16" s="119">
        <f t="shared" si="1"/>
        <v>-195517.91999999993</v>
      </c>
      <c r="K16" s="85"/>
      <c r="L16" s="74">
        <f>+L13-L15</f>
        <v>-0.20000000018626451</v>
      </c>
      <c r="M16" s="74">
        <f>+M13-M15</f>
        <v>0.40000000037252903</v>
      </c>
      <c r="N16" s="74">
        <f>+N13-N15</f>
        <v>-0.57000000029802322</v>
      </c>
    </row>
    <row r="17" spans="1:13" x14ac:dyDescent="0.2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 x14ac:dyDescent="0.2">
      <c r="A18" s="88" t="s">
        <v>2</v>
      </c>
    </row>
    <row r="19" spans="1:13" x14ac:dyDescent="0.2">
      <c r="A19" s="88" t="s">
        <v>5</v>
      </c>
    </row>
    <row r="20" spans="1:13" ht="13.5" thickBot="1" x14ac:dyDescent="0.25">
      <c r="A20" s="88"/>
    </row>
    <row r="21" spans="1:13" ht="13.5" thickBot="1" x14ac:dyDescent="0.25">
      <c r="A21" s="96" t="s">
        <v>23</v>
      </c>
      <c r="B21" s="97"/>
      <c r="C21" s="97"/>
      <c r="D21" s="97"/>
      <c r="E21" s="97"/>
      <c r="F21" s="98"/>
      <c r="G21" s="56">
        <v>2009</v>
      </c>
      <c r="H21" s="56">
        <v>2010</v>
      </c>
      <c r="I21" s="56">
        <v>2011</v>
      </c>
      <c r="J21" s="52"/>
    </row>
    <row r="22" spans="1:13" ht="32.25" customHeight="1" thickBot="1" x14ac:dyDescent="0.25">
      <c r="A22" s="93" t="s">
        <v>20</v>
      </c>
      <c r="B22" s="94"/>
      <c r="C22" s="94"/>
      <c r="D22" s="94"/>
      <c r="E22" s="94"/>
      <c r="F22" s="94"/>
      <c r="G22" s="93" t="s">
        <v>0</v>
      </c>
      <c r="H22" s="94"/>
      <c r="I22" s="95"/>
      <c r="J22" s="53"/>
    </row>
    <row r="23" spans="1:13" x14ac:dyDescent="0.2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v>0</v>
      </c>
      <c r="H23" s="90">
        <v>0</v>
      </c>
      <c r="I23" s="90">
        <v>0</v>
      </c>
      <c r="J23" s="54"/>
    </row>
    <row r="24" spans="1:13" x14ac:dyDescent="0.2">
      <c r="A24" s="67"/>
      <c r="B24" s="68"/>
      <c r="C24" s="89">
        <v>5015</v>
      </c>
      <c r="D24" s="68" t="s">
        <v>30</v>
      </c>
      <c r="E24" s="68"/>
      <c r="F24" s="68"/>
      <c r="G24" s="69">
        <v>0</v>
      </c>
      <c r="H24" s="90">
        <v>0</v>
      </c>
      <c r="I24" s="90">
        <v>0</v>
      </c>
      <c r="J24" s="54"/>
    </row>
    <row r="25" spans="1:13" ht="13.5" thickBot="1" x14ac:dyDescent="0.25">
      <c r="A25" s="67"/>
      <c r="B25" s="68"/>
      <c r="C25" s="89">
        <v>5112</v>
      </c>
      <c r="D25" s="68" t="s">
        <v>31</v>
      </c>
      <c r="E25" s="68"/>
      <c r="F25" s="68"/>
      <c r="G25" s="69">
        <v>0</v>
      </c>
      <c r="H25" s="90">
        <v>0</v>
      </c>
      <c r="I25" s="90">
        <v>0</v>
      </c>
      <c r="J25" s="54"/>
    </row>
    <row r="26" spans="1:13" ht="13.5" thickBot="1" x14ac:dyDescent="0.25">
      <c r="A26" s="72" t="s">
        <v>1</v>
      </c>
      <c r="B26" s="73"/>
      <c r="C26" s="73"/>
      <c r="D26" s="73"/>
      <c r="E26" s="73"/>
      <c r="F26" s="73"/>
      <c r="G26" s="74">
        <f>SUM(G23:G25)</f>
        <v>0</v>
      </c>
      <c r="H26" s="74">
        <f t="shared" ref="H26:I26" si="2">SUM(H23:H25)</f>
        <v>0</v>
      </c>
      <c r="I26" s="74">
        <f t="shared" si="2"/>
        <v>0</v>
      </c>
      <c r="J26" s="50"/>
    </row>
    <row r="27" spans="1:13" x14ac:dyDescent="0.2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5" thickBot="1" x14ac:dyDescent="0.25">
      <c r="A28" s="67" t="s">
        <v>67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  <c r="L28" s="68"/>
    </row>
    <row r="29" spans="1:13" ht="13.5" thickBot="1" x14ac:dyDescent="0.25">
      <c r="A29" s="81" t="s">
        <v>7</v>
      </c>
      <c r="B29" s="82"/>
      <c r="C29" s="82"/>
      <c r="D29" s="82"/>
      <c r="E29" s="82"/>
      <c r="F29" s="82"/>
      <c r="G29" s="74">
        <v>0</v>
      </c>
      <c r="H29" s="74">
        <v>0</v>
      </c>
      <c r="I29" s="74">
        <v>0</v>
      </c>
      <c r="J29" s="49" t="s">
        <v>4</v>
      </c>
      <c r="L29" s="68"/>
    </row>
    <row r="30" spans="1:13" ht="13.5" thickBot="1" x14ac:dyDescent="0.25">
      <c r="A30" s="72" t="s">
        <v>3</v>
      </c>
      <c r="B30" s="73"/>
      <c r="C30" s="73"/>
      <c r="D30" s="73"/>
      <c r="E30" s="73"/>
      <c r="F30" s="73"/>
      <c r="G30" s="74">
        <f>+G26-G29</f>
        <v>0</v>
      </c>
      <c r="H30" s="74">
        <f t="shared" ref="H30:I30" si="3">+H26-H29</f>
        <v>0</v>
      </c>
      <c r="I30" s="74">
        <f t="shared" si="3"/>
        <v>0</v>
      </c>
      <c r="J30" s="50"/>
      <c r="K30" s="68"/>
      <c r="L30" s="68"/>
    </row>
    <row r="31" spans="1:13" ht="13.5" thickBot="1" x14ac:dyDescent="0.25"/>
    <row r="32" spans="1:13" ht="13.5" thickBot="1" x14ac:dyDescent="0.25">
      <c r="A32" s="96" t="s">
        <v>23</v>
      </c>
      <c r="B32" s="97"/>
      <c r="C32" s="97"/>
      <c r="D32" s="97"/>
      <c r="E32" s="97"/>
      <c r="F32" s="98"/>
      <c r="G32" s="56">
        <v>2009</v>
      </c>
      <c r="H32" s="56">
        <v>2010</v>
      </c>
      <c r="I32" s="56">
        <v>2011</v>
      </c>
      <c r="J32" s="52"/>
    </row>
    <row r="33" spans="1:10" ht="32.25" customHeight="1" thickBot="1" x14ac:dyDescent="0.25">
      <c r="A33" s="93" t="s">
        <v>20</v>
      </c>
      <c r="B33" s="94"/>
      <c r="C33" s="94"/>
      <c r="D33" s="94"/>
      <c r="E33" s="94"/>
      <c r="F33" s="94"/>
      <c r="G33" s="93" t="s">
        <v>0</v>
      </c>
      <c r="H33" s="94"/>
      <c r="I33" s="95"/>
      <c r="J33" s="53"/>
    </row>
    <row r="34" spans="1:10" x14ac:dyDescent="0.2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6" si="4">+G23</f>
        <v>0</v>
      </c>
      <c r="H34" s="69">
        <f t="shared" si="4"/>
        <v>0</v>
      </c>
      <c r="I34" s="69">
        <f t="shared" ref="I34" si="5">+I23</f>
        <v>0</v>
      </c>
      <c r="J34" s="49" t="s">
        <v>27</v>
      </c>
    </row>
    <row r="35" spans="1:10" x14ac:dyDescent="0.2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0</v>
      </c>
      <c r="H35" s="69">
        <f t="shared" si="4"/>
        <v>0</v>
      </c>
      <c r="I35" s="69">
        <f t="shared" ref="I35" si="6">+I24</f>
        <v>0</v>
      </c>
      <c r="J35" s="49" t="s">
        <v>28</v>
      </c>
    </row>
    <row r="36" spans="1:10" ht="13.5" thickBot="1" x14ac:dyDescent="0.25">
      <c r="A36" s="67"/>
      <c r="B36" s="68"/>
      <c r="C36" s="89">
        <v>5112</v>
      </c>
      <c r="D36" s="68" t="s">
        <v>31</v>
      </c>
      <c r="E36" s="68"/>
      <c r="F36" s="68"/>
      <c r="G36" s="69">
        <f t="shared" si="4"/>
        <v>0</v>
      </c>
      <c r="H36" s="69">
        <f t="shared" si="4"/>
        <v>0</v>
      </c>
      <c r="I36" s="69">
        <f t="shared" ref="I36" si="7">+I25</f>
        <v>0</v>
      </c>
      <c r="J36" s="54"/>
    </row>
    <row r="37" spans="1:10" ht="13.5" thickBot="1" x14ac:dyDescent="0.25">
      <c r="A37" s="72" t="s">
        <v>1</v>
      </c>
      <c r="B37" s="73"/>
      <c r="C37" s="73"/>
      <c r="D37" s="73"/>
      <c r="E37" s="73"/>
      <c r="F37" s="73"/>
      <c r="G37" s="74">
        <f>SUM(G34:G36)</f>
        <v>0</v>
      </c>
      <c r="H37" s="74">
        <f t="shared" ref="H37:I37" si="8">SUM(H34:H36)</f>
        <v>0</v>
      </c>
      <c r="I37" s="74">
        <f t="shared" si="8"/>
        <v>0</v>
      </c>
      <c r="J37" s="50"/>
    </row>
    <row r="38" spans="1:10" ht="13.5" thickBot="1" x14ac:dyDescent="0.25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5" thickBot="1" x14ac:dyDescent="0.25">
      <c r="A39" s="67" t="s">
        <v>68</v>
      </c>
      <c r="B39" s="68"/>
      <c r="C39" s="68"/>
      <c r="D39" s="68"/>
      <c r="E39" s="68"/>
      <c r="F39" s="68"/>
      <c r="G39" s="74">
        <v>0</v>
      </c>
      <c r="H39" s="74">
        <v>0</v>
      </c>
      <c r="I39" s="74">
        <v>0</v>
      </c>
      <c r="J39" s="49" t="s">
        <v>4</v>
      </c>
    </row>
    <row r="40" spans="1:10" ht="13.5" thickBot="1" x14ac:dyDescent="0.25">
      <c r="A40" s="72" t="s">
        <v>3</v>
      </c>
      <c r="B40" s="73"/>
      <c r="C40" s="73"/>
      <c r="D40" s="73"/>
      <c r="E40" s="73"/>
      <c r="F40" s="73"/>
      <c r="G40" s="74">
        <f>+G37-G39</f>
        <v>0</v>
      </c>
      <c r="H40" s="74">
        <f t="shared" ref="H40:I40" si="9">+H37-H39</f>
        <v>0</v>
      </c>
      <c r="I40" s="74">
        <f t="shared" si="9"/>
        <v>0</v>
      </c>
      <c r="J40" s="50"/>
    </row>
  </sheetData>
  <mergeCells count="11">
    <mergeCell ref="A2:F2"/>
    <mergeCell ref="G33:I33"/>
    <mergeCell ref="A5:F5"/>
    <mergeCell ref="A22:F22"/>
    <mergeCell ref="A33:F33"/>
    <mergeCell ref="G5:I5"/>
    <mergeCell ref="K5:N5"/>
    <mergeCell ref="A4:F4"/>
    <mergeCell ref="G22:I22"/>
    <mergeCell ref="A21:F21"/>
    <mergeCell ref="A32:F32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zoomScale="75" zoomScaleNormal="75" workbookViewId="0">
      <selection activeCell="G11" sqref="G11"/>
    </sheetView>
  </sheetViews>
  <sheetFormatPr defaultRowHeight="15" x14ac:dyDescent="0.2"/>
  <cols>
    <col min="6" max="6" width="11.77734375" customWidth="1"/>
    <col min="7" max="9" width="14.21875" bestFit="1" customWidth="1"/>
    <col min="10" max="10" width="12.88671875" bestFit="1" customWidth="1"/>
    <col min="12" max="12" width="10.5546875" customWidth="1"/>
  </cols>
  <sheetData>
    <row r="1" spans="1:10" ht="15.75" thickBot="1" x14ac:dyDescent="0.25"/>
    <row r="2" spans="1:10" ht="16.5" thickBot="1" x14ac:dyDescent="0.3">
      <c r="A2" s="111" t="str">
        <f>'OM&amp;A'!A2:F2</f>
        <v>Whitby Hydro Electric Corporation</v>
      </c>
      <c r="B2" s="112"/>
      <c r="C2" s="112"/>
      <c r="D2" s="112"/>
      <c r="E2" s="112"/>
      <c r="F2" s="112"/>
      <c r="G2" s="112"/>
      <c r="H2" s="112"/>
      <c r="I2" s="113"/>
      <c r="J2" s="45" t="s">
        <v>50</v>
      </c>
    </row>
    <row r="3" spans="1:10" ht="15.75" thickBot="1" x14ac:dyDescent="0.25"/>
    <row r="4" spans="1:10" ht="18.75" thickBot="1" x14ac:dyDescent="0.3">
      <c r="A4" s="114" t="s">
        <v>25</v>
      </c>
      <c r="B4" s="115"/>
      <c r="C4" s="115"/>
      <c r="D4" s="115"/>
      <c r="E4" s="115"/>
      <c r="F4" s="116"/>
      <c r="G4" s="22">
        <v>2009</v>
      </c>
      <c r="H4" s="22">
        <v>2010</v>
      </c>
      <c r="I4" s="22">
        <v>2011</v>
      </c>
    </row>
    <row r="5" spans="1:10" ht="16.5" thickBot="1" x14ac:dyDescent="0.25">
      <c r="A5" s="105" t="s">
        <v>21</v>
      </c>
      <c r="B5" s="106"/>
      <c r="C5" s="106"/>
      <c r="D5" s="106"/>
      <c r="E5" s="106"/>
      <c r="F5" s="106"/>
      <c r="G5" s="105" t="s">
        <v>52</v>
      </c>
      <c r="H5" s="106"/>
      <c r="I5" s="110"/>
    </row>
    <row r="6" spans="1:10" ht="16.5" thickBot="1" x14ac:dyDescent="0.3">
      <c r="A6" s="10" t="s">
        <v>54</v>
      </c>
      <c r="B6" s="19"/>
      <c r="C6" s="23" t="s">
        <v>32</v>
      </c>
      <c r="D6" s="19"/>
      <c r="E6" s="19"/>
      <c r="F6" s="19"/>
      <c r="G6" s="15"/>
      <c r="H6" s="15"/>
      <c r="I6" s="15"/>
      <c r="J6" t="s">
        <v>4</v>
      </c>
    </row>
    <row r="7" spans="1:10" ht="15.75" thickBot="1" x14ac:dyDescent="0.25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 x14ac:dyDescent="0.3">
      <c r="A8" s="5" t="s">
        <v>38</v>
      </c>
      <c r="B8" s="6"/>
      <c r="C8" s="6"/>
      <c r="D8" s="6"/>
      <c r="E8" s="6"/>
      <c r="F8" s="6"/>
      <c r="G8" s="15">
        <v>0</v>
      </c>
      <c r="H8" s="15">
        <v>0</v>
      </c>
      <c r="I8" s="15">
        <v>0</v>
      </c>
      <c r="J8" t="s">
        <v>4</v>
      </c>
    </row>
    <row r="9" spans="1:10" ht="16.5" thickBot="1" x14ac:dyDescent="0.3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</v>
      </c>
    </row>
    <row r="10" spans="1:10" x14ac:dyDescent="0.2">
      <c r="G10" s="1"/>
      <c r="H10" s="1"/>
      <c r="I10" s="1"/>
    </row>
    <row r="11" spans="1:10" ht="15.75" thickBot="1" x14ac:dyDescent="0.25">
      <c r="G11" s="1"/>
      <c r="H11" s="1"/>
      <c r="I11" s="1"/>
    </row>
    <row r="12" spans="1:10" ht="18.75" thickBot="1" x14ac:dyDescent="0.3">
      <c r="A12" s="114" t="s">
        <v>26</v>
      </c>
      <c r="B12" s="115"/>
      <c r="C12" s="115"/>
      <c r="D12" s="115"/>
      <c r="E12" s="115"/>
      <c r="F12" s="116"/>
      <c r="G12" s="22">
        <v>2009</v>
      </c>
      <c r="H12" s="22">
        <v>2010</v>
      </c>
      <c r="I12" s="22">
        <v>2011</v>
      </c>
    </row>
    <row r="13" spans="1:10" ht="16.5" thickBot="1" x14ac:dyDescent="0.25">
      <c r="A13" s="105" t="s">
        <v>6</v>
      </c>
      <c r="B13" s="106"/>
      <c r="C13" s="106"/>
      <c r="D13" s="106"/>
      <c r="E13" s="106"/>
      <c r="F13" s="106"/>
      <c r="G13" s="105" t="s">
        <v>0</v>
      </c>
      <c r="H13" s="106"/>
      <c r="I13" s="110"/>
    </row>
    <row r="14" spans="1:10" ht="16.5" thickBot="1" x14ac:dyDescent="0.3">
      <c r="A14" s="10" t="s">
        <v>55</v>
      </c>
      <c r="B14" s="19"/>
      <c r="C14" s="19"/>
      <c r="D14" s="19"/>
      <c r="E14" s="19"/>
      <c r="F14" s="19"/>
      <c r="G14" s="15"/>
      <c r="H14" s="15"/>
      <c r="I14" s="15"/>
      <c r="J14" s="25" t="s">
        <v>4</v>
      </c>
    </row>
    <row r="15" spans="1:10" ht="15.75" thickBot="1" x14ac:dyDescent="0.25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 x14ac:dyDescent="0.3">
      <c r="A16" s="26" t="s">
        <v>39</v>
      </c>
      <c r="B16" s="6"/>
      <c r="C16" s="6"/>
      <c r="D16" s="6"/>
      <c r="E16" s="6"/>
      <c r="F16" s="6"/>
      <c r="G16" s="15">
        <v>149018388</v>
      </c>
      <c r="H16" s="15">
        <v>154523241</v>
      </c>
      <c r="I16" s="15">
        <v>161115416</v>
      </c>
      <c r="J16" t="s">
        <v>4</v>
      </c>
    </row>
    <row r="17" spans="1:10" ht="16.5" thickBot="1" x14ac:dyDescent="0.3">
      <c r="A17" s="10" t="s">
        <v>3</v>
      </c>
      <c r="B17" s="11"/>
      <c r="C17" s="11"/>
      <c r="D17" s="11"/>
      <c r="E17" s="11"/>
      <c r="F17" s="11"/>
      <c r="G17" s="15">
        <f>+G14-G16</f>
        <v>-149018388</v>
      </c>
      <c r="H17" s="15">
        <f t="shared" ref="H17:I17" si="1">+H14-H16</f>
        <v>-154523241</v>
      </c>
      <c r="I17" s="15">
        <f t="shared" si="1"/>
        <v>-161115416</v>
      </c>
    </row>
    <row r="19" spans="1:10" ht="15.75" thickBot="1" x14ac:dyDescent="0.25"/>
    <row r="20" spans="1:10" ht="18.75" thickBot="1" x14ac:dyDescent="0.3">
      <c r="A20" s="114" t="s">
        <v>26</v>
      </c>
      <c r="B20" s="115"/>
      <c r="C20" s="115"/>
      <c r="D20" s="115"/>
      <c r="E20" s="115"/>
      <c r="F20" s="116"/>
      <c r="G20" s="22">
        <v>2009</v>
      </c>
      <c r="H20" s="22">
        <v>2010</v>
      </c>
      <c r="I20" s="22">
        <v>2011</v>
      </c>
    </row>
    <row r="21" spans="1:10" ht="16.5" thickBot="1" x14ac:dyDescent="0.3">
      <c r="A21" s="107" t="s">
        <v>10</v>
      </c>
      <c r="B21" s="108"/>
      <c r="C21" s="108"/>
      <c r="D21" s="108"/>
      <c r="E21" s="108"/>
      <c r="F21" s="108"/>
      <c r="G21" s="109"/>
      <c r="H21" s="27"/>
      <c r="I21" s="27"/>
    </row>
    <row r="22" spans="1:10" ht="15.75" thickBot="1" x14ac:dyDescent="0.25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0" ht="16.5" thickBot="1" x14ac:dyDescent="0.3">
      <c r="A23" s="102" t="s">
        <v>47</v>
      </c>
      <c r="B23" s="103"/>
      <c r="C23" s="103"/>
      <c r="D23" s="103"/>
      <c r="E23" s="103"/>
      <c r="F23" s="103"/>
      <c r="G23" s="103"/>
      <c r="H23" s="103"/>
      <c r="I23" s="104"/>
      <c r="J23" s="2"/>
    </row>
    <row r="24" spans="1:10" ht="16.5" thickBot="1" x14ac:dyDescent="0.3">
      <c r="A24" s="12" t="s">
        <v>36</v>
      </c>
      <c r="B24" s="13"/>
      <c r="C24" s="13"/>
      <c r="D24" s="13"/>
      <c r="E24" s="13"/>
      <c r="F24" s="13"/>
      <c r="G24" s="15"/>
      <c r="H24" s="15"/>
      <c r="I24" s="15"/>
      <c r="J24" s="2" t="s">
        <v>4</v>
      </c>
    </row>
    <row r="25" spans="1:10" x14ac:dyDescent="0.2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0" ht="16.5" thickBot="1" x14ac:dyDescent="0.3">
      <c r="A26" s="39" t="s">
        <v>37</v>
      </c>
      <c r="B26" s="40"/>
      <c r="C26" s="40"/>
      <c r="D26" s="40"/>
      <c r="E26" s="40"/>
      <c r="F26" s="41"/>
      <c r="G26" s="36">
        <v>1223478</v>
      </c>
      <c r="H26" s="36">
        <v>4812553</v>
      </c>
      <c r="I26" s="36">
        <v>5047007</v>
      </c>
      <c r="J26" t="s">
        <v>46</v>
      </c>
    </row>
    <row r="27" spans="1:10" ht="16.5" thickBot="1" x14ac:dyDescent="0.3">
      <c r="A27" s="8" t="s">
        <v>12</v>
      </c>
      <c r="B27" s="9"/>
      <c r="C27" s="9"/>
      <c r="D27" s="9"/>
      <c r="E27" s="9"/>
      <c r="F27" s="31"/>
      <c r="G27" s="28">
        <v>149018388</v>
      </c>
      <c r="H27" s="28">
        <v>154523241</v>
      </c>
      <c r="I27" s="28">
        <v>161115416</v>
      </c>
      <c r="J27" s="2" t="s">
        <v>4</v>
      </c>
    </row>
    <row r="28" spans="1:10" ht="16.5" thickBot="1" x14ac:dyDescent="0.3">
      <c r="A28" s="5"/>
      <c r="B28" s="6"/>
      <c r="C28" s="6"/>
      <c r="D28" s="6"/>
      <c r="E28" s="6"/>
      <c r="F28" s="6"/>
      <c r="G28" s="15">
        <f>+G26+G27</f>
        <v>150241866</v>
      </c>
      <c r="H28" s="15">
        <f t="shared" ref="H28" si="2">+H26+H27</f>
        <v>159335794</v>
      </c>
      <c r="I28" s="15">
        <f>+I26+I27</f>
        <v>166162423</v>
      </c>
      <c r="J28" s="2"/>
    </row>
    <row r="29" spans="1:10" ht="16.5" thickBot="1" x14ac:dyDescent="0.3">
      <c r="A29" s="21" t="s">
        <v>3</v>
      </c>
      <c r="B29" s="6"/>
      <c r="C29" s="6"/>
      <c r="D29" s="6"/>
      <c r="E29" s="6"/>
      <c r="F29" s="6"/>
      <c r="G29" s="30">
        <f>+G24-G28</f>
        <v>-150241866</v>
      </c>
      <c r="H29" s="30">
        <f t="shared" ref="H29:I29" si="3">+H24-H28</f>
        <v>-159335794</v>
      </c>
      <c r="I29" s="30">
        <f t="shared" si="3"/>
        <v>-166162423</v>
      </c>
      <c r="J29" s="2"/>
    </row>
    <row r="30" spans="1:10" ht="16.5" thickBot="1" x14ac:dyDescent="0.3">
      <c r="A30" s="102" t="s">
        <v>47</v>
      </c>
      <c r="B30" s="103"/>
      <c r="C30" s="103"/>
      <c r="D30" s="103"/>
      <c r="E30" s="103"/>
      <c r="F30" s="103"/>
      <c r="G30" s="103"/>
      <c r="H30" s="103"/>
      <c r="I30" s="104"/>
      <c r="J30" s="2"/>
    </row>
    <row r="31" spans="1:10" ht="16.5" thickBot="1" x14ac:dyDescent="0.3">
      <c r="A31" s="32" t="s">
        <v>12</v>
      </c>
      <c r="B31" s="33"/>
      <c r="C31" s="33"/>
      <c r="D31" s="33"/>
      <c r="E31" s="33"/>
      <c r="F31" s="34"/>
      <c r="G31" s="15">
        <f>+G27</f>
        <v>149018388</v>
      </c>
      <c r="H31" s="15">
        <f t="shared" ref="H31:I31" si="4">+H27</f>
        <v>154523241</v>
      </c>
      <c r="I31" s="15">
        <f t="shared" si="4"/>
        <v>161115416</v>
      </c>
      <c r="J31" s="2" t="s">
        <v>45</v>
      </c>
    </row>
    <row r="32" spans="1:10" ht="16.5" thickBot="1" x14ac:dyDescent="0.3">
      <c r="A32" s="8" t="s">
        <v>40</v>
      </c>
      <c r="B32" s="9"/>
      <c r="C32" s="9"/>
      <c r="D32" s="9"/>
      <c r="E32" s="9"/>
      <c r="F32" s="31"/>
      <c r="G32" s="28">
        <v>149018388</v>
      </c>
      <c r="H32" s="28">
        <v>154523241</v>
      </c>
      <c r="I32" s="28">
        <v>161115416</v>
      </c>
      <c r="J32" s="2" t="s">
        <v>4</v>
      </c>
    </row>
    <row r="33" spans="1:10" ht="16.5" thickBot="1" x14ac:dyDescent="0.3">
      <c r="A33" s="35" t="s">
        <v>41</v>
      </c>
      <c r="B33" s="9"/>
      <c r="C33" s="9"/>
      <c r="D33" s="9"/>
      <c r="E33" s="9"/>
      <c r="F33" s="31"/>
      <c r="G33" s="28">
        <v>0</v>
      </c>
      <c r="H33" s="28">
        <v>0</v>
      </c>
      <c r="I33" s="28">
        <v>0</v>
      </c>
      <c r="J33" s="2" t="s">
        <v>33</v>
      </c>
    </row>
    <row r="34" spans="1:10" ht="16.5" thickBot="1" x14ac:dyDescent="0.3">
      <c r="A34" s="24"/>
      <c r="B34" s="3"/>
      <c r="C34" s="3"/>
      <c r="D34" s="3"/>
      <c r="E34" s="3"/>
      <c r="F34" s="3"/>
      <c r="G34" s="15">
        <f>SUM(G32:G33)</f>
        <v>149018388</v>
      </c>
      <c r="H34" s="15">
        <f t="shared" ref="H34:I34" si="5">SUM(H32:H33)</f>
        <v>154523241</v>
      </c>
      <c r="I34" s="15">
        <f t="shared" si="5"/>
        <v>161115416</v>
      </c>
      <c r="J34" s="2"/>
    </row>
    <row r="35" spans="1:10" ht="16.5" thickBot="1" x14ac:dyDescent="0.3">
      <c r="A35" s="21" t="s">
        <v>3</v>
      </c>
      <c r="B35" s="6"/>
      <c r="C35" s="6"/>
      <c r="D35" s="6"/>
      <c r="E35" s="6"/>
      <c r="F35" s="6"/>
      <c r="G35" s="15">
        <f>+G31-G34</f>
        <v>0</v>
      </c>
      <c r="H35" s="15">
        <f t="shared" ref="H35:I35" si="6">+H31-H34</f>
        <v>0</v>
      </c>
      <c r="I35" s="15">
        <f t="shared" si="6"/>
        <v>0</v>
      </c>
      <c r="J35" s="2"/>
    </row>
    <row r="36" spans="1:10" ht="16.5" thickBot="1" x14ac:dyDescent="0.3">
      <c r="A36" s="102" t="s">
        <v>48</v>
      </c>
      <c r="B36" s="103"/>
      <c r="C36" s="103"/>
      <c r="D36" s="103"/>
      <c r="E36" s="103"/>
      <c r="F36" s="103"/>
      <c r="G36" s="103"/>
      <c r="H36" s="103"/>
      <c r="I36" s="104"/>
      <c r="J36" s="2"/>
    </row>
    <row r="37" spans="1:10" ht="16.5" thickBot="1" x14ac:dyDescent="0.3">
      <c r="A37" s="32" t="s">
        <v>42</v>
      </c>
      <c r="B37" s="33"/>
      <c r="C37" s="33"/>
      <c r="D37" s="33"/>
      <c r="E37" s="33"/>
      <c r="F37" s="34"/>
      <c r="G37" s="15">
        <v>7585048</v>
      </c>
      <c r="H37" s="15">
        <v>9093928</v>
      </c>
      <c r="I37" s="15">
        <v>7826629</v>
      </c>
      <c r="J37" s="2" t="s">
        <v>4</v>
      </c>
    </row>
    <row r="38" spans="1:10" ht="16.5" thickBot="1" x14ac:dyDescent="0.3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 x14ac:dyDescent="0.3">
      <c r="A39" s="39" t="s">
        <v>44</v>
      </c>
      <c r="B39" s="40"/>
      <c r="C39" s="40"/>
      <c r="D39" s="40"/>
      <c r="E39" s="40"/>
      <c r="F39" s="41"/>
      <c r="G39" s="15">
        <f>150241866-142656818</f>
        <v>7585048</v>
      </c>
      <c r="H39" s="15">
        <f>159335794-150241866</f>
        <v>9093928</v>
      </c>
      <c r="I39" s="15">
        <f>167162423-159335794</f>
        <v>7826629</v>
      </c>
      <c r="J39" s="2" t="s">
        <v>4</v>
      </c>
    </row>
    <row r="40" spans="1:10" ht="16.5" thickBot="1" x14ac:dyDescent="0.3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0" ht="15.75" x14ac:dyDescent="0.2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 x14ac:dyDescent="0.2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 x14ac:dyDescent="0.2">
      <c r="G43" s="1"/>
      <c r="H43" s="1"/>
      <c r="I43" s="1"/>
    </row>
    <row r="44" spans="1:10" s="44" customFormat="1" x14ac:dyDescent="0.2">
      <c r="A44" s="46" t="s">
        <v>53</v>
      </c>
      <c r="G44" s="47"/>
      <c r="H44" s="47"/>
      <c r="I44" s="47"/>
    </row>
    <row r="45" spans="1:10" s="44" customFormat="1" x14ac:dyDescent="0.2">
      <c r="A45" s="48" t="s">
        <v>49</v>
      </c>
    </row>
  </sheetData>
  <mergeCells count="12">
    <mergeCell ref="A2:I2"/>
    <mergeCell ref="A4:F4"/>
    <mergeCell ref="A12:F12"/>
    <mergeCell ref="G13:I13"/>
    <mergeCell ref="A20:F20"/>
    <mergeCell ref="A23:I23"/>
    <mergeCell ref="A30:I30"/>
    <mergeCell ref="A36:I36"/>
    <mergeCell ref="A5:F5"/>
    <mergeCell ref="A13:F13"/>
    <mergeCell ref="A21:G21"/>
    <mergeCell ref="G5:I5"/>
  </mergeCells>
  <pageMargins left="0.2" right="0.2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Susan Reffle</cp:lastModifiedBy>
  <cp:lastPrinted>2013-06-18T18:51:05Z</cp:lastPrinted>
  <dcterms:created xsi:type="dcterms:W3CDTF">2013-06-12T12:16:53Z</dcterms:created>
  <dcterms:modified xsi:type="dcterms:W3CDTF">2013-06-27T18:19:06Z</dcterms:modified>
</cp:coreProperties>
</file>