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105" windowHeight="11385" activeTab="1"/>
  </bookViews>
  <sheets>
    <sheet name="OM&amp;A" sheetId="2" r:id="rId1"/>
    <sheet name="Capital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14" i="3" l="1"/>
  <c r="H14" i="3"/>
  <c r="G14" i="3"/>
  <c r="H36" i="2" l="1"/>
  <c r="G10" i="2"/>
  <c r="G6" i="2"/>
  <c r="G12" i="2"/>
  <c r="G11" i="2"/>
  <c r="G9" i="2"/>
  <c r="G8" i="2"/>
  <c r="G7" i="2"/>
  <c r="H12" i="2"/>
  <c r="H11" i="2"/>
  <c r="H10" i="2"/>
  <c r="H9" i="2"/>
  <c r="H8" i="2"/>
  <c r="H7" i="2"/>
  <c r="H6" i="2"/>
  <c r="I12" i="2"/>
  <c r="I11" i="2"/>
  <c r="I10" i="2"/>
  <c r="I8" i="2"/>
  <c r="I7" i="2"/>
  <c r="I6" i="2"/>
  <c r="I39" i="3"/>
  <c r="H39" i="3"/>
  <c r="G39" i="3"/>
  <c r="N15" i="2" l="1"/>
  <c r="M15" i="2"/>
  <c r="L15" i="2"/>
  <c r="G31" i="3" l="1"/>
  <c r="G28" i="3"/>
  <c r="G29" i="3" s="1"/>
  <c r="H28" i="3"/>
  <c r="H29" i="3" s="1"/>
  <c r="I28" i="3"/>
  <c r="I29" i="3" s="1"/>
  <c r="I40" i="3" l="1"/>
  <c r="H40" i="3"/>
  <c r="G40" i="3"/>
  <c r="I34" i="3"/>
  <c r="H34" i="3"/>
  <c r="G34" i="3"/>
  <c r="G35" i="3" s="1"/>
  <c r="I31" i="3"/>
  <c r="H31" i="3"/>
  <c r="H17" i="3"/>
  <c r="I17" i="3"/>
  <c r="G17" i="3"/>
  <c r="I35" i="3" l="1"/>
  <c r="H35" i="3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3" i="2"/>
  <c r="G16" i="2" s="1"/>
</calcChain>
</file>

<file path=xl/comments1.xml><?xml version="1.0" encoding="utf-8"?>
<comments xmlns="http://schemas.openxmlformats.org/spreadsheetml/2006/main">
  <authors>
    <author>Dilalla, Nicolas</author>
  </authors>
  <commentList>
    <comment ref="I17" authorId="0">
      <text>
        <r>
          <rPr>
            <b/>
            <sz val="14"/>
            <color indexed="81"/>
            <rFont val="Tahoma"/>
            <family val="2"/>
          </rPr>
          <t>Dilalla, Nicolas:</t>
        </r>
        <r>
          <rPr>
            <sz val="14"/>
            <color indexed="81"/>
            <rFont val="Tahoma"/>
            <family val="2"/>
          </rPr>
          <t xml:space="preserve">
The PEG file is missing 1906 Land Rights which is $162,636.38. 2009 and 2010 did not have a value for 1906
</t>
        </r>
      </text>
    </comment>
    <comment ref="G35" authorId="0">
      <text>
        <r>
          <rPr>
            <b/>
            <sz val="14"/>
            <color indexed="81"/>
            <rFont val="Tahoma"/>
            <family val="2"/>
          </rPr>
          <t>Dilalla, Nicolas:</t>
        </r>
        <r>
          <rPr>
            <sz val="14"/>
            <color indexed="81"/>
            <rFont val="Tahoma"/>
            <family val="2"/>
          </rPr>
          <t xml:space="preserve">
The diffenence refers to 1675 Generators of $1,296,686.92 which is included in "Gross Plant Total Company" but not included in "Gross Plant for BM"</t>
        </r>
      </text>
    </comment>
  </commentList>
</comments>
</file>

<file path=xl/sharedStrings.xml><?xml version="1.0" encoding="utf-8"?>
<sst xmlns="http://schemas.openxmlformats.org/spreadsheetml/2006/main" count="107" uniqueCount="70">
  <si>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</si>
  <si>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</si>
  <si>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</si>
  <si>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</si>
  <si>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</si>
  <si>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</si>
  <si>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</si>
  <si>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</si>
  <si>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</si>
  <si>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</si>
  <si>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</si>
  <si>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</si>
  <si>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</si>
  <si>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</si>
  <si>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</si>
  <si>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</si>
  <si>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</si>
  <si>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</si>
  <si>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</si>
  <si>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</si>
  <si>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</si>
  <si>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</si>
  <si>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</si>
  <si>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</si>
  <si>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</si>
  <si>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</si>
  <si>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</si>
  <si>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</si>
  <si>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</si>
  <si>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</si>
  <si>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</si>
  <si>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</si>
  <si>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</si>
  <si>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</si>
  <si>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</si>
  <si>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</si>
  <si>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</si>
  <si>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</si>
  <si>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</si>
  <si>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</si>
  <si>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</si>
  <si>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</si>
  <si>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</si>
  <si>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</si>
  <si>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</si>
  <si>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</si>
  <si>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</si>
  <si>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</si>
  <si>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</si>
  <si>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</si>
  <si>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</si>
  <si>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</si>
  <si>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</si>
  <si>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</si>
  <si>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</si>
  <si>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</si>
  <si>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</si>
  <si>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</si>
  <si>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</si>
  <si>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</si>
  <si>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</si>
  <si>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</si>
  <si>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</si>
  <si>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</si>
  <si>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</si>
  <si>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</si>
  <si>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</si>
  <si>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LDC Name - Horizon Utilities Corporation</t>
  </si>
  <si>
    <t xml:space="preserve">*** Horizon Utilities has a "0" hence SM was not added in. </t>
  </si>
  <si>
    <t>Horizon Utilities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</si>
</sst>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2"/>
      <color rgb="FF7030A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8" fillId="0" borderId="0" xfId="0" applyFont="1"/>
    <xf numFmtId="164" fontId="2" fillId="6" borderId="1" xfId="1" applyNumberFormat="1" applyFont="1" applyFill="1" applyBorder="1"/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Rates%20Analysts/OEB%20Filings/2.1.7%20OEB%20Trial%20Balance/2012%20OEB%20Trial%20Balance%20v1.9_ADJUSTED_FINAL(OCI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USOA"/>
      <sheetName val="1b. Overview Accounts"/>
      <sheetName val="1c. Cost Centre Listing"/>
      <sheetName val="1d. Account Groups to FS Line"/>
      <sheetName val="1e. CC-OEB 1 for 1 match"/>
      <sheetName val="1f. Account-OEB Mapping"/>
      <sheetName val="1g. CC-OEB Mapping"/>
      <sheetName val="1h. OEBs(including allocations)"/>
      <sheetName val="2a. 11-EDO"/>
      <sheetName val="2b. 12-CC"/>
      <sheetName val="2c. 13-Solar"/>
      <sheetName val="2d. 14-CDM"/>
      <sheetName val="2e. Stacked"/>
      <sheetName val="2f. Taxes Payable"/>
      <sheetName val="2g. Elimination Accounts"/>
      <sheetName val="2h. Prior Year"/>
      <sheetName val="2i. Solar taxes"/>
      <sheetName val="2j. Work Order WO reallocation"/>
      <sheetName val="3a. 2012 Worksheet"/>
      <sheetName val="3aa. 2012 PandL only"/>
      <sheetName val="3b. 2012 Manual Adjustments"/>
      <sheetName val="3c. 2012 Manual"/>
      <sheetName val="4a. IFRS Financials"/>
      <sheetName val="4b. OEB IFRS Financials"/>
      <sheetName val="Sheet1"/>
      <sheetName val="4c. OEB MIFRS"/>
      <sheetName val="4d. 2002-2012 TB"/>
      <sheetName val="4e. COS Table"/>
      <sheetName val="5. Pivot-OEB Stats"/>
      <sheetName val="5b. Summary of Non-Wire Elim"/>
      <sheetName val="5c. Net Income Reconciliation"/>
      <sheetName val="5d. Net Income Pivot"/>
      <sheetName val="5e. Other Income Reconciliation"/>
      <sheetName val="5f. Retained Earnings"/>
      <sheetName val="5g. ROE"/>
      <sheetName val="RRR 2.1.13 Pivot"/>
      <sheetName val="COS Models"/>
      <sheetName val="COS Models Pa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8">
          <cell r="L118">
            <v>414741.45</v>
          </cell>
          <cell r="M118">
            <v>414741.45</v>
          </cell>
          <cell r="N118">
            <v>414741.45</v>
          </cell>
        </row>
        <row r="119">
          <cell r="L119">
            <v>162636.38</v>
          </cell>
          <cell r="M119">
            <v>162636.38</v>
          </cell>
          <cell r="N119">
            <v>0</v>
          </cell>
        </row>
        <row r="120">
          <cell r="L120">
            <v>2138307.23</v>
          </cell>
          <cell r="M120">
            <v>2153482.23</v>
          </cell>
          <cell r="N120">
            <v>2280639.5200000005</v>
          </cell>
        </row>
        <row r="121">
          <cell r="L121">
            <v>20885.650000000001</v>
          </cell>
          <cell r="M121">
            <v>20885.650000000001</v>
          </cell>
          <cell r="N121">
            <v>20885.650000000001</v>
          </cell>
        </row>
        <row r="122">
          <cell r="L122" t="str">
            <v/>
          </cell>
          <cell r="M122" t="str">
            <v/>
          </cell>
          <cell r="N122">
            <v>0</v>
          </cell>
        </row>
        <row r="123">
          <cell r="L123">
            <v>11774640.470000001</v>
          </cell>
          <cell r="M123">
            <v>12743579.610000001</v>
          </cell>
          <cell r="N123">
            <v>12862904.050000001</v>
          </cell>
        </row>
        <row r="124">
          <cell r="L124" t="str">
            <v/>
          </cell>
          <cell r="M124" t="str">
            <v/>
          </cell>
          <cell r="N124">
            <v>0</v>
          </cell>
        </row>
        <row r="125">
          <cell r="L125">
            <v>69899086.430000007</v>
          </cell>
          <cell r="M125">
            <v>75428553.060000017</v>
          </cell>
          <cell r="N125">
            <v>85258878.519999996</v>
          </cell>
        </row>
        <row r="126">
          <cell r="L126">
            <v>71233394.75999999</v>
          </cell>
          <cell r="M126">
            <v>74386897.109999999</v>
          </cell>
          <cell r="N126">
            <v>77552394.459999993</v>
          </cell>
        </row>
        <row r="127">
          <cell r="L127">
            <v>115114231.16999999</v>
          </cell>
          <cell r="M127">
            <v>117389284.01000001</v>
          </cell>
          <cell r="N127">
            <v>113643173.26000004</v>
          </cell>
        </row>
        <row r="128">
          <cell r="L128">
            <v>117085475.73999999</v>
          </cell>
          <cell r="M128">
            <v>122806077.98999996</v>
          </cell>
          <cell r="N128">
            <v>120071703.33</v>
          </cell>
        </row>
        <row r="129">
          <cell r="L129">
            <v>96118395.810000002</v>
          </cell>
          <cell r="M129">
            <v>99670105.870000005</v>
          </cell>
          <cell r="N129">
            <v>100329389.18999998</v>
          </cell>
        </row>
        <row r="130">
          <cell r="L130">
            <v>24184344.550000001</v>
          </cell>
          <cell r="M130">
            <v>25989562.160000004</v>
          </cell>
          <cell r="N130">
            <v>26857787.34</v>
          </cell>
        </row>
        <row r="131">
          <cell r="L131">
            <v>37819862.030000009</v>
          </cell>
          <cell r="M131">
            <v>39317445.850000001</v>
          </cell>
          <cell r="N131">
            <v>41821466.789999984</v>
          </cell>
        </row>
        <row r="132">
          <cell r="L132" t="str">
            <v/>
          </cell>
          <cell r="M132" t="str">
            <v/>
          </cell>
          <cell r="N132">
            <v>0</v>
          </cell>
        </row>
        <row r="133">
          <cell r="L133" t="str">
            <v/>
          </cell>
          <cell r="M133" t="str">
            <v/>
          </cell>
          <cell r="N133">
            <v>0</v>
          </cell>
        </row>
        <row r="134">
          <cell r="L134" t="str">
            <v/>
          </cell>
          <cell r="M134" t="str">
            <v/>
          </cell>
          <cell r="N134">
            <v>0</v>
          </cell>
        </row>
        <row r="135">
          <cell r="L135">
            <v>1067629.4099999999</v>
          </cell>
          <cell r="M135">
            <v>1067629.4099999999</v>
          </cell>
          <cell r="N135">
            <v>1067629.4099999999</v>
          </cell>
        </row>
        <row r="136">
          <cell r="L136" t="str">
            <v/>
          </cell>
          <cell r="M136" t="str">
            <v/>
          </cell>
          <cell r="N136">
            <v>162636.38</v>
          </cell>
        </row>
        <row r="137">
          <cell r="L137">
            <v>27974291.610000003</v>
          </cell>
          <cell r="M137">
            <v>28577205.149999999</v>
          </cell>
          <cell r="N137">
            <v>29330851.450000003</v>
          </cell>
        </row>
        <row r="138">
          <cell r="L138" t="str">
            <v/>
          </cell>
          <cell r="M138" t="str">
            <v/>
          </cell>
          <cell r="N138">
            <v>0</v>
          </cell>
        </row>
        <row r="139">
          <cell r="L139">
            <v>4958697.08</v>
          </cell>
          <cell r="M139">
            <v>5299583.91</v>
          </cell>
          <cell r="N139">
            <v>5323927.9099999983</v>
          </cell>
        </row>
        <row r="140">
          <cell r="L140">
            <v>9109560.6600000001</v>
          </cell>
          <cell r="M140">
            <v>10058430.359999999</v>
          </cell>
          <cell r="N140">
            <v>10674216.420000002</v>
          </cell>
        </row>
        <row r="141">
          <cell r="L141">
            <v>11297833.689999999</v>
          </cell>
          <cell r="M141">
            <v>11874074.33</v>
          </cell>
          <cell r="N141">
            <v>12733855.839999998</v>
          </cell>
        </row>
        <row r="142">
          <cell r="L142">
            <v>17306131</v>
          </cell>
          <cell r="M142">
            <v>18062964.190000001</v>
          </cell>
          <cell r="N142">
            <v>18343287</v>
          </cell>
        </row>
        <row r="143">
          <cell r="L143">
            <v>892540.17999999993</v>
          </cell>
          <cell r="M143">
            <v>968061.1399999999</v>
          </cell>
          <cell r="N143">
            <v>968061.14</v>
          </cell>
        </row>
        <row r="144">
          <cell r="L144">
            <v>7346438.3499999996</v>
          </cell>
          <cell r="M144">
            <v>7847983.2400000002</v>
          </cell>
          <cell r="N144">
            <v>8341803.5300000012</v>
          </cell>
        </row>
        <row r="145">
          <cell r="L145">
            <v>1458621.3900000001</v>
          </cell>
          <cell r="M145">
            <v>1512751.24</v>
          </cell>
          <cell r="N145">
            <v>1693596.34</v>
          </cell>
        </row>
        <row r="146">
          <cell r="L146">
            <v>144034.63</v>
          </cell>
          <cell r="M146">
            <v>144034.63</v>
          </cell>
          <cell r="N146">
            <v>144034.63</v>
          </cell>
        </row>
        <row r="147">
          <cell r="L147">
            <v>1350163.2599999998</v>
          </cell>
          <cell r="M147">
            <v>1445073.63</v>
          </cell>
          <cell r="N147">
            <v>2348302.5999999996</v>
          </cell>
        </row>
        <row r="148">
          <cell r="L148">
            <v>515329.99</v>
          </cell>
          <cell r="M148">
            <v>515329.99</v>
          </cell>
          <cell r="N148">
            <v>0</v>
          </cell>
        </row>
        <row r="149">
          <cell r="L149" t="str">
            <v/>
          </cell>
          <cell r="M149" t="str">
            <v/>
          </cell>
          <cell r="N149">
            <v>0</v>
          </cell>
        </row>
        <row r="150">
          <cell r="L150" t="str">
            <v/>
          </cell>
          <cell r="M150" t="str">
            <v/>
          </cell>
          <cell r="N150">
            <v>515329.99</v>
          </cell>
        </row>
        <row r="151">
          <cell r="L151" t="str">
            <v/>
          </cell>
          <cell r="M151" t="str">
            <v/>
          </cell>
          <cell r="N151">
            <v>0</v>
          </cell>
        </row>
        <row r="152">
          <cell r="L152">
            <v>3777542.26</v>
          </cell>
          <cell r="M152">
            <v>3777542.26</v>
          </cell>
          <cell r="N152">
            <v>3777542.2599999993</v>
          </cell>
        </row>
        <row r="153">
          <cell r="L153" t="str">
            <v/>
          </cell>
          <cell r="M153" t="str">
            <v/>
          </cell>
          <cell r="N153">
            <v>0</v>
          </cell>
        </row>
        <row r="154">
          <cell r="L154" t="str">
            <v/>
          </cell>
          <cell r="M154" t="str">
            <v/>
          </cell>
          <cell r="N15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B6" zoomScaleNormal="100" workbookViewId="0">
      <selection activeCell="K25" sqref="K25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 x14ac:dyDescent="0.25"/>
    <row r="2" spans="1:15" ht="13.5" thickBot="1" x14ac:dyDescent="0.25">
      <c r="A2" s="95"/>
      <c r="B2" s="96"/>
      <c r="C2" s="96"/>
      <c r="D2" s="96"/>
      <c r="E2" s="96"/>
      <c r="F2" s="97"/>
      <c r="G2" s="55" t="s">
        <v>67</v>
      </c>
    </row>
    <row r="3" spans="1:15" ht="13.5" thickBot="1" x14ac:dyDescent="0.25"/>
    <row r="4" spans="1:15" ht="13.5" thickBot="1" x14ac:dyDescent="0.25">
      <c r="A4" s="101" t="s">
        <v>22</v>
      </c>
      <c r="B4" s="102"/>
      <c r="C4" s="102"/>
      <c r="D4" s="102"/>
      <c r="E4" s="102"/>
      <c r="F4" s="103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98" t="s">
        <v>6</v>
      </c>
      <c r="B5" s="99"/>
      <c r="C5" s="99"/>
      <c r="D5" s="99"/>
      <c r="E5" s="99"/>
      <c r="F5" s="100"/>
      <c r="G5" s="98" t="s">
        <v>0</v>
      </c>
      <c r="H5" s="99"/>
      <c r="I5" s="100"/>
      <c r="J5" s="51"/>
      <c r="K5" s="98" t="s">
        <v>54</v>
      </c>
      <c r="L5" s="99"/>
      <c r="M5" s="99"/>
      <c r="N5" s="100"/>
    </row>
    <row r="6" spans="1:15" x14ac:dyDescent="0.2">
      <c r="A6" s="59" t="s">
        <v>55</v>
      </c>
      <c r="B6" s="60"/>
      <c r="C6" s="60"/>
      <c r="D6" s="60"/>
      <c r="E6" s="60"/>
      <c r="F6" s="60"/>
      <c r="G6" s="61">
        <f>2048737.69+2261059.3+17446.69+29770.09+305875.37+2086103.16+322404.95+633907.45+867144.26+133.06+14765.09+3487991.27+763145.92+339211.66+1012610.04+226646</f>
        <v>14416952</v>
      </c>
      <c r="H6" s="62">
        <f>1546097.13+2058351.76+434323.31-15822.87+187676.16+1313567.09+348123.56+1200+488517.63+919524.01+13430.88+4207854.8+882476.07+318760.9+1278675.85+226354.91</f>
        <v>14209111.189999998</v>
      </c>
      <c r="I6" s="63">
        <f>1901778.95+2188202.32+459522.89+13271.86+143977.33+1458676.47+335707.86+481932.98+795597.66+9008.86+4311295.47+1266361.25+429480.53+1391874.38+244460.54</f>
        <v>15431149.349999998</v>
      </c>
      <c r="K6" s="62" t="s">
        <v>13</v>
      </c>
      <c r="L6" s="64">
        <v>14416952</v>
      </c>
      <c r="M6" s="64">
        <v>14209111</v>
      </c>
      <c r="N6" s="64">
        <v>15431149</v>
      </c>
    </row>
    <row r="7" spans="1:15" x14ac:dyDescent="0.2">
      <c r="A7" s="65" t="s">
        <v>56</v>
      </c>
      <c r="B7" s="66"/>
      <c r="C7" s="66"/>
      <c r="D7" s="66"/>
      <c r="E7" s="66"/>
      <c r="F7" s="66"/>
      <c r="G7" s="63">
        <f>144546.38+241273.67+375439.24+132846.83+1048377.47+68025.67+1116019.71+110915.85+381874.78+121661.31+52625.28+89029.16</f>
        <v>3882635.3499999996</v>
      </c>
      <c r="H7" s="62">
        <f>131494.2+176293.3+388873.92+281304.68+1149574.3+47589.48+993469.16+121319.54+601215.93+17929.49+210820.22+90763.87</f>
        <v>4210648.0900000008</v>
      </c>
      <c r="I7" s="63">
        <f>184295.94+235657.74+393032.84+152308.12+1591820.37+136875.38+748038.28+86827.42+540407.11+4644.77+76503.35+72214.56</f>
        <v>4222625.88</v>
      </c>
      <c r="K7" s="62" t="s">
        <v>14</v>
      </c>
      <c r="L7" s="61">
        <v>3882635</v>
      </c>
      <c r="M7" s="61">
        <v>4210648</v>
      </c>
      <c r="N7" s="61">
        <v>4222626</v>
      </c>
    </row>
    <row r="8" spans="1:15" x14ac:dyDescent="0.2">
      <c r="A8" s="65" t="s">
        <v>57</v>
      </c>
      <c r="B8" s="66"/>
      <c r="C8" s="66"/>
      <c r="D8" s="66"/>
      <c r="E8" s="66"/>
      <c r="F8" s="66"/>
      <c r="G8" s="63">
        <f>36388.17+255677.53+6710000.04</f>
        <v>7002065.7400000002</v>
      </c>
      <c r="H8" s="62">
        <f>141498.54+6287691.65</f>
        <v>6429190.1900000004</v>
      </c>
      <c r="I8" s="63">
        <f>158892.15+6612467.02</f>
        <v>6771359.1699999999</v>
      </c>
      <c r="K8" s="62" t="s">
        <v>15</v>
      </c>
      <c r="L8" s="61">
        <v>7002066</v>
      </c>
      <c r="M8" s="61">
        <v>6429190</v>
      </c>
      <c r="N8" s="61">
        <v>6771359</v>
      </c>
    </row>
    <row r="9" spans="1:15" x14ac:dyDescent="0.2">
      <c r="A9" s="65" t="s">
        <v>58</v>
      </c>
      <c r="B9" s="66"/>
      <c r="C9" s="66"/>
      <c r="D9" s="66"/>
      <c r="E9" s="66"/>
      <c r="F9" s="66"/>
      <c r="G9" s="63">
        <f>56.68+307112.39+20360</f>
        <v>327529.07</v>
      </c>
      <c r="H9" s="62">
        <f>141653.56+20420</f>
        <v>162073.56</v>
      </c>
      <c r="I9" s="63">
        <v>0</v>
      </c>
      <c r="K9" s="62" t="s">
        <v>16</v>
      </c>
      <c r="L9" s="61">
        <v>327529</v>
      </c>
      <c r="M9" s="61">
        <v>162074</v>
      </c>
      <c r="N9" s="61">
        <v>0</v>
      </c>
    </row>
    <row r="10" spans="1:15" x14ac:dyDescent="0.2">
      <c r="A10" s="67" t="s">
        <v>59</v>
      </c>
      <c r="B10" s="68"/>
      <c r="C10" s="68"/>
      <c r="D10" s="68"/>
      <c r="E10" s="68"/>
      <c r="F10" s="68"/>
      <c r="G10" s="69">
        <f>1393623.91+1838576+2153256.86+994267.96+2468781.02+480373.6+1025438.43+647683.43+927010+925729.43</f>
        <v>12854740.639999999</v>
      </c>
      <c r="H10" s="70">
        <f>1608683.02+1716544.31+2516608.48+1369981.1+2196593.89+275268.72+950553.05+788131.05+701844.46+1083590.86</f>
        <v>13207798.940000001</v>
      </c>
      <c r="I10" s="63">
        <f>2007963.03+2241112.29+2769433.68+1919949.17-1080210.18+2434102.82+525532.44+763085.16+847420.3+756938.15+1086079.29</f>
        <v>14271406.150000002</v>
      </c>
      <c r="K10" s="62" t="s">
        <v>17</v>
      </c>
      <c r="L10" s="61">
        <v>12854741</v>
      </c>
      <c r="M10" s="61">
        <v>13207799</v>
      </c>
      <c r="N10" s="61">
        <v>14271406</v>
      </c>
    </row>
    <row r="11" spans="1:15" x14ac:dyDescent="0.2">
      <c r="A11" s="65" t="s">
        <v>60</v>
      </c>
      <c r="B11" s="66"/>
      <c r="C11" s="66"/>
      <c r="D11" s="66"/>
      <c r="E11" s="66"/>
      <c r="F11" s="66"/>
      <c r="G11" s="63">
        <f>42878.04+0</f>
        <v>42878.04</v>
      </c>
      <c r="H11" s="62">
        <f>142746.79+0</f>
        <v>142746.79</v>
      </c>
      <c r="I11" s="63">
        <f>54560.64+0</f>
        <v>54560.639999999999</v>
      </c>
      <c r="K11" s="62" t="s">
        <v>18</v>
      </c>
      <c r="L11" s="61">
        <v>42878</v>
      </c>
      <c r="M11" s="61">
        <v>142747</v>
      </c>
      <c r="N11" s="61">
        <v>54561</v>
      </c>
    </row>
    <row r="12" spans="1:15" ht="13.5" thickBot="1" x14ac:dyDescent="0.25">
      <c r="A12" s="65" t="s">
        <v>61</v>
      </c>
      <c r="B12" s="66"/>
      <c r="C12" s="66"/>
      <c r="D12" s="66"/>
      <c r="E12" s="66"/>
      <c r="F12" s="66"/>
      <c r="G12" s="63">
        <f>89996.79+74084.73</f>
        <v>164081.51999999999</v>
      </c>
      <c r="H12" s="71">
        <f>0+26230.61</f>
        <v>26230.61</v>
      </c>
      <c r="I12" s="63">
        <f>0+2888.39</f>
        <v>2888.39</v>
      </c>
      <c r="K12" s="71" t="s">
        <v>19</v>
      </c>
      <c r="L12" s="69">
        <v>164082</v>
      </c>
      <c r="M12" s="69">
        <v>26231</v>
      </c>
      <c r="N12" s="69">
        <v>2888</v>
      </c>
    </row>
    <row r="13" spans="1:15" ht="13.5" thickBot="1" x14ac:dyDescent="0.25">
      <c r="A13" s="72" t="s">
        <v>1</v>
      </c>
      <c r="B13" s="73"/>
      <c r="C13" s="73"/>
      <c r="D13" s="73"/>
      <c r="E13" s="73"/>
      <c r="F13" s="73"/>
      <c r="G13" s="74">
        <f>SUM(G6:G12)</f>
        <v>38690882.360000007</v>
      </c>
      <c r="H13" s="74">
        <f t="shared" ref="H13:I13" si="0">SUM(H6:H12)</f>
        <v>38387799.369999997</v>
      </c>
      <c r="I13" s="74">
        <f t="shared" si="0"/>
        <v>40753989.579999998</v>
      </c>
      <c r="K13" s="72" t="s">
        <v>1</v>
      </c>
      <c r="L13" s="75">
        <f>SUM(L6:L12)</f>
        <v>38690883</v>
      </c>
      <c r="M13" s="75">
        <f>SUM(M6:M12)</f>
        <v>38387800</v>
      </c>
      <c r="N13" s="75">
        <f>SUM(N6:N12)</f>
        <v>40753989</v>
      </c>
    </row>
    <row r="14" spans="1:15" ht="13.5" thickBot="1" x14ac:dyDescent="0.25">
      <c r="A14" s="76" t="s">
        <v>62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 x14ac:dyDescent="0.25">
      <c r="A15" s="81" t="s">
        <v>63</v>
      </c>
      <c r="B15" s="82"/>
      <c r="C15" s="82"/>
      <c r="D15" s="82"/>
      <c r="E15" s="82"/>
      <c r="F15" s="82"/>
      <c r="G15" s="74">
        <v>38690882</v>
      </c>
      <c r="H15" s="74">
        <v>38387799</v>
      </c>
      <c r="I15" s="74">
        <v>40753990</v>
      </c>
      <c r="K15" s="83" t="s">
        <v>34</v>
      </c>
      <c r="L15" s="74">
        <f>+G15</f>
        <v>38690882</v>
      </c>
      <c r="M15" s="74">
        <f>+H15</f>
        <v>38387799</v>
      </c>
      <c r="N15" s="74">
        <f>+I15</f>
        <v>40753990</v>
      </c>
      <c r="O15" s="84" t="s">
        <v>35</v>
      </c>
    </row>
    <row r="16" spans="1:15" ht="13.5" thickBot="1" x14ac:dyDescent="0.25">
      <c r="A16" s="72" t="s">
        <v>3</v>
      </c>
      <c r="B16" s="73"/>
      <c r="C16" s="73"/>
      <c r="D16" s="73"/>
      <c r="E16" s="73"/>
      <c r="F16" s="73"/>
      <c r="G16" s="74">
        <f>+G13-G15</f>
        <v>0.36000000685453415</v>
      </c>
      <c r="H16" s="74">
        <f t="shared" ref="H16:I16" si="1">+H13-H15</f>
        <v>0.36999999731779099</v>
      </c>
      <c r="I16" s="74">
        <f t="shared" si="1"/>
        <v>-0.42000000178813934</v>
      </c>
      <c r="K16" s="85"/>
      <c r="L16" s="74">
        <f>+L13-L15</f>
        <v>1</v>
      </c>
      <c r="M16" s="74">
        <f>+M13-M15</f>
        <v>1</v>
      </c>
      <c r="N16" s="74">
        <f>+N13-N15</f>
        <v>-1</v>
      </c>
    </row>
    <row r="17" spans="1:13" x14ac:dyDescent="0.2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">
      <c r="A18" s="88" t="s">
        <v>2</v>
      </c>
    </row>
    <row r="19" spans="1:13" x14ac:dyDescent="0.2">
      <c r="A19" s="88" t="s">
        <v>5</v>
      </c>
    </row>
    <row r="20" spans="1:13" ht="13.5" thickBot="1" x14ac:dyDescent="0.25">
      <c r="A20" s="88"/>
    </row>
    <row r="21" spans="1:13" ht="13.5" thickBot="1" x14ac:dyDescent="0.25">
      <c r="A21" s="101" t="s">
        <v>23</v>
      </c>
      <c r="B21" s="102"/>
      <c r="C21" s="102"/>
      <c r="D21" s="102"/>
      <c r="E21" s="102"/>
      <c r="F21" s="103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98" t="s">
        <v>20</v>
      </c>
      <c r="B22" s="99"/>
      <c r="C22" s="99"/>
      <c r="D22" s="99"/>
      <c r="E22" s="99"/>
      <c r="F22" s="99"/>
      <c r="G22" s="98" t="s">
        <v>0</v>
      </c>
      <c r="H22" s="99"/>
      <c r="I22" s="100"/>
      <c r="J22" s="53"/>
    </row>
    <row r="23" spans="1:13" x14ac:dyDescent="0.2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0</v>
      </c>
      <c r="H23" s="90">
        <v>0</v>
      </c>
      <c r="I23" s="90">
        <v>0</v>
      </c>
      <c r="J23" s="54"/>
    </row>
    <row r="24" spans="1:13" x14ac:dyDescent="0.2">
      <c r="A24" s="67"/>
      <c r="B24" s="68"/>
      <c r="C24" s="89">
        <v>5015</v>
      </c>
      <c r="D24" s="68" t="s">
        <v>30</v>
      </c>
      <c r="E24" s="68"/>
      <c r="F24" s="68"/>
      <c r="G24" s="69">
        <v>0</v>
      </c>
      <c r="H24" s="90">
        <v>0</v>
      </c>
      <c r="I24" s="90">
        <v>0</v>
      </c>
      <c r="J24" s="54"/>
    </row>
    <row r="25" spans="1:13" ht="13.5" thickBot="1" x14ac:dyDescent="0.25">
      <c r="A25" s="67"/>
      <c r="B25" s="68"/>
      <c r="C25" s="89">
        <v>5112</v>
      </c>
      <c r="D25" s="68" t="s">
        <v>31</v>
      </c>
      <c r="E25" s="68"/>
      <c r="F25" s="68"/>
      <c r="G25" s="69">
        <v>0</v>
      </c>
      <c r="H25" s="90">
        <v>0</v>
      </c>
      <c r="I25" s="90">
        <v>0</v>
      </c>
      <c r="J25" s="54"/>
    </row>
    <row r="26" spans="1:13" ht="13.5" thickBot="1" x14ac:dyDescent="0.25">
      <c r="A26" s="72" t="s">
        <v>1</v>
      </c>
      <c r="B26" s="73"/>
      <c r="C26" s="73"/>
      <c r="D26" s="73"/>
      <c r="E26" s="73"/>
      <c r="F26" s="73"/>
      <c r="G26" s="74">
        <f>SUM(G23:G25)</f>
        <v>0</v>
      </c>
      <c r="H26" s="74">
        <f t="shared" ref="H26:I26" si="2">SUM(H23:H25)</f>
        <v>0</v>
      </c>
      <c r="I26" s="74">
        <f t="shared" si="2"/>
        <v>0</v>
      </c>
      <c r="J26" s="50"/>
    </row>
    <row r="27" spans="1:13" x14ac:dyDescent="0.2">
      <c r="A27" s="76" t="s">
        <v>64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 x14ac:dyDescent="0.25">
      <c r="A28" s="67" t="s">
        <v>65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 x14ac:dyDescent="0.25">
      <c r="A29" s="81" t="s">
        <v>7</v>
      </c>
      <c r="B29" s="82"/>
      <c r="C29" s="82"/>
      <c r="D29" s="82"/>
      <c r="E29" s="82"/>
      <c r="F29" s="82"/>
      <c r="G29" s="74">
        <v>0</v>
      </c>
      <c r="H29" s="74">
        <v>0</v>
      </c>
      <c r="I29" s="74">
        <v>0</v>
      </c>
      <c r="J29" s="49" t="s">
        <v>4</v>
      </c>
      <c r="L29" s="68"/>
    </row>
    <row r="30" spans="1:13" ht="13.5" thickBot="1" x14ac:dyDescent="0.25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</v>
      </c>
      <c r="I30" s="74">
        <f t="shared" si="3"/>
        <v>0</v>
      </c>
      <c r="J30" s="50"/>
      <c r="K30" s="68"/>
      <c r="L30" s="68"/>
    </row>
    <row r="31" spans="1:13" ht="13.5" thickBot="1" x14ac:dyDescent="0.25"/>
    <row r="32" spans="1:13" ht="13.5" thickBot="1" x14ac:dyDescent="0.25">
      <c r="A32" s="101" t="s">
        <v>23</v>
      </c>
      <c r="B32" s="102"/>
      <c r="C32" s="102"/>
      <c r="D32" s="102"/>
      <c r="E32" s="102"/>
      <c r="F32" s="103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98" t="s">
        <v>20</v>
      </c>
      <c r="B33" s="99"/>
      <c r="C33" s="99"/>
      <c r="D33" s="99"/>
      <c r="E33" s="99"/>
      <c r="F33" s="99"/>
      <c r="G33" s="98" t="s">
        <v>0</v>
      </c>
      <c r="H33" s="99"/>
      <c r="I33" s="100"/>
      <c r="J33" s="53"/>
    </row>
    <row r="34" spans="1:10" x14ac:dyDescent="0.2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0</v>
      </c>
      <c r="H34" s="69">
        <f t="shared" si="4"/>
        <v>0</v>
      </c>
      <c r="I34" s="69">
        <f t="shared" ref="I34" si="5">+I23</f>
        <v>0</v>
      </c>
      <c r="J34" s="49" t="s">
        <v>27</v>
      </c>
    </row>
    <row r="35" spans="1:10" x14ac:dyDescent="0.2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5" thickBot="1" x14ac:dyDescent="0.25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 x14ac:dyDescent="0.25">
      <c r="A37" s="72" t="s">
        <v>1</v>
      </c>
      <c r="B37" s="73"/>
      <c r="C37" s="73"/>
      <c r="D37" s="73"/>
      <c r="E37" s="73"/>
      <c r="F37" s="73"/>
      <c r="G37" s="74">
        <f>SUM(G34:G36)</f>
        <v>0</v>
      </c>
      <c r="H37" s="74">
        <f t="shared" ref="H37:I37" si="8">SUM(H34:H36)</f>
        <v>0</v>
      </c>
      <c r="I37" s="74">
        <f t="shared" si="8"/>
        <v>0</v>
      </c>
      <c r="J37" s="50"/>
    </row>
    <row r="38" spans="1:10" ht="13.5" thickBot="1" x14ac:dyDescent="0.25">
      <c r="A38" s="76" t="s">
        <v>64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 x14ac:dyDescent="0.25">
      <c r="A39" s="67" t="s">
        <v>66</v>
      </c>
      <c r="B39" s="68"/>
      <c r="C39" s="68"/>
      <c r="D39" s="68"/>
      <c r="E39" s="68"/>
      <c r="F39" s="68"/>
      <c r="G39" s="74">
        <v>0</v>
      </c>
      <c r="H39" s="74">
        <v>0</v>
      </c>
      <c r="I39" s="74">
        <v>0</v>
      </c>
      <c r="J39" s="49" t="s">
        <v>4</v>
      </c>
    </row>
    <row r="40" spans="1:10" ht="13.5" thickBot="1" x14ac:dyDescent="0.25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</v>
      </c>
      <c r="I40" s="74">
        <f t="shared" si="9"/>
        <v>0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zoomScale="75" zoomScaleNormal="75" workbookViewId="0">
      <selection activeCell="N10" sqref="N10"/>
    </sheetView>
  </sheetViews>
  <sheetFormatPr defaultRowHeight="15" x14ac:dyDescent="0.2"/>
  <cols>
    <col min="6" max="6" width="11.77734375" customWidth="1"/>
    <col min="7" max="7" width="13.5546875" customWidth="1"/>
    <col min="8" max="8" width="15.6640625" customWidth="1"/>
    <col min="9" max="9" width="13.109375" bestFit="1" customWidth="1"/>
    <col min="10" max="10" width="12.88671875" bestFit="1" customWidth="1"/>
    <col min="12" max="12" width="10.5546875" customWidth="1"/>
  </cols>
  <sheetData>
    <row r="1" spans="1:10" ht="15.75" thickBot="1" x14ac:dyDescent="0.25"/>
    <row r="2" spans="1:10" ht="16.5" thickBot="1" x14ac:dyDescent="0.3">
      <c r="A2" s="104"/>
      <c r="B2" s="105"/>
      <c r="C2" s="105"/>
      <c r="D2" s="105"/>
      <c r="E2" s="105"/>
      <c r="F2" s="105"/>
      <c r="G2" s="105"/>
      <c r="H2" s="105"/>
      <c r="I2" s="106"/>
      <c r="J2" s="45" t="s">
        <v>69</v>
      </c>
    </row>
    <row r="3" spans="1:10" ht="15.75" thickBot="1" x14ac:dyDescent="0.25"/>
    <row r="4" spans="1:10" ht="18.75" thickBot="1" x14ac:dyDescent="0.3">
      <c r="A4" s="107" t="s">
        <v>25</v>
      </c>
      <c r="B4" s="108"/>
      <c r="C4" s="108"/>
      <c r="D4" s="108"/>
      <c r="E4" s="108"/>
      <c r="F4" s="109"/>
      <c r="G4" s="22">
        <v>2009</v>
      </c>
      <c r="H4" s="22">
        <v>2010</v>
      </c>
      <c r="I4" s="22">
        <v>2011</v>
      </c>
    </row>
    <row r="5" spans="1:10" ht="16.5" thickBot="1" x14ac:dyDescent="0.25">
      <c r="A5" s="110" t="s">
        <v>21</v>
      </c>
      <c r="B5" s="111"/>
      <c r="C5" s="111"/>
      <c r="D5" s="111"/>
      <c r="E5" s="111"/>
      <c r="F5" s="111"/>
      <c r="G5" s="110" t="s">
        <v>50</v>
      </c>
      <c r="H5" s="111"/>
      <c r="I5" s="112"/>
    </row>
    <row r="6" spans="1:10" ht="16.5" thickBot="1" x14ac:dyDescent="0.3">
      <c r="A6" s="10" t="s">
        <v>52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0</v>
      </c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07" t="s">
        <v>26</v>
      </c>
      <c r="B12" s="108"/>
      <c r="C12" s="108"/>
      <c r="D12" s="108"/>
      <c r="E12" s="108"/>
      <c r="F12" s="109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10" t="s">
        <v>6</v>
      </c>
      <c r="B13" s="111"/>
      <c r="C13" s="111"/>
      <c r="D13" s="111"/>
      <c r="E13" s="111"/>
      <c r="F13" s="111"/>
      <c r="G13" s="110" t="s">
        <v>0</v>
      </c>
      <c r="H13" s="111"/>
      <c r="I13" s="112"/>
    </row>
    <row r="14" spans="1:10" ht="16.5" thickBot="1" x14ac:dyDescent="0.3">
      <c r="A14" s="10" t="s">
        <v>53</v>
      </c>
      <c r="B14" s="19"/>
      <c r="C14" s="19"/>
      <c r="D14" s="19"/>
      <c r="E14" s="19"/>
      <c r="F14" s="19"/>
      <c r="G14" s="15">
        <f>SUM('[1]4d. 2002-2012 TB'!$L$118:$L$154)</f>
        <v>633164815.17999995</v>
      </c>
      <c r="H14" s="15">
        <f>SUM('[1]4d. 2002-2012 TB'!$M$118:$M$154)</f>
        <v>661633914.85000002</v>
      </c>
      <c r="I14" s="15">
        <f>SUM('[1]4d. 2002-2012 TB'!$N$118:$N$154)</f>
        <v>676539038.45999992</v>
      </c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v>633164814</v>
      </c>
      <c r="H16" s="15">
        <v>661633913</v>
      </c>
      <c r="I16" s="15">
        <v>676376401</v>
      </c>
      <c r="J16" t="s">
        <v>4</v>
      </c>
    </row>
    <row r="17" spans="1:10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1.1799999475479126</v>
      </c>
      <c r="H17" s="15">
        <f t="shared" ref="H17:I17" si="1">+H14-H16</f>
        <v>1.8500000238418579</v>
      </c>
      <c r="I17" s="94">
        <f t="shared" si="1"/>
        <v>162637.45999991894</v>
      </c>
    </row>
    <row r="19" spans="1:10" ht="15.75" thickBot="1" x14ac:dyDescent="0.25"/>
    <row r="20" spans="1:10" ht="18.75" thickBot="1" x14ac:dyDescent="0.3">
      <c r="A20" s="107" t="s">
        <v>26</v>
      </c>
      <c r="B20" s="108"/>
      <c r="C20" s="108"/>
      <c r="D20" s="108"/>
      <c r="E20" s="108"/>
      <c r="F20" s="109"/>
      <c r="G20" s="22">
        <v>2009</v>
      </c>
      <c r="H20" s="22">
        <v>2010</v>
      </c>
      <c r="I20" s="22">
        <v>2011</v>
      </c>
    </row>
    <row r="21" spans="1:10" ht="16.5" thickBot="1" x14ac:dyDescent="0.3">
      <c r="A21" s="116" t="s">
        <v>10</v>
      </c>
      <c r="B21" s="117"/>
      <c r="C21" s="117"/>
      <c r="D21" s="117"/>
      <c r="E21" s="117"/>
      <c r="F21" s="117"/>
      <c r="G21" s="118"/>
      <c r="H21" s="27"/>
      <c r="I21" s="27"/>
    </row>
    <row r="22" spans="1:10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 x14ac:dyDescent="0.3">
      <c r="A23" s="113" t="s">
        <v>47</v>
      </c>
      <c r="B23" s="114"/>
      <c r="C23" s="114"/>
      <c r="D23" s="114"/>
      <c r="E23" s="114"/>
      <c r="F23" s="114"/>
      <c r="G23" s="114"/>
      <c r="H23" s="114"/>
      <c r="I23" s="115"/>
      <c r="J23" s="2"/>
    </row>
    <row r="24" spans="1:10" ht="16.5" thickBot="1" x14ac:dyDescent="0.3">
      <c r="A24" s="12" t="s">
        <v>36</v>
      </c>
      <c r="B24" s="13"/>
      <c r="C24" s="13"/>
      <c r="D24" s="13"/>
      <c r="E24" s="13"/>
      <c r="F24" s="13"/>
      <c r="G24" s="15">
        <v>631868127</v>
      </c>
      <c r="H24" s="15">
        <v>661633913</v>
      </c>
      <c r="I24" s="15">
        <v>676376401</v>
      </c>
      <c r="J24" s="2" t="s">
        <v>4</v>
      </c>
    </row>
    <row r="25" spans="1:10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 x14ac:dyDescent="0.3">
      <c r="A26" s="39" t="s">
        <v>37</v>
      </c>
      <c r="B26" s="40"/>
      <c r="C26" s="40"/>
      <c r="D26" s="40"/>
      <c r="E26" s="40"/>
      <c r="F26" s="41"/>
      <c r="G26" s="36">
        <v>0</v>
      </c>
      <c r="H26" s="36">
        <v>0</v>
      </c>
      <c r="I26" s="36">
        <v>0</v>
      </c>
      <c r="J26" t="s">
        <v>46</v>
      </c>
    </row>
    <row r="27" spans="1:10" ht="16.5" thickBot="1" x14ac:dyDescent="0.3">
      <c r="A27" s="8" t="s">
        <v>12</v>
      </c>
      <c r="B27" s="9"/>
      <c r="C27" s="9"/>
      <c r="D27" s="9"/>
      <c r="E27" s="9"/>
      <c r="F27" s="31"/>
      <c r="G27" s="28">
        <v>631868127</v>
      </c>
      <c r="H27" s="28">
        <v>661633913</v>
      </c>
      <c r="I27" s="28">
        <v>676376401</v>
      </c>
      <c r="J27" s="2" t="s">
        <v>4</v>
      </c>
    </row>
    <row r="28" spans="1:10" ht="16.5" thickBot="1" x14ac:dyDescent="0.3">
      <c r="A28" s="5"/>
      <c r="B28" s="6"/>
      <c r="C28" s="6"/>
      <c r="D28" s="6"/>
      <c r="E28" s="6"/>
      <c r="F28" s="6"/>
      <c r="G28" s="15">
        <f>+G26+G27</f>
        <v>631868127</v>
      </c>
      <c r="H28" s="15">
        <f t="shared" ref="H28" si="2">+H26+H27</f>
        <v>661633913</v>
      </c>
      <c r="I28" s="15">
        <f>+I26+I27</f>
        <v>676376401</v>
      </c>
      <c r="J28" s="2"/>
    </row>
    <row r="29" spans="1:10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0" ht="16.5" thickBot="1" x14ac:dyDescent="0.3">
      <c r="A30" s="113" t="s">
        <v>47</v>
      </c>
      <c r="B30" s="114"/>
      <c r="C30" s="114"/>
      <c r="D30" s="114"/>
      <c r="E30" s="114"/>
      <c r="F30" s="114"/>
      <c r="G30" s="114"/>
      <c r="H30" s="114"/>
      <c r="I30" s="115"/>
      <c r="J30" s="2"/>
    </row>
    <row r="31" spans="1:10" ht="16.5" thickBot="1" x14ac:dyDescent="0.3">
      <c r="A31" s="32" t="s">
        <v>12</v>
      </c>
      <c r="B31" s="33"/>
      <c r="C31" s="33"/>
      <c r="D31" s="33"/>
      <c r="E31" s="33"/>
      <c r="F31" s="34"/>
      <c r="G31" s="15">
        <f>+G27</f>
        <v>631868127</v>
      </c>
      <c r="H31" s="15">
        <f t="shared" ref="H31:I31" si="4">+H27</f>
        <v>661633913</v>
      </c>
      <c r="I31" s="15">
        <f t="shared" si="4"/>
        <v>676376401</v>
      </c>
      <c r="J31" s="2" t="s">
        <v>45</v>
      </c>
    </row>
    <row r="32" spans="1:10" ht="16.5" thickBot="1" x14ac:dyDescent="0.3">
      <c r="A32" s="8" t="s">
        <v>40</v>
      </c>
      <c r="B32" s="9"/>
      <c r="C32" s="9"/>
      <c r="D32" s="9"/>
      <c r="E32" s="9"/>
      <c r="F32" s="31"/>
      <c r="G32" s="28">
        <v>633164814</v>
      </c>
      <c r="H32" s="28">
        <v>661633913</v>
      </c>
      <c r="I32" s="28">
        <v>676376401</v>
      </c>
      <c r="J32" s="2" t="s">
        <v>4</v>
      </c>
    </row>
    <row r="33" spans="1:10" ht="16.5" thickBot="1" x14ac:dyDescent="0.3">
      <c r="A33" s="35" t="s">
        <v>41</v>
      </c>
      <c r="B33" s="9"/>
      <c r="C33" s="9"/>
      <c r="D33" s="9"/>
      <c r="E33" s="9"/>
      <c r="F33" s="31"/>
      <c r="G33" s="28">
        <v>0</v>
      </c>
      <c r="H33" s="28">
        <v>0</v>
      </c>
      <c r="I33" s="28">
        <v>0</v>
      </c>
      <c r="J33" s="2" t="s">
        <v>33</v>
      </c>
    </row>
    <row r="34" spans="1:10" ht="16.5" thickBot="1" x14ac:dyDescent="0.3">
      <c r="A34" s="24"/>
      <c r="B34" s="3"/>
      <c r="C34" s="3"/>
      <c r="D34" s="3"/>
      <c r="E34" s="3"/>
      <c r="F34" s="3"/>
      <c r="G34" s="15">
        <f>SUM(G32:G33)</f>
        <v>633164814</v>
      </c>
      <c r="H34" s="15">
        <f t="shared" ref="H34:I34" si="5">SUM(H32:H33)</f>
        <v>661633913</v>
      </c>
      <c r="I34" s="15">
        <f t="shared" si="5"/>
        <v>676376401</v>
      </c>
      <c r="J34" s="2"/>
    </row>
    <row r="35" spans="1:10" ht="16.5" thickBot="1" x14ac:dyDescent="0.3">
      <c r="A35" s="21" t="s">
        <v>3</v>
      </c>
      <c r="B35" s="6"/>
      <c r="C35" s="6"/>
      <c r="D35" s="6"/>
      <c r="E35" s="6"/>
      <c r="F35" s="6"/>
      <c r="G35" s="94">
        <f>+G31-G34</f>
        <v>-1296687</v>
      </c>
      <c r="H35" s="15">
        <f t="shared" ref="H35:I35" si="6">+H31-H34</f>
        <v>0</v>
      </c>
      <c r="I35" s="15">
        <f t="shared" si="6"/>
        <v>0</v>
      </c>
      <c r="J35" s="2"/>
    </row>
    <row r="36" spans="1:10" ht="16.5" thickBot="1" x14ac:dyDescent="0.3">
      <c r="A36" s="113" t="s">
        <v>48</v>
      </c>
      <c r="B36" s="114"/>
      <c r="C36" s="114"/>
      <c r="D36" s="114"/>
      <c r="E36" s="114"/>
      <c r="F36" s="114"/>
      <c r="G36" s="114"/>
      <c r="H36" s="114"/>
      <c r="I36" s="115"/>
      <c r="J36" s="2"/>
    </row>
    <row r="37" spans="1:10" ht="16.5" thickBot="1" x14ac:dyDescent="0.3">
      <c r="A37" s="32" t="s">
        <v>42</v>
      </c>
      <c r="B37" s="33"/>
      <c r="C37" s="33"/>
      <c r="D37" s="33"/>
      <c r="E37" s="33"/>
      <c r="F37" s="34"/>
      <c r="G37" s="15">
        <v>33937832</v>
      </c>
      <c r="H37" s="15">
        <v>29765786</v>
      </c>
      <c r="I37" s="15">
        <v>14742488</v>
      </c>
      <c r="J37" s="2" t="s">
        <v>4</v>
      </c>
    </row>
    <row r="38" spans="1:10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 x14ac:dyDescent="0.3">
      <c r="A39" s="39" t="s">
        <v>44</v>
      </c>
      <c r="B39" s="40"/>
      <c r="C39" s="40"/>
      <c r="D39" s="40"/>
      <c r="E39" s="40"/>
      <c r="F39" s="41"/>
      <c r="G39" s="15">
        <f>631868127-597930295</f>
        <v>33937832</v>
      </c>
      <c r="H39" s="15">
        <f>661633913-631868127</f>
        <v>29765786</v>
      </c>
      <c r="I39" s="15">
        <f>676376401-661633913</f>
        <v>14742488</v>
      </c>
      <c r="J39" s="2" t="s">
        <v>4</v>
      </c>
    </row>
    <row r="40" spans="1:10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">
      <c r="G43" s="1"/>
      <c r="H43" s="1"/>
      <c r="I43" s="1"/>
    </row>
    <row r="44" spans="1:10" s="44" customFormat="1" x14ac:dyDescent="0.2">
      <c r="A44" s="46" t="s">
        <v>51</v>
      </c>
      <c r="G44" s="47"/>
      <c r="H44" s="47"/>
      <c r="I44" s="47"/>
    </row>
    <row r="45" spans="1:10" s="44" customFormat="1" x14ac:dyDescent="0.2">
      <c r="A45" s="48" t="s">
        <v>49</v>
      </c>
    </row>
    <row r="46" spans="1:10" x14ac:dyDescent="0.2">
      <c r="A46" s="93" t="s">
        <v>68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Dilalla, Nicolas</cp:lastModifiedBy>
  <cp:lastPrinted>2013-06-18T18:51:05Z</cp:lastPrinted>
  <dcterms:created xsi:type="dcterms:W3CDTF">2013-06-12T12:16:53Z</dcterms:created>
  <dcterms:modified xsi:type="dcterms:W3CDTF">2013-07-12T13:49:13Z</dcterms:modified>
</cp:coreProperties>
</file>