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codeName="{B7FE6334-C1A2-E50D-BD3D-5F4D41BBC2E3}"/>
  <workbookPr codeName="ThisWorkbook" defaultThemeVersion="124226"/>
  <bookViews>
    <workbookView xWindow="0" yWindow="75" windowWidth="19035" windowHeight="11580" tabRatio="937" activeTab="3"/>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5">'6. Historical Wholesale'!$A$1:$P$113</definedName>
    <definedName name="_xlnm.Print_Area" localSheetId="6">'7. Current Wholesale'!$A$1:$P$113</definedName>
    <definedName name="_xlnm.Print_Area" localSheetId="7">'8. Forecast Wholesale'!$A$1:$P$113</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25725"/>
</workbook>
</file>

<file path=xl/calcChain.xml><?xml version="1.0" encoding="utf-8"?>
<calcChain xmlns="http://schemas.openxmlformats.org/spreadsheetml/2006/main">
  <c r="M81" i="12"/>
  <c r="I81"/>
  <c r="E81"/>
  <c r="M62"/>
  <c r="I62"/>
  <c r="E62"/>
  <c r="I71" i="6"/>
  <c r="G71"/>
  <c r="E71"/>
  <c r="I56"/>
  <c r="G56"/>
  <c r="E56"/>
  <c r="M81" i="8"/>
  <c r="I81"/>
  <c r="E81"/>
  <c r="M62"/>
  <c r="I62"/>
  <c r="E62"/>
  <c r="P115" i="12" l="1"/>
  <c r="P115" i="8"/>
  <c r="P115" i="9"/>
  <c r="B58" i="12" l="1"/>
  <c r="B77"/>
  <c r="L92"/>
  <c r="H92"/>
  <c r="D92"/>
  <c r="L91"/>
  <c r="H91"/>
  <c r="D91"/>
  <c r="L90"/>
  <c r="H90"/>
  <c r="D90"/>
  <c r="L89"/>
  <c r="H89"/>
  <c r="D89"/>
  <c r="L88"/>
  <c r="H88"/>
  <c r="D88"/>
  <c r="L87"/>
  <c r="H87"/>
  <c r="D87"/>
  <c r="L86"/>
  <c r="H86"/>
  <c r="D86"/>
  <c r="L85"/>
  <c r="H85"/>
  <c r="D85"/>
  <c r="L84"/>
  <c r="H84"/>
  <c r="D84"/>
  <c r="L83"/>
  <c r="H83"/>
  <c r="D83"/>
  <c r="L82"/>
  <c r="H82"/>
  <c r="D82"/>
  <c r="M82"/>
  <c r="L81"/>
  <c r="I82"/>
  <c r="I83" s="1"/>
  <c r="I84" s="1"/>
  <c r="I85" s="1"/>
  <c r="I86" s="1"/>
  <c r="I87" s="1"/>
  <c r="H81"/>
  <c r="E82"/>
  <c r="E83" s="1"/>
  <c r="D81"/>
  <c r="L73"/>
  <c r="H73"/>
  <c r="D73"/>
  <c r="L72"/>
  <c r="H72"/>
  <c r="D72"/>
  <c r="L71"/>
  <c r="H71"/>
  <c r="D71"/>
  <c r="L70"/>
  <c r="H70"/>
  <c r="D70"/>
  <c r="L69"/>
  <c r="H69"/>
  <c r="D69"/>
  <c r="L68"/>
  <c r="H68"/>
  <c r="D68"/>
  <c r="L67"/>
  <c r="H67"/>
  <c r="D67"/>
  <c r="L66"/>
  <c r="H66"/>
  <c r="D66"/>
  <c r="L65"/>
  <c r="H65"/>
  <c r="D65"/>
  <c r="L64"/>
  <c r="H64"/>
  <c r="D64"/>
  <c r="L63"/>
  <c r="H63"/>
  <c r="D63"/>
  <c r="M63"/>
  <c r="M64" s="1"/>
  <c r="L62"/>
  <c r="I63"/>
  <c r="H62"/>
  <c r="E63"/>
  <c r="E64" s="1"/>
  <c r="E65" s="1"/>
  <c r="D62"/>
  <c r="B58" i="8"/>
  <c r="B77"/>
  <c r="L92"/>
  <c r="H92"/>
  <c r="D92"/>
  <c r="L91"/>
  <c r="H91"/>
  <c r="D91"/>
  <c r="L90"/>
  <c r="H90"/>
  <c r="D90"/>
  <c r="L89"/>
  <c r="H89"/>
  <c r="D89"/>
  <c r="L88"/>
  <c r="H88"/>
  <c r="D88"/>
  <c r="L87"/>
  <c r="H87"/>
  <c r="D87"/>
  <c r="L86"/>
  <c r="H86"/>
  <c r="D86"/>
  <c r="L85"/>
  <c r="H85"/>
  <c r="D85"/>
  <c r="L84"/>
  <c r="H84"/>
  <c r="D84"/>
  <c r="L83"/>
  <c r="H83"/>
  <c r="D83"/>
  <c r="L82"/>
  <c r="H82"/>
  <c r="D82"/>
  <c r="M82"/>
  <c r="M83" s="1"/>
  <c r="L81"/>
  <c r="L94" s="1"/>
  <c r="M94" s="1"/>
  <c r="I82"/>
  <c r="H81"/>
  <c r="E82"/>
  <c r="D81"/>
  <c r="D94" s="1"/>
  <c r="E94" s="1"/>
  <c r="L73"/>
  <c r="H73"/>
  <c r="D73"/>
  <c r="L72"/>
  <c r="H72"/>
  <c r="D72"/>
  <c r="L71"/>
  <c r="H71"/>
  <c r="D71"/>
  <c r="L70"/>
  <c r="H70"/>
  <c r="D70"/>
  <c r="L69"/>
  <c r="H69"/>
  <c r="D69"/>
  <c r="L68"/>
  <c r="H68"/>
  <c r="D68"/>
  <c r="L67"/>
  <c r="H67"/>
  <c r="D67"/>
  <c r="L66"/>
  <c r="H66"/>
  <c r="D66"/>
  <c r="L65"/>
  <c r="H65"/>
  <c r="D65"/>
  <c r="L64"/>
  <c r="H64"/>
  <c r="D64"/>
  <c r="L63"/>
  <c r="H63"/>
  <c r="D63"/>
  <c r="L62"/>
  <c r="I63"/>
  <c r="H62"/>
  <c r="E63"/>
  <c r="E64" s="1"/>
  <c r="E65" s="1"/>
  <c r="D62"/>
  <c r="N101" i="9"/>
  <c r="N102"/>
  <c r="N103"/>
  <c r="N104"/>
  <c r="N105"/>
  <c r="N106"/>
  <c r="N107"/>
  <c r="N108"/>
  <c r="N109"/>
  <c r="N110"/>
  <c r="N111"/>
  <c r="N100"/>
  <c r="L101"/>
  <c r="L102"/>
  <c r="L103"/>
  <c r="L104"/>
  <c r="L105"/>
  <c r="L106"/>
  <c r="L107"/>
  <c r="L108"/>
  <c r="L109"/>
  <c r="L110"/>
  <c r="L111"/>
  <c r="L100"/>
  <c r="J101"/>
  <c r="J102"/>
  <c r="J103"/>
  <c r="J104"/>
  <c r="J105"/>
  <c r="J106"/>
  <c r="J107"/>
  <c r="J108"/>
  <c r="J109"/>
  <c r="J110"/>
  <c r="J111"/>
  <c r="J100"/>
  <c r="H101"/>
  <c r="H102"/>
  <c r="H103"/>
  <c r="H104"/>
  <c r="H105"/>
  <c r="H106"/>
  <c r="H107"/>
  <c r="H108"/>
  <c r="H109"/>
  <c r="H110"/>
  <c r="H111"/>
  <c r="H100"/>
  <c r="F101"/>
  <c r="F102"/>
  <c r="F103"/>
  <c r="F104"/>
  <c r="F105"/>
  <c r="F106"/>
  <c r="F107"/>
  <c r="F108"/>
  <c r="F109"/>
  <c r="F110"/>
  <c r="F111"/>
  <c r="F100"/>
  <c r="D101"/>
  <c r="D102"/>
  <c r="D103"/>
  <c r="D104"/>
  <c r="D105"/>
  <c r="D106"/>
  <c r="D107"/>
  <c r="D108"/>
  <c r="D109"/>
  <c r="D110"/>
  <c r="D111"/>
  <c r="D100"/>
  <c r="N94"/>
  <c r="M94"/>
  <c r="L94"/>
  <c r="J94"/>
  <c r="I94"/>
  <c r="H94"/>
  <c r="F94"/>
  <c r="D94"/>
  <c r="E94" s="1"/>
  <c r="P92"/>
  <c r="M92"/>
  <c r="I92"/>
  <c r="E92"/>
  <c r="P91"/>
  <c r="M91"/>
  <c r="I91"/>
  <c r="E91"/>
  <c r="P90"/>
  <c r="M90"/>
  <c r="I90"/>
  <c r="E90"/>
  <c r="P89"/>
  <c r="M89"/>
  <c r="I89"/>
  <c r="E89"/>
  <c r="P88"/>
  <c r="M88"/>
  <c r="I88"/>
  <c r="E88"/>
  <c r="P87"/>
  <c r="M87"/>
  <c r="I87"/>
  <c r="E87"/>
  <c r="P86"/>
  <c r="M86"/>
  <c r="I86"/>
  <c r="E86"/>
  <c r="P85"/>
  <c r="M85"/>
  <c r="I85"/>
  <c r="E85"/>
  <c r="P84"/>
  <c r="M84"/>
  <c r="I84"/>
  <c r="E84"/>
  <c r="P83"/>
  <c r="M83"/>
  <c r="I83"/>
  <c r="E83"/>
  <c r="P82"/>
  <c r="M82"/>
  <c r="I82"/>
  <c r="E82"/>
  <c r="P81"/>
  <c r="P94" s="1"/>
  <c r="M81"/>
  <c r="I81"/>
  <c r="E81"/>
  <c r="N75"/>
  <c r="M75"/>
  <c r="L75"/>
  <c r="J75"/>
  <c r="H75"/>
  <c r="I75" s="1"/>
  <c r="F75"/>
  <c r="D75"/>
  <c r="E75" s="1"/>
  <c r="P73"/>
  <c r="M73"/>
  <c r="I73"/>
  <c r="E73"/>
  <c r="P72"/>
  <c r="M72"/>
  <c r="I72"/>
  <c r="E72"/>
  <c r="P71"/>
  <c r="M71"/>
  <c r="I71"/>
  <c r="E71"/>
  <c r="P70"/>
  <c r="M70"/>
  <c r="I70"/>
  <c r="E70"/>
  <c r="P69"/>
  <c r="M69"/>
  <c r="I69"/>
  <c r="E69"/>
  <c r="P68"/>
  <c r="M68"/>
  <c r="I68"/>
  <c r="E68"/>
  <c r="P67"/>
  <c r="M67"/>
  <c r="I67"/>
  <c r="E67"/>
  <c r="P66"/>
  <c r="M66"/>
  <c r="I66"/>
  <c r="E66"/>
  <c r="P65"/>
  <c r="M65"/>
  <c r="I65"/>
  <c r="E65"/>
  <c r="P64"/>
  <c r="M64"/>
  <c r="I64"/>
  <c r="E64"/>
  <c r="P63"/>
  <c r="M63"/>
  <c r="I63"/>
  <c r="E63"/>
  <c r="P62"/>
  <c r="P75" s="1"/>
  <c r="M62"/>
  <c r="I62"/>
  <c r="E62"/>
  <c r="F81" i="12" l="1"/>
  <c r="J81" i="8"/>
  <c r="F62" i="12"/>
  <c r="N81"/>
  <c r="J81"/>
  <c r="P81" s="1"/>
  <c r="J82"/>
  <c r="H75"/>
  <c r="I75" s="1"/>
  <c r="F82" i="8"/>
  <c r="D94" i="12"/>
  <c r="E94" s="1"/>
  <c r="F83"/>
  <c r="E84"/>
  <c r="E85" s="1"/>
  <c r="M83"/>
  <c r="M84" s="1"/>
  <c r="N82"/>
  <c r="J85"/>
  <c r="J86"/>
  <c r="F82"/>
  <c r="J84"/>
  <c r="J87"/>
  <c r="I88"/>
  <c r="I89" s="1"/>
  <c r="J83"/>
  <c r="F64"/>
  <c r="L94"/>
  <c r="M94" s="1"/>
  <c r="H94"/>
  <c r="I94" s="1"/>
  <c r="L75"/>
  <c r="M75" s="1"/>
  <c r="M65"/>
  <c r="M66" s="1"/>
  <c r="N64"/>
  <c r="N63"/>
  <c r="I64"/>
  <c r="I65" s="1"/>
  <c r="J63"/>
  <c r="F65"/>
  <c r="E66"/>
  <c r="E67" s="1"/>
  <c r="J64"/>
  <c r="N65"/>
  <c r="N62"/>
  <c r="F63"/>
  <c r="D75"/>
  <c r="E75" s="1"/>
  <c r="J62"/>
  <c r="M84" i="8"/>
  <c r="M85" s="1"/>
  <c r="N83"/>
  <c r="N82"/>
  <c r="I83"/>
  <c r="I84" s="1"/>
  <c r="J82"/>
  <c r="N81"/>
  <c r="E83"/>
  <c r="E84" s="1"/>
  <c r="F81"/>
  <c r="H94"/>
  <c r="I94" s="1"/>
  <c r="N62"/>
  <c r="H75"/>
  <c r="I75" s="1"/>
  <c r="F64"/>
  <c r="D75"/>
  <c r="E75" s="1"/>
  <c r="L75"/>
  <c r="M75" s="1"/>
  <c r="J63"/>
  <c r="I64"/>
  <c r="I65" s="1"/>
  <c r="F65"/>
  <c r="E66"/>
  <c r="E67" s="1"/>
  <c r="F63"/>
  <c r="J62"/>
  <c r="M63"/>
  <c r="M64" s="1"/>
  <c r="F62"/>
  <c r="M44" i="9"/>
  <c r="M45"/>
  <c r="M46"/>
  <c r="M47"/>
  <c r="M48"/>
  <c r="M49"/>
  <c r="M50"/>
  <c r="M51"/>
  <c r="M52"/>
  <c r="M53"/>
  <c r="M54"/>
  <c r="M43"/>
  <c r="M25"/>
  <c r="M26"/>
  <c r="M27"/>
  <c r="M28"/>
  <c r="M29"/>
  <c r="M30"/>
  <c r="M31"/>
  <c r="M32"/>
  <c r="M33"/>
  <c r="M34"/>
  <c r="M35"/>
  <c r="M24"/>
  <c r="P82" i="12" l="1"/>
  <c r="F84"/>
  <c r="F83" i="8"/>
  <c r="J83"/>
  <c r="P83" s="1"/>
  <c r="F66" i="12"/>
  <c r="N83"/>
  <c r="P83" s="1"/>
  <c r="J88"/>
  <c r="P63"/>
  <c r="M85"/>
  <c r="N84"/>
  <c r="P84" s="1"/>
  <c r="F85"/>
  <c r="E86"/>
  <c r="J89"/>
  <c r="I90"/>
  <c r="P64"/>
  <c r="P62"/>
  <c r="J65"/>
  <c r="P65" s="1"/>
  <c r="I66"/>
  <c r="E68"/>
  <c r="F67"/>
  <c r="M67"/>
  <c r="N66"/>
  <c r="P82" i="8"/>
  <c r="I85"/>
  <c r="J84"/>
  <c r="P81"/>
  <c r="M86"/>
  <c r="N85"/>
  <c r="F66"/>
  <c r="F84"/>
  <c r="E85"/>
  <c r="N84"/>
  <c r="M65"/>
  <c r="N64"/>
  <c r="P62"/>
  <c r="I66"/>
  <c r="J65"/>
  <c r="N63"/>
  <c r="J64"/>
  <c r="F67"/>
  <c r="E68"/>
  <c r="I91" i="6"/>
  <c r="P84" i="8" l="1"/>
  <c r="M86" i="12"/>
  <c r="N85"/>
  <c r="P85" s="1"/>
  <c r="I91"/>
  <c r="J90"/>
  <c r="E87"/>
  <c r="F86"/>
  <c r="E69"/>
  <c r="F68"/>
  <c r="I67"/>
  <c r="J66"/>
  <c r="M68"/>
  <c r="N67"/>
  <c r="I86" i="8"/>
  <c r="J85"/>
  <c r="E86"/>
  <c r="F85"/>
  <c r="M87"/>
  <c r="N86"/>
  <c r="I67"/>
  <c r="J66"/>
  <c r="E69"/>
  <c r="F68"/>
  <c r="P64"/>
  <c r="P63"/>
  <c r="M66"/>
  <c r="N65"/>
  <c r="P65" s="1"/>
  <c r="M28" i="4"/>
  <c r="M29"/>
  <c r="M30"/>
  <c r="M31"/>
  <c r="M32"/>
  <c r="M33"/>
  <c r="M34"/>
  <c r="M35"/>
  <c r="M36"/>
  <c r="M37"/>
  <c r="M38"/>
  <c r="M39"/>
  <c r="M40"/>
  <c r="M41"/>
  <c r="M42"/>
  <c r="M43"/>
  <c r="M44"/>
  <c r="M45"/>
  <c r="M46"/>
  <c r="M47"/>
  <c r="M48"/>
  <c r="M27"/>
  <c r="L28"/>
  <c r="Q25" i="3"/>
  <c r="B26" i="14" s="1"/>
  <c r="Q24" i="3"/>
  <c r="B26" i="18" s="1"/>
  <c r="D26" s="1"/>
  <c r="L27" i="4"/>
  <c r="L29"/>
  <c r="Q26" i="3"/>
  <c r="B27" i="14" s="1"/>
  <c r="F27" s="1"/>
  <c r="Q27" i="3"/>
  <c r="B28" i="14" s="1"/>
  <c r="L30" i="4"/>
  <c r="Q28" i="3"/>
  <c r="B29" i="14"/>
  <c r="B31" i="4"/>
  <c r="L31"/>
  <c r="L32"/>
  <c r="D31"/>
  <c r="L33"/>
  <c r="L34"/>
  <c r="L35"/>
  <c r="L36"/>
  <c r="L37"/>
  <c r="L38"/>
  <c r="L39"/>
  <c r="L40"/>
  <c r="L41"/>
  <c r="L42"/>
  <c r="L43"/>
  <c r="L44"/>
  <c r="L45"/>
  <c r="L46"/>
  <c r="L47"/>
  <c r="L48"/>
  <c r="Q29" i="3"/>
  <c r="B30" i="14" s="1"/>
  <c r="Q30" i="3"/>
  <c r="B31" i="14" s="1"/>
  <c r="Q31" i="3"/>
  <c r="B32" i="14" s="1"/>
  <c r="Q32" i="3"/>
  <c r="B33" i="14" s="1"/>
  <c r="A5" i="5"/>
  <c r="A7"/>
  <c r="D27" i="14"/>
  <c r="F29"/>
  <c r="D29"/>
  <c r="F31"/>
  <c r="L31" s="1"/>
  <c r="D31"/>
  <c r="R31" s="1"/>
  <c r="F33"/>
  <c r="L33" s="1"/>
  <c r="D33"/>
  <c r="R33" s="1"/>
  <c r="D24" i="8"/>
  <c r="E24"/>
  <c r="D43"/>
  <c r="E43"/>
  <c r="E44" s="1"/>
  <c r="D25"/>
  <c r="D44"/>
  <c r="D26"/>
  <c r="D45"/>
  <c r="D27"/>
  <c r="D46"/>
  <c r="D28"/>
  <c r="D47"/>
  <c r="D29"/>
  <c r="D48"/>
  <c r="D30"/>
  <c r="D49"/>
  <c r="D31"/>
  <c r="D50"/>
  <c r="D32"/>
  <c r="D51"/>
  <c r="D33"/>
  <c r="D52"/>
  <c r="D34"/>
  <c r="D53"/>
  <c r="D35"/>
  <c r="D54"/>
  <c r="B27" i="16"/>
  <c r="D27" s="1"/>
  <c r="B28"/>
  <c r="D28" s="1"/>
  <c r="B29"/>
  <c r="D29" s="1"/>
  <c r="B30"/>
  <c r="D30" s="1"/>
  <c r="B31"/>
  <c r="D31"/>
  <c r="R31" s="1"/>
  <c r="B32"/>
  <c r="D32"/>
  <c r="R32" s="1"/>
  <c r="B33"/>
  <c r="D33"/>
  <c r="R33" s="1"/>
  <c r="D24" i="12"/>
  <c r="E24"/>
  <c r="D43"/>
  <c r="E43"/>
  <c r="D25"/>
  <c r="D44"/>
  <c r="D26"/>
  <c r="D45"/>
  <c r="D27"/>
  <c r="D46"/>
  <c r="D28"/>
  <c r="D47"/>
  <c r="D29"/>
  <c r="D48"/>
  <c r="D30"/>
  <c r="D49"/>
  <c r="D31"/>
  <c r="D50"/>
  <c r="D32"/>
  <c r="D51"/>
  <c r="D33"/>
  <c r="D52"/>
  <c r="D34"/>
  <c r="D53"/>
  <c r="D35"/>
  <c r="D54"/>
  <c r="B27" i="15"/>
  <c r="F27" s="1"/>
  <c r="B28"/>
  <c r="F28" s="1"/>
  <c r="B29"/>
  <c r="F29" s="1"/>
  <c r="B30"/>
  <c r="F30" s="1"/>
  <c r="B31"/>
  <c r="F31" s="1"/>
  <c r="L31" s="1"/>
  <c r="B32"/>
  <c r="F32" s="1"/>
  <c r="L32" s="1"/>
  <c r="B33"/>
  <c r="F33" s="1"/>
  <c r="L33" s="1"/>
  <c r="H24" i="8"/>
  <c r="I24"/>
  <c r="H43"/>
  <c r="I43"/>
  <c r="L24"/>
  <c r="L100" s="1"/>
  <c r="M24"/>
  <c r="L43"/>
  <c r="M43"/>
  <c r="H25"/>
  <c r="H44"/>
  <c r="L25"/>
  <c r="L44"/>
  <c r="H26"/>
  <c r="H45"/>
  <c r="L26"/>
  <c r="L45"/>
  <c r="H27"/>
  <c r="H46"/>
  <c r="L27"/>
  <c r="L46"/>
  <c r="H28"/>
  <c r="H47"/>
  <c r="L28"/>
  <c r="L47"/>
  <c r="H29"/>
  <c r="H105" s="1"/>
  <c r="H48"/>
  <c r="L29"/>
  <c r="L48"/>
  <c r="H30"/>
  <c r="H49"/>
  <c r="L30"/>
  <c r="L49"/>
  <c r="H31"/>
  <c r="H50"/>
  <c r="L31"/>
  <c r="L50"/>
  <c r="H32"/>
  <c r="H51"/>
  <c r="L32"/>
  <c r="L51"/>
  <c r="H33"/>
  <c r="H52"/>
  <c r="L33"/>
  <c r="L52"/>
  <c r="H34"/>
  <c r="H53"/>
  <c r="L34"/>
  <c r="L53"/>
  <c r="H35"/>
  <c r="H54"/>
  <c r="L35"/>
  <c r="L54"/>
  <c r="B27" i="17"/>
  <c r="D27" s="1"/>
  <c r="B28"/>
  <c r="D28"/>
  <c r="B29"/>
  <c r="D29"/>
  <c r="B30"/>
  <c r="D30"/>
  <c r="B31"/>
  <c r="D31"/>
  <c r="R31" s="1"/>
  <c r="B32"/>
  <c r="D32"/>
  <c r="R32" s="1"/>
  <c r="B33"/>
  <c r="D33"/>
  <c r="R33" s="1"/>
  <c r="H24" i="12"/>
  <c r="I24"/>
  <c r="H43"/>
  <c r="I43"/>
  <c r="L24"/>
  <c r="M24"/>
  <c r="L43"/>
  <c r="M43"/>
  <c r="H25"/>
  <c r="H44"/>
  <c r="L25"/>
  <c r="L44"/>
  <c r="H26"/>
  <c r="H45"/>
  <c r="L26"/>
  <c r="L45"/>
  <c r="H27"/>
  <c r="H46"/>
  <c r="L27"/>
  <c r="L46"/>
  <c r="H28"/>
  <c r="H47"/>
  <c r="L28"/>
  <c r="L47"/>
  <c r="H29"/>
  <c r="H48"/>
  <c r="L29"/>
  <c r="L48"/>
  <c r="H30"/>
  <c r="H49"/>
  <c r="L30"/>
  <c r="L49"/>
  <c r="H31"/>
  <c r="H50"/>
  <c r="L31"/>
  <c r="L50"/>
  <c r="H32"/>
  <c r="H51"/>
  <c r="L32"/>
  <c r="L51"/>
  <c r="H33"/>
  <c r="H52"/>
  <c r="L33"/>
  <c r="L52"/>
  <c r="H34"/>
  <c r="H53"/>
  <c r="L34"/>
  <c r="L53"/>
  <c r="H35"/>
  <c r="H54"/>
  <c r="L35"/>
  <c r="L54"/>
  <c r="B27" i="18"/>
  <c r="D27" s="1"/>
  <c r="B28"/>
  <c r="D28" s="1"/>
  <c r="B29"/>
  <c r="D29" s="1"/>
  <c r="B30"/>
  <c r="D30" s="1"/>
  <c r="B31"/>
  <c r="D31" s="1"/>
  <c r="B32"/>
  <c r="D32" s="1"/>
  <c r="B33"/>
  <c r="D33" s="1"/>
  <c r="B34"/>
  <c r="D34" s="1"/>
  <c r="P24" i="9"/>
  <c r="P25"/>
  <c r="P26"/>
  <c r="P27"/>
  <c r="P28"/>
  <c r="P29"/>
  <c r="P30"/>
  <c r="P31"/>
  <c r="P32"/>
  <c r="P33"/>
  <c r="P34"/>
  <c r="P35"/>
  <c r="D37"/>
  <c r="F37"/>
  <c r="H37"/>
  <c r="J37"/>
  <c r="L37"/>
  <c r="N37"/>
  <c r="P43"/>
  <c r="P44"/>
  <c r="P45"/>
  <c r="P46"/>
  <c r="P47"/>
  <c r="P48"/>
  <c r="P49"/>
  <c r="P50"/>
  <c r="P51"/>
  <c r="P52"/>
  <c r="P53"/>
  <c r="P54"/>
  <c r="D56"/>
  <c r="F56"/>
  <c r="H56"/>
  <c r="J56"/>
  <c r="L56"/>
  <c r="M56" s="1"/>
  <c r="N56"/>
  <c r="E41" i="6"/>
  <c r="G41"/>
  <c r="I41"/>
  <c r="E91"/>
  <c r="G91"/>
  <c r="J30" i="4"/>
  <c r="J31"/>
  <c r="J33"/>
  <c r="J34"/>
  <c r="J35"/>
  <c r="J36"/>
  <c r="J37"/>
  <c r="J38"/>
  <c r="J39"/>
  <c r="J40"/>
  <c r="J41"/>
  <c r="J42"/>
  <c r="J43"/>
  <c r="J44"/>
  <c r="J45"/>
  <c r="J46"/>
  <c r="J47"/>
  <c r="J48"/>
  <c r="R24" i="3"/>
  <c r="S24"/>
  <c r="R25"/>
  <c r="S25"/>
  <c r="R26"/>
  <c r="S26"/>
  <c r="R27"/>
  <c r="S27"/>
  <c r="R28"/>
  <c r="S28"/>
  <c r="R29"/>
  <c r="S29"/>
  <c r="R30"/>
  <c r="S30"/>
  <c r="R31"/>
  <c r="S31"/>
  <c r="R32"/>
  <c r="S32"/>
  <c r="Q33"/>
  <c r="R33"/>
  <c r="S33"/>
  <c r="Q34"/>
  <c r="R34"/>
  <c r="S34"/>
  <c r="Q35"/>
  <c r="R35"/>
  <c r="S35"/>
  <c r="Q36"/>
  <c r="R36"/>
  <c r="S36"/>
  <c r="Q37"/>
  <c r="R37"/>
  <c r="S37"/>
  <c r="Q38"/>
  <c r="R38"/>
  <c r="S38"/>
  <c r="Q39"/>
  <c r="R39"/>
  <c r="S39"/>
  <c r="Q40"/>
  <c r="R40"/>
  <c r="S40"/>
  <c r="Q41"/>
  <c r="R41"/>
  <c r="S41"/>
  <c r="Q42"/>
  <c r="R42"/>
  <c r="S42"/>
  <c r="Q43"/>
  <c r="R43"/>
  <c r="S43"/>
  <c r="Q44"/>
  <c r="R44"/>
  <c r="S44"/>
  <c r="Q45"/>
  <c r="R45"/>
  <c r="S45"/>
  <c r="I56" i="9" l="1"/>
  <c r="H111" i="8"/>
  <c r="H110"/>
  <c r="H109"/>
  <c r="H108"/>
  <c r="H107"/>
  <c r="H106"/>
  <c r="H104"/>
  <c r="H103"/>
  <c r="H102"/>
  <c r="E56" i="9"/>
  <c r="D111" i="8"/>
  <c r="D110"/>
  <c r="D109"/>
  <c r="D108"/>
  <c r="D107"/>
  <c r="D106"/>
  <c r="D105"/>
  <c r="D104"/>
  <c r="D103"/>
  <c r="D56"/>
  <c r="D102"/>
  <c r="D101"/>
  <c r="H37" i="12"/>
  <c r="B30" i="4"/>
  <c r="D30" s="1"/>
  <c r="A4" i="5"/>
  <c r="A3"/>
  <c r="B25" i="17"/>
  <c r="D25" s="1"/>
  <c r="B26" i="16"/>
  <c r="D26" s="1"/>
  <c r="L111" i="8"/>
  <c r="M111" s="1"/>
  <c r="L110"/>
  <c r="M110" s="1"/>
  <c r="L109"/>
  <c r="M109" s="1"/>
  <c r="L108"/>
  <c r="M108" s="1"/>
  <c r="L107"/>
  <c r="M107" s="1"/>
  <c r="L106"/>
  <c r="L105"/>
  <c r="L104"/>
  <c r="L103"/>
  <c r="M103" s="1"/>
  <c r="L102"/>
  <c r="M102" s="1"/>
  <c r="L101"/>
  <c r="M101" s="1"/>
  <c r="D107" i="12"/>
  <c r="L110"/>
  <c r="L108"/>
  <c r="L106"/>
  <c r="L104"/>
  <c r="L102"/>
  <c r="D100" i="8"/>
  <c r="H101"/>
  <c r="M100"/>
  <c r="H100"/>
  <c r="J91" i="12"/>
  <c r="I92"/>
  <c r="J92" s="1"/>
  <c r="F87"/>
  <c r="E88"/>
  <c r="D103"/>
  <c r="N86"/>
  <c r="P86" s="1"/>
  <c r="M87"/>
  <c r="P66"/>
  <c r="J67"/>
  <c r="P67" s="1"/>
  <c r="I68"/>
  <c r="N68"/>
  <c r="M69"/>
  <c r="E70"/>
  <c r="F69"/>
  <c r="P85" i="8"/>
  <c r="M88"/>
  <c r="N87"/>
  <c r="I87"/>
  <c r="J86"/>
  <c r="P86" s="1"/>
  <c r="F86"/>
  <c r="E87"/>
  <c r="H56"/>
  <c r="F69"/>
  <c r="E70"/>
  <c r="N66"/>
  <c r="P66" s="1"/>
  <c r="M67"/>
  <c r="I68"/>
  <c r="J67"/>
  <c r="J43" i="12"/>
  <c r="B25" i="15"/>
  <c r="F25" s="1"/>
  <c r="B26" i="17"/>
  <c r="D26" s="1"/>
  <c r="B26" i="15"/>
  <c r="F26" s="1"/>
  <c r="A2" i="5"/>
  <c r="B28" i="4"/>
  <c r="D28" s="1"/>
  <c r="J28" s="1"/>
  <c r="H100" i="12"/>
  <c r="M110" i="9"/>
  <c r="M108"/>
  <c r="I107"/>
  <c r="E110"/>
  <c r="E108"/>
  <c r="L37" i="12"/>
  <c r="L37" i="8"/>
  <c r="M105" i="9"/>
  <c r="M111"/>
  <c r="I106"/>
  <c r="M104"/>
  <c r="D104" i="12"/>
  <c r="I100" i="9"/>
  <c r="L56" i="8"/>
  <c r="H56" i="12"/>
  <c r="I103" i="9"/>
  <c r="J43" i="8"/>
  <c r="D111" i="12"/>
  <c r="D109"/>
  <c r="D105"/>
  <c r="D101"/>
  <c r="F43"/>
  <c r="M106" i="9"/>
  <c r="M100"/>
  <c r="M109"/>
  <c r="M107"/>
  <c r="N24" i="12"/>
  <c r="I111" i="9"/>
  <c r="I105"/>
  <c r="I110"/>
  <c r="I108"/>
  <c r="H111" i="12"/>
  <c r="H109"/>
  <c r="H108"/>
  <c r="H107"/>
  <c r="H105"/>
  <c r="H103"/>
  <c r="H102"/>
  <c r="J24"/>
  <c r="H37" i="8"/>
  <c r="I109" i="9"/>
  <c r="E111"/>
  <c r="E109"/>
  <c r="E107"/>
  <c r="E105"/>
  <c r="E106"/>
  <c r="S46" i="3"/>
  <c r="L111" i="12"/>
  <c r="L109"/>
  <c r="L107"/>
  <c r="L105"/>
  <c r="L103"/>
  <c r="L101"/>
  <c r="H110"/>
  <c r="H106"/>
  <c r="H104"/>
  <c r="E102" i="9"/>
  <c r="M102"/>
  <c r="P56"/>
  <c r="F113"/>
  <c r="E103"/>
  <c r="E101"/>
  <c r="N113"/>
  <c r="M101"/>
  <c r="M37"/>
  <c r="M103"/>
  <c r="I104"/>
  <c r="I101"/>
  <c r="I37"/>
  <c r="I102"/>
  <c r="P37"/>
  <c r="E104"/>
  <c r="E37"/>
  <c r="L100" i="12"/>
  <c r="N24" i="8"/>
  <c r="E100" i="9"/>
  <c r="D110" i="12"/>
  <c r="D108"/>
  <c r="D106"/>
  <c r="D102"/>
  <c r="D37"/>
  <c r="D100"/>
  <c r="F24"/>
  <c r="D37" i="8"/>
  <c r="A1" i="5"/>
  <c r="D28" i="14"/>
  <c r="F28"/>
  <c r="H113" i="9"/>
  <c r="P109"/>
  <c r="P105"/>
  <c r="P101"/>
  <c r="D113"/>
  <c r="L56" i="12"/>
  <c r="H101"/>
  <c r="P111" i="9"/>
  <c r="P107"/>
  <c r="P103"/>
  <c r="L113"/>
  <c r="D56" i="12"/>
  <c r="B29" i="4"/>
  <c r="D29" s="1"/>
  <c r="J29" s="1"/>
  <c r="F26" i="14"/>
  <c r="D26"/>
  <c r="F43" i="8"/>
  <c r="A9" i="5"/>
  <c r="J113" i="9"/>
  <c r="P110"/>
  <c r="P108"/>
  <c r="P106"/>
  <c r="P104"/>
  <c r="P102"/>
  <c r="P100"/>
  <c r="M25" i="12"/>
  <c r="N25" s="1"/>
  <c r="N43"/>
  <c r="M25" i="8"/>
  <c r="N25" s="1"/>
  <c r="B25" i="16"/>
  <c r="D25" s="1"/>
  <c r="I44" i="12"/>
  <c r="J44" s="1"/>
  <c r="I44" i="8"/>
  <c r="J44" s="1"/>
  <c r="E25" i="12"/>
  <c r="F25" s="1"/>
  <c r="D33" i="15"/>
  <c r="R33" s="1"/>
  <c r="D32"/>
  <c r="R32" s="1"/>
  <c r="D31"/>
  <c r="R31" s="1"/>
  <c r="D30"/>
  <c r="D29"/>
  <c r="D28"/>
  <c r="D27"/>
  <c r="B46" i="14"/>
  <c r="B48" i="4"/>
  <c r="D48" s="1"/>
  <c r="A22" i="5"/>
  <c r="B46" i="16"/>
  <c r="B46" i="15"/>
  <c r="B47" i="18"/>
  <c r="B46" i="17"/>
  <c r="B44" i="14"/>
  <c r="B46" i="4"/>
  <c r="D46" s="1"/>
  <c r="A20" i="5"/>
  <c r="B44" i="16"/>
  <c r="B44" i="15"/>
  <c r="B45" i="18"/>
  <c r="B44" i="17"/>
  <c r="B42" i="14"/>
  <c r="B44" i="4"/>
  <c r="D44" s="1"/>
  <c r="A18" i="5"/>
  <c r="B42" i="16"/>
  <c r="B42" i="15"/>
  <c r="B43" i="18"/>
  <c r="B42" i="17"/>
  <c r="B40" i="14"/>
  <c r="B42" i="4"/>
  <c r="D42" s="1"/>
  <c r="A16" i="5"/>
  <c r="B40" i="16"/>
  <c r="B40" i="15"/>
  <c r="B41" i="18"/>
  <c r="B40" i="17"/>
  <c r="B38" i="14"/>
  <c r="B40" i="4"/>
  <c r="D40" s="1"/>
  <c r="A14" i="5"/>
  <c r="B38" i="16"/>
  <c r="B38" i="15"/>
  <c r="B39" i="18"/>
  <c r="B38" i="17"/>
  <c r="B36" i="14"/>
  <c r="B38" i="4"/>
  <c r="D38" s="1"/>
  <c r="A12" i="5"/>
  <c r="B36" i="16"/>
  <c r="B36" i="15"/>
  <c r="B37" i="18"/>
  <c r="B36" i="17"/>
  <c r="B34" i="14"/>
  <c r="B36" i="4"/>
  <c r="D36" s="1"/>
  <c r="A10" i="5"/>
  <c r="B34" i="16"/>
  <c r="B34" i="15"/>
  <c r="B35" i="18"/>
  <c r="B34" i="17"/>
  <c r="B45" i="14"/>
  <c r="A21" i="5"/>
  <c r="B47" i="4"/>
  <c r="D47" s="1"/>
  <c r="B45" i="15"/>
  <c r="B45" i="16"/>
  <c r="B45" i="17"/>
  <c r="B46" i="18"/>
  <c r="B43" i="14"/>
  <c r="A19" i="5"/>
  <c r="B45" i="4"/>
  <c r="D45" s="1"/>
  <c r="B43" i="15"/>
  <c r="B43" i="16"/>
  <c r="B43" i="17"/>
  <c r="B44" i="18"/>
  <c r="B41" i="14"/>
  <c r="A17" i="5"/>
  <c r="B43" i="4"/>
  <c r="D43" s="1"/>
  <c r="B41" i="15"/>
  <c r="B41" i="16"/>
  <c r="B41" i="17"/>
  <c r="B42" i="18"/>
  <c r="B39" i="14"/>
  <c r="A15" i="5"/>
  <c r="B41" i="4"/>
  <c r="D41" s="1"/>
  <c r="B39" i="15"/>
  <c r="B39" i="16"/>
  <c r="B39" i="17"/>
  <c r="B40" i="18"/>
  <c r="B37" i="14"/>
  <c r="A13" i="5"/>
  <c r="B39" i="4"/>
  <c r="D39" s="1"/>
  <c r="B37" i="15"/>
  <c r="B37" i="16"/>
  <c r="B37" i="17"/>
  <c r="B38" i="18"/>
  <c r="B35" i="14"/>
  <c r="A11" i="5"/>
  <c r="B37" i="4"/>
  <c r="D37" s="1"/>
  <c r="B35" i="15"/>
  <c r="B35" i="16"/>
  <c r="B35" i="17"/>
  <c r="B36" i="18"/>
  <c r="M44" i="12"/>
  <c r="I25"/>
  <c r="N43" i="8"/>
  <c r="M44"/>
  <c r="M45" s="1"/>
  <c r="J24"/>
  <c r="J100" s="1"/>
  <c r="I25"/>
  <c r="F24"/>
  <c r="E25"/>
  <c r="E26" s="1"/>
  <c r="D32" i="14"/>
  <c r="R32" s="1"/>
  <c r="F32"/>
  <c r="L32" s="1"/>
  <c r="D30"/>
  <c r="F30"/>
  <c r="E44" i="12"/>
  <c r="F44" i="8"/>
  <c r="E45"/>
  <c r="A8" i="5"/>
  <c r="A6"/>
  <c r="B35" i="4"/>
  <c r="D35" s="1"/>
  <c r="B34"/>
  <c r="D34" s="1"/>
  <c r="B33"/>
  <c r="D33" s="1"/>
  <c r="B32"/>
  <c r="D32" s="1"/>
  <c r="J32" s="1"/>
  <c r="B27"/>
  <c r="B25" i="14"/>
  <c r="J32" i="16" l="1"/>
  <c r="L113" i="8"/>
  <c r="E113" i="9"/>
  <c r="D26" i="15"/>
  <c r="H25" i="16"/>
  <c r="N100" i="8"/>
  <c r="P100" s="1"/>
  <c r="J100" i="12"/>
  <c r="H113" i="8"/>
  <c r="I100"/>
  <c r="E100"/>
  <c r="D113"/>
  <c r="F100"/>
  <c r="M88" i="12"/>
  <c r="N87"/>
  <c r="P87" s="1"/>
  <c r="E89"/>
  <c r="F88"/>
  <c r="J94"/>
  <c r="M26"/>
  <c r="N26" s="1"/>
  <c r="I100"/>
  <c r="E71"/>
  <c r="F70"/>
  <c r="I69"/>
  <c r="J68"/>
  <c r="M70"/>
  <c r="N69"/>
  <c r="M89" i="8"/>
  <c r="N88"/>
  <c r="I88"/>
  <c r="J87"/>
  <c r="P87" s="1"/>
  <c r="E88"/>
  <c r="F87"/>
  <c r="I45"/>
  <c r="J45" s="1"/>
  <c r="I69"/>
  <c r="J68"/>
  <c r="E71"/>
  <c r="F70"/>
  <c r="M68"/>
  <c r="N67"/>
  <c r="P67" s="1"/>
  <c r="D25" i="15"/>
  <c r="N100" i="12"/>
  <c r="M100" s="1"/>
  <c r="P24"/>
  <c r="F100"/>
  <c r="E100" s="1"/>
  <c r="M113" i="9"/>
  <c r="H113" i="12"/>
  <c r="I113" i="9"/>
  <c r="P113"/>
  <c r="P117" s="1"/>
  <c r="L113" i="12"/>
  <c r="D113"/>
  <c r="I45"/>
  <c r="I46" s="1"/>
  <c r="M26" i="8"/>
  <c r="N26" s="1"/>
  <c r="E26" i="12"/>
  <c r="E27" s="1"/>
  <c r="H26" i="17"/>
  <c r="P43" i="12"/>
  <c r="H29" i="17"/>
  <c r="J29" i="15"/>
  <c r="L29" s="1"/>
  <c r="J26"/>
  <c r="N44" i="8"/>
  <c r="P44" s="1"/>
  <c r="H27" i="17"/>
  <c r="J29" i="14"/>
  <c r="J29" i="16"/>
  <c r="H33" i="17"/>
  <c r="J26" i="16"/>
  <c r="H25" i="17"/>
  <c r="H25" i="15"/>
  <c r="J25" i="14"/>
  <c r="H25"/>
  <c r="F25"/>
  <c r="J25" i="17"/>
  <c r="J25" i="16"/>
  <c r="J25" i="15"/>
  <c r="D25" i="14"/>
  <c r="J27"/>
  <c r="J27" i="16"/>
  <c r="J28" i="15"/>
  <c r="H28" i="17"/>
  <c r="H29" i="16"/>
  <c r="H33"/>
  <c r="H31" i="15"/>
  <c r="H29" i="14"/>
  <c r="H33"/>
  <c r="J31" i="15"/>
  <c r="J31" i="17"/>
  <c r="J33" i="15"/>
  <c r="J33" i="17"/>
  <c r="H30" i="14"/>
  <c r="H30" i="15"/>
  <c r="J30" i="17"/>
  <c r="J30" i="16"/>
  <c r="J32" i="17"/>
  <c r="H32" i="14"/>
  <c r="H32" i="16"/>
  <c r="F26" i="8"/>
  <c r="E27"/>
  <c r="J25"/>
  <c r="J101" s="1"/>
  <c r="I101" s="1"/>
  <c r="I26"/>
  <c r="N45"/>
  <c r="M46"/>
  <c r="M27"/>
  <c r="J25" i="12"/>
  <c r="I26"/>
  <c r="J45"/>
  <c r="F25" i="8"/>
  <c r="F101" s="1"/>
  <c r="E101" s="1"/>
  <c r="D36" i="18"/>
  <c r="D35" i="16"/>
  <c r="J35" i="17"/>
  <c r="J35" i="16"/>
  <c r="J35" i="15"/>
  <c r="J35" i="14"/>
  <c r="H35" i="17"/>
  <c r="H35" i="16"/>
  <c r="H35" i="15"/>
  <c r="H35" i="14"/>
  <c r="F35"/>
  <c r="D35"/>
  <c r="D37" i="17"/>
  <c r="R37" s="1"/>
  <c r="F37" i="15"/>
  <c r="L37" s="1"/>
  <c r="D37"/>
  <c r="R37" s="1"/>
  <c r="D40" i="18"/>
  <c r="D39" i="16"/>
  <c r="R39" s="1"/>
  <c r="J39" i="17"/>
  <c r="J39" i="16"/>
  <c r="J39" i="15"/>
  <c r="J39" i="14"/>
  <c r="H39" i="17"/>
  <c r="H39" i="16"/>
  <c r="H39" i="15"/>
  <c r="H39" i="14"/>
  <c r="F39"/>
  <c r="L39" s="1"/>
  <c r="D39"/>
  <c r="R39" s="1"/>
  <c r="D41" i="17"/>
  <c r="R41" s="1"/>
  <c r="F41" i="15"/>
  <c r="L41" s="1"/>
  <c r="D41"/>
  <c r="R41" s="1"/>
  <c r="D44" i="18"/>
  <c r="D43" i="16"/>
  <c r="R43" s="1"/>
  <c r="J43" i="17"/>
  <c r="J43" i="16"/>
  <c r="J43" i="15"/>
  <c r="J43" i="14"/>
  <c r="H43" i="17"/>
  <c r="H43" i="16"/>
  <c r="H43" i="15"/>
  <c r="H43" i="14"/>
  <c r="F43"/>
  <c r="L43" s="1"/>
  <c r="D43"/>
  <c r="R43" s="1"/>
  <c r="D45" i="17"/>
  <c r="R45" s="1"/>
  <c r="F45" i="15"/>
  <c r="L45" s="1"/>
  <c r="D45"/>
  <c r="R45" s="1"/>
  <c r="D34" i="17"/>
  <c r="R34" s="1"/>
  <c r="F34" i="15"/>
  <c r="L34" s="1"/>
  <c r="D34"/>
  <c r="R34" s="1"/>
  <c r="H34" i="17"/>
  <c r="J34" i="16"/>
  <c r="J34" i="15"/>
  <c r="J34" i="17"/>
  <c r="H34" i="16"/>
  <c r="H34" i="15"/>
  <c r="J34" i="14"/>
  <c r="H34"/>
  <c r="F34"/>
  <c r="L34" s="1"/>
  <c r="D34"/>
  <c r="R34" s="1"/>
  <c r="D37" i="18"/>
  <c r="D36" i="16"/>
  <c r="R36" s="1"/>
  <c r="D38" i="17"/>
  <c r="R38" s="1"/>
  <c r="F38" i="15"/>
  <c r="L38" s="1"/>
  <c r="D38"/>
  <c r="R38" s="1"/>
  <c r="H38" i="17"/>
  <c r="J38" i="16"/>
  <c r="J38" i="15"/>
  <c r="J38" i="17"/>
  <c r="H38" i="16"/>
  <c r="H38" i="15"/>
  <c r="H38" i="14"/>
  <c r="J38"/>
  <c r="F38"/>
  <c r="L38" s="1"/>
  <c r="D38"/>
  <c r="R38" s="1"/>
  <c r="D41" i="18"/>
  <c r="D40" i="16"/>
  <c r="R40" s="1"/>
  <c r="D42" i="17"/>
  <c r="R42" s="1"/>
  <c r="F42" i="15"/>
  <c r="L42" s="1"/>
  <c r="D42"/>
  <c r="R42" s="1"/>
  <c r="H42" i="17"/>
  <c r="J42" i="16"/>
  <c r="J42" i="15"/>
  <c r="J42" i="17"/>
  <c r="H42" i="16"/>
  <c r="H42" i="15"/>
  <c r="H42" i="14"/>
  <c r="J42"/>
  <c r="F42"/>
  <c r="L42" s="1"/>
  <c r="D42"/>
  <c r="R42" s="1"/>
  <c r="D45" i="18"/>
  <c r="D44" i="16"/>
  <c r="R44" s="1"/>
  <c r="D46" i="17"/>
  <c r="R46" s="1"/>
  <c r="F46" i="15"/>
  <c r="L46" s="1"/>
  <c r="D46"/>
  <c r="R46" s="1"/>
  <c r="H46" i="17"/>
  <c r="J46" i="16"/>
  <c r="J46" i="15"/>
  <c r="J46" i="17"/>
  <c r="H46" i="16"/>
  <c r="H46" i="15"/>
  <c r="H46" i="14"/>
  <c r="J46"/>
  <c r="F46"/>
  <c r="L46" s="1"/>
  <c r="D46"/>
  <c r="R46" s="1"/>
  <c r="J28" i="17"/>
  <c r="H26" i="16"/>
  <c r="H28"/>
  <c r="H26" i="15"/>
  <c r="H28"/>
  <c r="J26" i="14"/>
  <c r="H27"/>
  <c r="J26" i="17"/>
  <c r="J27"/>
  <c r="H27" i="16"/>
  <c r="H27" i="15"/>
  <c r="J28" i="14"/>
  <c r="H26"/>
  <c r="H28"/>
  <c r="D27" i="4"/>
  <c r="J27" s="1"/>
  <c r="J27" i="15"/>
  <c r="L27" s="1"/>
  <c r="J28" i="16"/>
  <c r="H31" i="17"/>
  <c r="H31" i="16"/>
  <c r="H29" i="15"/>
  <c r="H33"/>
  <c r="H31" i="14"/>
  <c r="J31"/>
  <c r="J31" i="16"/>
  <c r="J33" i="14"/>
  <c r="J33" i="16"/>
  <c r="F45" i="8"/>
  <c r="E46"/>
  <c r="F44" i="12"/>
  <c r="E45"/>
  <c r="J29" i="17"/>
  <c r="J30" i="14"/>
  <c r="H30" i="16"/>
  <c r="J30" i="15"/>
  <c r="L30" s="1"/>
  <c r="H30" i="17"/>
  <c r="J32" i="14"/>
  <c r="H32" i="15"/>
  <c r="J32"/>
  <c r="H32" i="17"/>
  <c r="P24" i="8"/>
  <c r="P43"/>
  <c r="N44" i="12"/>
  <c r="M45"/>
  <c r="D35" i="17"/>
  <c r="R35" s="1"/>
  <c r="F35" i="15"/>
  <c r="D35"/>
  <c r="R35" s="1"/>
  <c r="D38" i="18"/>
  <c r="D37" i="16"/>
  <c r="R37" s="1"/>
  <c r="J37" i="17"/>
  <c r="J37" i="16"/>
  <c r="J37" i="15"/>
  <c r="H37" i="17"/>
  <c r="J37" i="14"/>
  <c r="H37" i="16"/>
  <c r="H37" i="15"/>
  <c r="H37" i="14"/>
  <c r="F37"/>
  <c r="L37" s="1"/>
  <c r="D37"/>
  <c r="R37" s="1"/>
  <c r="D39" i="17"/>
  <c r="R39" s="1"/>
  <c r="F39" i="15"/>
  <c r="L39" s="1"/>
  <c r="D39"/>
  <c r="R39" s="1"/>
  <c r="D42" i="18"/>
  <c r="D41" i="16"/>
  <c r="R41" s="1"/>
  <c r="J41" i="17"/>
  <c r="J41" i="16"/>
  <c r="J41" i="15"/>
  <c r="H41" i="17"/>
  <c r="J41" i="14"/>
  <c r="H41" i="16"/>
  <c r="H41" i="15"/>
  <c r="H41" i="14"/>
  <c r="F41"/>
  <c r="L41" s="1"/>
  <c r="D41"/>
  <c r="R41" s="1"/>
  <c r="D43" i="17"/>
  <c r="R43" s="1"/>
  <c r="F43" i="15"/>
  <c r="L43" s="1"/>
  <c r="D43"/>
  <c r="R43" s="1"/>
  <c r="D46" i="18"/>
  <c r="D45" i="16"/>
  <c r="R45" s="1"/>
  <c r="J45" i="17"/>
  <c r="J45" i="16"/>
  <c r="J45" i="15"/>
  <c r="H45" i="17"/>
  <c r="J45" i="14"/>
  <c r="H45" i="16"/>
  <c r="H45" i="15"/>
  <c r="H45" i="14"/>
  <c r="F45"/>
  <c r="L45" s="1"/>
  <c r="D45"/>
  <c r="R45" s="1"/>
  <c r="D35" i="18"/>
  <c r="D34" i="16"/>
  <c r="R34" s="1"/>
  <c r="D36" i="17"/>
  <c r="R36" s="1"/>
  <c r="F36" i="15"/>
  <c r="L36" s="1"/>
  <c r="D36"/>
  <c r="R36" s="1"/>
  <c r="H36" i="17"/>
  <c r="J36" i="16"/>
  <c r="J36" i="15"/>
  <c r="H36" i="16"/>
  <c r="H36" i="15"/>
  <c r="H36" i="14"/>
  <c r="J36" i="17"/>
  <c r="J36" i="14"/>
  <c r="F36"/>
  <c r="L36" s="1"/>
  <c r="D36"/>
  <c r="R36" s="1"/>
  <c r="D39" i="18"/>
  <c r="D38" i="16"/>
  <c r="R38" s="1"/>
  <c r="D40" i="17"/>
  <c r="R40" s="1"/>
  <c r="F40" i="15"/>
  <c r="L40" s="1"/>
  <c r="D40"/>
  <c r="R40" s="1"/>
  <c r="H40" i="17"/>
  <c r="J40" i="16"/>
  <c r="J40" i="15"/>
  <c r="H40" i="16"/>
  <c r="H40" i="15"/>
  <c r="H40" i="14"/>
  <c r="J40" i="17"/>
  <c r="J40" i="14"/>
  <c r="F40"/>
  <c r="L40" s="1"/>
  <c r="D40"/>
  <c r="R40" s="1"/>
  <c r="D43" i="18"/>
  <c r="D42" i="16"/>
  <c r="R42" s="1"/>
  <c r="D44" i="17"/>
  <c r="R44" s="1"/>
  <c r="F44" i="15"/>
  <c r="L44" s="1"/>
  <c r="D44"/>
  <c r="R44" s="1"/>
  <c r="H44" i="17"/>
  <c r="J44" i="16"/>
  <c r="J44" i="15"/>
  <c r="H44" i="16"/>
  <c r="H44" i="15"/>
  <c r="H44" i="14"/>
  <c r="J44" i="17"/>
  <c r="J44" i="14"/>
  <c r="F44"/>
  <c r="L44" s="1"/>
  <c r="D44"/>
  <c r="R44" s="1"/>
  <c r="D47" i="18"/>
  <c r="D46" i="16"/>
  <c r="R46" s="1"/>
  <c r="L28" i="14" l="1"/>
  <c r="L28" i="15"/>
  <c r="L30" i="14"/>
  <c r="L29"/>
  <c r="L27"/>
  <c r="N102" i="8"/>
  <c r="N101"/>
  <c r="P101" s="1"/>
  <c r="I46"/>
  <c r="M27" i="12"/>
  <c r="F102" i="8"/>
  <c r="E102" s="1"/>
  <c r="E90" i="12"/>
  <c r="F89"/>
  <c r="M89"/>
  <c r="N88"/>
  <c r="P88" s="1"/>
  <c r="J69"/>
  <c r="P69" s="1"/>
  <c r="I70"/>
  <c r="F26"/>
  <c r="M71"/>
  <c r="N70"/>
  <c r="E72"/>
  <c r="F71"/>
  <c r="P68"/>
  <c r="N89" i="8"/>
  <c r="M90"/>
  <c r="E89"/>
  <c r="F88"/>
  <c r="I89"/>
  <c r="J88"/>
  <c r="F71"/>
  <c r="E72"/>
  <c r="M69"/>
  <c r="N68"/>
  <c r="P68" s="1"/>
  <c r="J69"/>
  <c r="I70"/>
  <c r="P100" i="12"/>
  <c r="L26" i="15"/>
  <c r="R35" i="16"/>
  <c r="L35" i="14"/>
  <c r="L35" i="15"/>
  <c r="R35" i="14"/>
  <c r="P45" i="8"/>
  <c r="L26" i="14"/>
  <c r="L25"/>
  <c r="L25" i="15"/>
  <c r="J46" i="8"/>
  <c r="I47"/>
  <c r="N27" i="12"/>
  <c r="M28"/>
  <c r="N45"/>
  <c r="N102" s="1"/>
  <c r="M102" s="1"/>
  <c r="M46"/>
  <c r="F45"/>
  <c r="E46"/>
  <c r="F46" i="8"/>
  <c r="E47"/>
  <c r="J101" i="12"/>
  <c r="I101" s="1"/>
  <c r="P25"/>
  <c r="P25" i="8"/>
  <c r="E28"/>
  <c r="F27"/>
  <c r="P44" i="12"/>
  <c r="N101"/>
  <c r="M101" s="1"/>
  <c r="F101"/>
  <c r="E101" s="1"/>
  <c r="J46"/>
  <c r="I47"/>
  <c r="J26"/>
  <c r="I27"/>
  <c r="N27" i="8"/>
  <c r="M28"/>
  <c r="M47"/>
  <c r="N46"/>
  <c r="J26"/>
  <c r="J102" s="1"/>
  <c r="I102" s="1"/>
  <c r="I27"/>
  <c r="F27" i="12"/>
  <c r="E28"/>
  <c r="F102" l="1"/>
  <c r="E102" s="1"/>
  <c r="P102" i="8"/>
  <c r="F103"/>
  <c r="E103" s="1"/>
  <c r="N103"/>
  <c r="E91" i="12"/>
  <c r="F90"/>
  <c r="M90"/>
  <c r="N89"/>
  <c r="P89" s="1"/>
  <c r="M72"/>
  <c r="N71"/>
  <c r="E73"/>
  <c r="F73" s="1"/>
  <c r="F72"/>
  <c r="I71"/>
  <c r="J70"/>
  <c r="I90" i="8"/>
  <c r="J89"/>
  <c r="P89" s="1"/>
  <c r="E90"/>
  <c r="F89"/>
  <c r="P88"/>
  <c r="M91"/>
  <c r="N90"/>
  <c r="I71"/>
  <c r="J70"/>
  <c r="E73"/>
  <c r="F73" s="1"/>
  <c r="F72"/>
  <c r="M70"/>
  <c r="N69"/>
  <c r="P69" s="1"/>
  <c r="L49" i="15"/>
  <c r="N34" s="1"/>
  <c r="L49" i="14"/>
  <c r="N46" s="1"/>
  <c r="P45" i="12"/>
  <c r="P26" i="8"/>
  <c r="N47"/>
  <c r="M48"/>
  <c r="F28" i="12"/>
  <c r="E29"/>
  <c r="I28" i="8"/>
  <c r="J27"/>
  <c r="J103" s="1"/>
  <c r="I103" s="1"/>
  <c r="M29"/>
  <c r="N28"/>
  <c r="J27" i="12"/>
  <c r="I28"/>
  <c r="J47"/>
  <c r="I48"/>
  <c r="P101"/>
  <c r="P46" i="8"/>
  <c r="J102" i="12"/>
  <c r="P26"/>
  <c r="F28" i="8"/>
  <c r="E29"/>
  <c r="E48"/>
  <c r="F47"/>
  <c r="F46" i="12"/>
  <c r="E47"/>
  <c r="N46"/>
  <c r="M47"/>
  <c r="N28"/>
  <c r="M29"/>
  <c r="I48" i="8"/>
  <c r="J47"/>
  <c r="F104" l="1"/>
  <c r="E104" s="1"/>
  <c r="N104"/>
  <c r="M104" s="1"/>
  <c r="P103"/>
  <c r="E92" i="12"/>
  <c r="F92" s="1"/>
  <c r="F91"/>
  <c r="M91"/>
  <c r="N90"/>
  <c r="P90" s="1"/>
  <c r="F75"/>
  <c r="P70"/>
  <c r="J71"/>
  <c r="P71" s="1"/>
  <c r="I72"/>
  <c r="M73"/>
  <c r="N73" s="1"/>
  <c r="N72"/>
  <c r="N91" i="8"/>
  <c r="M92"/>
  <c r="N92" s="1"/>
  <c r="F90"/>
  <c r="E91"/>
  <c r="I91"/>
  <c r="J90"/>
  <c r="P90" s="1"/>
  <c r="N70"/>
  <c r="P70" s="1"/>
  <c r="M71"/>
  <c r="F75"/>
  <c r="I72"/>
  <c r="J71"/>
  <c r="N36" i="15"/>
  <c r="N31"/>
  <c r="N34" i="14"/>
  <c r="N25" i="15"/>
  <c r="N28"/>
  <c r="N33"/>
  <c r="N45"/>
  <c r="N32"/>
  <c r="N44"/>
  <c r="N38" i="14"/>
  <c r="N27" i="15"/>
  <c r="N26"/>
  <c r="N42"/>
  <c r="N26" i="14"/>
  <c r="N38" i="15"/>
  <c r="N43"/>
  <c r="N36" i="14"/>
  <c r="N31"/>
  <c r="N41" i="15"/>
  <c r="N46"/>
  <c r="N39"/>
  <c r="N29"/>
  <c r="N30"/>
  <c r="N37"/>
  <c r="N40"/>
  <c r="N35"/>
  <c r="N30" i="14"/>
  <c r="N37"/>
  <c r="N41"/>
  <c r="N32"/>
  <c r="N39"/>
  <c r="N44"/>
  <c r="N40"/>
  <c r="N33"/>
  <c r="N29"/>
  <c r="N43"/>
  <c r="N35"/>
  <c r="N45"/>
  <c r="N42"/>
  <c r="N28"/>
  <c r="N27"/>
  <c r="N25"/>
  <c r="P102" i="12"/>
  <c r="I102"/>
  <c r="P47" i="8"/>
  <c r="N47" i="12"/>
  <c r="N104" s="1"/>
  <c r="M104" s="1"/>
  <c r="M48"/>
  <c r="J48" i="8"/>
  <c r="I49"/>
  <c r="F48"/>
  <c r="E49"/>
  <c r="N103" i="12"/>
  <c r="M103" s="1"/>
  <c r="J48"/>
  <c r="I49"/>
  <c r="J28"/>
  <c r="I29"/>
  <c r="J28" i="8"/>
  <c r="J104" s="1"/>
  <c r="I104" s="1"/>
  <c r="I29"/>
  <c r="M49"/>
  <c r="N48"/>
  <c r="N29" i="12"/>
  <c r="M30"/>
  <c r="F47"/>
  <c r="F104" s="1"/>
  <c r="E104" s="1"/>
  <c r="E48"/>
  <c r="E30" i="8"/>
  <c r="F29"/>
  <c r="F105" s="1"/>
  <c r="E105" s="1"/>
  <c r="J103" i="12"/>
  <c r="I103" s="1"/>
  <c r="P27"/>
  <c r="N29" i="8"/>
  <c r="M30"/>
  <c r="P27"/>
  <c r="F29" i="12"/>
  <c r="E30"/>
  <c r="P46"/>
  <c r="F103"/>
  <c r="E103" s="1"/>
  <c r="N94" i="8" l="1"/>
  <c r="N105"/>
  <c r="M105" s="1"/>
  <c r="P104"/>
  <c r="M92" i="12"/>
  <c r="N92" s="1"/>
  <c r="N91"/>
  <c r="P91" s="1"/>
  <c r="F94"/>
  <c r="I73"/>
  <c r="J73" s="1"/>
  <c r="P73" s="1"/>
  <c r="J72"/>
  <c r="P72" s="1"/>
  <c r="N75"/>
  <c r="I92" i="8"/>
  <c r="J92" s="1"/>
  <c r="J91"/>
  <c r="P91" s="1"/>
  <c r="E92"/>
  <c r="F92" s="1"/>
  <c r="F94" s="1"/>
  <c r="F91"/>
  <c r="M72"/>
  <c r="N71"/>
  <c r="P71" s="1"/>
  <c r="I73"/>
  <c r="J73" s="1"/>
  <c r="J72"/>
  <c r="P47" i="12"/>
  <c r="P103"/>
  <c r="N30"/>
  <c r="M31"/>
  <c r="P28" i="8"/>
  <c r="J49" i="12"/>
  <c r="I50"/>
  <c r="F30"/>
  <c r="E31"/>
  <c r="N30" i="8"/>
  <c r="M31"/>
  <c r="F30"/>
  <c r="E31"/>
  <c r="N49"/>
  <c r="M50"/>
  <c r="J29"/>
  <c r="J105" s="1"/>
  <c r="I105" s="1"/>
  <c r="I30"/>
  <c r="J104" i="12"/>
  <c r="P28"/>
  <c r="P48" i="8"/>
  <c r="N48" i="12"/>
  <c r="N105" s="1"/>
  <c r="M105" s="1"/>
  <c r="M49"/>
  <c r="F48"/>
  <c r="F105" s="1"/>
  <c r="E105" s="1"/>
  <c r="E49"/>
  <c r="J29"/>
  <c r="I30"/>
  <c r="F49" i="8"/>
  <c r="E50"/>
  <c r="I50"/>
  <c r="J49"/>
  <c r="P49" s="1"/>
  <c r="P105" l="1"/>
  <c r="N106"/>
  <c r="M106" s="1"/>
  <c r="F106"/>
  <c r="E106" s="1"/>
  <c r="N94" i="12"/>
  <c r="P92"/>
  <c r="P94" s="1"/>
  <c r="J75"/>
  <c r="P75"/>
  <c r="P92" i="8"/>
  <c r="P94" s="1"/>
  <c r="J94"/>
  <c r="N72"/>
  <c r="P72" s="1"/>
  <c r="M73"/>
  <c r="N73" s="1"/>
  <c r="J75"/>
  <c r="P104" i="12"/>
  <c r="I104"/>
  <c r="P48"/>
  <c r="J105"/>
  <c r="I105" s="1"/>
  <c r="P29"/>
  <c r="J50" i="8"/>
  <c r="I51"/>
  <c r="F50"/>
  <c r="E51"/>
  <c r="J30" i="12"/>
  <c r="I31"/>
  <c r="F49"/>
  <c r="F106" s="1"/>
  <c r="E106" s="1"/>
  <c r="E50"/>
  <c r="J30" i="8"/>
  <c r="J106" s="1"/>
  <c r="I106" s="1"/>
  <c r="I31"/>
  <c r="M51"/>
  <c r="N50"/>
  <c r="N31"/>
  <c r="M32"/>
  <c r="F31" i="12"/>
  <c r="E32"/>
  <c r="J50"/>
  <c r="I51"/>
  <c r="N31"/>
  <c r="M32"/>
  <c r="N49"/>
  <c r="P49" s="1"/>
  <c r="M50"/>
  <c r="P29" i="8"/>
  <c r="E32"/>
  <c r="F31"/>
  <c r="P106" l="1"/>
  <c r="N107"/>
  <c r="F107"/>
  <c r="E107" s="1"/>
  <c r="N75"/>
  <c r="P73"/>
  <c r="P75" s="1"/>
  <c r="F32" i="12"/>
  <c r="E33"/>
  <c r="M33" i="8"/>
  <c r="N32"/>
  <c r="N51"/>
  <c r="M52"/>
  <c r="F50" i="12"/>
  <c r="F107" s="1"/>
  <c r="E107" s="1"/>
  <c r="E51"/>
  <c r="J31"/>
  <c r="I32"/>
  <c r="E52" i="8"/>
  <c r="F51"/>
  <c r="I52"/>
  <c r="J51"/>
  <c r="P105" i="12"/>
  <c r="N50"/>
  <c r="N107" s="1"/>
  <c r="M107" s="1"/>
  <c r="M51"/>
  <c r="N32"/>
  <c r="M33"/>
  <c r="I32" i="8"/>
  <c r="J31"/>
  <c r="J107" s="1"/>
  <c r="J106" i="12"/>
  <c r="I106" s="1"/>
  <c r="P30"/>
  <c r="P50" i="8"/>
  <c r="N106" i="12"/>
  <c r="M106" s="1"/>
  <c r="F32" i="8"/>
  <c r="E33"/>
  <c r="J51" i="12"/>
  <c r="I52"/>
  <c r="P30" i="8"/>
  <c r="P107" l="1"/>
  <c r="I107"/>
  <c r="F108"/>
  <c r="E108" s="1"/>
  <c r="N108"/>
  <c r="P50" i="12"/>
  <c r="P51" i="8"/>
  <c r="E34"/>
  <c r="F33"/>
  <c r="J32"/>
  <c r="J108" s="1"/>
  <c r="I33"/>
  <c r="N51" i="12"/>
  <c r="N108" s="1"/>
  <c r="M108" s="1"/>
  <c r="M52"/>
  <c r="F51"/>
  <c r="F108" s="1"/>
  <c r="E108" s="1"/>
  <c r="E52"/>
  <c r="N52" i="8"/>
  <c r="M53"/>
  <c r="F33" i="12"/>
  <c r="E34"/>
  <c r="P106"/>
  <c r="P31" i="8"/>
  <c r="N33" i="12"/>
  <c r="M34"/>
  <c r="J52" i="8"/>
  <c r="I53"/>
  <c r="F52"/>
  <c r="E53"/>
  <c r="J107" i="12"/>
  <c r="I107" s="1"/>
  <c r="P31"/>
  <c r="N33" i="8"/>
  <c r="N109" s="1"/>
  <c r="M34"/>
  <c r="J52" i="12"/>
  <c r="I53"/>
  <c r="J32"/>
  <c r="I33"/>
  <c r="P108" i="8" l="1"/>
  <c r="I108"/>
  <c r="F109"/>
  <c r="E109" s="1"/>
  <c r="P52"/>
  <c r="P51" i="12"/>
  <c r="N34" i="8"/>
  <c r="M35"/>
  <c r="N35" s="1"/>
  <c r="F53"/>
  <c r="E54"/>
  <c r="F54" s="1"/>
  <c r="J53"/>
  <c r="I54"/>
  <c r="J54" s="1"/>
  <c r="N34" i="12"/>
  <c r="M35"/>
  <c r="N35" s="1"/>
  <c r="F34"/>
  <c r="E35"/>
  <c r="F35" s="1"/>
  <c r="N53" i="8"/>
  <c r="M54"/>
  <c r="N54" s="1"/>
  <c r="F52" i="12"/>
  <c r="F109" s="1"/>
  <c r="E109" s="1"/>
  <c r="E53"/>
  <c r="N52"/>
  <c r="P52" s="1"/>
  <c r="M53"/>
  <c r="P32" i="8"/>
  <c r="F34"/>
  <c r="E35"/>
  <c r="F35" s="1"/>
  <c r="J33" i="12"/>
  <c r="I34"/>
  <c r="J53"/>
  <c r="I54"/>
  <c r="J54" s="1"/>
  <c r="P107"/>
  <c r="J33" i="8"/>
  <c r="J109" s="1"/>
  <c r="I34"/>
  <c r="J108" i="12"/>
  <c r="P32"/>
  <c r="P109" i="8" l="1"/>
  <c r="I109"/>
  <c r="F111"/>
  <c r="E111" s="1"/>
  <c r="N110"/>
  <c r="F110"/>
  <c r="E110" s="1"/>
  <c r="N111"/>
  <c r="P108" i="12"/>
  <c r="I108"/>
  <c r="N109"/>
  <c r="M109" s="1"/>
  <c r="N56" i="8"/>
  <c r="M56" s="1"/>
  <c r="F56"/>
  <c r="E56" s="1"/>
  <c r="J56" i="12"/>
  <c r="I56" s="1"/>
  <c r="J34"/>
  <c r="I35"/>
  <c r="J35" s="1"/>
  <c r="N53"/>
  <c r="P53" s="1"/>
  <c r="M54"/>
  <c r="N54" s="1"/>
  <c r="P54" s="1"/>
  <c r="F37"/>
  <c r="E37" s="1"/>
  <c r="N37"/>
  <c r="M37" s="1"/>
  <c r="P54" i="8"/>
  <c r="J56"/>
  <c r="I56" s="1"/>
  <c r="N37"/>
  <c r="M37" s="1"/>
  <c r="P33"/>
  <c r="J109" i="12"/>
  <c r="I109" s="1"/>
  <c r="P33"/>
  <c r="P53" i="8"/>
  <c r="J34"/>
  <c r="J110" s="1"/>
  <c r="I35"/>
  <c r="J35" s="1"/>
  <c r="J111" s="1"/>
  <c r="I111" s="1"/>
  <c r="F37"/>
  <c r="E37" s="1"/>
  <c r="F53" i="12"/>
  <c r="F110" s="1"/>
  <c r="E110" s="1"/>
  <c r="E54"/>
  <c r="F54" s="1"/>
  <c r="P110" i="8" l="1"/>
  <c r="I110"/>
  <c r="F113"/>
  <c r="E113" s="1"/>
  <c r="N113"/>
  <c r="M113" s="1"/>
  <c r="P111"/>
  <c r="P113" s="1"/>
  <c r="P117" s="1"/>
  <c r="J113"/>
  <c r="I113" s="1"/>
  <c r="N111" i="12"/>
  <c r="M111" s="1"/>
  <c r="N110"/>
  <c r="M110" s="1"/>
  <c r="P56" i="8"/>
  <c r="F56" i="12"/>
  <c r="E56" s="1"/>
  <c r="P109"/>
  <c r="P35" i="8"/>
  <c r="J37"/>
  <c r="I37" s="1"/>
  <c r="F111" i="12"/>
  <c r="J110"/>
  <c r="I110" s="1"/>
  <c r="P34"/>
  <c r="P56"/>
  <c r="P34" i="8"/>
  <c r="N56" i="12"/>
  <c r="M56" s="1"/>
  <c r="J111"/>
  <c r="I111" s="1"/>
  <c r="P35"/>
  <c r="J37"/>
  <c r="I37" s="1"/>
  <c r="P34" i="15" l="1"/>
  <c r="P41"/>
  <c r="P43"/>
  <c r="P30"/>
  <c r="R30" s="1"/>
  <c r="P29"/>
  <c r="R29" s="1"/>
  <c r="P40"/>
  <c r="P28"/>
  <c r="R28" s="1"/>
  <c r="P27"/>
  <c r="R27" s="1"/>
  <c r="P26"/>
  <c r="P38"/>
  <c r="P33"/>
  <c r="P39"/>
  <c r="P36"/>
  <c r="P37"/>
  <c r="P32"/>
  <c r="P45"/>
  <c r="P31"/>
  <c r="P42"/>
  <c r="P46"/>
  <c r="P25"/>
  <c r="P35"/>
  <c r="P44"/>
  <c r="P45" i="14"/>
  <c r="P35"/>
  <c r="P25"/>
  <c r="R25" s="1"/>
  <c r="F25" i="16" s="1"/>
  <c r="P37" i="12"/>
  <c r="P30" i="14"/>
  <c r="R30" s="1"/>
  <c r="P43"/>
  <c r="P37"/>
  <c r="P41"/>
  <c r="P34"/>
  <c r="P26"/>
  <c r="R26" s="1"/>
  <c r="P46"/>
  <c r="P39"/>
  <c r="P29"/>
  <c r="R29" s="1"/>
  <c r="N113" i="12"/>
  <c r="M113" s="1"/>
  <c r="F113"/>
  <c r="E113" s="1"/>
  <c r="E111"/>
  <c r="P44" i="14"/>
  <c r="P40"/>
  <c r="P36"/>
  <c r="P31"/>
  <c r="P32"/>
  <c r="P42"/>
  <c r="P38"/>
  <c r="P33"/>
  <c r="P27"/>
  <c r="R27" s="1"/>
  <c r="P28"/>
  <c r="R28" s="1"/>
  <c r="P110" i="12"/>
  <c r="P37" i="8"/>
  <c r="P111" i="12"/>
  <c r="J113"/>
  <c r="I113" s="1"/>
  <c r="L25" i="16" l="1"/>
  <c r="F26"/>
  <c r="L26" s="1"/>
  <c r="F44"/>
  <c r="L44" s="1"/>
  <c r="F41"/>
  <c r="L41" s="1"/>
  <c r="F38"/>
  <c r="L38" s="1"/>
  <c r="F27"/>
  <c r="L27" s="1"/>
  <c r="F40"/>
  <c r="L40" s="1"/>
  <c r="F36"/>
  <c r="L36" s="1"/>
  <c r="F43"/>
  <c r="L43" s="1"/>
  <c r="F28"/>
  <c r="L28" s="1"/>
  <c r="F30"/>
  <c r="L30" s="1"/>
  <c r="F33"/>
  <c r="L33" s="1"/>
  <c r="F32"/>
  <c r="L32" s="1"/>
  <c r="F39"/>
  <c r="L39" s="1"/>
  <c r="F29"/>
  <c r="L29" s="1"/>
  <c r="F31"/>
  <c r="L31" s="1"/>
  <c r="F46"/>
  <c r="L46" s="1"/>
  <c r="F37"/>
  <c r="L37" s="1"/>
  <c r="F35"/>
  <c r="L35" s="1"/>
  <c r="F45"/>
  <c r="L45" s="1"/>
  <c r="F42"/>
  <c r="L42" s="1"/>
  <c r="F34"/>
  <c r="L34" s="1"/>
  <c r="R25" i="15"/>
  <c r="P113" i="12"/>
  <c r="P117" s="1"/>
  <c r="L49" i="16" l="1"/>
  <c r="N25" s="1"/>
  <c r="P25" s="1"/>
  <c r="R25" s="1"/>
  <c r="F25" i="17"/>
  <c r="L25" s="1"/>
  <c r="R26" i="15"/>
  <c r="F26" i="17" s="1"/>
  <c r="L26" s="1"/>
  <c r="F37" l="1"/>
  <c r="L37" s="1"/>
  <c r="F33"/>
  <c r="L33" s="1"/>
  <c r="F39"/>
  <c r="L39" s="1"/>
  <c r="F31"/>
  <c r="L31" s="1"/>
  <c r="F32"/>
  <c r="L32" s="1"/>
  <c r="F34"/>
  <c r="L34" s="1"/>
  <c r="F42"/>
  <c r="L42" s="1"/>
  <c r="F41"/>
  <c r="L41" s="1"/>
  <c r="F35"/>
  <c r="L35" s="1"/>
  <c r="F44"/>
  <c r="L44" s="1"/>
  <c r="F43"/>
  <c r="L43" s="1"/>
  <c r="F36"/>
  <c r="L36" s="1"/>
  <c r="F46"/>
  <c r="L46" s="1"/>
  <c r="F28"/>
  <c r="L28" s="1"/>
  <c r="F38"/>
  <c r="L38" s="1"/>
  <c r="F45"/>
  <c r="L45" s="1"/>
  <c r="F27"/>
  <c r="L27" s="1"/>
  <c r="F29"/>
  <c r="L29" s="1"/>
  <c r="F40"/>
  <c r="L40" s="1"/>
  <c r="F30"/>
  <c r="L30" s="1"/>
  <c r="N36" i="16"/>
  <c r="P36" s="1"/>
  <c r="N42"/>
  <c r="P42" s="1"/>
  <c r="N38"/>
  <c r="P38" s="1"/>
  <c r="N44"/>
  <c r="P44" s="1"/>
  <c r="F26" i="18"/>
  <c r="N40" i="16"/>
  <c r="P40" s="1"/>
  <c r="N45"/>
  <c r="P45" s="1"/>
  <c r="N37"/>
  <c r="P37" s="1"/>
  <c r="N33"/>
  <c r="P33" s="1"/>
  <c r="N30"/>
  <c r="P30" s="1"/>
  <c r="R30" s="1"/>
  <c r="N26"/>
  <c r="P26" s="1"/>
  <c r="R26" s="1"/>
  <c r="F27" i="18" s="1"/>
  <c r="N31" i="16"/>
  <c r="P31" s="1"/>
  <c r="N28"/>
  <c r="P28" s="1"/>
  <c r="R28" s="1"/>
  <c r="N29"/>
  <c r="P29" s="1"/>
  <c r="R29" s="1"/>
  <c r="N41"/>
  <c r="P41" s="1"/>
  <c r="N46"/>
  <c r="P46" s="1"/>
  <c r="N32"/>
  <c r="P32" s="1"/>
  <c r="N39"/>
  <c r="P39" s="1"/>
  <c r="N34"/>
  <c r="P34" s="1"/>
  <c r="N35"/>
  <c r="P35" s="1"/>
  <c r="N43"/>
  <c r="P43" s="1"/>
  <c r="N27"/>
  <c r="P27" s="1"/>
  <c r="R27" s="1"/>
  <c r="L49" i="17" l="1"/>
  <c r="N25" s="1"/>
  <c r="F43" i="18"/>
  <c r="F36"/>
  <c r="F41"/>
  <c r="F34"/>
  <c r="F40"/>
  <c r="F37"/>
  <c r="F45"/>
  <c r="F31"/>
  <c r="F46"/>
  <c r="F32"/>
  <c r="F39"/>
  <c r="F44"/>
  <c r="F29"/>
  <c r="F47"/>
  <c r="F33"/>
  <c r="F28"/>
  <c r="F38"/>
  <c r="F35"/>
  <c r="F42"/>
  <c r="F30"/>
  <c r="P25" i="17" l="1"/>
  <c r="R25" s="1"/>
  <c r="H26" i="18" s="1"/>
  <c r="N36" i="17"/>
  <c r="P36" s="1"/>
  <c r="N37"/>
  <c r="P37" s="1"/>
  <c r="N26"/>
  <c r="N43"/>
  <c r="P43" s="1"/>
  <c r="N35"/>
  <c r="P35" s="1"/>
  <c r="N41"/>
  <c r="P41" s="1"/>
  <c r="N39"/>
  <c r="P39" s="1"/>
  <c r="N42"/>
  <c r="P42" s="1"/>
  <c r="N28"/>
  <c r="P28" s="1"/>
  <c r="R28" s="1"/>
  <c r="N31"/>
  <c r="P31" s="1"/>
  <c r="N30"/>
  <c r="P30" s="1"/>
  <c r="R30" s="1"/>
  <c r="N38"/>
  <c r="P38" s="1"/>
  <c r="N46"/>
  <c r="P46" s="1"/>
  <c r="N40"/>
  <c r="P40" s="1"/>
  <c r="N44"/>
  <c r="P44" s="1"/>
  <c r="N29"/>
  <c r="P29" s="1"/>
  <c r="R29" s="1"/>
  <c r="N34"/>
  <c r="P34" s="1"/>
  <c r="N45"/>
  <c r="P45" s="1"/>
  <c r="N32"/>
  <c r="P32" s="1"/>
  <c r="N27"/>
  <c r="P27" s="1"/>
  <c r="R27" s="1"/>
  <c r="N33"/>
  <c r="P33" s="1"/>
  <c r="P26" l="1"/>
  <c r="R26" s="1"/>
  <c r="H27" i="18" s="1"/>
  <c r="H39"/>
  <c r="H29"/>
  <c r="H41"/>
  <c r="H32"/>
  <c r="H47"/>
  <c r="H42"/>
  <c r="H37"/>
  <c r="H40"/>
  <c r="H44"/>
  <c r="H33"/>
  <c r="H35"/>
  <c r="H31"/>
  <c r="H46"/>
  <c r="H36"/>
  <c r="H43" l="1"/>
  <c r="H38"/>
  <c r="H34"/>
  <c r="H45"/>
  <c r="H28"/>
  <c r="H30"/>
</calcChain>
</file>

<file path=xl/sharedStrings.xml><?xml version="1.0" encoding="utf-8"?>
<sst xmlns="http://schemas.openxmlformats.org/spreadsheetml/2006/main" count="811" uniqueCount="271">
  <si>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</si>
  <si>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</si>
  <si>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</si>
  <si>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</si>
  <si>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</si>
  <si>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</si>
  <si>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</si>
  <si>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</si>
  <si>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</si>
  <si>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</si>
  <si>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</si>
  <si>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</si>
  <si>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</si>
  <si>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</si>
  <si>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</si>
  <si>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</si>
  <si>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</si>
  <si>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</si>
  <si>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</si>
  <si>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</si>
  <si>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</si>
  <si>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</si>
  <si>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</si>
  <si>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</si>
  <si>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</si>
  <si>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</si>
  <si>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</si>
  <si>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</si>
  <si>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</si>
  <si>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</si>
  <si>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</si>
  <si>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</si>
  <si>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</si>
  <si>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</si>
  <si>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</si>
  <si>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</si>
  <si>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</si>
  <si>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</si>
  <si>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</si>
  <si>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</si>
  <si>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</si>
  <si>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</si>
  <si>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</si>
  <si>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</si>
  <si>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</si>
  <si>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</si>
  <si>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</si>
  <si>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</si>
  <si>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</si>
  <si>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</si>
  <si>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</si>
  <si>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</si>
  <si>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</si>
  <si>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</si>
  <si>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</si>
  <si>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</si>
  <si>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</si>
  <si>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</si>
  <si>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</si>
  <si>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</si>
  <si>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</si>
  <si>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</si>
  <si>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</si>
  <si>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</si>
  <si>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</si>
  <si>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</si>
  <si>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</si>
  <si>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</si>
  <si>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</si>
  <si>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</si>
  <si>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</si>
  <si>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</si>
  <si>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</si>
  <si>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</si>
  <si>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</si>
  <si>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</si>
  <si>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</si>
  <si>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</si>
  <si>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</si>
  <si>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</si>
  <si>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</si>
  <si>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</si>
  <si>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</si>
  <si>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</si>
  <si>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</si>
  <si>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</si>
  <si>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</si>
  <si>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</si>
  <si>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</si>
  <si>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</si>
  <si>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</si>
  <si>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</si>
  <si>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</si>
  <si>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</si>
  <si>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</si>
  <si>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</si>
  <si>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</si>
  <si>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</si>
  <si>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</si>
  <si>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</si>
  <si>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</si>
  <si>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</si>
  <si>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</si>
  <si>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</si>
  <si>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</si>
  <si>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</si>
  <si>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</si>
  <si>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</si>
  <si>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</si>
  <si>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</si>
  <si>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</si>
  <si>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</si>
  <si>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</si>
  <si>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</si>
  <si>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</si>
  <si>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</si>
  <si>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</si>
  <si>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</si>
  <si>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</si>
  <si>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</si>
  <si>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</si>
  <si>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</si>
  <si>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</si>
  <si>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</si>
  <si>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</si>
  <si>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</si>
  <si>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</si>
  <si>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</si>
  <si>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</si>
  <si>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</si>
  <si>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</si>
  <si>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</si>
  <si>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</si>
  <si>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</si>
  <si>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</si>
  <si>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</si>
  <si>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</si>
  <si>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</si>
  <si>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</si>
  <si>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</si>
  <si>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</si>
  <si>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</si>
  <si>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</si>
  <si>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</si>
  <si>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</si>
  <si>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</si>
  <si>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</si>
  <si>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</si>
  <si>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</si>
  <si>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</si>
  <si>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</si>
  <si>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</si>
  <si>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</si>
  <si>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</si>
  <si>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</si>
  <si>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</si>
  <si>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</si>
  <si>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</si>
  <si>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</si>
  <si>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</si>
  <si>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</si>
  <si>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</si>
  <si>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</si>
  <si>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</si>
  <si>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</si>
  <si>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</si>
  <si>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</si>
  <si>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</si>
  <si>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</si>
  <si>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</si>
  <si>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</si>
  <si>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</si>
  <si>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</si>
  <si>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</si>
  <si>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</si>
  <si>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</si>
  <si>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</si>
  <si>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</si>
  <si>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</si>
  <si>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</si>
  <si>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</si>
  <si>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</si>
  <si>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</si>
  <si>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</si>
  <si>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</si>
  <si>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</si>
  <si>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</si>
  <si>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</si>
  <si>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</si>
  <si>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</si>
  <si>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</si>
  <si>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</si>
  <si>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</si>
  <si>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</si>
  <si>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</si>
  <si>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</si>
  <si>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</si>
  <si>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</si>
  <si>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</si>
  <si>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</si>
  <si>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</si>
  <si>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</si>
  <si>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</si>
  <si>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</si>
  <si>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</si>
  <si>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</si>
  <si>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</si>
  <si>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</si>
  <si>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</si>
  <si>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</si>
  <si>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</si>
  <si>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</si>
  <si>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</si>
  <si>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</si>
  <si>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</si>
  <si>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</si>
  <si>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</si>
  <si>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</si>
  <si>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</si>
  <si>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</si>
  <si>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</si>
  <si>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</si>
  <si>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</si>
  <si>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</si>
  <si>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</si>
  <si>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</si>
  <si>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</si>
  <si>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</si>
  <si>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</si>
  <si>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</si>
  <si>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</si>
  <si>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</si>
  <si>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</si>
  <si>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</si>
  <si>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</si>
  <si>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</si>
  <si>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</si>
  <si>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</si>
  <si>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</si>
  <si>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</si>
  <si>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</si>
  <si>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</si>
  <si>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</si>
  <si>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</si>
  <si>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</si>
  <si>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</si>
  <si>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</si>
  <si>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</si>
  <si>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</si>
  <si>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</si>
  <si>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</si>
  <si>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</si>
  <si>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</si>
  <si>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</si>
  <si>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</si>
  <si>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Transformer Allowance Credit (if applicable)</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</si>
  <si>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</si>
  <si>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</si>
  <si>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Total including deduction for Transformer Allowance Credit</t>
  </si>
  <si>
    <t>Historical 2012</t>
  </si>
  <si>
    <t>Current 2013</t>
  </si>
  <si>
    <t>Forecast 2014</t>
  </si>
  <si>
    <t>Service Territory</t>
  </si>
  <si>
    <t>If needed , add extra host here (I)</t>
  </si>
  <si>
    <t>If needed , add extra host here (II)</t>
  </si>
  <si>
    <t>Transformer Allowance Credit (if applicable, enter as a negative value)</t>
  </si>
  <si>
    <t>EB-2013-0119</t>
  </si>
  <si>
    <t>Marita Morin Secretary/Treasurer</t>
  </si>
  <si>
    <t>705-864-0111</t>
  </si>
  <si>
    <t>chec@onlink.net</t>
  </si>
  <si>
    <t>kWh</t>
  </si>
</sst>
</file>

<file path=xl/styles.xml><?xml version="1.0" encoding="utf-8"?>
<styleSheet xmlns="http://schemas.openxmlformats.org/spreadsheetml/2006/main">
  <numFmts count="12">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 numFmtId="170" formatCode="&quot;$&quot;#,##0.0000"/>
    <numFmt numFmtId="171" formatCode="#,##0.00_ ;\-#,##0.00\ "/>
    <numFmt numFmtId="172" formatCode="&quot;$&quot;#,##0.0000;\-&quot;$&quot;#,##0.0000"/>
  </numFmts>
  <fonts count="50">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21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70" fontId="28" fillId="24" borderId="0" xfId="29" applyNumberFormat="1" applyFont="1" applyFill="1" applyProtection="1"/>
    <xf numFmtId="167" fontId="33" fillId="26" borderId="0" xfId="29" applyNumberFormat="1" applyFont="1" applyFill="1" applyProtection="1">
      <protection locked="0"/>
    </xf>
    <xf numFmtId="0" fontId="1" fillId="26" borderId="17" xfId="0" applyFont="1" applyFill="1" applyBorder="1" applyAlignment="1" applyProtection="1">
      <alignment vertical="center"/>
      <protection locked="0"/>
    </xf>
    <xf numFmtId="164" fontId="1" fillId="26" borderId="12" xfId="28" applyNumberFormat="1" applyFont="1" applyFill="1" applyBorder="1" applyProtection="1">
      <protection locked="0"/>
    </xf>
    <xf numFmtId="0" fontId="45" fillId="28" borderId="0" xfId="0" applyFont="1" applyFill="1" applyAlignment="1" applyProtection="1">
      <alignment horizontal="center" vertical="center"/>
    </xf>
    <xf numFmtId="171" fontId="23" fillId="24" borderId="12" xfId="28" applyNumberFormat="1" applyFont="1" applyFill="1" applyBorder="1"/>
    <xf numFmtId="172" fontId="36" fillId="0" borderId="0" xfId="29" applyNumberFormat="1" applyFont="1" applyBorder="1"/>
    <xf numFmtId="0" fontId="45" fillId="28" borderId="0" xfId="0" applyNumberFormat="1" applyFont="1" applyFill="1" applyAlignment="1" applyProtection="1">
      <alignment horizontal="center" vertical="center"/>
      <protection locked="0"/>
    </xf>
    <xf numFmtId="0" fontId="49" fillId="0" borderId="0" xfId="0" applyFont="1" applyAlignment="1" applyProtection="1">
      <alignment horizontal="center" wrapText="1"/>
    </xf>
    <xf numFmtId="0" fontId="0" fillId="0" borderId="0" xfId="0" applyAlignment="1" applyProtection="1">
      <alignment vertical="top"/>
    </xf>
    <xf numFmtId="0" fontId="23" fillId="0" borderId="0" xfId="0" applyFont="1" applyAlignment="1" applyProtection="1">
      <alignment horizontal="right" vertical="top"/>
    </xf>
    <xf numFmtId="0" fontId="23" fillId="0" borderId="0" xfId="0" applyFont="1" applyAlignment="1" applyProtection="1">
      <alignment horizontal="right"/>
    </xf>
    <xf numFmtId="0" fontId="31" fillId="24" borderId="0" xfId="0" applyFont="1" applyFill="1" applyAlignment="1" applyProtection="1">
      <alignment horizontal="center" vertical="center"/>
    </xf>
    <xf numFmtId="168" fontId="1" fillId="29" borderId="0" xfId="29" applyNumberFormat="1" applyFont="1" applyFill="1" applyProtection="1"/>
    <xf numFmtId="0" fontId="47" fillId="30" borderId="0" xfId="0" applyFont="1" applyFill="1" applyAlignment="1">
      <alignment horizontal="center" vertical="center" wrapText="1"/>
    </xf>
    <xf numFmtId="0" fontId="45" fillId="30" borderId="0" xfId="0" applyFont="1" applyFill="1" applyAlignment="1">
      <alignment horizontal="left" vertical="center"/>
    </xf>
    <xf numFmtId="0" fontId="31" fillId="24" borderId="0" xfId="0" applyFont="1" applyFill="1" applyAlignment="1" applyProtection="1">
      <alignment horizontal="left" wrapText="1"/>
    </xf>
    <xf numFmtId="3" fontId="0" fillId="0" borderId="0" xfId="0" applyNumberFormat="1"/>
    <xf numFmtId="3" fontId="0" fillId="0" borderId="0" xfId="0" applyNumberFormat="1" applyFill="1"/>
    <xf numFmtId="3" fontId="28" fillId="0" borderId="0" xfId="0" applyNumberFormat="1" applyFont="1" applyAlignment="1">
      <alignment horizontal="center" vertical="center" wrapText="1"/>
    </xf>
    <xf numFmtId="3" fontId="23" fillId="24" borderId="12" xfId="28" applyNumberFormat="1" applyFont="1" applyFill="1" applyBorder="1"/>
    <xf numFmtId="3" fontId="23" fillId="0" borderId="0" xfId="0" applyNumberFormat="1" applyFont="1" applyFill="1"/>
    <xf numFmtId="170" fontId="0" fillId="0" borderId="0" xfId="0" applyNumberFormat="1"/>
    <xf numFmtId="170" fontId="22" fillId="0" borderId="0" xfId="0" applyNumberFormat="1" applyFont="1" applyFill="1" applyAlignment="1">
      <alignment horizontal="left" indent="1"/>
    </xf>
    <xf numFmtId="170" fontId="28" fillId="0" borderId="0" xfId="0" applyNumberFormat="1" applyFont="1" applyAlignment="1">
      <alignment horizontal="center" vertical="center" wrapText="1"/>
    </xf>
    <xf numFmtId="170" fontId="23" fillId="24" borderId="12" xfId="28" applyNumberFormat="1" applyFont="1" applyFill="1" applyBorder="1"/>
    <xf numFmtId="170" fontId="23" fillId="0" borderId="12" xfId="29" applyNumberFormat="1" applyFont="1" applyFill="1" applyBorder="1"/>
    <xf numFmtId="170" fontId="1" fillId="0" borderId="12" xfId="28" applyNumberFormat="1" applyFill="1" applyBorder="1"/>
    <xf numFmtId="168" fontId="33" fillId="26" borderId="0" xfId="29" applyNumberFormat="1" applyFont="1" applyFill="1" applyProtection="1">
      <protection locked="0"/>
    </xf>
    <xf numFmtId="15" fontId="1" fillId="26" borderId="17" xfId="0"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1" fillId="26" borderId="19" xfId="0" applyFont="1" applyFill="1" applyBorder="1" applyAlignment="1" applyProtection="1">
      <alignment horizontal="lef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14670"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275587" cy="1889124"/>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AH112"/>
  <sheetViews>
    <sheetView showGridLines="0" topLeftCell="A4" workbookViewId="0">
      <selection activeCell="D17" sqref="D17:E17"/>
    </sheetView>
  </sheetViews>
  <sheetFormatPr defaultRowHeight="0" customHeight="1" zeroHeight="1"/>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c r="AB1" s="102" t="s">
        <v>152</v>
      </c>
      <c r="AC1" s="2"/>
      <c r="AD1" s="2"/>
      <c r="AE1" s="2"/>
    </row>
    <row r="2" spans="3:34" ht="18">
      <c r="C2" s="194"/>
      <c r="D2" s="194"/>
      <c r="E2" s="194"/>
      <c r="F2" s="194"/>
      <c r="G2" s="194"/>
      <c r="H2" s="194"/>
      <c r="I2" s="194"/>
      <c r="J2" s="194"/>
      <c r="AB2" s="102" t="s">
        <v>168</v>
      </c>
      <c r="AC2" s="2"/>
      <c r="AD2" s="2"/>
      <c r="AE2" s="2"/>
      <c r="AF2" s="101"/>
      <c r="AG2" s="101"/>
      <c r="AH2" s="101"/>
    </row>
    <row r="3" spans="3:34" ht="18">
      <c r="C3" s="194"/>
      <c r="D3" s="194"/>
      <c r="E3" s="194"/>
      <c r="F3" s="194"/>
      <c r="G3" s="194"/>
      <c r="H3" s="194"/>
      <c r="I3" s="194"/>
      <c r="J3" s="194"/>
      <c r="AB3" s="102" t="s">
        <v>181</v>
      </c>
    </row>
    <row r="4" spans="3:34" ht="18">
      <c r="C4" s="194"/>
      <c r="D4" s="194"/>
      <c r="E4" s="194"/>
      <c r="F4" s="194"/>
      <c r="G4" s="194"/>
      <c r="H4" s="194"/>
      <c r="I4" s="194"/>
      <c r="J4" s="194"/>
      <c r="AB4" s="102" t="s">
        <v>182</v>
      </c>
    </row>
    <row r="5" spans="3:34" ht="18">
      <c r="C5" s="194"/>
      <c r="D5" s="194"/>
      <c r="E5" s="194"/>
      <c r="F5" s="194"/>
      <c r="G5" s="194"/>
      <c r="H5" s="194"/>
      <c r="I5" s="194"/>
      <c r="J5" s="194"/>
      <c r="AB5" s="102" t="s">
        <v>183</v>
      </c>
    </row>
    <row r="6" spans="3:34" ht="15.75">
      <c r="AB6" s="102" t="s">
        <v>0</v>
      </c>
    </row>
    <row r="7" spans="3:34" ht="15.75">
      <c r="AB7" s="102" t="s">
        <v>1</v>
      </c>
    </row>
    <row r="8" spans="3:34" ht="15.75">
      <c r="AB8" s="102" t="s">
        <v>184</v>
      </c>
    </row>
    <row r="9" spans="3:34" ht="15.75">
      <c r="AB9" s="102" t="s">
        <v>185</v>
      </c>
    </row>
    <row r="10" spans="3:34" ht="9" customHeight="1">
      <c r="C10" s="104"/>
      <c r="AB10" s="102" t="s">
        <v>2</v>
      </c>
    </row>
    <row r="11" spans="3:34" ht="9" customHeight="1">
      <c r="AB11" s="102" t="s">
        <v>169</v>
      </c>
    </row>
    <row r="12" spans="3:34" ht="9" customHeight="1">
      <c r="AB12" s="102" t="s">
        <v>186</v>
      </c>
    </row>
    <row r="13" spans="3:34" ht="15.75">
      <c r="AB13" s="102" t="s">
        <v>3</v>
      </c>
    </row>
    <row r="14" spans="3:34" ht="16.5" thickBot="1">
      <c r="F14" s="100"/>
      <c r="G14" s="100"/>
      <c r="H14" s="100"/>
      <c r="AB14" s="102" t="s">
        <v>4</v>
      </c>
    </row>
    <row r="15" spans="3:34" ht="17.25" thickTop="1" thickBot="1">
      <c r="C15" s="105" t="s">
        <v>187</v>
      </c>
      <c r="D15" s="195" t="s">
        <v>169</v>
      </c>
      <c r="E15" s="196"/>
      <c r="F15" s="100"/>
      <c r="G15" s="100"/>
      <c r="H15" s="100"/>
      <c r="AB15" s="102" t="s">
        <v>5</v>
      </c>
    </row>
    <row r="16" spans="3:34" ht="16.5" thickBot="1">
      <c r="AB16" s="102" t="s">
        <v>189</v>
      </c>
    </row>
    <row r="17" spans="1:33" ht="15.75" thickTop="1">
      <c r="C17" s="106" t="s">
        <v>262</v>
      </c>
      <c r="D17" s="190"/>
      <c r="E17" s="191"/>
      <c r="AB17" s="102" t="s">
        <v>6</v>
      </c>
    </row>
    <row r="18" spans="1:33" ht="16.5" thickBot="1">
      <c r="AB18" s="102" t="s">
        <v>191</v>
      </c>
    </row>
    <row r="19" spans="1:33" ht="16.5" thickTop="1">
      <c r="C19" s="106" t="s">
        <v>190</v>
      </c>
      <c r="D19" s="162" t="s">
        <v>266</v>
      </c>
      <c r="AB19" s="102" t="s">
        <v>170</v>
      </c>
    </row>
    <row r="20" spans="1:33" ht="16.5" thickBot="1">
      <c r="AB20" s="102" t="s">
        <v>7</v>
      </c>
    </row>
    <row r="21" spans="1:33" ht="16.5" thickTop="1">
      <c r="C21" s="106" t="s">
        <v>192</v>
      </c>
      <c r="D21" s="192" t="s">
        <v>267</v>
      </c>
      <c r="E21" s="193"/>
      <c r="G21" s="108"/>
      <c r="H21" s="108"/>
      <c r="AB21" s="102" t="s">
        <v>8</v>
      </c>
    </row>
    <row r="22" spans="1:33" ht="16.5" thickBot="1">
      <c r="AA22" s="109"/>
      <c r="AB22" s="102" t="s">
        <v>153</v>
      </c>
      <c r="AC22" s="109"/>
      <c r="AD22" s="109"/>
      <c r="AE22" s="109"/>
      <c r="AF22" s="96"/>
      <c r="AG22" s="96"/>
    </row>
    <row r="23" spans="1:33" ht="16.5" thickTop="1">
      <c r="C23" s="106" t="s">
        <v>193</v>
      </c>
      <c r="D23" s="107" t="s">
        <v>268</v>
      </c>
      <c r="AB23" s="102" t="s">
        <v>9</v>
      </c>
      <c r="AC23" s="19"/>
      <c r="AE23" s="19"/>
      <c r="AF23" s="110"/>
      <c r="AG23" s="111"/>
    </row>
    <row r="24" spans="1:33" ht="16.5" thickBot="1">
      <c r="E24" s="108"/>
      <c r="AB24" s="102" t="s">
        <v>154</v>
      </c>
      <c r="AC24" s="19"/>
      <c r="AE24" s="19"/>
      <c r="AF24" s="110"/>
      <c r="AG24" s="111"/>
    </row>
    <row r="25" spans="1:33" ht="15.75" thickTop="1">
      <c r="C25" s="106" t="s">
        <v>194</v>
      </c>
      <c r="D25" s="190" t="s">
        <v>269</v>
      </c>
      <c r="E25" s="191"/>
      <c r="AB25" s="102" t="s">
        <v>171</v>
      </c>
      <c r="AC25" s="19"/>
      <c r="AE25" s="19"/>
      <c r="AF25" s="110"/>
      <c r="AG25" s="111"/>
    </row>
    <row r="26" spans="1:33" ht="16.5" thickBot="1">
      <c r="AB26" s="102" t="s">
        <v>172</v>
      </c>
      <c r="AC26" s="19"/>
      <c r="AE26" s="19"/>
      <c r="AF26" s="110"/>
      <c r="AG26" s="111"/>
    </row>
    <row r="27" spans="1:33" ht="16.5" thickTop="1">
      <c r="C27" s="106" t="s">
        <v>195</v>
      </c>
      <c r="D27" s="189">
        <v>41514</v>
      </c>
      <c r="G27" s="112"/>
      <c r="H27" s="112"/>
      <c r="AB27" s="102" t="s">
        <v>10</v>
      </c>
      <c r="AC27" s="19"/>
      <c r="AE27" s="19"/>
      <c r="AF27" s="110"/>
      <c r="AG27" s="111"/>
    </row>
    <row r="28" spans="1:33" ht="16.5" thickBot="1">
      <c r="C28" s="113"/>
      <c r="D28" s="114"/>
      <c r="I28" s="115"/>
      <c r="AB28" s="102" t="s">
        <v>173</v>
      </c>
      <c r="AC28" s="19"/>
      <c r="AE28" s="19"/>
      <c r="AF28" s="110"/>
      <c r="AG28" s="111"/>
    </row>
    <row r="29" spans="1:33" ht="15.75" customHeight="1" thickTop="1">
      <c r="C29" s="93" t="s">
        <v>196</v>
      </c>
      <c r="D29" s="116">
        <v>2012</v>
      </c>
      <c r="AB29" s="102" t="s">
        <v>197</v>
      </c>
      <c r="AC29" s="19"/>
      <c r="AE29" s="19"/>
      <c r="AF29" s="110"/>
      <c r="AG29" s="111"/>
    </row>
    <row r="30" spans="1:33" ht="15.75" customHeight="1">
      <c r="AB30" s="102" t="s">
        <v>155</v>
      </c>
      <c r="AC30" s="19"/>
      <c r="AE30" s="19"/>
      <c r="AF30" s="110"/>
      <c r="AG30" s="111"/>
    </row>
    <row r="31" spans="1:33" ht="15.75" customHeight="1">
      <c r="C31" s="93"/>
      <c r="AB31" s="102" t="s">
        <v>174</v>
      </c>
      <c r="AC31" s="19"/>
      <c r="AE31" s="19"/>
      <c r="AF31" s="110"/>
      <c r="AG31" s="111"/>
    </row>
    <row r="32" spans="1:33" ht="15.75" customHeight="1">
      <c r="A32" s="117" t="s">
        <v>198</v>
      </c>
      <c r="C32" s="93"/>
      <c r="AB32" s="102" t="s">
        <v>11</v>
      </c>
      <c r="AC32" s="19"/>
      <c r="AE32" s="19"/>
      <c r="AF32" s="110"/>
      <c r="AG32" s="111"/>
    </row>
    <row r="33" spans="3:33" ht="15.75" customHeight="1">
      <c r="C33" s="93"/>
      <c r="AB33" s="102" t="s">
        <v>156</v>
      </c>
      <c r="AC33" s="19"/>
      <c r="AE33" s="19"/>
      <c r="AF33" s="110"/>
      <c r="AG33" s="111"/>
    </row>
    <row r="34" spans="3:33" ht="15.75" customHeight="1">
      <c r="AB34" s="102" t="s">
        <v>167</v>
      </c>
      <c r="AC34" s="19"/>
      <c r="AE34" s="19"/>
      <c r="AF34" s="110"/>
      <c r="AG34" s="111"/>
    </row>
    <row r="35" spans="3:33" ht="15.75">
      <c r="C35" s="92"/>
      <c r="AB35" s="102" t="s">
        <v>12</v>
      </c>
      <c r="AC35" s="19"/>
      <c r="AE35" s="19"/>
      <c r="AF35" s="110"/>
      <c r="AG35" s="111"/>
    </row>
    <row r="36" spans="3:33" ht="15.75">
      <c r="F36" s="118"/>
      <c r="G36" s="118"/>
      <c r="H36" s="118"/>
      <c r="I36" s="118"/>
      <c r="J36" s="118"/>
      <c r="K36" s="118"/>
      <c r="AB36" s="102" t="s">
        <v>175</v>
      </c>
      <c r="AC36" s="19"/>
      <c r="AE36" s="19"/>
      <c r="AF36" s="110"/>
      <c r="AG36" s="111"/>
    </row>
    <row r="37" spans="3:33" ht="15.75">
      <c r="F37" s="118"/>
      <c r="G37" s="118"/>
      <c r="H37" s="118"/>
      <c r="I37" s="118"/>
      <c r="J37" s="118"/>
      <c r="K37" s="118"/>
      <c r="AB37" s="102" t="s">
        <v>199</v>
      </c>
      <c r="AC37" s="19"/>
      <c r="AE37" s="19"/>
      <c r="AF37" s="110"/>
      <c r="AG37" s="111"/>
    </row>
    <row r="38" spans="3:33" ht="15.75">
      <c r="F38" s="118"/>
      <c r="G38" s="118"/>
      <c r="H38" s="118"/>
      <c r="I38" s="118"/>
      <c r="J38" s="118"/>
      <c r="K38" s="118"/>
      <c r="AB38" s="102" t="s">
        <v>176</v>
      </c>
      <c r="AC38" s="19"/>
      <c r="AE38" s="19"/>
      <c r="AF38" s="110"/>
      <c r="AG38" s="111"/>
    </row>
    <row r="39" spans="3:33" ht="16.5">
      <c r="D39" s="98"/>
      <c r="E39" s="19"/>
      <c r="F39" s="119"/>
      <c r="G39" s="119"/>
      <c r="H39" s="119"/>
      <c r="I39" s="119"/>
      <c r="J39" s="119"/>
      <c r="K39" s="119"/>
      <c r="AB39" s="102" t="s">
        <v>157</v>
      </c>
      <c r="AC39" s="19"/>
      <c r="AE39" s="19"/>
      <c r="AF39" s="110"/>
      <c r="AG39" s="111"/>
    </row>
    <row r="40" spans="3:33" ht="15.75" customHeight="1">
      <c r="D40" s="1"/>
      <c r="E40" s="19"/>
      <c r="F40" s="120"/>
      <c r="G40" s="118"/>
      <c r="H40" s="118"/>
      <c r="I40" s="118"/>
      <c r="J40" s="118"/>
      <c r="K40" s="118"/>
      <c r="AB40" s="102" t="s">
        <v>158</v>
      </c>
      <c r="AC40" s="19"/>
      <c r="AE40" s="19"/>
      <c r="AF40" s="110"/>
      <c r="AG40" s="111"/>
    </row>
    <row r="41" spans="3:33" ht="15.75" customHeight="1">
      <c r="D41" s="98"/>
      <c r="E41" s="19"/>
      <c r="F41" s="119"/>
      <c r="G41" s="119"/>
      <c r="H41" s="119"/>
      <c r="I41" s="119"/>
      <c r="J41" s="119"/>
      <c r="K41" s="119"/>
      <c r="AB41" s="102" t="s">
        <v>13</v>
      </c>
      <c r="AC41" s="19"/>
      <c r="AE41" s="19"/>
      <c r="AF41" s="110"/>
      <c r="AG41" s="111"/>
    </row>
    <row r="42" spans="3:33" ht="15.75" customHeight="1">
      <c r="D42" s="1"/>
      <c r="E42" s="19"/>
      <c r="F42" s="120"/>
      <c r="G42" s="118"/>
      <c r="H42" s="118"/>
      <c r="I42" s="118"/>
      <c r="J42" s="118"/>
      <c r="K42" s="118"/>
      <c r="AB42" s="102" t="s">
        <v>177</v>
      </c>
      <c r="AC42" s="19"/>
      <c r="AE42" s="19"/>
      <c r="AF42" s="110"/>
      <c r="AG42" s="111"/>
    </row>
    <row r="43" spans="3:33" ht="15.75" customHeight="1">
      <c r="D43" s="98"/>
      <c r="E43" s="121"/>
      <c r="F43" s="119"/>
      <c r="G43" s="119"/>
      <c r="H43" s="119"/>
      <c r="I43" s="119"/>
      <c r="J43" s="119"/>
      <c r="K43" s="119"/>
      <c r="AB43" s="102" t="s">
        <v>14</v>
      </c>
      <c r="AC43" s="19"/>
      <c r="AE43" s="19"/>
      <c r="AF43" s="110"/>
      <c r="AG43" s="111"/>
    </row>
    <row r="44" spans="3:33" ht="16.5">
      <c r="D44" s="1"/>
      <c r="E44" s="19"/>
      <c r="F44" s="122"/>
      <c r="G44" s="118"/>
      <c r="H44" s="118"/>
      <c r="I44" s="118"/>
      <c r="J44" s="118"/>
      <c r="K44" s="118"/>
      <c r="AB44" s="102" t="s">
        <v>15</v>
      </c>
      <c r="AC44" s="19"/>
      <c r="AE44" s="19"/>
      <c r="AF44" s="110"/>
      <c r="AG44" s="111"/>
    </row>
    <row r="45" spans="3:33" ht="16.5">
      <c r="D45" s="123"/>
      <c r="E45" s="124"/>
      <c r="F45" s="119"/>
      <c r="G45" s="119"/>
      <c r="H45" s="119"/>
      <c r="I45" s="119"/>
      <c r="J45" s="119"/>
      <c r="K45" s="119"/>
      <c r="AB45" s="102" t="s">
        <v>16</v>
      </c>
      <c r="AC45" s="19"/>
      <c r="AE45" s="19"/>
      <c r="AF45" s="110"/>
      <c r="AG45" s="111"/>
    </row>
    <row r="46" spans="3:33" ht="12.75">
      <c r="E46" s="19"/>
      <c r="F46" s="118"/>
      <c r="G46" s="118"/>
      <c r="H46" s="118"/>
      <c r="I46" s="118"/>
      <c r="J46" s="118"/>
      <c r="K46" s="118"/>
      <c r="AB46" s="102" t="s">
        <v>200</v>
      </c>
      <c r="AC46" s="19"/>
      <c r="AE46" s="19"/>
      <c r="AF46" s="110"/>
      <c r="AG46" s="111"/>
    </row>
    <row r="47" spans="3:33" ht="16.5">
      <c r="D47" s="123"/>
      <c r="E47" s="123"/>
      <c r="F47" s="125"/>
      <c r="G47" s="125"/>
      <c r="H47" s="126"/>
      <c r="I47" s="126"/>
      <c r="J47" s="126"/>
      <c r="K47" s="126"/>
      <c r="AB47" s="102" t="s">
        <v>201</v>
      </c>
      <c r="AC47" s="19"/>
      <c r="AE47" s="19"/>
      <c r="AF47" s="110"/>
      <c r="AG47" s="111"/>
    </row>
    <row r="48" spans="3:33" ht="12.75">
      <c r="E48" s="19"/>
      <c r="F48" s="118"/>
      <c r="G48" s="118"/>
      <c r="H48" s="118"/>
      <c r="I48" s="118"/>
      <c r="J48" s="118"/>
      <c r="K48" s="118"/>
      <c r="AB48" s="102" t="s">
        <v>159</v>
      </c>
      <c r="AC48" s="19"/>
      <c r="AE48" s="19"/>
      <c r="AF48" s="110"/>
      <c r="AG48" s="111"/>
    </row>
    <row r="49" spans="3:33" ht="15" customHeight="1">
      <c r="D49" s="127"/>
      <c r="E49" s="127"/>
      <c r="F49" s="128"/>
      <c r="G49" s="128"/>
      <c r="H49" s="128"/>
      <c r="I49" s="129"/>
      <c r="J49" s="129"/>
      <c r="K49" s="129"/>
      <c r="AB49" s="102" t="s">
        <v>17</v>
      </c>
      <c r="AC49" s="19"/>
      <c r="AE49" s="19"/>
      <c r="AF49" s="110"/>
      <c r="AG49" s="111"/>
    </row>
    <row r="50" spans="3:33" ht="15" customHeight="1">
      <c r="C50" s="127"/>
      <c r="D50" s="127"/>
      <c r="E50" s="127"/>
      <c r="F50" s="128"/>
      <c r="G50" s="128"/>
      <c r="H50" s="128"/>
      <c r="I50" s="129"/>
      <c r="J50" s="129"/>
      <c r="K50" s="129"/>
      <c r="AB50" s="102" t="s">
        <v>202</v>
      </c>
      <c r="AC50" s="19"/>
      <c r="AE50" s="19"/>
      <c r="AF50" s="110"/>
      <c r="AG50" s="111"/>
    </row>
    <row r="51" spans="3:33" ht="15.75">
      <c r="F51" s="118"/>
      <c r="G51" s="118"/>
      <c r="H51" s="118"/>
      <c r="I51" s="118"/>
      <c r="J51" s="118"/>
      <c r="K51" s="118"/>
      <c r="AB51" s="102" t="s">
        <v>18</v>
      </c>
      <c r="AC51" s="19"/>
      <c r="AE51" s="19"/>
      <c r="AF51" s="110"/>
      <c r="AG51" s="111"/>
    </row>
    <row r="52" spans="3:33" ht="15.75">
      <c r="F52" s="118"/>
      <c r="G52" s="118"/>
      <c r="H52" s="118"/>
      <c r="I52" s="118"/>
      <c r="J52" s="118"/>
      <c r="K52" s="118"/>
      <c r="AB52" s="102" t="s">
        <v>19</v>
      </c>
      <c r="AC52" s="19"/>
      <c r="AE52" s="19"/>
      <c r="AF52" s="110"/>
      <c r="AG52" s="111"/>
    </row>
    <row r="53" spans="3:33" ht="15.75">
      <c r="AB53" s="102" t="s">
        <v>188</v>
      </c>
      <c r="AC53" s="19"/>
      <c r="AE53" s="19"/>
      <c r="AF53" s="110"/>
      <c r="AG53" s="111"/>
    </row>
    <row r="54" spans="3:33" ht="15.75">
      <c r="AB54" s="102" t="s">
        <v>20</v>
      </c>
      <c r="AC54" s="19"/>
      <c r="AE54" s="19"/>
      <c r="AF54" s="110"/>
      <c r="AG54" s="111"/>
    </row>
    <row r="55" spans="3:33" ht="15.75">
      <c r="AB55" s="102" t="s">
        <v>203</v>
      </c>
      <c r="AC55" s="19"/>
      <c r="AE55" s="19"/>
      <c r="AF55" s="110"/>
      <c r="AG55" s="111"/>
    </row>
    <row r="56" spans="3:33" ht="15.75">
      <c r="AB56" s="102" t="s">
        <v>178</v>
      </c>
      <c r="AC56" s="19"/>
      <c r="AE56" s="19"/>
      <c r="AF56" s="110"/>
      <c r="AG56" s="111"/>
    </row>
    <row r="57" spans="3:33" ht="15.75">
      <c r="AB57" s="102" t="s">
        <v>21</v>
      </c>
      <c r="AC57" s="19"/>
      <c r="AE57" s="19"/>
      <c r="AF57" s="110"/>
      <c r="AG57" s="111"/>
    </row>
    <row r="58" spans="3:33" ht="15.75">
      <c r="AB58" s="102" t="s">
        <v>160</v>
      </c>
      <c r="AC58" s="19"/>
      <c r="AE58" s="19"/>
      <c r="AF58" s="110"/>
      <c r="AG58" s="111"/>
    </row>
    <row r="59" spans="3:33" ht="15.75">
      <c r="AB59" s="102" t="s">
        <v>204</v>
      </c>
      <c r="AC59" s="19"/>
      <c r="AE59" s="19"/>
      <c r="AF59" s="110"/>
      <c r="AG59" s="111"/>
    </row>
    <row r="60" spans="3:33" ht="15.75">
      <c r="AB60" s="102" t="s">
        <v>205</v>
      </c>
      <c r="AC60" s="19"/>
      <c r="AE60" s="19"/>
      <c r="AF60" s="110"/>
      <c r="AG60" s="111"/>
    </row>
    <row r="61" spans="3:33" ht="15.75">
      <c r="AB61" s="102" t="s">
        <v>22</v>
      </c>
      <c r="AC61" s="19"/>
      <c r="AE61" s="19"/>
      <c r="AF61" s="110"/>
      <c r="AG61" s="111"/>
    </row>
    <row r="62" spans="3:33" ht="15.75">
      <c r="AB62" s="102" t="s">
        <v>23</v>
      </c>
      <c r="AC62" s="19"/>
      <c r="AE62" s="19"/>
      <c r="AF62" s="110"/>
      <c r="AG62" s="111"/>
    </row>
    <row r="63" spans="3:33" ht="15.75">
      <c r="AB63" s="102" t="s">
        <v>179</v>
      </c>
      <c r="AC63" s="19"/>
      <c r="AE63" s="19"/>
      <c r="AF63" s="110"/>
      <c r="AG63" s="111"/>
    </row>
    <row r="64" spans="3:33" ht="15.75">
      <c r="AB64" s="102" t="s">
        <v>161</v>
      </c>
      <c r="AC64" s="19"/>
      <c r="AE64" s="19"/>
      <c r="AF64" s="110"/>
      <c r="AG64" s="111"/>
    </row>
    <row r="65" spans="28:33" ht="15.75">
      <c r="AB65" s="102" t="s">
        <v>24</v>
      </c>
      <c r="AC65" s="19"/>
      <c r="AE65" s="19"/>
      <c r="AF65" s="110"/>
      <c r="AG65" s="111"/>
    </row>
    <row r="66" spans="28:33" ht="15.75">
      <c r="AB66" s="102" t="s">
        <v>206</v>
      </c>
      <c r="AC66" s="19"/>
      <c r="AE66" s="19"/>
      <c r="AF66" s="110"/>
      <c r="AG66" s="111"/>
    </row>
    <row r="67" spans="28:33" ht="15.75">
      <c r="AB67" s="102" t="s">
        <v>25</v>
      </c>
      <c r="AC67" s="19"/>
      <c r="AE67" s="19"/>
      <c r="AF67" s="110"/>
      <c r="AG67" s="111"/>
    </row>
    <row r="68" spans="28:33" ht="15.75">
      <c r="AB68" s="102" t="s">
        <v>166</v>
      </c>
      <c r="AC68" s="19"/>
      <c r="AE68" s="19"/>
      <c r="AF68" s="110"/>
      <c r="AG68" s="111"/>
    </row>
    <row r="69" spans="28:33" ht="15.75">
      <c r="AB69" s="102" t="s">
        <v>162</v>
      </c>
      <c r="AC69" s="19"/>
      <c r="AE69" s="19"/>
      <c r="AF69" s="110"/>
      <c r="AG69" s="111"/>
    </row>
    <row r="70" spans="28:33" ht="15.75">
      <c r="AB70" s="102" t="s">
        <v>163</v>
      </c>
      <c r="AC70" s="19"/>
      <c r="AE70" s="19"/>
      <c r="AF70" s="110"/>
      <c r="AG70" s="111"/>
    </row>
    <row r="71" spans="28:33" ht="15.75">
      <c r="AB71" s="102" t="s">
        <v>164</v>
      </c>
      <c r="AC71" s="19"/>
      <c r="AE71" s="19"/>
      <c r="AF71" s="110"/>
      <c r="AG71" s="111"/>
    </row>
    <row r="72" spans="28:33" ht="15.75">
      <c r="AB72" s="102" t="s">
        <v>207</v>
      </c>
      <c r="AC72" s="19"/>
      <c r="AE72" s="19"/>
      <c r="AF72" s="110"/>
      <c r="AG72" s="111"/>
    </row>
    <row r="73" spans="28:33" ht="15.75">
      <c r="AB73" s="102" t="s">
        <v>180</v>
      </c>
      <c r="AC73" s="19"/>
      <c r="AE73" s="19"/>
      <c r="AF73" s="110"/>
      <c r="AG73" s="111"/>
    </row>
    <row r="74" spans="28:33" ht="15.75">
      <c r="AB74" s="102" t="s">
        <v>26</v>
      </c>
      <c r="AC74" s="19"/>
      <c r="AE74" s="19"/>
      <c r="AF74" s="110"/>
      <c r="AG74" s="111"/>
    </row>
    <row r="75" spans="28:33" ht="15.75">
      <c r="AB75" s="102" t="s">
        <v>27</v>
      </c>
      <c r="AC75" s="19"/>
      <c r="AE75" s="19"/>
      <c r="AF75" s="110"/>
      <c r="AG75" s="111"/>
    </row>
    <row r="76" spans="28:33" ht="15.75">
      <c r="AB76" s="102" t="s">
        <v>28</v>
      </c>
      <c r="AC76" s="19"/>
      <c r="AE76" s="19"/>
      <c r="AF76" s="110"/>
      <c r="AG76" s="111"/>
    </row>
    <row r="77" spans="28:33" ht="15.75">
      <c r="AB77" s="102" t="s">
        <v>165</v>
      </c>
      <c r="AC77" s="19"/>
      <c r="AE77" s="19"/>
      <c r="AF77" s="110"/>
      <c r="AG77" s="111"/>
    </row>
    <row r="78" spans="28:33" ht="15.75">
      <c r="AC78" s="19"/>
      <c r="AE78" s="19"/>
      <c r="AF78" s="110"/>
      <c r="AG78" s="111"/>
    </row>
    <row r="79" spans="28:33" ht="15.75">
      <c r="AC79" s="19"/>
      <c r="AE79" s="19"/>
      <c r="AF79" s="110"/>
      <c r="AG79" s="111"/>
    </row>
    <row r="80" spans="28:33" ht="15.75">
      <c r="AC80" s="19"/>
      <c r="AE80" s="19"/>
      <c r="AF80" s="110"/>
      <c r="AG80" s="111"/>
    </row>
    <row r="81" spans="29:33" ht="15.75">
      <c r="AC81" s="19"/>
      <c r="AE81" s="19"/>
      <c r="AF81" s="110"/>
      <c r="AG81" s="111"/>
    </row>
    <row r="82" spans="29:33" ht="15.75">
      <c r="AC82" s="19"/>
      <c r="AE82" s="19"/>
      <c r="AF82" s="110"/>
      <c r="AG82" s="111"/>
    </row>
    <row r="83" spans="29:33" ht="15.75">
      <c r="AC83" s="19"/>
      <c r="AE83" s="19"/>
      <c r="AF83" s="110"/>
      <c r="AG83" s="111"/>
    </row>
    <row r="84" spans="29:33" ht="15.75">
      <c r="AC84" s="19"/>
      <c r="AE84" s="19"/>
      <c r="AF84" s="110"/>
      <c r="AG84" s="111"/>
    </row>
    <row r="85" spans="29:33" ht="15.75">
      <c r="AC85" s="19"/>
      <c r="AE85" s="19"/>
      <c r="AF85" s="110"/>
      <c r="AG85" s="111"/>
    </row>
    <row r="86" spans="29:33" ht="15.75">
      <c r="AC86" s="19"/>
      <c r="AE86" s="19"/>
      <c r="AF86" s="110"/>
      <c r="AG86" s="111"/>
    </row>
    <row r="87" spans="29:33" ht="15.75">
      <c r="AC87" s="19"/>
      <c r="AE87" s="19"/>
      <c r="AF87" s="110"/>
      <c r="AG87" s="111"/>
    </row>
    <row r="88" spans="29:33" ht="15.75">
      <c r="AC88" s="19"/>
      <c r="AE88" s="19"/>
      <c r="AF88" s="110"/>
      <c r="AG88" s="111"/>
    </row>
    <row r="89" spans="29:33" ht="15.75">
      <c r="AC89" s="19"/>
      <c r="AE89" s="19"/>
      <c r="AF89" s="110"/>
      <c r="AG89" s="111"/>
    </row>
    <row r="90" spans="29:33" ht="15.75">
      <c r="AC90" s="19"/>
      <c r="AE90" s="19"/>
      <c r="AF90" s="111"/>
      <c r="AG90" s="111"/>
    </row>
    <row r="91" spans="29:33" ht="15.75">
      <c r="AC91" s="19"/>
      <c r="AE91" s="19"/>
      <c r="AF91" s="111"/>
      <c r="AG91" s="111"/>
    </row>
    <row r="92" spans="29:33" ht="15.75">
      <c r="AC92" s="19"/>
      <c r="AE92" s="19"/>
      <c r="AF92" s="111"/>
      <c r="AG92" s="111"/>
    </row>
    <row r="93" spans="29:33" ht="15.75">
      <c r="AC93" s="130"/>
      <c r="AF93" s="111"/>
      <c r="AG93" s="111"/>
    </row>
    <row r="94" spans="29:33" ht="15.75">
      <c r="AC94" s="130"/>
      <c r="AF94" s="111"/>
      <c r="AG94" s="111"/>
    </row>
    <row r="95" spans="29:33" ht="15.75">
      <c r="AC95" s="130"/>
      <c r="AF95" s="111"/>
      <c r="AG95" s="111"/>
    </row>
    <row r="96" spans="29:33" ht="15.75">
      <c r="AC96" s="130"/>
      <c r="AF96" s="111"/>
      <c r="AG96" s="111"/>
    </row>
    <row r="97" spans="29:33" ht="15.75">
      <c r="AC97" s="130"/>
      <c r="AF97" s="111"/>
      <c r="AG97" s="111"/>
    </row>
    <row r="98" spans="29:33" ht="15.75">
      <c r="AC98" s="130"/>
      <c r="AF98" s="111"/>
      <c r="AG98" s="111"/>
    </row>
    <row r="99" spans="29:33" ht="15.75">
      <c r="AC99" s="130"/>
      <c r="AF99" s="111"/>
      <c r="AG99" s="111"/>
    </row>
    <row r="100" spans="29:33" ht="15.75">
      <c r="AC100" s="130"/>
      <c r="AF100" s="111"/>
      <c r="AG100" s="111"/>
    </row>
    <row r="101" spans="29:33" ht="15.75">
      <c r="AC101" s="130"/>
      <c r="AF101" s="111"/>
      <c r="AG101" s="111"/>
    </row>
    <row r="102" spans="29:33" ht="15.75">
      <c r="AC102" s="130"/>
      <c r="AF102" s="111"/>
      <c r="AG102" s="111"/>
    </row>
    <row r="103" spans="29:33" ht="15.75">
      <c r="AC103" s="130"/>
      <c r="AF103" s="111"/>
      <c r="AG103" s="111"/>
    </row>
    <row r="104" spans="29:33" ht="15.75">
      <c r="AC104" s="130"/>
      <c r="AF104" s="111"/>
      <c r="AG104" s="111"/>
    </row>
    <row r="105" spans="29:33" ht="15.75">
      <c r="AC105" s="130"/>
      <c r="AF105" s="111"/>
      <c r="AG105" s="111"/>
    </row>
    <row r="106" spans="29:33" ht="15.75">
      <c r="AC106" s="130"/>
      <c r="AF106" s="111"/>
      <c r="AG106" s="111"/>
    </row>
    <row r="107" spans="29:33" ht="15.75">
      <c r="AC107" s="130"/>
      <c r="AF107" s="111"/>
      <c r="AG107" s="111"/>
    </row>
    <row r="108" spans="29:33" ht="15.75">
      <c r="AC108" s="130"/>
      <c r="AF108" s="111"/>
      <c r="AG108" s="111"/>
    </row>
    <row r="109" spans="29:33" ht="15.75">
      <c r="AC109" s="130"/>
      <c r="AF109" s="111"/>
      <c r="AG109" s="111"/>
    </row>
    <row r="110" spans="29:33" ht="15.75" hidden="1">
      <c r="AC110" s="130"/>
      <c r="AF110" s="111"/>
      <c r="AG110" s="111"/>
    </row>
    <row r="111" spans="29:33" ht="15.75" hidden="1">
      <c r="AC111" s="130"/>
      <c r="AF111" s="111"/>
      <c r="AG111" s="111"/>
    </row>
    <row r="112" spans="29:33" ht="15.75"/>
  </sheetData>
  <sheetProtection password="F8BD" sheet="1" objects="1" scenarios="1"/>
  <mergeCells count="8">
    <mergeCell ref="D25:E25"/>
    <mergeCell ref="D21:E21"/>
    <mergeCell ref="C2:J2"/>
    <mergeCell ref="C3:J3"/>
    <mergeCell ref="C4:J4"/>
    <mergeCell ref="C5:J5"/>
    <mergeCell ref="D15:E15"/>
    <mergeCell ref="D17:E17"/>
  </mergeCells>
  <phoneticPr fontId="21"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11"/>
  <dimension ref="A13:R57"/>
  <sheetViews>
    <sheetView showGridLines="0" topLeftCell="B1" workbookViewId="0">
      <pane ySplit="23" topLeftCell="A24" activePane="bottomLeft" state="frozenSplit"/>
      <selection pane="bottomLeft" activeCell="J66" sqref="J66"/>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c r="B13" s="140" t="s">
        <v>220</v>
      </c>
    </row>
    <row r="14" spans="2:2" ht="3" customHeight="1"/>
    <row r="15" spans="2:2" ht="3" customHeight="1"/>
    <row r="16" spans="2:2" ht="3" customHeight="1"/>
    <row r="17" spans="2:18" ht="3" customHeight="1"/>
    <row r="18" spans="2:18" ht="3" customHeight="1"/>
    <row r="19" spans="2:18" ht="3" customHeight="1"/>
    <row r="21" spans="2:18" ht="16.5">
      <c r="B21" s="9"/>
      <c r="D21" s="11"/>
      <c r="E21" s="5"/>
      <c r="F21" s="12"/>
      <c r="G21" s="12"/>
      <c r="H21" s="5"/>
      <c r="I21" s="5"/>
      <c r="J21" s="5"/>
      <c r="K21" s="11"/>
    </row>
    <row r="22" spans="2:18" ht="47.25">
      <c r="B22" s="131" t="s">
        <v>208</v>
      </c>
      <c r="C22" s="139"/>
      <c r="D22" s="139" t="s">
        <v>209</v>
      </c>
      <c r="E22" s="136"/>
      <c r="F22" s="139" t="s">
        <v>221</v>
      </c>
      <c r="G22" s="132"/>
      <c r="H22" s="139" t="s">
        <v>214</v>
      </c>
      <c r="I22" s="136"/>
      <c r="J22" s="139" t="s">
        <v>215</v>
      </c>
      <c r="K22" s="132"/>
      <c r="L22" s="139" t="s">
        <v>216</v>
      </c>
      <c r="M22" s="139"/>
      <c r="N22" s="139" t="s">
        <v>217</v>
      </c>
      <c r="O22" s="139"/>
      <c r="P22" s="139" t="s">
        <v>222</v>
      </c>
      <c r="Q22" s="139"/>
      <c r="R22" s="139" t="s">
        <v>211</v>
      </c>
    </row>
    <row r="25" spans="2:18" ht="25.5" customHeight="1" thickBot="1">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1.4E-3</v>
      </c>
      <c r="G25" s="57"/>
      <c r="H25" s="64">
        <f>VLOOKUP('9. Adj Network to Current WS'!$B25, '4. RRR Data'!$B$27:$M$49,11,0)</f>
        <v>14496569.656799998</v>
      </c>
      <c r="I25" s="71"/>
      <c r="J25" s="64">
        <f>VLOOKUP('9. Adj Network to Current WS'!$B25, '4. RRR Data'!$B$27:$M$49,12,0)</f>
        <v>0</v>
      </c>
      <c r="K25" s="58"/>
      <c r="L25" s="60">
        <f t="shared" ref="L25:L46" si="0">IF(F25="", "", IF(D25="kWh", F25*H25, F25*J25))</f>
        <v>20295.197519519996</v>
      </c>
      <c r="M25" s="55"/>
      <c r="N25" s="61">
        <f t="shared" ref="N25:N46" si="1">IF(ISERROR(L25/$L$49), "", L25/$L$49)</f>
        <v>0.53606013201729974</v>
      </c>
      <c r="O25" s="13"/>
      <c r="P25" s="62">
        <f>IF(ISERROR('7. Current Wholesale'!$P$117*N25), "", '7. Current Wholesale'!$P$117*N25)</f>
        <v>21844.039382401748</v>
      </c>
      <c r="R25" s="166">
        <f t="shared" ref="R25:R46" si="2">IF(D25="","",IF(D25="kWh",IF(H25&lt;&gt;0,P25/H25,),IF(J25&lt;&gt;0,P25/J25,0)))</f>
        <v>1.5068419563765711E-3</v>
      </c>
    </row>
    <row r="26" spans="2:18" ht="25.5" customHeight="1" thickBot="1">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1.4E-3</v>
      </c>
      <c r="G26" s="57"/>
      <c r="H26" s="64">
        <f>VLOOKUP('9. Adj Network to Current WS'!$B26, '4. RRR Data'!$B$27:$M$49,11,0)</f>
        <v>5309941.8805999998</v>
      </c>
      <c r="I26" s="71"/>
      <c r="J26" s="64">
        <f>VLOOKUP('9. Adj Network to Current WS'!$B26, '4. RRR Data'!$B$27:$M$49,12,0)</f>
        <v>0</v>
      </c>
      <c r="K26" s="59"/>
      <c r="L26" s="60">
        <f t="shared" si="0"/>
        <v>7433.9186328399992</v>
      </c>
      <c r="M26" s="55"/>
      <c r="N26" s="61">
        <f t="shared" si="1"/>
        <v>0.19635322099690136</v>
      </c>
      <c r="P26" s="62">
        <f>IF(ISERROR('7. Current Wholesale'!$P$117*N26), "", '7. Current Wholesale'!$P$117*N26)</f>
        <v>8001.2432116091923</v>
      </c>
      <c r="R26" s="166">
        <f t="shared" si="2"/>
        <v>1.5068419563765709E-3</v>
      </c>
    </row>
    <row r="27" spans="2:18" ht="25.5" customHeight="1" thickBot="1">
      <c r="B27" s="15" t="str">
        <f>IF('3. Rate Classes'!Q26=1,'3. Rate Classes'!C26, 0)</f>
        <v>General Service 50 to 4,999 kW</v>
      </c>
      <c r="C27" s="8"/>
      <c r="D27" s="16" t="str">
        <f>IF(ISERROR(VLOOKUP($B27, '3. Rate Classes'!$C$24:$H$45,6,0)), "", VLOOKUP($B27, '3. Rate Classes'!$C$24:$H$45,6,0))</f>
        <v>kW</v>
      </c>
      <c r="F27" s="69">
        <f>IF(ISERROR(VLOOKUP($B27,'3. Rate Classes'!$C$24:$N$45, 11,0)), "", VLOOKUP($B27,'3. Rate Classes'!$C$24:$N$45, 11,0))</f>
        <v>0.5222</v>
      </c>
      <c r="G27" s="57"/>
      <c r="H27" s="64">
        <f>VLOOKUP('9. Adj Network to Current WS'!$B27, '4. RRR Data'!$B$27:$M$49,11,0)</f>
        <v>7124651</v>
      </c>
      <c r="I27" s="71"/>
      <c r="J27" s="64">
        <f>VLOOKUP('9. Adj Network to Current WS'!$B27, '4. RRR Data'!$B$27:$M$49,12,0)</f>
        <v>18736.400000000001</v>
      </c>
      <c r="K27" s="59"/>
      <c r="L27" s="60">
        <f t="shared" si="0"/>
        <v>9784.1480800000008</v>
      </c>
      <c r="M27" s="55"/>
      <c r="N27" s="61">
        <f t="shared" si="1"/>
        <v>0.25843018804803713</v>
      </c>
      <c r="P27" s="62">
        <f>IF(ISERROR('7. Current Wholesale'!$P$117*N27), "", '7. Current Wholesale'!$P$117*N27)</f>
        <v>10530.832024532338</v>
      </c>
      <c r="R27" s="166">
        <f t="shared" si="2"/>
        <v>0.56205204972846101</v>
      </c>
    </row>
    <row r="28" spans="2:18" ht="25.5" customHeight="1" thickBot="1">
      <c r="B28" s="15" t="str">
        <f>IF('3. Rate Classes'!Q27=1,'3. Rate Classes'!C27, 0)</f>
        <v>Unmetered Scattered Load</v>
      </c>
      <c r="C28" s="8"/>
      <c r="D28" s="16" t="str">
        <f>IF(ISERROR(VLOOKUP($B28, '3. Rate Classes'!$C$24:$H$45,6,0)), "", VLOOKUP($B28, '3. Rate Classes'!$C$24:$H$45,6,0))</f>
        <v>kWh</v>
      </c>
      <c r="F28" s="69">
        <f>IF(ISERROR(VLOOKUP($B28,'3. Rate Classes'!$C$24:$N$45, 11,0)), "", VLOOKUP($B28,'3. Rate Classes'!$C$24:$N$45, 11,0))</f>
        <v>1.4E-3</v>
      </c>
      <c r="G28" s="57"/>
      <c r="H28" s="64">
        <f>VLOOKUP('9. Adj Network to Current WS'!$B28, '4. RRR Data'!$B$27:$M$49,11,0)</f>
        <v>5617.8541999999998</v>
      </c>
      <c r="I28" s="71"/>
      <c r="J28" s="64">
        <f>VLOOKUP('9. Adj Network to Current WS'!$B28, '4. RRR Data'!$B$27:$M$49,12,0)</f>
        <v>0</v>
      </c>
      <c r="K28" s="59"/>
      <c r="L28" s="60">
        <f t="shared" si="0"/>
        <v>7.8649958799999995</v>
      </c>
      <c r="M28" s="55"/>
      <c r="N28" s="61">
        <f t="shared" si="1"/>
        <v>2.0773932974504176E-4</v>
      </c>
      <c r="P28" s="62">
        <f>IF(ISERROR('7. Current Wholesale'!$P$117*N28), "", '7. Current Wholesale'!$P$117*N28)</f>
        <v>8.4652184133663368</v>
      </c>
      <c r="R28" s="166">
        <f t="shared" si="2"/>
        <v>1.5068419563765711E-3</v>
      </c>
    </row>
    <row r="29" spans="2:18" ht="25.5" customHeight="1" thickBot="1">
      <c r="B29" s="15" t="str">
        <f>IF('3. Rate Classes'!Q28=1,'3. Rate Classes'!C28, 0)</f>
        <v>Sentinel Lighting</v>
      </c>
      <c r="C29" s="8"/>
      <c r="D29" s="16" t="str">
        <f>IF(ISERROR(VLOOKUP($B29, '3. Rate Classes'!$C$24:$H$45,6,0)), "", VLOOKUP($B29, '3. Rate Classes'!$C$24:$H$45,6,0))</f>
        <v>kW</v>
      </c>
      <c r="F29" s="69">
        <f>IF(ISERROR(VLOOKUP($B29,'3. Rate Classes'!$C$24:$N$45, 11,0)), "", VLOOKUP($B29,'3. Rate Classes'!$C$24:$N$45, 11,0))</f>
        <v>0.41220000000000001</v>
      </c>
      <c r="G29" s="57"/>
      <c r="H29" s="64">
        <f>VLOOKUP('9. Adj Network to Current WS'!$B29, '4. RRR Data'!$B$27:$M$49,11,0)</f>
        <v>26265</v>
      </c>
      <c r="I29" s="71"/>
      <c r="J29" s="64">
        <f>VLOOKUP('9. Adj Network to Current WS'!$B29, '4. RRR Data'!$B$27:$M$49,12,0)</f>
        <v>60.76</v>
      </c>
      <c r="K29" s="59"/>
      <c r="L29" s="60">
        <f t="shared" si="0"/>
        <v>25.045272000000001</v>
      </c>
      <c r="M29" s="55"/>
      <c r="N29" s="61">
        <f t="shared" si="1"/>
        <v>6.6152457012631793E-4</v>
      </c>
      <c r="P29" s="62">
        <f>IF(ISERROR('7. Current Wholesale'!$P$117*N29), "", '7. Current Wholesale'!$P$117*N29)</f>
        <v>26.956619041759541</v>
      </c>
      <c r="R29" s="166">
        <f t="shared" si="2"/>
        <v>0.44365732458458762</v>
      </c>
    </row>
    <row r="30" spans="2:18" ht="25.5" customHeight="1" thickBot="1">
      <c r="B30" s="15" t="str">
        <f>IF('3. Rate Classes'!Q29=1,'3. Rate Classes'!C29, 0)</f>
        <v>Street Lighting</v>
      </c>
      <c r="C30" s="8"/>
      <c r="D30" s="16" t="str">
        <f>IF(ISERROR(VLOOKUP($B30, '3. Rate Classes'!$C$24:$H$45,6,0)), "", VLOOKUP($B30, '3. Rate Classes'!$C$24:$H$45,6,0))</f>
        <v>kW</v>
      </c>
      <c r="F30" s="69">
        <f>IF(ISERROR(VLOOKUP($B30,'3. Rate Classes'!$C$24:$N$45, 11,0)), "", VLOOKUP($B30,'3. Rate Classes'!$C$24:$N$45, 11,0))</f>
        <v>0.40379999999999999</v>
      </c>
      <c r="G30" s="57"/>
      <c r="H30" s="64">
        <f>VLOOKUP('9. Adj Network to Current WS'!$B30, '4. RRR Data'!$B$27:$M$49,11,0)</f>
        <v>290000</v>
      </c>
      <c r="I30" s="71"/>
      <c r="J30" s="64">
        <f>VLOOKUP('9. Adj Network to Current WS'!$B30, '4. RRR Data'!$B$27:$M$49,12,0)</f>
        <v>777</v>
      </c>
      <c r="K30" s="59"/>
      <c r="L30" s="60">
        <f t="shared" si="0"/>
        <v>313.75259999999997</v>
      </c>
      <c r="M30" s="55"/>
      <c r="N30" s="61">
        <f t="shared" si="1"/>
        <v>8.2871950378903686E-3</v>
      </c>
      <c r="P30" s="62">
        <f>IF(ISERROR('7. Current Wholesale'!$P$117*N30), "", '7. Current Wholesale'!$P$117*N30)</f>
        <v>337.69684400159696</v>
      </c>
      <c r="R30" s="166">
        <f t="shared" si="2"/>
        <v>0.43461627284632814</v>
      </c>
    </row>
    <row r="31" spans="2:18" ht="25.5" hidden="1" customHeight="1" thickBot="1">
      <c r="B31" s="15">
        <f>IF('3. Rate Classes'!Q30=1,'3. Rate Classes'!C30, 0)</f>
        <v>0</v>
      </c>
      <c r="C31" s="8"/>
      <c r="D31" s="16" t="str">
        <f>IF(ISERROR(VLOOKUP($B31, '3. Rate Classes'!$C$24:$H$45,6,0)), "", VLOOKUP($B31, '3. Rate Classes'!$C$24:$H$45,6,0))</f>
        <v/>
      </c>
      <c r="F31" s="69" t="str">
        <f>IF(ISERROR(VLOOKUP($B31,'3. Rate Classes'!$C$24:$N$45, 11,0)), "", VLOOKUP($B31,'3. Rate Classes'!$C$24:$N$45, 11,0))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Wholesale'!$P$117*N31), "", '7. Current Wholesale'!$P$117*N31)</f>
        <v/>
      </c>
      <c r="R31" s="166" t="str">
        <f t="shared" si="2"/>
        <v/>
      </c>
    </row>
    <row r="32" spans="2:18" ht="25.5" hidden="1" customHeight="1" thickBot="1">
      <c r="B32" s="15">
        <f>IF('3. Rate Classes'!Q31=1,'3. Rate Classes'!C31, 0)</f>
        <v>0</v>
      </c>
      <c r="C32" s="8"/>
      <c r="D32" s="16" t="str">
        <f>IF(ISERROR(VLOOKUP($B32, '3. Rate Classes'!$C$24:$H$45,6,0)), "", VLOOKUP($B32, '3. Rate Classes'!$C$24:$H$45,6,0))</f>
        <v/>
      </c>
      <c r="F32" s="69" t="str">
        <f>IF(ISERROR(VLOOKUP($B32,'3. Rate Classes'!$C$24:$N$45, 11,0)), "", VLOOKUP($B32,'3. Rate Classes'!$C$24:$N$45, 11,0))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Wholesale'!$P$117*N32), "", '7. Current Wholesale'!$P$117*N32)</f>
        <v/>
      </c>
      <c r="R32" s="166" t="str">
        <f t="shared" si="2"/>
        <v/>
      </c>
    </row>
    <row r="33" spans="2:18" ht="25.5" hidden="1" customHeight="1" thickBot="1">
      <c r="B33" s="15">
        <f>IF('3. Rate Classes'!Q32=1,'3. Rate Classes'!C32, 0)</f>
        <v>0</v>
      </c>
      <c r="C33" s="8"/>
      <c r="D33" s="16" t="str">
        <f>IF(ISERROR(VLOOKUP($B33, '3. Rate Classes'!$C$24:$H$45,6,0)), "", VLOOKUP($B33, '3. Rate Classes'!$C$24:$H$45,6,0))</f>
        <v/>
      </c>
      <c r="F33" s="69" t="str">
        <f>IF(ISERROR(VLOOKUP($B33,'3. Rate Classes'!$C$24:$N$45, 11,0)), "", VLOOKUP($B33,'3. Rate Classes'!$C$24:$N$45, 11,0))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Wholesale'!$P$117*N33), "", '7. Current Wholesale'!$P$117*N33)</f>
        <v/>
      </c>
      <c r="R33" s="166" t="str">
        <f t="shared" si="2"/>
        <v/>
      </c>
    </row>
    <row r="34" spans="2:18" ht="25.5" hidden="1" customHeight="1" thickBot="1">
      <c r="B34" s="15">
        <f>IF('3. Rate Classes'!Q33=1,'3. Rate Classes'!C33, 0)</f>
        <v>0</v>
      </c>
      <c r="C34" s="8"/>
      <c r="D34" s="16" t="str">
        <f>IF(ISERROR(VLOOKUP($B34, '3. Rate Classes'!$C$24:$H$45,6,0)), "", VLOOKUP($B34, '3. Rate Classes'!$C$24:$H$45,6,0))</f>
        <v/>
      </c>
      <c r="F34" s="69" t="str">
        <f>IF(ISERROR(VLOOKUP($B34,'3. Rate Classes'!$C$24:$N$45, 11,0)), "", VLOOKUP($B34,'3. Rate Classes'!$C$24:$N$45, 11,0))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Wholesale'!$P$117*N34), "", '7. Current Wholesale'!$P$117*N34)</f>
        <v/>
      </c>
      <c r="R34" s="166" t="str">
        <f t="shared" si="2"/>
        <v/>
      </c>
    </row>
    <row r="35" spans="2:18" ht="25.5" hidden="1" customHeight="1" thickBot="1">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6" t="str">
        <f t="shared" si="2"/>
        <v/>
      </c>
    </row>
    <row r="36" spans="2:18" ht="25.5" hidden="1" customHeight="1" thickBot="1">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6" t="str">
        <f t="shared" si="2"/>
        <v/>
      </c>
    </row>
    <row r="37" spans="2:18" ht="25.5" hidden="1" customHeight="1" thickBot="1">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6" t="str">
        <f t="shared" si="2"/>
        <v/>
      </c>
    </row>
    <row r="38" spans="2:18" ht="25.5" hidden="1" customHeight="1" thickBot="1">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6" t="str">
        <f t="shared" si="2"/>
        <v/>
      </c>
    </row>
    <row r="39" spans="2:18" ht="25.5" hidden="1" customHeight="1" thickBot="1">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6" t="str">
        <f t="shared" si="2"/>
        <v/>
      </c>
    </row>
    <row r="40" spans="2:18" ht="25.5" hidden="1" customHeight="1" thickBot="1">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6" t="str">
        <f t="shared" si="2"/>
        <v/>
      </c>
    </row>
    <row r="41" spans="2:18" ht="25.5" hidden="1" customHeight="1" thickBot="1">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6" t="str">
        <f t="shared" si="2"/>
        <v/>
      </c>
    </row>
    <row r="42" spans="2:18" ht="25.5" hidden="1" customHeight="1" thickBot="1">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6" t="str">
        <f t="shared" si="2"/>
        <v/>
      </c>
    </row>
    <row r="43" spans="2:18" ht="25.5" hidden="1" customHeight="1" thickBot="1">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6" t="str">
        <f t="shared" si="2"/>
        <v/>
      </c>
    </row>
    <row r="44" spans="2:18" ht="25.5" hidden="1" customHeight="1" thickBot="1">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6" t="str">
        <f t="shared" si="2"/>
        <v/>
      </c>
    </row>
    <row r="45" spans="2:18" ht="25.5" hidden="1" customHeight="1" thickBot="1">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6" t="str">
        <f t="shared" si="2"/>
        <v/>
      </c>
    </row>
    <row r="46" spans="2:18" ht="25.5" hidden="1" customHeight="1" thickBot="1">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6" t="str">
        <f t="shared" si="2"/>
        <v/>
      </c>
    </row>
    <row r="47" spans="2:18" ht="13.5" hidden="1" thickBot="1">
      <c r="F47" s="69"/>
      <c r="G47" s="37"/>
      <c r="H47" s="73"/>
      <c r="I47" s="73"/>
      <c r="J47" s="73"/>
      <c r="R47" s="166"/>
    </row>
    <row r="48" spans="2:18" ht="13.5" thickBot="1">
      <c r="F48" s="69"/>
      <c r="G48" s="37"/>
      <c r="H48" s="73"/>
      <c r="I48" s="73"/>
      <c r="J48" s="73"/>
      <c r="R48" s="166"/>
    </row>
    <row r="49" spans="6:18" ht="13.5" thickBot="1">
      <c r="F49" s="69"/>
      <c r="G49" s="37"/>
      <c r="H49" s="73"/>
      <c r="I49" s="73"/>
      <c r="J49" s="73"/>
      <c r="L49" s="70">
        <f>SUM(L25:L46)</f>
        <v>37859.927100239998</v>
      </c>
      <c r="R49" s="166"/>
    </row>
    <row r="50" spans="6:18" ht="13.5" thickBot="1">
      <c r="F50" s="69"/>
      <c r="G50" s="37"/>
      <c r="H50" s="73"/>
      <c r="I50" s="73"/>
      <c r="J50" s="73"/>
      <c r="R50" s="166"/>
    </row>
    <row r="51" spans="6:18" ht="13.5" thickBot="1">
      <c r="F51" s="69"/>
      <c r="G51" s="37"/>
      <c r="H51" s="73"/>
      <c r="I51" s="73"/>
      <c r="J51" s="73"/>
      <c r="R51" s="166"/>
    </row>
    <row r="52" spans="6:18" ht="13.5" thickBot="1">
      <c r="F52" s="69"/>
      <c r="G52" s="37"/>
      <c r="H52" s="73"/>
      <c r="I52" s="73"/>
      <c r="J52" s="73"/>
      <c r="R52" s="166"/>
    </row>
    <row r="53" spans="6:18" ht="13.5" thickBot="1">
      <c r="F53" s="69"/>
      <c r="G53" s="37"/>
      <c r="H53" s="37"/>
      <c r="I53" s="37"/>
      <c r="J53" s="37"/>
    </row>
    <row r="54" spans="6:18" ht="13.5" thickBot="1">
      <c r="F54" s="69"/>
      <c r="G54" s="37"/>
      <c r="H54" s="37"/>
      <c r="I54" s="37"/>
      <c r="J54" s="37"/>
    </row>
    <row r="55" spans="6:18" ht="13.5" thickBot="1">
      <c r="F55" s="57"/>
      <c r="G55" s="37"/>
      <c r="H55" s="37"/>
      <c r="I55" s="37"/>
      <c r="J55" s="37"/>
    </row>
    <row r="56" spans="6:18" ht="13.5" thickBot="1">
      <c r="F56" s="57"/>
      <c r="G56" s="37"/>
      <c r="H56" s="37"/>
      <c r="I56" s="37"/>
      <c r="J56" s="37"/>
    </row>
    <row r="57" spans="6:18">
      <c r="F57" s="37"/>
      <c r="G57" s="37"/>
      <c r="H57" s="37"/>
      <c r="I57" s="37"/>
      <c r="J57" s="37"/>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codeName="Sheet12"/>
  <dimension ref="A13:S56"/>
  <sheetViews>
    <sheetView showGridLines="0" zoomScaleNormal="100" workbookViewId="0">
      <pane ySplit="23" topLeftCell="A24" activePane="bottomLeft" state="frozenSplit"/>
      <selection pane="bottomLeft" activeCell="H28" sqref="H28"/>
    </sheetView>
  </sheetViews>
  <sheetFormatPr defaultRowHeight="12.75"/>
  <cols>
    <col min="1" max="1" width="13.7109375" hidden="1" customWidth="1"/>
    <col min="2" max="2" width="32.28515625" customWidth="1"/>
    <col min="3" max="3" width="16" customWidth="1"/>
    <col min="5" max="5" width="3.42578125" customWidth="1"/>
    <col min="6" max="6" width="16.140625" style="182" customWidth="1"/>
    <col min="7" max="7" width="2.5703125" customWidth="1"/>
    <col min="8" max="8" width="23.140625" style="177"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c r="B13" s="140" t="s">
        <v>218</v>
      </c>
    </row>
    <row r="15" spans="2:19" ht="3" customHeight="1">
      <c r="S15" s="139"/>
    </row>
    <row r="16" spans="2:19" ht="3" customHeight="1"/>
    <row r="17" spans="2:18" ht="3" customHeight="1"/>
    <row r="18" spans="2:18" ht="3" customHeight="1"/>
    <row r="19" spans="2:18" ht="3" customHeight="1"/>
    <row r="21" spans="2:18" ht="16.5">
      <c r="B21" s="9"/>
      <c r="D21" s="11"/>
      <c r="E21" s="5"/>
      <c r="F21" s="183"/>
      <c r="G21" s="12"/>
      <c r="H21" s="178"/>
      <c r="I21" s="5"/>
      <c r="J21" s="5"/>
      <c r="K21" s="11"/>
    </row>
    <row r="22" spans="2:18" ht="47.25">
      <c r="B22" s="131" t="s">
        <v>208</v>
      </c>
      <c r="C22" s="139"/>
      <c r="D22" s="139" t="s">
        <v>209</v>
      </c>
      <c r="E22" s="136"/>
      <c r="F22" s="184" t="s">
        <v>219</v>
      </c>
      <c r="G22" s="132"/>
      <c r="H22" s="179" t="s">
        <v>214</v>
      </c>
      <c r="I22" s="136"/>
      <c r="J22" s="139" t="s">
        <v>215</v>
      </c>
      <c r="K22" s="132"/>
      <c r="L22" s="139" t="s">
        <v>216</v>
      </c>
      <c r="M22" s="139"/>
      <c r="N22" s="139" t="s">
        <v>217</v>
      </c>
      <c r="O22" s="139"/>
      <c r="P22" s="139" t="s">
        <v>223</v>
      </c>
      <c r="Q22" s="139"/>
      <c r="R22" s="139" t="s">
        <v>210</v>
      </c>
    </row>
    <row r="25" spans="2:18" ht="25.5" customHeight="1" thickBot="1">
      <c r="B25" s="15" t="str">
        <f>IF('3. Rate Classes'!Q24=1,'3. Rate Classes'!C24, 0)</f>
        <v>Residential</v>
      </c>
      <c r="C25" s="8"/>
      <c r="D25" s="16" t="str">
        <f>IF(ISERROR(VLOOKUP($B25, '3. Rate Classes'!$C$24:$H$45,6,0)), "", VLOOKUP($B25, '3. Rate Classes'!$C$24:$H$45,6,0))</f>
        <v>kWh</v>
      </c>
      <c r="F25" s="185">
        <f>VLOOKUP($B25, '9. Adj Network to Current WS'!$B$25:$R$47, 17,0)</f>
        <v>6.6496483320945378E-3</v>
      </c>
      <c r="G25" s="65"/>
      <c r="H25" s="180">
        <f>VLOOKUP('9. Adj Network to Current WS'!$B25, '4. RRR Data'!$B$27:$M$49,11,0)</f>
        <v>14496569.656799998</v>
      </c>
      <c r="I25" s="71"/>
      <c r="J25" s="64">
        <f>VLOOKUP('9. Adj Network to Current WS'!$B25, '4. RRR Data'!$B$27:$M$49,12,0)</f>
        <v>0</v>
      </c>
      <c r="K25" s="58"/>
      <c r="L25" s="165">
        <f>IF(F25="", "", IF(D25="kWh", F25*H25, F25*J25))</f>
        <v>96397.090239432393</v>
      </c>
      <c r="M25" s="55"/>
      <c r="N25" s="61">
        <f t="shared" ref="N25:N46" si="0">IF(ISERROR(L25/$L$49), "", L25/$L$49)</f>
        <v>0.55059694729575703</v>
      </c>
      <c r="O25" s="13"/>
      <c r="P25" s="62">
        <f>IF(ISERROR('8. Forecast Wholesale'!$F$113*N25), "", '8. Forecast Wholesale'!$F$113*N25)</f>
        <v>96397.090239432393</v>
      </c>
      <c r="R25" s="166">
        <f t="shared" ref="R25:R46" si="1">IF(D25="","",IF(D25="kWh",IF(H25&lt;&gt;0,P25/H25,),IF(J25&lt;&gt;0,P25/J25,0)))</f>
        <v>6.6496483320945378E-3</v>
      </c>
    </row>
    <row r="26" spans="2:18" ht="25.5" customHeight="1" thickBot="1">
      <c r="B26" s="15" t="str">
        <f>IF('3. Rate Classes'!Q25=1,'3. Rate Classes'!C25, 0)</f>
        <v>General Service Less Than 50 kW</v>
      </c>
      <c r="C26" s="8"/>
      <c r="D26" s="16" t="str">
        <f>IF(ISERROR(VLOOKUP($B26, '3. Rate Classes'!$C$24:$H$45,6,0)), "", VLOOKUP($B26, '3. Rate Classes'!$C$24:$H$45,6,0))</f>
        <v>kWh</v>
      </c>
      <c r="F26" s="186">
        <f>VLOOKUP($B26, '9. Adj Network to Current WS'!$B$25:$R$47, 17,0)</f>
        <v>5.910798517417366E-3</v>
      </c>
      <c r="G26" s="65"/>
      <c r="H26" s="180">
        <f>VLOOKUP('9. Adj Network to Current WS'!$B26, '4. RRR Data'!$B$27:$M$49,11,0)</f>
        <v>5309941.8805999998</v>
      </c>
      <c r="I26" s="71"/>
      <c r="J26" s="64">
        <f>VLOOKUP('9. Adj Network to Current WS'!$B26, '4. RRR Data'!$B$27:$M$49,12,0)</f>
        <v>0</v>
      </c>
      <c r="K26" s="59"/>
      <c r="L26" s="60">
        <f t="shared" ref="L26:L46" si="2">IF(F26="", "", IF(D26="kWh", F26*H26, F26*J26))</f>
        <v>31385.996595422857</v>
      </c>
      <c r="M26" s="55"/>
      <c r="N26" s="61">
        <f t="shared" si="0"/>
        <v>0.17926924838033995</v>
      </c>
      <c r="P26" s="62">
        <f>IF(ISERROR('8. Forecast Wholesale'!$F$113*N26), "", '8. Forecast Wholesale'!$F$113*N26)</f>
        <v>31385.996595422857</v>
      </c>
      <c r="R26" s="166">
        <f t="shared" si="1"/>
        <v>5.910798517417366E-3</v>
      </c>
    </row>
    <row r="27" spans="2:18" ht="25.5" customHeight="1" thickBot="1">
      <c r="B27" s="15" t="str">
        <f>IF('3. Rate Classes'!Q26=1,'3. Rate Classes'!C26, 0)</f>
        <v>General Service 50 to 4,999 kW</v>
      </c>
      <c r="C27" s="8"/>
      <c r="D27" s="16" t="str">
        <f>IF(ISERROR(VLOOKUP($B27, '3. Rate Classes'!$C$24:$H$45,6,0)), "", VLOOKUP($B27, '3. Rate Classes'!$C$24:$H$45,6,0))</f>
        <v>kW</v>
      </c>
      <c r="F27" s="186">
        <f>VLOOKUP($B27, '9. Adj Network to Current WS'!$B$25:$R$47, 17,0)</f>
        <v>2.4401042879581194</v>
      </c>
      <c r="G27" s="65"/>
      <c r="H27" s="180">
        <f>VLOOKUP('9. Adj Network to Current WS'!$B27, '4. RRR Data'!$B$27:$M$49,11,0)</f>
        <v>7124651</v>
      </c>
      <c r="I27" s="71"/>
      <c r="J27" s="64">
        <f>VLOOKUP('9. Adj Network to Current WS'!$B27, '4. RRR Data'!$B$27:$M$49,12,0)</f>
        <v>18736.400000000001</v>
      </c>
      <c r="K27" s="59"/>
      <c r="L27" s="60">
        <f t="shared" si="2"/>
        <v>45718.769980898513</v>
      </c>
      <c r="M27" s="55"/>
      <c r="N27" s="61">
        <f t="shared" si="0"/>
        <v>0.26113459569241704</v>
      </c>
      <c r="P27" s="62">
        <f>IF(ISERROR('8. Forecast Wholesale'!$F$113*N27), "", '8. Forecast Wholesale'!$F$113*N27)</f>
        <v>45718.769980898513</v>
      </c>
      <c r="R27" s="166">
        <f t="shared" si="1"/>
        <v>2.4401042879581194</v>
      </c>
    </row>
    <row r="28" spans="2:18" ht="25.5" customHeight="1" thickBot="1">
      <c r="B28" s="15" t="str">
        <f>IF('3. Rate Classes'!Q27=1,'3. Rate Classes'!C27, 0)</f>
        <v>Unmetered Scattered Load</v>
      </c>
      <c r="C28" s="8"/>
      <c r="D28" s="16" t="str">
        <f>IF(ISERROR(VLOOKUP($B28, '3. Rate Classes'!$C$24:$H$45,6,0)), "", VLOOKUP($B28, '3. Rate Classes'!$C$24:$H$45,6,0))</f>
        <v>kWh</v>
      </c>
      <c r="F28" s="186">
        <f>VLOOKUP($B28, '9. Adj Network to Current WS'!$B$25:$R$47, 17,0)</f>
        <v>5.9107985174173677E-3</v>
      </c>
      <c r="G28" s="65"/>
      <c r="H28" s="180">
        <f>VLOOKUP('9. Adj Network to Current WS'!$B28, '4. RRR Data'!$B$27:$M$49,11,0)</f>
        <v>5617.8541999999998</v>
      </c>
      <c r="I28" s="71"/>
      <c r="J28" s="64">
        <f>VLOOKUP('9. Adj Network to Current WS'!$B28, '4. RRR Data'!$B$27:$M$49,12,0)</f>
        <v>0</v>
      </c>
      <c r="K28" s="59"/>
      <c r="L28" s="60">
        <f t="shared" si="2"/>
        <v>33.206004276426931</v>
      </c>
      <c r="M28" s="55"/>
      <c r="N28" s="61">
        <f t="shared" si="0"/>
        <v>1.8966469362382882E-4</v>
      </c>
      <c r="P28" s="62">
        <f>IF(ISERROR('8. Forecast Wholesale'!$F$113*N28), "", '8. Forecast Wholesale'!$F$113*N28)</f>
        <v>33.206004276426931</v>
      </c>
      <c r="R28" s="166">
        <f t="shared" si="1"/>
        <v>5.9107985174173677E-3</v>
      </c>
    </row>
    <row r="29" spans="2:18" ht="25.5" customHeight="1" thickBot="1">
      <c r="B29" s="15" t="str">
        <f>IF('3. Rate Classes'!Q28=1,'3. Rate Classes'!C28, 0)</f>
        <v>Sentinel Lighting</v>
      </c>
      <c r="C29" s="8"/>
      <c r="D29" s="16" t="str">
        <f>IF(ISERROR(VLOOKUP($B29, '3. Rate Classes'!$C$24:$H$45,6,0)), "", VLOOKUP($B29, '3. Rate Classes'!$C$24:$H$45,6,0))</f>
        <v>kW</v>
      </c>
      <c r="F29" s="186">
        <f>VLOOKUP($B29, '9. Adj Network to Current WS'!$B$25:$R$47, 17,0)</f>
        <v>1.8496577360575344</v>
      </c>
      <c r="G29" s="65"/>
      <c r="H29" s="180">
        <f>VLOOKUP('9. Adj Network to Current WS'!$B29, '4. RRR Data'!$B$27:$M$49,11,0)</f>
        <v>26265</v>
      </c>
      <c r="I29" s="71"/>
      <c r="J29" s="64">
        <f>VLOOKUP('9. Adj Network to Current WS'!$B29, '4. RRR Data'!$B$27:$M$49,12,0)</f>
        <v>60.76</v>
      </c>
      <c r="K29" s="59"/>
      <c r="L29" s="60">
        <f t="shared" si="2"/>
        <v>112.38520404285579</v>
      </c>
      <c r="M29" s="55"/>
      <c r="N29" s="61">
        <f t="shared" si="0"/>
        <v>6.4191720013032972E-4</v>
      </c>
      <c r="P29" s="62">
        <f>IF(ISERROR('8. Forecast Wholesale'!$F$113*N29), "", '8. Forecast Wholesale'!$F$113*N29)</f>
        <v>112.38520404285579</v>
      </c>
      <c r="R29" s="166">
        <f t="shared" si="1"/>
        <v>1.8496577360575344</v>
      </c>
    </row>
    <row r="30" spans="2:18" ht="25.5" customHeight="1" thickBot="1">
      <c r="B30" s="15" t="str">
        <f>IF('3. Rate Classes'!Q29=1,'3. Rate Classes'!C29, 0)</f>
        <v>Street Lighting</v>
      </c>
      <c r="C30" s="8"/>
      <c r="D30" s="16" t="str">
        <f>IF(ISERROR(VLOOKUP($B30, '3. Rate Classes'!$C$24:$H$45,6,0)), "", VLOOKUP($B30, '3. Rate Classes'!$C$24:$H$45,6,0))</f>
        <v>kW</v>
      </c>
      <c r="F30" s="186">
        <f>VLOOKUP($B30, '9. Adj Network to Current WS'!$B$25:$R$47, 17,0)</f>
        <v>1.8403693383873072</v>
      </c>
      <c r="G30" s="65"/>
      <c r="H30" s="180">
        <f>VLOOKUP('9. Adj Network to Current WS'!$B30, '4. RRR Data'!$B$27:$M$49,11,0)</f>
        <v>290000</v>
      </c>
      <c r="I30" s="71"/>
      <c r="J30" s="64">
        <f>VLOOKUP('9. Adj Network to Current WS'!$B30, '4. RRR Data'!$B$27:$M$49,12,0)</f>
        <v>777</v>
      </c>
      <c r="K30" s="59"/>
      <c r="L30" s="60">
        <f t="shared" si="2"/>
        <v>1429.9669759269377</v>
      </c>
      <c r="M30" s="55"/>
      <c r="N30" s="61">
        <f t="shared" si="0"/>
        <v>8.1676267377316352E-3</v>
      </c>
      <c r="P30" s="62">
        <f>IF(ISERROR('8. Forecast Wholesale'!$F$113*N30), "", '8. Forecast Wholesale'!$F$113*N30)</f>
        <v>1429.9669759269377</v>
      </c>
      <c r="R30" s="166">
        <f t="shared" si="1"/>
        <v>1.8403693383873072</v>
      </c>
    </row>
    <row r="31" spans="2:18" ht="25.5" hidden="1" customHeight="1" thickBot="1">
      <c r="B31" s="15">
        <f>IF('3. Rate Classes'!Q30=1,'3. Rate Classes'!C30, 0)</f>
        <v>0</v>
      </c>
      <c r="C31" s="8"/>
      <c r="D31" s="16" t="str">
        <f>IF(ISERROR(VLOOKUP($B31, '3. Rate Classes'!$C$24:$H$45,6,0)), "", VLOOKUP($B31, '3. Rate Classes'!$C$24:$H$45,6,0))</f>
        <v/>
      </c>
      <c r="F31" s="186" t="str">
        <f>VLOOKUP($B31, '9. Adj Network to Current WS'!$B$25:$R$47, 17,0)</f>
        <v/>
      </c>
      <c r="G31" s="65"/>
      <c r="H31" s="180">
        <f>VLOOKUP('9. Adj Network to Current WS'!$B31, '4. RRR Data'!$B$27:$M$49,11,0)</f>
        <v>0</v>
      </c>
      <c r="I31" s="71"/>
      <c r="J31" s="64">
        <f>VLOOKUP('9. Adj Network to Current WS'!$B31, '4. RRR Data'!$B$27:$M$49,12,0)</f>
        <v>0</v>
      </c>
      <c r="K31" s="59"/>
      <c r="L31" s="60" t="str">
        <f t="shared" si="2"/>
        <v/>
      </c>
      <c r="M31" s="55"/>
      <c r="N31" s="61" t="str">
        <f t="shared" si="0"/>
        <v/>
      </c>
      <c r="P31" s="62" t="str">
        <f>IF(ISERROR('8. Forecast Wholesale'!$F$113*N31), "", '8. Forecast Wholesale'!$F$113*N31)</f>
        <v/>
      </c>
      <c r="R31" s="166" t="str">
        <f t="shared" si="1"/>
        <v/>
      </c>
    </row>
    <row r="32" spans="2:18" ht="25.5" hidden="1" customHeight="1" thickBot="1">
      <c r="B32" s="15">
        <f>IF('3. Rate Classes'!Q31=1,'3. Rate Classes'!C31, 0)</f>
        <v>0</v>
      </c>
      <c r="C32" s="8"/>
      <c r="D32" s="16" t="str">
        <f>IF(ISERROR(VLOOKUP($B32, '3. Rate Classes'!$C$24:$H$45,6,0)), "", VLOOKUP($B32, '3. Rate Classes'!$C$24:$H$45,6,0))</f>
        <v/>
      </c>
      <c r="F32" s="186" t="str">
        <f>VLOOKUP($B32, '9. Adj Network to Current WS'!$B$25:$R$47, 17,0)</f>
        <v/>
      </c>
      <c r="G32" s="65"/>
      <c r="H32" s="180">
        <f>VLOOKUP('9. Adj Network to Current WS'!$B32, '4. RRR Data'!$B$27:$M$49,11,0)</f>
        <v>0</v>
      </c>
      <c r="I32" s="71"/>
      <c r="J32" s="64">
        <f>VLOOKUP('9. Adj Network to Current WS'!$B32, '4. RRR Data'!$B$27:$M$49,12,0)</f>
        <v>0</v>
      </c>
      <c r="K32" s="59"/>
      <c r="L32" s="60" t="str">
        <f t="shared" si="2"/>
        <v/>
      </c>
      <c r="M32" s="55"/>
      <c r="N32" s="61" t="str">
        <f t="shared" si="0"/>
        <v/>
      </c>
      <c r="P32" s="62" t="str">
        <f>IF(ISERROR('8. Forecast Wholesale'!$F$113*N32), "", '8. Forecast Wholesale'!$F$113*N32)</f>
        <v/>
      </c>
      <c r="R32" s="166" t="str">
        <f t="shared" si="1"/>
        <v/>
      </c>
    </row>
    <row r="33" spans="2:18" ht="25.5" hidden="1" customHeight="1" thickBot="1">
      <c r="B33" s="15">
        <f>IF('3. Rate Classes'!Q32=1,'3. Rate Classes'!C32, 0)</f>
        <v>0</v>
      </c>
      <c r="C33" s="8"/>
      <c r="D33" s="16" t="str">
        <f>IF(ISERROR(VLOOKUP($B33, '3. Rate Classes'!$C$24:$H$45,6,0)), "", VLOOKUP($B33, '3. Rate Classes'!$C$24:$H$45,6,0))</f>
        <v/>
      </c>
      <c r="F33" s="186" t="str">
        <f>VLOOKUP($B33, '9. Adj Network to Current WS'!$B$25:$R$47, 17,0)</f>
        <v/>
      </c>
      <c r="G33" s="65"/>
      <c r="H33" s="180">
        <f>VLOOKUP('9. Adj Network to Current WS'!$B33, '4. RRR Data'!$B$27:$M$49,11,0)</f>
        <v>0</v>
      </c>
      <c r="I33" s="71"/>
      <c r="J33" s="64">
        <f>VLOOKUP('9. Adj Network to Current WS'!$B33, '4. RRR Data'!$B$27:$M$49,12,0)</f>
        <v>0</v>
      </c>
      <c r="K33" s="59"/>
      <c r="L33" s="60" t="str">
        <f t="shared" si="2"/>
        <v/>
      </c>
      <c r="M33" s="55"/>
      <c r="N33" s="61" t="str">
        <f t="shared" si="0"/>
        <v/>
      </c>
      <c r="P33" s="62" t="str">
        <f>IF(ISERROR('8. Forecast Wholesale'!$F$113*N33), "", '8. Forecast Wholesale'!$F$113*N33)</f>
        <v/>
      </c>
      <c r="R33" s="166" t="str">
        <f t="shared" si="1"/>
        <v/>
      </c>
    </row>
    <row r="34" spans="2:18" ht="25.5" hidden="1" customHeight="1" thickBot="1">
      <c r="B34" s="15">
        <f>IF('3. Rate Classes'!Q33=1,'3. Rate Classes'!C33, 0)</f>
        <v>0</v>
      </c>
      <c r="C34" s="8"/>
      <c r="D34" s="16" t="str">
        <f>IF(ISERROR(VLOOKUP($B34, '3. Rate Classes'!$C$24:$H$45,6,0)), "", VLOOKUP($B34, '3. Rate Classes'!$C$24:$H$45,6,0))</f>
        <v/>
      </c>
      <c r="F34" s="186" t="str">
        <f>VLOOKUP($B34, '9. Adj Network to Current WS'!$B$25:$R$47, 17,0)</f>
        <v/>
      </c>
      <c r="G34" s="65"/>
      <c r="H34" s="180">
        <f>VLOOKUP('9. Adj Network to Current WS'!$B34, '4. RRR Data'!$B$27:$M$49,11,0)</f>
        <v>0</v>
      </c>
      <c r="I34" s="71"/>
      <c r="J34" s="64">
        <f>VLOOKUP('9. Adj Network to Current WS'!$B34, '4. RRR Data'!$B$27:$M$49,12,0)</f>
        <v>0</v>
      </c>
      <c r="K34" s="59"/>
      <c r="L34" s="60" t="str">
        <f t="shared" si="2"/>
        <v/>
      </c>
      <c r="M34" s="55"/>
      <c r="N34" s="61" t="str">
        <f t="shared" si="0"/>
        <v/>
      </c>
      <c r="P34" s="62" t="str">
        <f>IF(ISERROR('8. Forecast Wholesale'!$F$113*N34), "", '8. Forecast Wholesale'!$F$113*N34)</f>
        <v/>
      </c>
      <c r="R34" s="166" t="str">
        <f t="shared" si="1"/>
        <v/>
      </c>
    </row>
    <row r="35" spans="2:18" ht="25.5" hidden="1" customHeight="1" thickBot="1">
      <c r="B35" s="15">
        <f>IF('3. Rate Classes'!Q34=1,'3. Rate Classes'!C34, 0)</f>
        <v>0</v>
      </c>
      <c r="C35" s="8"/>
      <c r="D35" s="16" t="str">
        <f>IF(ISERROR(VLOOKUP($B35, '3. Rate Classes'!$C$24:$H$45,6,0)), "", VLOOKUP($B35, '3. Rate Classes'!$C$24:$H$45,6,0))</f>
        <v/>
      </c>
      <c r="F35" s="186" t="str">
        <f>VLOOKUP($B35, '9. Adj Network to Current WS'!$B$25:$R$47, 17,0)</f>
        <v/>
      </c>
      <c r="G35" s="65"/>
      <c r="H35" s="180">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6" t="str">
        <f t="shared" si="1"/>
        <v/>
      </c>
    </row>
    <row r="36" spans="2:18" ht="25.5" hidden="1" customHeight="1" thickBot="1">
      <c r="B36" s="15">
        <f>IF('3. Rate Classes'!Q35=1,'3. Rate Classes'!C35, 0)</f>
        <v>0</v>
      </c>
      <c r="C36" s="8"/>
      <c r="D36" s="16" t="str">
        <f>IF(ISERROR(VLOOKUP($B36, '3. Rate Classes'!$C$24:$H$45,6,0)), "", VLOOKUP($B36, '3. Rate Classes'!$C$24:$H$45,6,0))</f>
        <v/>
      </c>
      <c r="F36" s="186" t="str">
        <f>VLOOKUP($B36, '9. Adj Network to Current WS'!$B$25:$R$47, 17,0)</f>
        <v/>
      </c>
      <c r="G36" s="65"/>
      <c r="H36" s="180">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6" t="str">
        <f t="shared" si="1"/>
        <v/>
      </c>
    </row>
    <row r="37" spans="2:18" ht="25.5" hidden="1" customHeight="1" thickBot="1">
      <c r="B37" s="15">
        <f>IF('3. Rate Classes'!Q36=1,'3. Rate Classes'!C36, 0)</f>
        <v>0</v>
      </c>
      <c r="C37" s="8"/>
      <c r="D37" s="16" t="str">
        <f>IF(ISERROR(VLOOKUP($B37, '3. Rate Classes'!$C$24:$H$45,6,0)), "", VLOOKUP($B37, '3. Rate Classes'!$C$24:$H$45,6,0))</f>
        <v/>
      </c>
      <c r="F37" s="186" t="str">
        <f>VLOOKUP($B37, '9. Adj Network to Current WS'!$B$25:$R$47, 17,0)</f>
        <v/>
      </c>
      <c r="G37" s="65"/>
      <c r="H37" s="180">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6" t="str">
        <f t="shared" si="1"/>
        <v/>
      </c>
    </row>
    <row r="38" spans="2:18" ht="25.5" hidden="1" customHeight="1" thickBot="1">
      <c r="B38" s="15">
        <f>IF('3. Rate Classes'!Q37=1,'3. Rate Classes'!C37, 0)</f>
        <v>0</v>
      </c>
      <c r="C38" s="8"/>
      <c r="D38" s="16" t="str">
        <f>IF(ISERROR(VLOOKUP($B38, '3. Rate Classes'!$C$24:$H$45,6,0)), "", VLOOKUP($B38, '3. Rate Classes'!$C$24:$H$45,6,0))</f>
        <v/>
      </c>
      <c r="F38" s="186" t="str">
        <f>VLOOKUP($B38, '9. Adj Network to Current WS'!$B$25:$R$47, 17,0)</f>
        <v/>
      </c>
      <c r="G38" s="65"/>
      <c r="H38" s="180">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6" t="str">
        <f t="shared" si="1"/>
        <v/>
      </c>
    </row>
    <row r="39" spans="2:18" ht="25.5" hidden="1" customHeight="1" thickBot="1">
      <c r="B39" s="15">
        <f>IF('3. Rate Classes'!Q38=1,'3. Rate Classes'!C38, 0)</f>
        <v>0</v>
      </c>
      <c r="C39" s="8"/>
      <c r="D39" s="16" t="str">
        <f>IF(ISERROR(VLOOKUP($B39, '3. Rate Classes'!$C$24:$H$45,6,0)), "", VLOOKUP($B39, '3. Rate Classes'!$C$24:$H$45,6,0))</f>
        <v/>
      </c>
      <c r="F39" s="186" t="str">
        <f>VLOOKUP($B39, '9. Adj Network to Current WS'!$B$25:$R$47, 17,0)</f>
        <v/>
      </c>
      <c r="G39" s="65"/>
      <c r="H39" s="180">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6" t="str">
        <f t="shared" si="1"/>
        <v/>
      </c>
    </row>
    <row r="40" spans="2:18" ht="25.5" hidden="1" customHeight="1" thickBot="1">
      <c r="B40" s="15">
        <f>IF('3. Rate Classes'!Q39=1,'3. Rate Classes'!C39, 0)</f>
        <v>0</v>
      </c>
      <c r="C40" s="8"/>
      <c r="D40" s="16" t="str">
        <f>IF(ISERROR(VLOOKUP($B40, '3. Rate Classes'!$C$24:$H$45,6,0)), "", VLOOKUP($B40, '3. Rate Classes'!$C$24:$H$45,6,0))</f>
        <v/>
      </c>
      <c r="F40" s="186" t="str">
        <f>VLOOKUP($B40, '9. Adj Network to Current WS'!$B$25:$R$47, 17,0)</f>
        <v/>
      </c>
      <c r="G40" s="65"/>
      <c r="H40" s="180">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6" t="str">
        <f t="shared" si="1"/>
        <v/>
      </c>
    </row>
    <row r="41" spans="2:18" ht="25.5" hidden="1" customHeight="1" thickBot="1">
      <c r="B41" s="15">
        <f>IF('3. Rate Classes'!Q40=1,'3. Rate Classes'!C40, 0)</f>
        <v>0</v>
      </c>
      <c r="C41" s="8"/>
      <c r="D41" s="16" t="str">
        <f>IF(ISERROR(VLOOKUP($B41, '3. Rate Classes'!$C$24:$H$45,6,0)), "", VLOOKUP($B41, '3. Rate Classes'!$C$24:$H$45,6,0))</f>
        <v/>
      </c>
      <c r="F41" s="186" t="str">
        <f>VLOOKUP($B41, '9. Adj Network to Current WS'!$B$25:$R$47, 17,0)</f>
        <v/>
      </c>
      <c r="G41" s="65"/>
      <c r="H41" s="180">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6" t="str">
        <f t="shared" si="1"/>
        <v/>
      </c>
    </row>
    <row r="42" spans="2:18" ht="25.5" hidden="1" customHeight="1" thickBot="1">
      <c r="B42" s="15">
        <f>IF('3. Rate Classes'!Q41=1,'3. Rate Classes'!C41, 0)</f>
        <v>0</v>
      </c>
      <c r="C42" s="8"/>
      <c r="D42" s="16" t="str">
        <f>IF(ISERROR(VLOOKUP($B42, '3. Rate Classes'!$C$24:$H$45,6,0)), "", VLOOKUP($B42, '3. Rate Classes'!$C$24:$H$45,6,0))</f>
        <v/>
      </c>
      <c r="F42" s="186" t="str">
        <f>VLOOKUP($B42, '9. Adj Network to Current WS'!$B$25:$R$47, 17,0)</f>
        <v/>
      </c>
      <c r="G42" s="65"/>
      <c r="H42" s="180">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6" t="str">
        <f t="shared" si="1"/>
        <v/>
      </c>
    </row>
    <row r="43" spans="2:18" ht="25.5" hidden="1" customHeight="1" thickBot="1">
      <c r="B43" s="15">
        <f>IF('3. Rate Classes'!Q42=1,'3. Rate Classes'!C42, 0)</f>
        <v>0</v>
      </c>
      <c r="C43" s="8"/>
      <c r="D43" s="16" t="str">
        <f>IF(ISERROR(VLOOKUP($B43, '3. Rate Classes'!$C$24:$H$45,6,0)), "", VLOOKUP($B43, '3. Rate Classes'!$C$24:$H$45,6,0))</f>
        <v/>
      </c>
      <c r="F43" s="186" t="str">
        <f>VLOOKUP($B43, '9. Adj Network to Current WS'!$B$25:$R$47, 17,0)</f>
        <v/>
      </c>
      <c r="G43" s="65"/>
      <c r="H43" s="180">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6" t="str">
        <f t="shared" si="1"/>
        <v/>
      </c>
    </row>
    <row r="44" spans="2:18" ht="25.5" hidden="1" customHeight="1" thickBot="1">
      <c r="B44" s="15">
        <f>IF('3. Rate Classes'!Q43=1,'3. Rate Classes'!C43, 0)</f>
        <v>0</v>
      </c>
      <c r="C44" s="8"/>
      <c r="D44" s="16" t="str">
        <f>IF(ISERROR(VLOOKUP($B44, '3. Rate Classes'!$C$24:$H$45,6,0)), "", VLOOKUP($B44, '3. Rate Classes'!$C$24:$H$45,6,0))</f>
        <v/>
      </c>
      <c r="F44" s="186" t="str">
        <f>VLOOKUP($B44, '9. Adj Network to Current WS'!$B$25:$R$47, 17,0)</f>
        <v/>
      </c>
      <c r="G44" s="65"/>
      <c r="H44" s="180">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6" t="str">
        <f t="shared" si="1"/>
        <v/>
      </c>
    </row>
    <row r="45" spans="2:18" ht="25.5" hidden="1" customHeight="1" thickBot="1">
      <c r="B45" s="15">
        <f>IF('3. Rate Classes'!Q44=1,'3. Rate Classes'!C44, 0)</f>
        <v>0</v>
      </c>
      <c r="C45" s="8"/>
      <c r="D45" s="16" t="str">
        <f>IF(ISERROR(VLOOKUP($B45, '3. Rate Classes'!$C$24:$H$45,6,0)), "", VLOOKUP($B45, '3. Rate Classes'!$C$24:$H$45,6,0))</f>
        <v/>
      </c>
      <c r="F45" s="186" t="str">
        <f>VLOOKUP($B45, '9. Adj Network to Current WS'!$B$25:$R$47, 17,0)</f>
        <v/>
      </c>
      <c r="G45" s="65"/>
      <c r="H45" s="180">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6" t="str">
        <f t="shared" si="1"/>
        <v/>
      </c>
    </row>
    <row r="46" spans="2:18" ht="25.5" hidden="1" customHeight="1" thickBot="1">
      <c r="B46" s="15">
        <f>IF('3. Rate Classes'!Q45=1,'3. Rate Classes'!C45, 0)</f>
        <v>0</v>
      </c>
      <c r="C46" s="8"/>
      <c r="D46" s="16" t="str">
        <f>IF(ISERROR(VLOOKUP($B46, '3. Rate Classes'!$C$24:$H$45,6,0)), "", VLOOKUP($B46, '3. Rate Classes'!$C$24:$H$45,6,0))</f>
        <v/>
      </c>
      <c r="F46" s="186" t="str">
        <f>VLOOKUP($B46, '9. Adj Network to Current WS'!$B$25:$R$47, 17,0)</f>
        <v/>
      </c>
      <c r="G46" s="65"/>
      <c r="H46" s="180">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6" t="str">
        <f t="shared" si="1"/>
        <v/>
      </c>
    </row>
    <row r="47" spans="2:18" ht="13.5" hidden="1" thickBot="1">
      <c r="F47" s="186"/>
      <c r="G47" s="66"/>
      <c r="H47" s="181"/>
      <c r="I47" s="66"/>
      <c r="J47" s="66"/>
      <c r="R47" s="166"/>
    </row>
    <row r="48" spans="2:18" ht="13.5" thickBot="1">
      <c r="F48" s="186"/>
      <c r="G48" s="66"/>
      <c r="H48" s="181"/>
      <c r="I48" s="66"/>
      <c r="J48" s="66"/>
      <c r="R48" s="166"/>
    </row>
    <row r="49" spans="6:18" ht="13.5" thickBot="1">
      <c r="F49" s="186"/>
      <c r="G49" s="66"/>
      <c r="H49" s="181"/>
      <c r="I49" s="66"/>
      <c r="J49" s="66"/>
      <c r="L49" s="70">
        <f>SUM(L25:L46)</f>
        <v>175077.41500000001</v>
      </c>
      <c r="R49" s="166"/>
    </row>
    <row r="50" spans="6:18" ht="13.5" thickBot="1">
      <c r="F50" s="186"/>
      <c r="G50" s="66"/>
      <c r="H50" s="181"/>
      <c r="I50" s="66"/>
      <c r="J50" s="66"/>
      <c r="R50" s="166"/>
    </row>
    <row r="51" spans="6:18" ht="13.5" thickBot="1">
      <c r="F51" s="186"/>
      <c r="G51" s="66"/>
      <c r="H51" s="181"/>
      <c r="I51" s="66"/>
      <c r="J51" s="66"/>
      <c r="R51" s="166"/>
    </row>
    <row r="52" spans="6:18" ht="13.5" thickBot="1">
      <c r="F52" s="186"/>
      <c r="G52" s="66"/>
      <c r="H52" s="181"/>
      <c r="I52" s="66"/>
      <c r="J52" s="66"/>
    </row>
    <row r="53" spans="6:18" ht="13.5" thickBot="1">
      <c r="F53" s="186"/>
      <c r="G53" s="66"/>
      <c r="H53" s="181"/>
      <c r="I53" s="66"/>
      <c r="J53" s="66"/>
    </row>
    <row r="54" spans="6:18" ht="13.5" thickBot="1">
      <c r="F54" s="187"/>
    </row>
    <row r="55" spans="6:18" ht="13.5" thickBot="1">
      <c r="F55" s="187"/>
    </row>
    <row r="56" spans="6:18" ht="13.5" thickBot="1">
      <c r="F56" s="187"/>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codeName="Sheet13"/>
  <dimension ref="A13:R56"/>
  <sheetViews>
    <sheetView showGridLines="0" topLeftCell="C1" workbookViewId="0">
      <pane ySplit="23" topLeftCell="A24" activePane="bottomLeft" state="frozenSplit"/>
      <selection pane="bottomLeft" activeCell="F26" sqref="F26"/>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c r="B13" s="137" t="s">
        <v>212</v>
      </c>
    </row>
    <row r="15" spans="2:2" ht="2.25" customHeight="1"/>
    <row r="16" spans="2:2" ht="2.25" customHeight="1"/>
    <row r="17" spans="2:18" ht="2.25" customHeight="1"/>
    <row r="18" spans="2:18" ht="2.25" customHeight="1"/>
    <row r="19" spans="2:18" ht="2.25" customHeight="1">
      <c r="B19" s="138" t="s">
        <v>208</v>
      </c>
    </row>
    <row r="20" spans="2:18" ht="2.25" customHeight="1"/>
    <row r="21" spans="2:18" ht="16.5">
      <c r="D21" s="11"/>
      <c r="E21" s="5"/>
      <c r="F21" s="12"/>
      <c r="G21" s="12"/>
      <c r="H21" s="5"/>
      <c r="I21" s="5"/>
      <c r="J21" s="5"/>
      <c r="K21" s="11"/>
    </row>
    <row r="22" spans="2:18" s="139" customFormat="1" ht="63">
      <c r="B22" s="131" t="s">
        <v>208</v>
      </c>
      <c r="D22" s="139" t="s">
        <v>209</v>
      </c>
      <c r="E22" s="136"/>
      <c r="F22" s="139" t="s">
        <v>213</v>
      </c>
      <c r="G22" s="132"/>
      <c r="H22" s="139" t="s">
        <v>214</v>
      </c>
      <c r="I22" s="136"/>
      <c r="J22" s="139" t="s">
        <v>215</v>
      </c>
      <c r="K22" s="132"/>
      <c r="L22" s="139" t="s">
        <v>216</v>
      </c>
      <c r="N22" s="139" t="s">
        <v>217</v>
      </c>
      <c r="P22" s="139" t="s">
        <v>223</v>
      </c>
      <c r="R22" s="139" t="s">
        <v>211</v>
      </c>
    </row>
    <row r="25" spans="2:18" ht="25.5" customHeight="1" thickBot="1">
      <c r="B25" s="15" t="str">
        <f>IF('3. Rate Classes'!Q24=1,'3. Rate Classes'!C24, 0)</f>
        <v>Residential</v>
      </c>
      <c r="C25" s="8"/>
      <c r="D25" s="16" t="str">
        <f>IF(ISERROR(VLOOKUP($B25, '3. Rate Classes'!$C$24:$H$45,6,0)), "", VLOOKUP($B25, '3. Rate Classes'!$C$24:$H$45,6,0))</f>
        <v>kWh</v>
      </c>
      <c r="F25" s="69">
        <f>VLOOKUP($B25, '10. Adj Conn. to Current WS'!$B$25:$R$47, 17,0)</f>
        <v>1.5068419563765711E-3</v>
      </c>
      <c r="G25" s="57"/>
      <c r="H25" s="64">
        <f>VLOOKUP('9. Adj Network to Current WS'!$B25, '4. RRR Data'!$B$27:$M$49,11,0)</f>
        <v>14496569.656799998</v>
      </c>
      <c r="I25" s="71"/>
      <c r="J25" s="64">
        <f>VLOOKUP('9. Adj Network to Current WS'!$B25, '4. RRR Data'!$B$27:$M$49,12,0)</f>
        <v>0</v>
      </c>
      <c r="K25" s="58"/>
      <c r="L25" s="60">
        <f t="shared" ref="L25:L46" si="0">IF(F25="", "", IF(D25="kWh", F25*H25, F25*J25))</f>
        <v>21844.039382401748</v>
      </c>
      <c r="M25" s="55"/>
      <c r="N25" s="61">
        <f t="shared" ref="N25:N46" si="1">IF(ISERROR(L25/$L$49), "", L25/$L$49)</f>
        <v>0.53606013201729974</v>
      </c>
      <c r="O25" s="13"/>
      <c r="P25" s="62">
        <f>IF(ISERROR('8. Forecast Wholesale'!$P$117*N25), "", '8. Forecast Wholesale'!$P$117*N25)</f>
        <v>21844.039382401748</v>
      </c>
      <c r="R25" s="63">
        <f t="shared" ref="R25:R46" si="2">IF(D25="","",IF(D25="kWh",IF(H25&lt;&gt;0,P25/H25,),IF(J25&lt;&gt;0,P25/J25,0)))</f>
        <v>1.5068419563765711E-3</v>
      </c>
    </row>
    <row r="26" spans="2:18" ht="25.5" customHeight="1" thickBot="1">
      <c r="B26" s="15" t="str">
        <f>IF('3. Rate Classes'!Q25=1,'3. Rate Classes'!C25, 0)</f>
        <v>General Service Less Than 50 kW</v>
      </c>
      <c r="C26" s="8"/>
      <c r="D26" s="16" t="str">
        <f>IF(ISERROR(VLOOKUP($B26, '3. Rate Classes'!$C$24:$H$45,6,0)), "", VLOOKUP($B26, '3. Rate Classes'!$C$24:$H$45,6,0))</f>
        <v>kWh</v>
      </c>
      <c r="F26" s="69">
        <f>VLOOKUP($B26, '10. Adj Conn. to Current WS'!$B$25:$R$47, 17,0)</f>
        <v>1.5068419563765709E-3</v>
      </c>
      <c r="G26" s="57"/>
      <c r="H26" s="64">
        <f>VLOOKUP('9. Adj Network to Current WS'!$B26, '4. RRR Data'!$B$27:$M$49,11,0)</f>
        <v>5309941.8805999998</v>
      </c>
      <c r="I26" s="71"/>
      <c r="J26" s="64">
        <f>VLOOKUP('9. Adj Network to Current WS'!$B26, '4. RRR Data'!$B$27:$M$49,12,0)</f>
        <v>0</v>
      </c>
      <c r="K26" s="59"/>
      <c r="L26" s="60">
        <f t="shared" si="0"/>
        <v>8001.2432116091913</v>
      </c>
      <c r="M26" s="55"/>
      <c r="N26" s="61">
        <f t="shared" si="1"/>
        <v>0.19635322099690133</v>
      </c>
      <c r="P26" s="62">
        <f>IF(ISERROR('8. Forecast Wholesale'!$P$117*N26), "", '8. Forecast Wholesale'!$P$117*N26)</f>
        <v>8001.2432116091913</v>
      </c>
      <c r="R26" s="63">
        <f t="shared" si="2"/>
        <v>1.5068419563765709E-3</v>
      </c>
    </row>
    <row r="27" spans="2:18" ht="25.5" customHeight="1" thickBot="1">
      <c r="B27" s="15" t="str">
        <f>IF('3. Rate Classes'!Q26=1,'3. Rate Classes'!C26, 0)</f>
        <v>General Service 50 to 4,999 kW</v>
      </c>
      <c r="C27" s="8"/>
      <c r="D27" s="16" t="str">
        <f>IF(ISERROR(VLOOKUP($B27, '3. Rate Classes'!$C$24:$H$45,6,0)), "", VLOOKUP($B27, '3. Rate Classes'!$C$24:$H$45,6,0))</f>
        <v>kW</v>
      </c>
      <c r="F27" s="69">
        <f>VLOOKUP($B27, '10. Adj Conn. to Current WS'!$B$25:$R$47, 17,0)</f>
        <v>0.56205204972846101</v>
      </c>
      <c r="G27" s="57"/>
      <c r="H27" s="64">
        <f>VLOOKUP('9. Adj Network to Current WS'!$B27, '4. RRR Data'!$B$27:$M$49,11,0)</f>
        <v>7124651</v>
      </c>
      <c r="I27" s="71"/>
      <c r="J27" s="64">
        <f>VLOOKUP('9. Adj Network to Current WS'!$B27, '4. RRR Data'!$B$27:$M$49,12,0)</f>
        <v>18736.400000000001</v>
      </c>
      <c r="K27" s="59"/>
      <c r="L27" s="60">
        <f t="shared" si="0"/>
        <v>10530.832024532338</v>
      </c>
      <c r="M27" s="55"/>
      <c r="N27" s="61">
        <f t="shared" si="1"/>
        <v>0.25843018804803713</v>
      </c>
      <c r="P27" s="62">
        <f>IF(ISERROR('8. Forecast Wholesale'!$P$117*N27), "", '8. Forecast Wholesale'!$P$117*N27)</f>
        <v>10530.832024532338</v>
      </c>
      <c r="R27" s="63">
        <f t="shared" si="2"/>
        <v>0.56205204972846101</v>
      </c>
    </row>
    <row r="28" spans="2:18" ht="25.5" customHeight="1" thickBot="1">
      <c r="B28" s="15" t="str">
        <f>IF('3. Rate Classes'!Q27=1,'3. Rate Classes'!C27, 0)</f>
        <v>Unmetered Scattered Load</v>
      </c>
      <c r="C28" s="8"/>
      <c r="D28" s="16" t="str">
        <f>IF(ISERROR(VLOOKUP($B28, '3. Rate Classes'!$C$24:$H$45,6,0)), "", VLOOKUP($B28, '3. Rate Classes'!$C$24:$H$45,6,0))</f>
        <v>kWh</v>
      </c>
      <c r="F28" s="69">
        <f>VLOOKUP($B28, '10. Adj Conn. to Current WS'!$B$25:$R$47, 17,0)</f>
        <v>1.5068419563765711E-3</v>
      </c>
      <c r="G28" s="57"/>
      <c r="H28" s="64">
        <f>VLOOKUP('9. Adj Network to Current WS'!$B28, '4. RRR Data'!$B$27:$M$49,11,0)</f>
        <v>5617.8541999999998</v>
      </c>
      <c r="I28" s="71"/>
      <c r="J28" s="64">
        <f>VLOOKUP('9. Adj Network to Current WS'!$B28, '4. RRR Data'!$B$27:$M$49,12,0)</f>
        <v>0</v>
      </c>
      <c r="K28" s="59"/>
      <c r="L28" s="60">
        <f t="shared" si="0"/>
        <v>8.4652184133663368</v>
      </c>
      <c r="M28" s="55"/>
      <c r="N28" s="61">
        <f t="shared" si="1"/>
        <v>2.0773932974504179E-4</v>
      </c>
      <c r="P28" s="62">
        <f>IF(ISERROR('8. Forecast Wholesale'!$P$117*N28), "", '8. Forecast Wholesale'!$P$117*N28)</f>
        <v>8.4652184133663368</v>
      </c>
      <c r="R28" s="63">
        <f t="shared" si="2"/>
        <v>1.5068419563765711E-3</v>
      </c>
    </row>
    <row r="29" spans="2:18" ht="25.5" customHeight="1" thickBot="1">
      <c r="B29" s="15" t="str">
        <f>IF('3. Rate Classes'!Q28=1,'3. Rate Classes'!C28, 0)</f>
        <v>Sentinel Lighting</v>
      </c>
      <c r="C29" s="8"/>
      <c r="D29" s="16" t="str">
        <f>IF(ISERROR(VLOOKUP($B29, '3. Rate Classes'!$C$24:$H$45,6,0)), "", VLOOKUP($B29, '3. Rate Classes'!$C$24:$H$45,6,0))</f>
        <v>kW</v>
      </c>
      <c r="F29" s="69">
        <f>VLOOKUP($B29, '10. Adj Conn. to Current WS'!$B$25:$R$47, 17,0)</f>
        <v>0.44365732458458762</v>
      </c>
      <c r="G29" s="57"/>
      <c r="H29" s="64">
        <f>VLOOKUP('9. Adj Network to Current WS'!$B29, '4. RRR Data'!$B$27:$M$49,11,0)</f>
        <v>26265</v>
      </c>
      <c r="I29" s="71"/>
      <c r="J29" s="64">
        <f>VLOOKUP('9. Adj Network to Current WS'!$B29, '4. RRR Data'!$B$27:$M$49,12,0)</f>
        <v>60.76</v>
      </c>
      <c r="K29" s="59"/>
      <c r="L29" s="60">
        <f t="shared" si="0"/>
        <v>26.956619041759541</v>
      </c>
      <c r="M29" s="55"/>
      <c r="N29" s="61">
        <f t="shared" si="1"/>
        <v>6.6152457012631793E-4</v>
      </c>
      <c r="P29" s="62">
        <f>IF(ISERROR('8. Forecast Wholesale'!$P$117*N29), "", '8. Forecast Wholesale'!$P$117*N29)</f>
        <v>26.956619041759541</v>
      </c>
      <c r="R29" s="63">
        <f t="shared" si="2"/>
        <v>0.44365732458458762</v>
      </c>
    </row>
    <row r="30" spans="2:18" ht="25.5" customHeight="1" thickBot="1">
      <c r="B30" s="15" t="str">
        <f>IF('3. Rate Classes'!Q29=1,'3. Rate Classes'!C29, 0)</f>
        <v>Street Lighting</v>
      </c>
      <c r="C30" s="8"/>
      <c r="D30" s="16" t="str">
        <f>IF(ISERROR(VLOOKUP($B30, '3. Rate Classes'!$C$24:$H$45,6,0)), "", VLOOKUP($B30, '3. Rate Classes'!$C$24:$H$45,6,0))</f>
        <v>kW</v>
      </c>
      <c r="F30" s="69">
        <f>VLOOKUP($B30, '10. Adj Conn. to Current WS'!$B$25:$R$47, 17,0)</f>
        <v>0.43461627284632814</v>
      </c>
      <c r="G30" s="57"/>
      <c r="H30" s="64">
        <f>VLOOKUP('9. Adj Network to Current WS'!$B30, '4. RRR Data'!$B$27:$M$49,11,0)</f>
        <v>290000</v>
      </c>
      <c r="I30" s="71"/>
      <c r="J30" s="64">
        <f>VLOOKUP('9. Adj Network to Current WS'!$B30, '4. RRR Data'!$B$27:$M$49,12,0)</f>
        <v>777</v>
      </c>
      <c r="K30" s="59"/>
      <c r="L30" s="60">
        <f t="shared" si="0"/>
        <v>337.69684400159696</v>
      </c>
      <c r="M30" s="55"/>
      <c r="N30" s="61">
        <f t="shared" si="1"/>
        <v>8.2871950378903686E-3</v>
      </c>
      <c r="P30" s="62">
        <f>IF(ISERROR('8. Forecast Wholesale'!$P$117*N30), "", '8. Forecast Wholesale'!$P$117*N30)</f>
        <v>337.69684400159696</v>
      </c>
      <c r="R30" s="63">
        <f t="shared" si="2"/>
        <v>0.43461627284632814</v>
      </c>
    </row>
    <row r="31" spans="2:18" ht="25.5" hidden="1" customHeight="1" thickBot="1">
      <c r="B31" s="15">
        <f>IF('3. Rate Classes'!Q30=1,'3. Rate Classes'!C30, 0)</f>
        <v>0</v>
      </c>
      <c r="C31" s="8"/>
      <c r="D31" s="16" t="str">
        <f>IF(ISERROR(VLOOKUP($B31, '3. Rate Classes'!$C$24:$H$45,6,0)), "", VLOOKUP($B31, '3. Rate Classes'!$C$24:$H$45,6,0))</f>
        <v/>
      </c>
      <c r="F31" s="69" t="str">
        <f>VLOOKUP($B31, '10. Adj Conn. to Current WS'!$B$25:$R$47, 17,0)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IF(ISERROR('8. Forecast Wholesale'!$P$117*N31), "", '8. Forecast Wholesale'!$P$117*N31)</f>
        <v/>
      </c>
      <c r="R31" s="63" t="str">
        <f t="shared" si="2"/>
        <v/>
      </c>
    </row>
    <row r="32" spans="2:18" ht="25.5" hidden="1" customHeight="1" thickBot="1">
      <c r="B32" s="15">
        <f>IF('3. Rate Classes'!Q31=1,'3. Rate Classes'!C31, 0)</f>
        <v>0</v>
      </c>
      <c r="C32" s="8"/>
      <c r="D32" s="16" t="str">
        <f>IF(ISERROR(VLOOKUP($B32, '3. Rate Classes'!$C$24:$H$45,6,0)), "", VLOOKUP($B32, '3. Rate Classes'!$C$24:$H$45,6,0))</f>
        <v/>
      </c>
      <c r="F32" s="69" t="str">
        <f>VLOOKUP($B32, '10. Adj Conn. to Current WS'!$B$25:$R$47, 17,0)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IF(ISERROR('8. Forecast Wholesale'!$P$117*N32), "", '8. Forecast Wholesale'!$P$117*N32)</f>
        <v/>
      </c>
      <c r="R32" s="63" t="str">
        <f t="shared" si="2"/>
        <v/>
      </c>
    </row>
    <row r="33" spans="2:18" ht="25.5" hidden="1" customHeight="1" thickBot="1">
      <c r="B33" s="15">
        <f>IF('3. Rate Classes'!Q32=1,'3. Rate Classes'!C32, 0)</f>
        <v>0</v>
      </c>
      <c r="C33" s="8"/>
      <c r="D33" s="16" t="str">
        <f>IF(ISERROR(VLOOKUP($B33, '3. Rate Classes'!$C$24:$H$45,6,0)), "", VLOOKUP($B33, '3. Rate Classes'!$C$24:$H$45,6,0))</f>
        <v/>
      </c>
      <c r="F33" s="69" t="str">
        <f>VLOOKUP($B33, '10. Adj Conn. to Current WS'!$B$25:$R$47, 17,0)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IF(ISERROR('8. Forecast Wholesale'!$P$117*N33), "", '8. Forecast Wholesale'!$P$117*N33)</f>
        <v/>
      </c>
      <c r="R33" s="63" t="str">
        <f t="shared" si="2"/>
        <v/>
      </c>
    </row>
    <row r="34" spans="2:18" ht="25.5" hidden="1" customHeight="1" thickBot="1">
      <c r="B34" s="15">
        <f>IF('3. Rate Classes'!Q33=1,'3. Rate Classes'!C33, 0)</f>
        <v>0</v>
      </c>
      <c r="C34" s="8"/>
      <c r="D34" s="16" t="str">
        <f>IF(ISERROR(VLOOKUP($B34, '3. Rate Classes'!$C$24:$H$45,6,0)), "", VLOOKUP($B34, '3. Rate Classes'!$C$24:$H$45,6,0))</f>
        <v/>
      </c>
      <c r="F34" s="69" t="str">
        <f>VLOOKUP($B34, '10. Adj Conn. to Current WS'!$B$25:$R$47, 17,0)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IF(ISERROR('8. Forecast Wholesale'!$P$117*N34), "", '8. Forecast Wholesale'!$P$117*N34)</f>
        <v/>
      </c>
      <c r="R34" s="63" t="str">
        <f t="shared" si="2"/>
        <v/>
      </c>
    </row>
    <row r="35" spans="2:18" ht="25.5" hidden="1" customHeight="1" thickBot="1">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c r="F47" s="69"/>
      <c r="G47" s="37"/>
      <c r="H47" s="64"/>
      <c r="I47" s="71"/>
      <c r="J47" s="64"/>
      <c r="R47" s="63"/>
    </row>
    <row r="48" spans="2:18" ht="13.5" thickBot="1">
      <c r="F48" s="69"/>
      <c r="G48" s="37"/>
      <c r="H48" s="37"/>
      <c r="I48" s="37"/>
      <c r="J48" s="37"/>
      <c r="R48" s="63"/>
    </row>
    <row r="49" spans="6:18" ht="13.5" thickBot="1">
      <c r="F49" s="69"/>
      <c r="G49" s="37"/>
      <c r="H49" s="37"/>
      <c r="I49" s="37"/>
      <c r="J49" s="37"/>
      <c r="L49" s="70">
        <f>SUM(L25:L46)</f>
        <v>40749.2333</v>
      </c>
      <c r="R49" s="63"/>
    </row>
    <row r="50" spans="6:18" ht="13.5" thickBot="1">
      <c r="F50" s="69"/>
      <c r="G50" s="37"/>
      <c r="H50" s="37"/>
      <c r="I50" s="37"/>
      <c r="J50" s="37"/>
      <c r="R50" s="63"/>
    </row>
    <row r="51" spans="6:18" ht="13.5" thickBot="1">
      <c r="F51" s="69"/>
      <c r="G51" s="37"/>
      <c r="H51" s="37"/>
      <c r="I51" s="37"/>
      <c r="J51" s="37"/>
      <c r="R51" s="63"/>
    </row>
    <row r="52" spans="6:18" ht="13.5" thickBot="1">
      <c r="F52" s="69"/>
      <c r="G52" s="37"/>
      <c r="H52" s="37"/>
      <c r="I52" s="37"/>
      <c r="J52" s="37"/>
      <c r="R52" s="63"/>
    </row>
    <row r="53" spans="6:18" ht="13.5" thickBot="1">
      <c r="F53" s="67"/>
      <c r="R53" s="63"/>
    </row>
    <row r="54" spans="6:18" ht="13.5" thickBot="1">
      <c r="F54" s="67"/>
    </row>
    <row r="55" spans="6:18" ht="13.5" thickBot="1">
      <c r="F55" s="56"/>
    </row>
    <row r="56" spans="6:18" ht="13.5" thickBot="1">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Sheet14">
    <pageSetUpPr fitToPage="1"/>
  </sheetPr>
  <dimension ref="A13:X59"/>
  <sheetViews>
    <sheetView showGridLines="0" workbookViewId="0">
      <pane ySplit="24" topLeftCell="A27" activePane="bottomLeft" state="frozenSplit"/>
      <selection pane="bottomLeft" activeCell="F29" sqref="F29"/>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c r="B13" s="200" t="s">
        <v>257</v>
      </c>
      <c r="C13" s="200"/>
      <c r="D13" s="200"/>
      <c r="E13" s="200"/>
      <c r="F13" s="200"/>
      <c r="G13" s="200"/>
      <c r="H13" s="200"/>
      <c r="I13" s="200"/>
      <c r="J13" s="200"/>
      <c r="K13" s="200"/>
      <c r="L13" s="200"/>
    </row>
    <row r="14" spans="2:12" ht="3.75" customHeight="1"/>
    <row r="15" spans="2:12" ht="3.75" customHeight="1"/>
    <row r="16" spans="2:12" ht="3.75" customHeight="1"/>
    <row r="17" spans="2:24" ht="3.75" customHeight="1"/>
    <row r="18" spans="2:24" ht="3.75" customHeight="1"/>
    <row r="19" spans="2:24" ht="3.75" customHeight="1"/>
    <row r="20" spans="2:24" ht="3.75" customHeight="1"/>
    <row r="21" spans="2:24" ht="3.75" customHeight="1"/>
    <row r="22" spans="2:24" ht="16.5">
      <c r="J22" s="76"/>
      <c r="K22" s="77"/>
      <c r="L22" s="78"/>
      <c r="M22" s="78"/>
      <c r="N22" s="78"/>
      <c r="O22" s="78"/>
      <c r="P22" s="78"/>
      <c r="Q22" s="78"/>
      <c r="R22" s="78"/>
      <c r="S22" s="78"/>
      <c r="T22" s="78"/>
    </row>
    <row r="23" spans="2:24" ht="47.25">
      <c r="B23" s="159" t="s">
        <v>208</v>
      </c>
      <c r="C23" s="134"/>
      <c r="D23" s="136" t="s">
        <v>209</v>
      </c>
      <c r="E23" s="135"/>
      <c r="F23" s="136" t="s">
        <v>210</v>
      </c>
      <c r="G23" s="132"/>
      <c r="H23" s="136" t="s">
        <v>211</v>
      </c>
      <c r="I23" s="133"/>
      <c r="J23" s="78"/>
      <c r="K23" s="77"/>
      <c r="L23" s="78"/>
      <c r="M23" s="78"/>
      <c r="N23" s="78"/>
      <c r="O23" s="78"/>
      <c r="P23" s="78"/>
      <c r="Q23" s="78"/>
      <c r="R23" s="78"/>
      <c r="S23" s="78"/>
      <c r="T23" s="78"/>
    </row>
    <row r="24" spans="2:24">
      <c r="J24" s="78"/>
      <c r="K24" s="78"/>
      <c r="L24" s="78"/>
      <c r="M24" s="78"/>
      <c r="N24" s="78"/>
      <c r="O24" s="78"/>
      <c r="P24" s="78"/>
      <c r="Q24" s="78"/>
      <c r="R24" s="78"/>
      <c r="S24" s="78"/>
      <c r="T24" s="78"/>
    </row>
    <row r="25" spans="2:24" hidden="1">
      <c r="J25" s="78"/>
      <c r="K25" s="78"/>
      <c r="L25" s="78"/>
      <c r="M25" s="78"/>
      <c r="N25" s="78"/>
      <c r="O25" s="78"/>
      <c r="P25" s="78"/>
      <c r="Q25" s="78"/>
      <c r="R25" s="78"/>
      <c r="S25" s="78"/>
      <c r="T25" s="78"/>
    </row>
    <row r="26" spans="2:24" ht="25.5" customHeight="1" thickBot="1">
      <c r="B26" s="15" t="str">
        <f>IF('3. Rate Classes'!Q24=1,'3. Rate Classes'!C24, 0)</f>
        <v>Residential</v>
      </c>
      <c r="C26" s="8"/>
      <c r="D26" s="16" t="str">
        <f>IF(ISERROR(VLOOKUP($B26, '3. Rate Classes'!$C$24:$H$45,6,0)), "", VLOOKUP($B26, '3. Rate Classes'!$C$24:$H$45,6,0))</f>
        <v>kWh</v>
      </c>
      <c r="F26" s="69">
        <f>VLOOKUP($B26, '11. Adj Network to Forecast WS'!$B$25:$R$48,17,0)</f>
        <v>6.6496483320945378E-3</v>
      </c>
      <c r="G26" s="57"/>
      <c r="H26" s="69">
        <f>VLOOKUP($B26, '12. Adj Conn. to Forecast WS'!$B$25:$R$48,17,0)</f>
        <v>1.5068419563765711E-3</v>
      </c>
      <c r="I26" s="68"/>
      <c r="J26" s="79"/>
      <c r="K26" s="80"/>
      <c r="L26" s="81"/>
      <c r="M26" s="82"/>
      <c r="N26" s="83"/>
      <c r="O26" s="84"/>
      <c r="P26" s="81"/>
      <c r="Q26" s="78"/>
      <c r="R26" s="75"/>
      <c r="S26" s="78"/>
      <c r="T26" s="78"/>
    </row>
    <row r="27" spans="2:24" ht="25.5" customHeight="1" thickBot="1">
      <c r="B27" s="15" t="str">
        <f>IF('3. Rate Classes'!Q25=1,'3. Rate Classes'!C25, 0)</f>
        <v>General Service Less Than 50 kW</v>
      </c>
      <c r="C27" s="8"/>
      <c r="D27" s="16" t="str">
        <f>IF(ISERROR(VLOOKUP($B27, '3. Rate Classes'!$C$24:$H$45,6,0)), "", VLOOKUP($B27, '3. Rate Classes'!$C$24:$H$45,6,0))</f>
        <v>kWh</v>
      </c>
      <c r="F27" s="69">
        <f>VLOOKUP($B27, '11. Adj Network to Forecast WS'!$B$25:$R$48,17,0)</f>
        <v>5.910798517417366E-3</v>
      </c>
      <c r="G27" s="57"/>
      <c r="H27" s="69">
        <f>VLOOKUP($B27, '12. Adj Conn. to Forecast WS'!$B$25:$R$48,17,0)</f>
        <v>1.5068419563765709E-3</v>
      </c>
      <c r="I27" s="68"/>
      <c r="J27" s="79"/>
      <c r="K27" s="80"/>
      <c r="L27" s="81"/>
      <c r="M27" s="82"/>
      <c r="N27" s="83"/>
      <c r="O27" s="78"/>
      <c r="P27" s="81"/>
      <c r="Q27" s="78"/>
      <c r="R27" s="75"/>
      <c r="S27" s="78"/>
      <c r="T27" s="78"/>
    </row>
    <row r="28" spans="2:24" ht="25.5" customHeight="1" thickBot="1">
      <c r="B28" s="15" t="str">
        <f>IF('3. Rate Classes'!Q26=1,'3. Rate Classes'!C26, 0)</f>
        <v>General Service 50 to 4,999 kW</v>
      </c>
      <c r="C28" s="8"/>
      <c r="D28" s="16" t="str">
        <f>IF(ISERROR(VLOOKUP($B28, '3. Rate Classes'!$C$24:$H$45,6,0)), "", VLOOKUP($B28, '3. Rate Classes'!$C$24:$H$45,6,0))</f>
        <v>kW</v>
      </c>
      <c r="F28" s="69">
        <f>VLOOKUP($B28, '11. Adj Network to Forecast WS'!$B$25:$R$48,17,0)</f>
        <v>2.4401042879581194</v>
      </c>
      <c r="G28" s="57"/>
      <c r="H28" s="69">
        <f>VLOOKUP($B28, '12. Adj Conn. to Forecast WS'!$B$25:$R$48,17,0)</f>
        <v>0.56205204972846101</v>
      </c>
      <c r="I28" s="68"/>
      <c r="J28" s="79"/>
      <c r="K28" s="80"/>
      <c r="L28" s="81"/>
      <c r="M28" s="82"/>
      <c r="N28" s="83"/>
      <c r="O28" s="78"/>
      <c r="P28" s="81"/>
      <c r="Q28" s="78"/>
      <c r="R28" s="75"/>
      <c r="S28" s="78"/>
      <c r="T28" s="78"/>
      <c r="U28" s="85"/>
      <c r="V28" s="85"/>
      <c r="W28" s="85"/>
      <c r="X28" s="85"/>
    </row>
    <row r="29" spans="2:24" ht="25.5" customHeight="1" thickBot="1">
      <c r="B29" s="15" t="str">
        <f>IF('3. Rate Classes'!Q27=1,'3. Rate Classes'!C27, 0)</f>
        <v>Unmetered Scattered Load</v>
      </c>
      <c r="C29" s="8"/>
      <c r="D29" s="16" t="str">
        <f>IF(ISERROR(VLOOKUP($B29, '3. Rate Classes'!$C$24:$H$45,6,0)), "", VLOOKUP($B29, '3. Rate Classes'!$C$24:$H$45,6,0))</f>
        <v>kWh</v>
      </c>
      <c r="F29" s="69">
        <f>VLOOKUP($B29, '11. Adj Network to Forecast WS'!$B$25:$R$48,17,0)</f>
        <v>5.9107985174173677E-3</v>
      </c>
      <c r="G29" s="57"/>
      <c r="H29" s="69">
        <f>VLOOKUP($B29, '12. Adj Conn. to Forecast WS'!$B$25:$R$48,17,0)</f>
        <v>1.5068419563765711E-3</v>
      </c>
      <c r="I29" s="68"/>
      <c r="J29" s="79"/>
      <c r="K29" s="80"/>
      <c r="L29" s="81"/>
      <c r="M29" s="82"/>
      <c r="N29" s="83"/>
      <c r="O29" s="78"/>
      <c r="P29" s="81"/>
      <c r="Q29" s="78"/>
      <c r="R29" s="75"/>
      <c r="S29" s="78"/>
      <c r="T29" s="78"/>
      <c r="U29" s="85"/>
      <c r="V29" s="85"/>
      <c r="W29" s="85"/>
      <c r="X29" s="85"/>
    </row>
    <row r="30" spans="2:24" ht="25.5" customHeight="1" thickBot="1">
      <c r="B30" s="15" t="str">
        <f>IF('3. Rate Classes'!Q28=1,'3. Rate Classes'!C28, 0)</f>
        <v>Sentinel Lighting</v>
      </c>
      <c r="C30" s="8"/>
      <c r="D30" s="16" t="str">
        <f>IF(ISERROR(VLOOKUP($B30, '3. Rate Classes'!$C$24:$H$45,6,0)), "", VLOOKUP($B30, '3. Rate Classes'!$C$24:$H$45,6,0))</f>
        <v>kW</v>
      </c>
      <c r="F30" s="69">
        <f>VLOOKUP($B30, '11. Adj Network to Forecast WS'!$B$25:$R$48,17,0)</f>
        <v>1.8496577360575344</v>
      </c>
      <c r="G30" s="57"/>
      <c r="H30" s="69">
        <f>VLOOKUP($B30, '12. Adj Conn. to Forecast WS'!$B$25:$R$48,17,0)</f>
        <v>0.44365732458458762</v>
      </c>
      <c r="I30" s="68"/>
      <c r="J30" s="79"/>
      <c r="K30" s="80"/>
      <c r="L30" s="81"/>
      <c r="M30" s="82"/>
      <c r="N30" s="83"/>
      <c r="O30" s="78"/>
      <c r="P30" s="81"/>
      <c r="Q30" s="78"/>
      <c r="R30" s="75"/>
      <c r="S30" s="78"/>
      <c r="T30" s="78"/>
      <c r="U30" s="85"/>
      <c r="V30" s="85"/>
      <c r="W30" s="85"/>
      <c r="X30" s="85"/>
    </row>
    <row r="31" spans="2:24" ht="25.5" customHeight="1" thickBot="1">
      <c r="B31" s="15" t="str">
        <f>IF('3. Rate Classes'!Q29=1,'3. Rate Classes'!C29, 0)</f>
        <v>Street Lighting</v>
      </c>
      <c r="C31" s="8"/>
      <c r="D31" s="16" t="str">
        <f>IF(ISERROR(VLOOKUP($B31, '3. Rate Classes'!$C$24:$H$45,6,0)), "", VLOOKUP($B31, '3. Rate Classes'!$C$24:$H$45,6,0))</f>
        <v>kW</v>
      </c>
      <c r="F31" s="69">
        <f>VLOOKUP($B31, '11. Adj Network to Forecast WS'!$B$25:$R$48,17,0)</f>
        <v>1.8403693383873072</v>
      </c>
      <c r="G31" s="57"/>
      <c r="H31" s="69">
        <f>VLOOKUP($B31, '12. Adj Conn. to Forecast WS'!$B$25:$R$48,17,0)</f>
        <v>0.43461627284632814</v>
      </c>
      <c r="I31" s="68"/>
      <c r="J31" s="79"/>
      <c r="K31" s="80"/>
      <c r="L31" s="81"/>
      <c r="M31" s="82"/>
      <c r="N31" s="83"/>
      <c r="O31" s="78"/>
      <c r="P31" s="81"/>
      <c r="Q31" s="78"/>
      <c r="R31" s="75"/>
      <c r="S31" s="78"/>
      <c r="T31" s="78"/>
      <c r="U31" s="85"/>
      <c r="V31" s="85"/>
      <c r="W31" s="85"/>
      <c r="X31" s="85"/>
    </row>
    <row r="32" spans="2:24" ht="25.5" hidden="1" customHeight="1" thickBot="1">
      <c r="B32" s="15">
        <f>IF('3. Rate Classes'!Q30=1,'3. Rate Classes'!C30, 0)</f>
        <v>0</v>
      </c>
      <c r="C32" s="8"/>
      <c r="D32" s="16" t="str">
        <f>IF(ISERROR(VLOOKUP($B32, '3. Rate Classes'!$C$24:$H$45,6,0)), "", VLOOKUP($B32, '3. Rate Classes'!$C$24:$H$45,6,0))</f>
        <v/>
      </c>
      <c r="F32" s="69" t="str">
        <f>VLOOKUP($B32, '11. Adj Network to Forecast WS'!$B$25:$R$48,17,0)</f>
        <v/>
      </c>
      <c r="G32" s="57"/>
      <c r="H32" s="69" t="str">
        <f>VLOOKUP($B32, '12. Adj Conn. to Forecast WS'!$B$25:$R$48,17,0)</f>
        <v/>
      </c>
      <c r="I32" s="68"/>
      <c r="J32" s="79"/>
      <c r="K32" s="80"/>
      <c r="L32" s="81"/>
      <c r="M32" s="82"/>
      <c r="N32" s="83"/>
      <c r="O32" s="78"/>
      <c r="P32" s="81"/>
      <c r="Q32" s="78"/>
      <c r="R32" s="75"/>
      <c r="S32" s="78"/>
      <c r="T32" s="78"/>
      <c r="U32" s="85"/>
      <c r="V32" s="85"/>
      <c r="W32" s="85"/>
      <c r="X32" s="85"/>
    </row>
    <row r="33" spans="2:24" ht="25.5" hidden="1" customHeight="1" thickBot="1">
      <c r="B33" s="15">
        <f>IF('3. Rate Classes'!Q31=1,'3. Rate Classes'!C31, 0)</f>
        <v>0</v>
      </c>
      <c r="C33" s="8"/>
      <c r="D33" s="16" t="str">
        <f>IF(ISERROR(VLOOKUP($B33, '3. Rate Classes'!$C$24:$H$45,6,0)), "", VLOOKUP($B33, '3. Rate Classes'!$C$24:$H$45,6,0))</f>
        <v/>
      </c>
      <c r="F33" s="69" t="str">
        <f>VLOOKUP($B33, '11. Adj Network to Forecast WS'!$B$25:$R$48,17,0)</f>
        <v/>
      </c>
      <c r="G33" s="57"/>
      <c r="H33" s="69" t="str">
        <f>VLOOKUP($B33, '12. Adj Conn. to Forecast WS'!$B$25:$R$48,17,0)</f>
        <v/>
      </c>
      <c r="I33" s="68"/>
      <c r="J33" s="79"/>
      <c r="K33" s="80"/>
      <c r="L33" s="81"/>
      <c r="M33" s="82"/>
      <c r="N33" s="83"/>
      <c r="O33" s="78"/>
      <c r="P33" s="81"/>
      <c r="Q33" s="78"/>
      <c r="R33" s="75"/>
      <c r="S33" s="78"/>
      <c r="T33" s="78"/>
      <c r="U33" s="85"/>
      <c r="V33" s="85"/>
      <c r="W33" s="85"/>
      <c r="X33" s="85"/>
    </row>
    <row r="34" spans="2:24" ht="25.5" hidden="1" customHeight="1" thickBot="1">
      <c r="B34" s="15">
        <f>IF('3. Rate Classes'!Q32=1,'3. Rate Classes'!C32, 0)</f>
        <v>0</v>
      </c>
      <c r="C34" s="8"/>
      <c r="D34" s="16" t="str">
        <f>IF(ISERROR(VLOOKUP($B34, '3. Rate Classes'!$C$24:$H$45,6,0)), "", VLOOKUP($B34, '3. Rate Classes'!$C$24:$H$45,6,0))</f>
        <v/>
      </c>
      <c r="F34" s="69" t="str">
        <f>VLOOKUP($B34, '11. Adj Network to Forecast WS'!$B$25:$R$48,17,0)</f>
        <v/>
      </c>
      <c r="G34" s="57"/>
      <c r="H34" s="69" t="str">
        <f>VLOOKUP($B34, '12. Adj Conn. to Forecast WS'!$B$25:$R$48,17,0)</f>
        <v/>
      </c>
      <c r="I34" s="68"/>
      <c r="J34" s="79"/>
      <c r="K34" s="80"/>
      <c r="L34" s="81"/>
      <c r="M34" s="82"/>
      <c r="N34" s="83"/>
      <c r="O34" s="78"/>
      <c r="P34" s="81"/>
      <c r="Q34" s="78"/>
      <c r="R34" s="75"/>
      <c r="S34" s="78"/>
      <c r="T34" s="78"/>
      <c r="U34" s="85"/>
      <c r="V34" s="85"/>
      <c r="W34" s="85"/>
      <c r="X34" s="85"/>
    </row>
    <row r="35" spans="2:24" ht="25.5" hidden="1" customHeight="1" thickBot="1">
      <c r="B35" s="15">
        <f>IF('3. Rate Classes'!Q33=1,'3. Rate Classes'!C33, 0)</f>
        <v>0</v>
      </c>
      <c r="C35" s="8"/>
      <c r="D35" s="16" t="str">
        <f>IF(ISERROR(VLOOKUP($B35, '3. Rate Classes'!$C$24:$H$45,6,0)), "", VLOOKUP($B35, '3. Rate Classes'!$C$24:$H$45,6,0))</f>
        <v/>
      </c>
      <c r="F35" s="69" t="str">
        <f>VLOOKUP($B35, '11. Adj Network to Forecast WS'!$B$25:$R$48,17,0)</f>
        <v/>
      </c>
      <c r="G35" s="57"/>
      <c r="H35" s="69" t="str">
        <f>VLOOKUP($B35, '12. Adj Conn. to Forecast WS'!$B$25:$R$48,17,0)</f>
        <v/>
      </c>
      <c r="I35" s="68"/>
      <c r="J35" s="79"/>
      <c r="K35" s="80"/>
      <c r="L35" s="81"/>
      <c r="M35" s="82"/>
      <c r="N35" s="83"/>
      <c r="O35" s="78"/>
      <c r="P35" s="81"/>
      <c r="Q35" s="78"/>
      <c r="R35" s="75"/>
      <c r="S35" s="78"/>
      <c r="T35" s="78"/>
      <c r="U35" s="85"/>
      <c r="V35" s="85"/>
      <c r="W35" s="85"/>
      <c r="X35" s="85"/>
    </row>
    <row r="36" spans="2:24" ht="25.5" hidden="1" customHeight="1" thickBot="1">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c r="F48" s="69"/>
      <c r="G48" s="37"/>
      <c r="H48" s="85"/>
      <c r="I48" s="85"/>
      <c r="J48" s="78"/>
      <c r="K48" s="78"/>
      <c r="L48" s="78"/>
      <c r="M48" s="78"/>
      <c r="N48" s="78"/>
      <c r="O48" s="78"/>
      <c r="P48" s="78"/>
      <c r="Q48" s="78"/>
      <c r="R48" s="75"/>
      <c r="S48" s="78"/>
      <c r="T48" s="78"/>
      <c r="U48" s="85"/>
      <c r="V48" s="85"/>
      <c r="W48" s="85"/>
      <c r="X48" s="85"/>
    </row>
    <row r="49" spans="6:24" ht="13.5" thickBot="1">
      <c r="F49" s="69"/>
      <c r="G49" s="37"/>
      <c r="H49" s="85"/>
      <c r="I49" s="85"/>
      <c r="J49" s="78"/>
      <c r="K49" s="78"/>
      <c r="L49" s="78"/>
      <c r="M49" s="78"/>
      <c r="N49" s="78"/>
      <c r="O49" s="78"/>
      <c r="P49" s="78"/>
      <c r="Q49" s="78"/>
      <c r="R49" s="75"/>
      <c r="S49" s="78"/>
      <c r="T49" s="78"/>
      <c r="U49" s="85"/>
      <c r="V49" s="85"/>
      <c r="W49" s="85"/>
      <c r="X49" s="85"/>
    </row>
    <row r="50" spans="6:24" ht="13.5" thickBot="1">
      <c r="F50" s="69"/>
      <c r="G50" s="37"/>
      <c r="H50" s="85"/>
      <c r="I50" s="85"/>
      <c r="J50" s="78"/>
      <c r="K50" s="78"/>
      <c r="L50" s="81"/>
      <c r="M50" s="78"/>
      <c r="N50" s="78"/>
      <c r="O50" s="78"/>
      <c r="P50" s="78"/>
      <c r="Q50" s="78"/>
      <c r="R50" s="75"/>
      <c r="S50" s="78"/>
      <c r="T50" s="78"/>
      <c r="U50" s="85"/>
      <c r="V50" s="85"/>
      <c r="W50" s="85"/>
      <c r="X50" s="85"/>
    </row>
    <row r="51" spans="6:24" ht="13.5" thickBot="1">
      <c r="F51" s="69"/>
      <c r="G51" s="37"/>
      <c r="H51" s="85"/>
      <c r="I51" s="85"/>
      <c r="J51" s="78"/>
      <c r="K51" s="78"/>
      <c r="L51" s="78"/>
      <c r="M51" s="78"/>
      <c r="N51" s="78"/>
      <c r="O51" s="78"/>
      <c r="P51" s="78"/>
      <c r="Q51" s="78"/>
      <c r="R51" s="75"/>
      <c r="S51" s="78"/>
      <c r="T51" s="78"/>
      <c r="U51" s="85"/>
      <c r="V51" s="85"/>
      <c r="W51" s="85"/>
      <c r="X51" s="85"/>
    </row>
    <row r="52" spans="6:24" ht="13.5" thickBot="1">
      <c r="F52" s="69"/>
      <c r="G52" s="37"/>
      <c r="H52" s="85"/>
      <c r="I52" s="85"/>
      <c r="J52" s="78"/>
      <c r="K52" s="78"/>
      <c r="L52" s="78"/>
      <c r="M52" s="78"/>
      <c r="N52" s="78"/>
      <c r="O52" s="78"/>
      <c r="P52" s="78"/>
      <c r="Q52" s="78"/>
      <c r="R52" s="75"/>
      <c r="S52" s="78"/>
      <c r="T52" s="78"/>
      <c r="U52" s="85"/>
      <c r="V52" s="85"/>
      <c r="W52" s="85"/>
      <c r="X52" s="85"/>
    </row>
    <row r="53" spans="6:24" ht="13.5" thickBot="1">
      <c r="F53" s="69"/>
      <c r="G53" s="37"/>
      <c r="H53" s="85"/>
      <c r="I53" s="85"/>
      <c r="J53" s="78"/>
      <c r="K53" s="78"/>
      <c r="L53" s="78"/>
      <c r="M53" s="78"/>
      <c r="N53" s="78"/>
      <c r="O53" s="78"/>
      <c r="P53" s="78"/>
      <c r="Q53" s="78"/>
      <c r="R53" s="75"/>
      <c r="S53" s="78"/>
      <c r="T53" s="78"/>
      <c r="U53" s="85"/>
      <c r="V53" s="85"/>
      <c r="W53" s="85"/>
      <c r="X53" s="85"/>
    </row>
    <row r="54" spans="6:24" ht="13.5" thickBot="1">
      <c r="F54" s="67"/>
      <c r="H54" s="85"/>
      <c r="I54" s="85"/>
      <c r="J54" s="78"/>
      <c r="K54" s="78"/>
      <c r="L54" s="78"/>
      <c r="M54" s="78"/>
      <c r="N54" s="78"/>
      <c r="O54" s="78"/>
      <c r="P54" s="78"/>
      <c r="Q54" s="78"/>
      <c r="R54" s="75"/>
      <c r="S54" s="78"/>
      <c r="T54" s="78"/>
      <c r="U54" s="85"/>
      <c r="V54" s="85"/>
      <c r="W54" s="85"/>
      <c r="X54" s="85"/>
    </row>
    <row r="55" spans="6:24" ht="13.5" thickBot="1">
      <c r="F55" s="67"/>
      <c r="H55" s="85"/>
      <c r="I55" s="85"/>
      <c r="J55" s="78"/>
      <c r="K55" s="78"/>
      <c r="L55" s="78"/>
      <c r="M55" s="78"/>
      <c r="N55" s="78"/>
      <c r="O55" s="78"/>
      <c r="P55" s="78"/>
      <c r="Q55" s="78"/>
      <c r="R55" s="78"/>
      <c r="S55" s="78"/>
      <c r="T55" s="78"/>
      <c r="U55" s="85"/>
      <c r="V55" s="85"/>
      <c r="W55" s="85"/>
      <c r="X55" s="85"/>
    </row>
    <row r="56" spans="6:24" ht="13.5" thickBot="1">
      <c r="F56" s="56"/>
      <c r="H56" s="85"/>
      <c r="I56" s="85"/>
      <c r="J56" s="78"/>
      <c r="K56" s="78"/>
      <c r="L56" s="78"/>
      <c r="M56" s="78"/>
      <c r="N56" s="78"/>
      <c r="O56" s="78"/>
      <c r="P56" s="78"/>
      <c r="Q56" s="78"/>
      <c r="R56" s="78"/>
      <c r="S56" s="78"/>
      <c r="T56" s="78"/>
      <c r="U56" s="85"/>
      <c r="V56" s="85"/>
      <c r="W56" s="85"/>
      <c r="X56" s="85"/>
    </row>
    <row r="57" spans="6:24" ht="13.5" thickBot="1">
      <c r="F57" s="56"/>
      <c r="H57" s="85"/>
      <c r="I57" s="85"/>
      <c r="J57" s="78"/>
      <c r="K57" s="78"/>
      <c r="L57" s="78"/>
      <c r="M57" s="78"/>
      <c r="N57" s="78"/>
      <c r="O57" s="78"/>
      <c r="P57" s="78"/>
      <c r="Q57" s="78"/>
      <c r="R57" s="78"/>
      <c r="S57" s="78"/>
      <c r="T57" s="78"/>
      <c r="U57" s="85"/>
      <c r="V57" s="85"/>
      <c r="W57" s="85"/>
      <c r="X57" s="85"/>
    </row>
    <row r="58" spans="6:24">
      <c r="H58" s="85"/>
      <c r="I58" s="85"/>
      <c r="J58" s="78"/>
      <c r="K58" s="78"/>
      <c r="L58" s="78"/>
      <c r="M58" s="78"/>
      <c r="N58" s="78"/>
      <c r="O58" s="78"/>
      <c r="P58" s="78"/>
      <c r="Q58" s="78"/>
      <c r="R58" s="78"/>
      <c r="S58" s="78"/>
      <c r="T58" s="78"/>
      <c r="U58" s="85"/>
      <c r="V58" s="85"/>
      <c r="W58" s="85"/>
      <c r="X58" s="85"/>
    </row>
    <row r="59" spans="6:24">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1" type="noConversion"/>
  <pageMargins left="0.75" right="0.75" top="1" bottom="1" header="0.5" footer="0.5"/>
  <pageSetup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sheetPr codeName="Sheet3"/>
  <dimension ref="A1:D73"/>
  <sheetViews>
    <sheetView workbookViewId="0">
      <selection activeCell="E4" sqref="E4"/>
    </sheetView>
  </sheetViews>
  <sheetFormatPr defaultRowHeight="12.75"/>
  <cols>
    <col min="1" max="1" width="30.5703125" bestFit="1" customWidth="1"/>
    <col min="4" max="4" width="22.85546875" bestFit="1" customWidth="1"/>
  </cols>
  <sheetData>
    <row r="1" spans="1:4">
      <c r="A1" s="4" t="str">
        <f>IF('3. Rate Classes'!Q24=1, '3. Rate Classes'!C24, "")</f>
        <v>Residential</v>
      </c>
      <c r="B1" s="4">
        <v>1</v>
      </c>
      <c r="D1" s="5"/>
    </row>
    <row r="2" spans="1:4">
      <c r="A2" s="4" t="str">
        <f>IF('3. Rate Classes'!Q25=1, '3. Rate Classes'!C25, "")</f>
        <v>General Service Less Than 50 kW</v>
      </c>
      <c r="B2" s="4">
        <v>2</v>
      </c>
    </row>
    <row r="3" spans="1:4">
      <c r="A3" s="4" t="str">
        <f>IF('3. Rate Classes'!Q26=1, '3. Rate Classes'!C26, "")</f>
        <v>General Service 50 to 4,999 kW</v>
      </c>
      <c r="B3" s="4">
        <v>3</v>
      </c>
    </row>
    <row r="4" spans="1:4">
      <c r="A4" s="4" t="str">
        <f>IF('3. Rate Classes'!Q27=1, '3. Rate Classes'!C27, "")</f>
        <v>Unmetered Scattered Load</v>
      </c>
      <c r="B4" s="4">
        <v>4</v>
      </c>
    </row>
    <row r="5" spans="1:4">
      <c r="A5" s="4" t="str">
        <f>IF('3. Rate Classes'!Q28=1, '3. Rate Classes'!C28, "")</f>
        <v>Sentinel Lighting</v>
      </c>
      <c r="B5" s="4">
        <v>5</v>
      </c>
    </row>
    <row r="6" spans="1:4">
      <c r="A6" s="4" t="str">
        <f>IF('3. Rate Classes'!Q29=1, '3. Rate Classes'!C29, "")</f>
        <v>Street Lighting</v>
      </c>
      <c r="B6" s="4">
        <v>6</v>
      </c>
    </row>
    <row r="7" spans="1:4">
      <c r="A7" s="4" t="str">
        <f>IF('3. Rate Classes'!Q30=1, '3. Rate Classes'!C30, "")</f>
        <v/>
      </c>
      <c r="B7" s="4">
        <v>7</v>
      </c>
    </row>
    <row r="8" spans="1:4">
      <c r="A8" s="4" t="str">
        <f>IF('3. Rate Classes'!Q31=1, '3. Rate Classes'!C31, "")</f>
        <v/>
      </c>
      <c r="B8" s="4">
        <v>8</v>
      </c>
    </row>
    <row r="9" spans="1:4">
      <c r="A9" s="4" t="str">
        <f>IF('3. Rate Classes'!Q32=1, '3. Rate Classes'!C32, "")</f>
        <v/>
      </c>
      <c r="B9" s="4">
        <v>9</v>
      </c>
    </row>
    <row r="10" spans="1:4">
      <c r="A10" s="4" t="str">
        <f>IF('3. Rate Classes'!Q33=1, '3. Rate Classes'!C33, "")</f>
        <v/>
      </c>
      <c r="B10" s="4">
        <v>10</v>
      </c>
    </row>
    <row r="11" spans="1:4">
      <c r="A11" s="4" t="str">
        <f>IF('3. Rate Classes'!Q34=1, '3. Rate Classes'!C34, "")</f>
        <v/>
      </c>
      <c r="B11" s="4">
        <v>11</v>
      </c>
    </row>
    <row r="12" spans="1:4">
      <c r="A12" s="4" t="str">
        <f>IF('3. Rate Classes'!Q35=1, '3. Rate Classes'!C35, "")</f>
        <v/>
      </c>
      <c r="B12" s="4">
        <v>12</v>
      </c>
    </row>
    <row r="13" spans="1:4">
      <c r="A13" s="4" t="str">
        <f>IF('3. Rate Classes'!Q36=1, '3. Rate Classes'!C36, "")</f>
        <v/>
      </c>
      <c r="B13" s="4">
        <v>13</v>
      </c>
    </row>
    <row r="14" spans="1:4">
      <c r="A14" s="4" t="str">
        <f>IF('3. Rate Classes'!Q37=1, '3. Rate Classes'!C37, "")</f>
        <v/>
      </c>
      <c r="B14" s="4">
        <v>14</v>
      </c>
    </row>
    <row r="15" spans="1:4">
      <c r="A15" s="4" t="str">
        <f>IF('3. Rate Classes'!Q38=1, '3. Rate Classes'!C38, "")</f>
        <v/>
      </c>
      <c r="B15" s="4">
        <v>15</v>
      </c>
    </row>
    <row r="16" spans="1:4">
      <c r="A16" s="4" t="str">
        <f>IF('3. Rate Classes'!Q39=1, '3. Rate Classes'!C39, "")</f>
        <v/>
      </c>
      <c r="B16" s="4">
        <v>16</v>
      </c>
    </row>
    <row r="17" spans="1:4">
      <c r="A17" s="4" t="str">
        <f>IF('3. Rate Classes'!Q40=1, '3. Rate Classes'!C40, "")</f>
        <v/>
      </c>
      <c r="B17" s="4">
        <v>17</v>
      </c>
    </row>
    <row r="18" spans="1:4">
      <c r="A18" s="4" t="str">
        <f>IF('3. Rate Classes'!Q41=1, '3. Rate Classes'!C41, "")</f>
        <v/>
      </c>
      <c r="B18" s="4">
        <v>18</v>
      </c>
    </row>
    <row r="19" spans="1:4">
      <c r="A19" s="4" t="str">
        <f>IF('3. Rate Classes'!Q42=1, '3. Rate Classes'!C42, "")</f>
        <v/>
      </c>
      <c r="B19" s="4">
        <v>19</v>
      </c>
    </row>
    <row r="20" spans="1:4">
      <c r="A20" s="4" t="str">
        <f>IF('3. Rate Classes'!Q43=1, '3. Rate Classes'!C43, "")</f>
        <v/>
      </c>
      <c r="B20" s="4">
        <v>20</v>
      </c>
    </row>
    <row r="21" spans="1:4">
      <c r="A21" s="4" t="str">
        <f>IF('3. Rate Classes'!Q44=1, '3. Rate Classes'!C44, "")</f>
        <v/>
      </c>
      <c r="B21" s="4">
        <v>21</v>
      </c>
      <c r="D21" s="5"/>
    </row>
    <row r="22" spans="1:4">
      <c r="A22" s="4" t="str">
        <f>IF('3. Rate Classes'!Q45=1, '3. Rate Classes'!C45, "")</f>
        <v/>
      </c>
      <c r="B22" s="4">
        <v>22</v>
      </c>
      <c r="D22" s="5"/>
    </row>
    <row r="23" spans="1:4">
      <c r="D23" s="5"/>
    </row>
    <row r="24" spans="1:4">
      <c r="D24" s="5"/>
    </row>
    <row r="25" spans="1:4">
      <c r="D25" s="5"/>
    </row>
    <row r="26" spans="1:4">
      <c r="D26" s="5"/>
    </row>
    <row r="27" spans="1:4">
      <c r="D27" s="5"/>
    </row>
    <row r="28" spans="1:4">
      <c r="D28" s="5"/>
    </row>
    <row r="29" spans="1:4">
      <c r="D29" s="5"/>
    </row>
    <row r="30" spans="1:4">
      <c r="D30" s="5"/>
    </row>
    <row r="31" spans="1:4">
      <c r="D31" s="5"/>
    </row>
    <row r="32" spans="1:4">
      <c r="D32" s="5"/>
    </row>
    <row r="73" spans="4:4">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dimension ref="C14:M121"/>
  <sheetViews>
    <sheetView showGridLines="0" workbookViewId="0">
      <selection activeCell="I32" sqref="I32"/>
    </sheetView>
  </sheetViews>
  <sheetFormatPr defaultRowHeight="12.75"/>
  <sheetData>
    <row r="14" ht="3" customHeight="1"/>
    <row r="15" ht="3" customHeight="1"/>
    <row r="16" ht="3" customHeight="1"/>
    <row r="17" spans="3:13" s="74" customFormat="1" ht="3" customHeight="1"/>
    <row r="18" spans="3:13" s="74" customFormat="1" ht="3" customHeight="1">
      <c r="C18" s="8"/>
      <c r="D18" s="8"/>
      <c r="E18" s="8"/>
      <c r="F18" s="8"/>
      <c r="G18" s="8"/>
      <c r="H18" s="8"/>
      <c r="I18" s="8"/>
      <c r="J18" s="8"/>
      <c r="K18" s="8"/>
      <c r="L18" s="8"/>
      <c r="M18" s="8"/>
    </row>
    <row r="19" spans="3:13" s="74" customFormat="1">
      <c r="C19" s="8"/>
      <c r="D19" s="8"/>
      <c r="E19" s="8"/>
      <c r="F19" s="8"/>
      <c r="G19" s="8"/>
      <c r="H19" s="8"/>
      <c r="I19" s="8"/>
      <c r="J19" s="8"/>
      <c r="K19" s="8"/>
      <c r="L19" s="8"/>
      <c r="M19" s="8"/>
    </row>
    <row r="20" spans="3:13" s="74" customFormat="1" ht="15.75">
      <c r="C20" s="8"/>
      <c r="D20" s="154" t="s">
        <v>140</v>
      </c>
      <c r="E20" s="8"/>
      <c r="F20" s="8"/>
      <c r="G20" s="8"/>
      <c r="H20" s="8"/>
      <c r="I20" s="154" t="s">
        <v>146</v>
      </c>
      <c r="J20" s="8"/>
      <c r="K20" s="8"/>
      <c r="L20" s="8"/>
      <c r="M20" s="8"/>
    </row>
    <row r="21" spans="3:13" s="74" customFormat="1" ht="15.75">
      <c r="C21" s="8"/>
      <c r="D21" s="140"/>
      <c r="E21" s="8"/>
      <c r="F21" s="8"/>
      <c r="G21" s="8"/>
      <c r="H21" s="8"/>
      <c r="I21" s="140"/>
      <c r="J21" s="8"/>
      <c r="K21" s="8"/>
      <c r="L21" s="8"/>
      <c r="M21" s="8"/>
    </row>
    <row r="22" spans="3:13" s="74" customFormat="1" ht="15.75">
      <c r="C22" s="8"/>
      <c r="D22" s="154" t="s">
        <v>141</v>
      </c>
      <c r="E22" s="8"/>
      <c r="F22" s="8"/>
      <c r="G22" s="8"/>
      <c r="H22" s="8"/>
      <c r="I22" s="154" t="s">
        <v>147</v>
      </c>
      <c r="J22" s="8"/>
      <c r="K22" s="8"/>
      <c r="L22" s="8"/>
      <c r="M22" s="8"/>
    </row>
    <row r="23" spans="3:13" s="74" customFormat="1" ht="15.75">
      <c r="C23" s="8"/>
      <c r="D23" s="140"/>
      <c r="E23" s="8"/>
      <c r="F23" s="8"/>
      <c r="G23" s="8"/>
      <c r="H23" s="8"/>
      <c r="I23" s="140"/>
      <c r="J23" s="8"/>
      <c r="K23" s="8"/>
      <c r="L23" s="8"/>
      <c r="M23" s="8"/>
    </row>
    <row r="24" spans="3:13" s="74" customFormat="1" ht="15.75">
      <c r="C24" s="8"/>
      <c r="D24" s="154" t="s">
        <v>142</v>
      </c>
      <c r="E24" s="8"/>
      <c r="F24" s="8"/>
      <c r="G24" s="8"/>
      <c r="H24" s="8"/>
      <c r="I24" s="154" t="s">
        <v>148</v>
      </c>
      <c r="J24" s="8"/>
      <c r="K24" s="8"/>
      <c r="L24" s="8"/>
      <c r="M24" s="8"/>
    </row>
    <row r="25" spans="3:13" s="74" customFormat="1" ht="15.75">
      <c r="C25" s="8"/>
      <c r="D25" s="140"/>
      <c r="E25" s="8"/>
      <c r="F25" s="8"/>
      <c r="G25" s="8"/>
      <c r="H25" s="8"/>
      <c r="I25" s="140"/>
      <c r="J25" s="8"/>
      <c r="K25" s="8"/>
      <c r="L25" s="8"/>
      <c r="M25" s="8"/>
    </row>
    <row r="26" spans="3:13" s="74" customFormat="1" ht="15.75">
      <c r="C26" s="8"/>
      <c r="D26" s="154" t="s">
        <v>143</v>
      </c>
      <c r="E26" s="8"/>
      <c r="F26" s="8"/>
      <c r="G26" s="8"/>
      <c r="H26" s="8"/>
      <c r="I26" s="154" t="s">
        <v>149</v>
      </c>
      <c r="J26" s="8"/>
      <c r="K26" s="8"/>
      <c r="L26" s="8"/>
      <c r="M26" s="8"/>
    </row>
    <row r="27" spans="3:13" s="74" customFormat="1" ht="15.75">
      <c r="C27" s="8"/>
      <c r="D27" s="140"/>
      <c r="E27" s="8"/>
      <c r="F27" s="8"/>
      <c r="G27" s="8"/>
      <c r="H27" s="8"/>
      <c r="I27" s="140"/>
      <c r="J27" s="8"/>
      <c r="K27" s="8"/>
      <c r="L27" s="8"/>
      <c r="M27" s="8"/>
    </row>
    <row r="28" spans="3:13" s="74" customFormat="1" ht="15.75">
      <c r="C28" s="8"/>
      <c r="D28" s="154" t="s">
        <v>144</v>
      </c>
      <c r="E28" s="8"/>
      <c r="F28" s="8"/>
      <c r="G28" s="8"/>
      <c r="H28" s="8"/>
      <c r="I28" s="154" t="s">
        <v>150</v>
      </c>
      <c r="J28" s="8"/>
      <c r="K28" s="8"/>
      <c r="L28" s="8"/>
      <c r="M28" s="8"/>
    </row>
    <row r="29" spans="3:13" s="74" customFormat="1" ht="15.75">
      <c r="C29" s="8"/>
      <c r="D29" s="140"/>
      <c r="E29" s="8"/>
      <c r="F29" s="8"/>
      <c r="G29" s="8"/>
      <c r="H29" s="8"/>
      <c r="I29" s="140"/>
      <c r="J29" s="8"/>
      <c r="K29" s="8"/>
      <c r="L29" s="8"/>
      <c r="M29" s="8"/>
    </row>
    <row r="30" spans="3:13" s="74" customFormat="1" ht="15.75">
      <c r="C30" s="8"/>
      <c r="D30" s="154" t="s">
        <v>145</v>
      </c>
      <c r="E30" s="8"/>
      <c r="F30" s="8"/>
      <c r="G30" s="8"/>
      <c r="H30" s="8"/>
      <c r="I30" s="154" t="s">
        <v>151</v>
      </c>
      <c r="J30" s="8"/>
      <c r="K30" s="8"/>
      <c r="L30" s="8"/>
      <c r="M30" s="8"/>
    </row>
    <row r="31" spans="3:13" s="74" customFormat="1">
      <c r="C31" s="8"/>
      <c r="D31" s="8"/>
      <c r="E31" s="8"/>
      <c r="F31" s="8"/>
      <c r="G31" s="8"/>
      <c r="H31" s="8"/>
      <c r="I31" s="8"/>
      <c r="J31" s="8"/>
      <c r="K31" s="8"/>
      <c r="L31" s="8"/>
      <c r="M31" s="8"/>
    </row>
    <row r="32" spans="3:13" s="74" customFormat="1" ht="15.75">
      <c r="C32" s="8"/>
      <c r="D32" s="8"/>
      <c r="E32" s="8"/>
      <c r="F32" s="8"/>
      <c r="G32" s="8"/>
      <c r="H32" s="8"/>
      <c r="I32" s="154" t="s">
        <v>245</v>
      </c>
      <c r="J32" s="8"/>
      <c r="K32" s="8"/>
      <c r="L32" s="8"/>
      <c r="M32" s="8"/>
    </row>
    <row r="33" spans="3:13" s="74" customFormat="1">
      <c r="C33" s="8"/>
      <c r="D33" s="8"/>
      <c r="E33" s="8"/>
      <c r="F33" s="8"/>
      <c r="G33" s="8"/>
      <c r="H33" s="8"/>
      <c r="I33" s="8"/>
      <c r="J33" s="8"/>
      <c r="K33" s="8"/>
      <c r="L33" s="8"/>
      <c r="M33" s="8"/>
    </row>
    <row r="34" spans="3:13" s="74" customFormat="1">
      <c r="C34" s="8"/>
      <c r="D34" s="8"/>
      <c r="E34" s="8"/>
      <c r="F34" s="8"/>
      <c r="G34" s="8"/>
      <c r="H34" s="8"/>
      <c r="I34" s="8"/>
      <c r="J34" s="8"/>
      <c r="K34" s="8"/>
      <c r="L34" s="8"/>
      <c r="M34" s="8"/>
    </row>
    <row r="35" spans="3:13" s="74" customFormat="1">
      <c r="C35" s="8"/>
      <c r="D35" s="8"/>
      <c r="E35" s="8"/>
      <c r="F35" s="8"/>
      <c r="G35" s="8"/>
      <c r="H35" s="8"/>
      <c r="I35" s="8"/>
      <c r="J35" s="8"/>
      <c r="K35" s="8"/>
      <c r="L35" s="8"/>
      <c r="M35" s="8"/>
    </row>
    <row r="36" spans="3:13" s="74" customFormat="1"/>
    <row r="37" spans="3:13" s="74" customFormat="1"/>
    <row r="38" spans="3:13" s="74" customFormat="1"/>
    <row r="39" spans="3:13" s="74" customFormat="1"/>
    <row r="40" spans="3:13" s="74" customFormat="1"/>
    <row r="41" spans="3:13" s="74" customFormat="1"/>
    <row r="42" spans="3:13" s="74" customFormat="1"/>
    <row r="43" spans="3:13" s="74" customFormat="1"/>
    <row r="44" spans="3:13" s="74" customFormat="1"/>
    <row r="45" spans="3:13" s="74" customFormat="1"/>
    <row r="46" spans="3:13" s="74" customFormat="1"/>
    <row r="47" spans="3:13" s="74" customFormat="1"/>
    <row r="48" spans="3:13" s="74" customFormat="1"/>
    <row r="49" s="74" customFormat="1"/>
    <row r="50" s="74" customFormat="1"/>
    <row r="51" s="74" customFormat="1"/>
    <row r="52" s="74" customFormat="1"/>
    <row r="53" s="74" customFormat="1"/>
    <row r="54" s="74" customFormat="1"/>
    <row r="55" s="74" customFormat="1"/>
    <row r="56" s="74" customFormat="1"/>
    <row r="57" s="74" customFormat="1"/>
    <row r="58" s="74" customFormat="1"/>
    <row r="59" s="74" customFormat="1"/>
    <row r="60" s="74" customFormat="1"/>
    <row r="61" s="74" customFormat="1"/>
    <row r="62" s="74" customFormat="1"/>
    <row r="63" s="74" customFormat="1"/>
    <row r="64" s="74" customFormat="1"/>
    <row r="65" s="74" customFormat="1"/>
    <row r="66" s="74" customFormat="1"/>
    <row r="67" s="74" customFormat="1"/>
    <row r="68" s="74" customFormat="1"/>
    <row r="69" s="74" customFormat="1"/>
    <row r="70" s="74" customFormat="1"/>
    <row r="71" s="74" customFormat="1"/>
    <row r="72" s="74" customFormat="1"/>
    <row r="73" s="74" customFormat="1"/>
    <row r="74" s="74" customFormat="1"/>
    <row r="75" s="74" customFormat="1"/>
    <row r="76" s="74" customFormat="1"/>
    <row r="77" s="74" customFormat="1"/>
    <row r="78" s="74" customFormat="1"/>
    <row r="79" s="74" customFormat="1"/>
    <row r="80" s="74" customFormat="1"/>
    <row r="81" s="74" customFormat="1"/>
    <row r="82" s="74" customFormat="1"/>
    <row r="83" s="74" customFormat="1"/>
    <row r="84" s="74" customFormat="1"/>
    <row r="85" s="74" customFormat="1"/>
    <row r="86" s="74" customFormat="1"/>
    <row r="87" s="74" customFormat="1"/>
    <row r="88" s="74" customFormat="1"/>
    <row r="89" s="74" customFormat="1"/>
    <row r="90" s="74" customFormat="1"/>
    <row r="91" s="74" customFormat="1"/>
    <row r="92" s="74" customFormat="1"/>
    <row r="93" s="74" customFormat="1"/>
    <row r="94" s="74" customFormat="1"/>
    <row r="95" s="74" customFormat="1"/>
    <row r="96" s="74" customFormat="1"/>
    <row r="97" spans="3:3" s="74" customFormat="1"/>
    <row r="98" spans="3:3" s="74" customFormat="1"/>
    <row r="99" spans="3:3" s="74" customFormat="1"/>
    <row r="100" spans="3:3" s="74" customFormat="1"/>
    <row r="101" spans="3:3" s="74" customFormat="1"/>
    <row r="102" spans="3:3" s="74" customFormat="1"/>
    <row r="103" spans="3:3" s="74" customFormat="1"/>
    <row r="104" spans="3:3" s="74" customFormat="1"/>
    <row r="105" spans="3:3" s="74" customFormat="1"/>
    <row r="106" spans="3:3" s="74" customFormat="1"/>
    <row r="107" spans="3:3" s="74" customFormat="1"/>
    <row r="108" spans="3:3" s="74" customFormat="1"/>
    <row r="109" spans="3:3" s="74" customFormat="1"/>
    <row r="110" spans="3:3" s="74" customFormat="1"/>
    <row r="111" spans="3:3" s="74" customFormat="1"/>
    <row r="112" spans="3:3">
      <c r="C112" s="74"/>
    </row>
    <row r="113" spans="3:3">
      <c r="C113" s="74"/>
    </row>
    <row r="114" spans="3:3">
      <c r="C114" s="74"/>
    </row>
    <row r="115" spans="3:3">
      <c r="C115" s="74"/>
    </row>
    <row r="116" spans="3:3">
      <c r="C116" s="74"/>
    </row>
    <row r="117" spans="3:3">
      <c r="C117" s="74"/>
    </row>
    <row r="118" spans="3:3">
      <c r="C118" s="74"/>
    </row>
    <row r="119" spans="3:3">
      <c r="C119" s="74"/>
    </row>
    <row r="120" spans="3:3">
      <c r="C120" s="74"/>
    </row>
    <row r="121" spans="3:3">
      <c r="C121" s="74"/>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4"/>
  <dimension ref="C13:AB115"/>
  <sheetViews>
    <sheetView showGridLines="0" topLeftCell="B1" workbookViewId="0">
      <pane ySplit="22" topLeftCell="A23" activePane="bottomLeft" state="frozenSplit"/>
      <selection pane="bottomLeft" activeCell="J30" sqref="J30:K30"/>
    </sheetView>
  </sheetViews>
  <sheetFormatPr defaultRowHeight="12.75"/>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c r="C13" s="200" t="s">
        <v>242</v>
      </c>
      <c r="D13" s="200"/>
      <c r="E13" s="200"/>
      <c r="F13" s="200"/>
      <c r="G13" s="200"/>
      <c r="H13" s="200"/>
      <c r="I13" s="200"/>
      <c r="J13" s="200"/>
      <c r="K13" s="200"/>
      <c r="L13" s="200"/>
      <c r="M13" s="200"/>
      <c r="N13" s="200"/>
    </row>
    <row r="15" spans="3:14" ht="3" customHeight="1"/>
    <row r="16" spans="3:14" ht="3" customHeight="1"/>
    <row r="17" spans="3:28" ht="3" customHeight="1"/>
    <row r="18" spans="3:28" ht="3" customHeight="1"/>
    <row r="19" spans="3:28" ht="3" customHeight="1"/>
    <row r="21" spans="3:28">
      <c r="E21" s="5"/>
    </row>
    <row r="22" spans="3:28" ht="15.75">
      <c r="C22" s="140" t="s">
        <v>208</v>
      </c>
      <c r="D22" s="140"/>
      <c r="E22" s="140"/>
      <c r="F22" s="140"/>
      <c r="G22" s="140"/>
      <c r="H22" s="140" t="s">
        <v>209</v>
      </c>
      <c r="I22" s="140"/>
      <c r="J22" s="140" t="s">
        <v>243</v>
      </c>
      <c r="K22" s="140"/>
      <c r="L22" s="140"/>
      <c r="M22" s="140" t="s">
        <v>244</v>
      </c>
    </row>
    <row r="24" spans="3:28">
      <c r="C24" s="199" t="s">
        <v>29</v>
      </c>
      <c r="D24" s="199"/>
      <c r="E24" s="199"/>
      <c r="F24" s="199"/>
      <c r="G24" s="10"/>
      <c r="H24" s="3" t="s">
        <v>270</v>
      </c>
      <c r="I24" s="14"/>
      <c r="J24" s="198">
        <v>6.3E-3</v>
      </c>
      <c r="K24" s="198"/>
      <c r="L24" s="7"/>
      <c r="M24" s="198">
        <v>1.4E-3</v>
      </c>
      <c r="N24" s="19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c r="C25" s="199" t="s">
        <v>31</v>
      </c>
      <c r="D25" s="199"/>
      <c r="E25" s="199"/>
      <c r="F25" s="199"/>
      <c r="G25" s="10"/>
      <c r="H25" s="152" t="s">
        <v>270</v>
      </c>
      <c r="I25" s="6"/>
      <c r="J25" s="197">
        <v>5.5999999999999999E-3</v>
      </c>
      <c r="K25" s="197"/>
      <c r="L25" s="8"/>
      <c r="M25" s="197">
        <v>1.4E-3</v>
      </c>
      <c r="N25" s="19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c r="C26" s="199" t="s">
        <v>70</v>
      </c>
      <c r="D26" s="199"/>
      <c r="E26" s="199"/>
      <c r="F26" s="199"/>
      <c r="G26" s="10"/>
      <c r="H26" s="152" t="s">
        <v>113</v>
      </c>
      <c r="I26" s="6"/>
      <c r="J26" s="197">
        <v>2.3117999999999999</v>
      </c>
      <c r="K26" s="197"/>
      <c r="L26" s="8"/>
      <c r="M26" s="197">
        <v>0.5222</v>
      </c>
      <c r="N26" s="197"/>
      <c r="Q26">
        <f t="shared" si="0"/>
        <v>1</v>
      </c>
      <c r="R26" t="str">
        <f t="shared" si="1"/>
        <v>C26</v>
      </c>
      <c r="S26" t="str">
        <f t="shared" si="2"/>
        <v/>
      </c>
      <c r="AB26" t="s">
        <v>33</v>
      </c>
    </row>
    <row r="27" spans="3:28">
      <c r="C27" s="199" t="s">
        <v>38</v>
      </c>
      <c r="D27" s="199"/>
      <c r="E27" s="199"/>
      <c r="F27" s="199"/>
      <c r="G27" s="10"/>
      <c r="H27" s="152" t="s">
        <v>270</v>
      </c>
      <c r="I27" s="6"/>
      <c r="J27" s="197">
        <v>5.5999999999999999E-3</v>
      </c>
      <c r="K27" s="197"/>
      <c r="L27" s="8"/>
      <c r="M27" s="197">
        <v>1.4E-3</v>
      </c>
      <c r="N27" s="197"/>
      <c r="Q27">
        <f t="shared" si="0"/>
        <v>1</v>
      </c>
      <c r="R27" t="str">
        <f t="shared" si="1"/>
        <v>C27</v>
      </c>
      <c r="S27" t="str">
        <f t="shared" si="2"/>
        <v/>
      </c>
      <c r="AB27" t="s">
        <v>35</v>
      </c>
    </row>
    <row r="28" spans="3:28">
      <c r="C28" s="199" t="s">
        <v>40</v>
      </c>
      <c r="D28" s="199"/>
      <c r="E28" s="199"/>
      <c r="F28" s="199"/>
      <c r="G28" s="10"/>
      <c r="H28" s="152" t="s">
        <v>113</v>
      </c>
      <c r="I28" s="6"/>
      <c r="J28" s="197">
        <v>1.7524</v>
      </c>
      <c r="K28" s="197"/>
      <c r="L28" s="8"/>
      <c r="M28" s="197">
        <v>0.41220000000000001</v>
      </c>
      <c r="N28" s="197"/>
      <c r="Q28">
        <f t="shared" si="0"/>
        <v>1</v>
      </c>
      <c r="R28" t="str">
        <f t="shared" si="1"/>
        <v>C28</v>
      </c>
      <c r="S28" t="str">
        <f t="shared" si="2"/>
        <v/>
      </c>
      <c r="AB28" t="s">
        <v>37</v>
      </c>
    </row>
    <row r="29" spans="3:28">
      <c r="C29" s="199" t="s">
        <v>42</v>
      </c>
      <c r="D29" s="199"/>
      <c r="E29" s="199"/>
      <c r="F29" s="199"/>
      <c r="G29" s="10"/>
      <c r="H29" s="152" t="s">
        <v>113</v>
      </c>
      <c r="I29" s="6"/>
      <c r="J29" s="197">
        <v>1.7436</v>
      </c>
      <c r="K29" s="197"/>
      <c r="L29" s="8"/>
      <c r="M29" s="197">
        <v>0.40379999999999999</v>
      </c>
      <c r="N29" s="197"/>
      <c r="Q29">
        <f t="shared" si="0"/>
        <v>1</v>
      </c>
      <c r="R29" t="str">
        <f t="shared" si="1"/>
        <v>C29</v>
      </c>
      <c r="S29" t="str">
        <f t="shared" si="2"/>
        <v/>
      </c>
      <c r="AB29" t="s">
        <v>39</v>
      </c>
    </row>
    <row r="30" spans="3:28">
      <c r="C30" s="199" t="s">
        <v>30</v>
      </c>
      <c r="D30" s="199"/>
      <c r="E30" s="199"/>
      <c r="F30" s="199"/>
      <c r="G30" s="10"/>
      <c r="H30" s="152"/>
      <c r="I30" s="6"/>
      <c r="J30" s="197"/>
      <c r="K30" s="197"/>
      <c r="L30" s="8"/>
      <c r="M30" s="197"/>
      <c r="N30" s="197"/>
      <c r="Q30">
        <f t="shared" si="0"/>
        <v>0</v>
      </c>
      <c r="R30" t="str">
        <f t="shared" si="1"/>
        <v>C30</v>
      </c>
      <c r="S30" t="str">
        <f t="shared" si="2"/>
        <v/>
      </c>
      <c r="AB30" t="s">
        <v>41</v>
      </c>
    </row>
    <row r="31" spans="3:28">
      <c r="C31" s="199" t="s">
        <v>30</v>
      </c>
      <c r="D31" s="199"/>
      <c r="E31" s="199"/>
      <c r="F31" s="199"/>
      <c r="G31" s="10"/>
      <c r="H31" s="152"/>
      <c r="I31" s="6"/>
      <c r="J31" s="197"/>
      <c r="K31" s="197"/>
      <c r="L31" s="8"/>
      <c r="M31" s="197"/>
      <c r="N31" s="197"/>
      <c r="Q31">
        <f t="shared" si="0"/>
        <v>0</v>
      </c>
      <c r="R31" t="str">
        <f t="shared" si="1"/>
        <v>C31</v>
      </c>
      <c r="S31" t="str">
        <f t="shared" si="2"/>
        <v/>
      </c>
      <c r="AB31" t="s">
        <v>43</v>
      </c>
    </row>
    <row r="32" spans="3:28">
      <c r="C32" s="199" t="s">
        <v>30</v>
      </c>
      <c r="D32" s="199"/>
      <c r="E32" s="199"/>
      <c r="F32" s="199"/>
      <c r="G32" s="10"/>
      <c r="H32" s="152"/>
      <c r="I32" s="6"/>
      <c r="J32" s="197"/>
      <c r="K32" s="197"/>
      <c r="L32" s="8"/>
      <c r="M32" s="197"/>
      <c r="N32" s="197"/>
      <c r="Q32">
        <f t="shared" si="0"/>
        <v>0</v>
      </c>
      <c r="R32" t="str">
        <f t="shared" si="1"/>
        <v>C32</v>
      </c>
      <c r="S32" t="str">
        <f t="shared" si="2"/>
        <v/>
      </c>
      <c r="AB32" t="s">
        <v>44</v>
      </c>
    </row>
    <row r="33" spans="3:28">
      <c r="C33" s="199" t="s">
        <v>30</v>
      </c>
      <c r="D33" s="199"/>
      <c r="E33" s="199"/>
      <c r="F33" s="199"/>
      <c r="G33" s="10"/>
      <c r="H33" s="153"/>
      <c r="I33" s="6"/>
      <c r="J33" s="197"/>
      <c r="K33" s="197"/>
      <c r="L33" s="8"/>
      <c r="M33" s="197"/>
      <c r="N33" s="197"/>
      <c r="Q33">
        <f t="shared" si="0"/>
        <v>0</v>
      </c>
      <c r="R33" t="str">
        <f t="shared" si="1"/>
        <v>C33</v>
      </c>
      <c r="S33" t="str">
        <f t="shared" si="2"/>
        <v/>
      </c>
      <c r="AB33" t="s">
        <v>45</v>
      </c>
    </row>
    <row r="34" spans="3:28">
      <c r="C34" s="199" t="s">
        <v>30</v>
      </c>
      <c r="D34" s="199"/>
      <c r="E34" s="199"/>
      <c r="F34" s="199"/>
      <c r="G34" s="10"/>
      <c r="H34" s="153"/>
      <c r="I34" s="6"/>
      <c r="J34" s="197"/>
      <c r="K34" s="197"/>
      <c r="L34" s="8"/>
      <c r="M34" s="197"/>
      <c r="N34" s="197"/>
      <c r="Q34">
        <f t="shared" si="0"/>
        <v>0</v>
      </c>
      <c r="R34" t="str">
        <f t="shared" si="1"/>
        <v>C34</v>
      </c>
      <c r="S34" t="str">
        <f t="shared" si="2"/>
        <v/>
      </c>
      <c r="AB34" t="s">
        <v>46</v>
      </c>
    </row>
    <row r="35" spans="3:28">
      <c r="C35" s="199" t="s">
        <v>30</v>
      </c>
      <c r="D35" s="199"/>
      <c r="E35" s="199"/>
      <c r="F35" s="199"/>
      <c r="G35" s="10"/>
      <c r="H35" s="153"/>
      <c r="I35" s="6"/>
      <c r="J35" s="197"/>
      <c r="K35" s="197"/>
      <c r="L35" s="8"/>
      <c r="M35" s="197"/>
      <c r="N35" s="197"/>
      <c r="Q35">
        <f t="shared" si="0"/>
        <v>0</v>
      </c>
      <c r="R35" t="str">
        <f t="shared" si="1"/>
        <v>C35</v>
      </c>
      <c r="S35" t="str">
        <f t="shared" si="2"/>
        <v/>
      </c>
      <c r="AB35" t="s">
        <v>47</v>
      </c>
    </row>
    <row r="36" spans="3:28">
      <c r="C36" s="199" t="s">
        <v>30</v>
      </c>
      <c r="D36" s="199"/>
      <c r="E36" s="199"/>
      <c r="F36" s="199"/>
      <c r="G36" s="10"/>
      <c r="H36" s="153"/>
      <c r="I36" s="6"/>
      <c r="J36" s="197"/>
      <c r="K36" s="197"/>
      <c r="L36" s="8"/>
      <c r="M36" s="197"/>
      <c r="N36" s="197"/>
      <c r="Q36">
        <f t="shared" si="0"/>
        <v>0</v>
      </c>
      <c r="R36" t="str">
        <f t="shared" si="1"/>
        <v>C36</v>
      </c>
      <c r="S36" t="str">
        <f t="shared" si="2"/>
        <v/>
      </c>
      <c r="AB36" t="s">
        <v>48</v>
      </c>
    </row>
    <row r="37" spans="3:28">
      <c r="C37" s="199" t="s">
        <v>30</v>
      </c>
      <c r="D37" s="199"/>
      <c r="E37" s="199"/>
      <c r="F37" s="199"/>
      <c r="G37" s="10"/>
      <c r="H37" s="153"/>
      <c r="I37" s="6"/>
      <c r="J37" s="197"/>
      <c r="K37" s="197"/>
      <c r="L37" s="8"/>
      <c r="M37" s="197"/>
      <c r="N37" s="197"/>
      <c r="Q37">
        <f t="shared" si="0"/>
        <v>0</v>
      </c>
      <c r="R37" t="str">
        <f t="shared" si="1"/>
        <v>C37</v>
      </c>
      <c r="S37" t="str">
        <f t="shared" si="2"/>
        <v/>
      </c>
      <c r="AB37" t="s">
        <v>49</v>
      </c>
    </row>
    <row r="38" spans="3:28">
      <c r="C38" s="199" t="s">
        <v>30</v>
      </c>
      <c r="D38" s="199"/>
      <c r="E38" s="199"/>
      <c r="F38" s="199"/>
      <c r="G38" s="10"/>
      <c r="H38" s="153"/>
      <c r="I38" s="6"/>
      <c r="J38" s="197"/>
      <c r="K38" s="197"/>
      <c r="L38" s="8"/>
      <c r="M38" s="197"/>
      <c r="N38" s="197"/>
      <c r="Q38">
        <f t="shared" si="0"/>
        <v>0</v>
      </c>
      <c r="R38" t="str">
        <f t="shared" si="1"/>
        <v>C38</v>
      </c>
      <c r="S38" t="str">
        <f t="shared" si="2"/>
        <v/>
      </c>
      <c r="AB38" t="s">
        <v>50</v>
      </c>
    </row>
    <row r="39" spans="3:28">
      <c r="C39" s="199" t="s">
        <v>30</v>
      </c>
      <c r="D39" s="199"/>
      <c r="E39" s="199"/>
      <c r="F39" s="199"/>
      <c r="G39" s="10"/>
      <c r="H39" s="153"/>
      <c r="I39" s="6"/>
      <c r="J39" s="197"/>
      <c r="K39" s="197"/>
      <c r="L39" s="8"/>
      <c r="M39" s="197"/>
      <c r="N39" s="197"/>
      <c r="Q39">
        <f t="shared" si="0"/>
        <v>0</v>
      </c>
      <c r="R39" t="str">
        <f t="shared" si="1"/>
        <v>C39</v>
      </c>
      <c r="S39" t="str">
        <f t="shared" si="2"/>
        <v/>
      </c>
    </row>
    <row r="40" spans="3:28">
      <c r="C40" s="199" t="s">
        <v>30</v>
      </c>
      <c r="D40" s="199"/>
      <c r="E40" s="199"/>
      <c r="F40" s="199"/>
      <c r="G40" s="10"/>
      <c r="H40" s="153"/>
      <c r="I40" s="6"/>
      <c r="J40" s="197"/>
      <c r="K40" s="197"/>
      <c r="L40" s="8"/>
      <c r="M40" s="197"/>
      <c r="N40" s="197"/>
      <c r="Q40">
        <f t="shared" si="0"/>
        <v>0</v>
      </c>
      <c r="R40" t="str">
        <f t="shared" si="1"/>
        <v>C40</v>
      </c>
      <c r="S40" t="str">
        <f t="shared" si="2"/>
        <v/>
      </c>
      <c r="AB40" t="s">
        <v>31</v>
      </c>
    </row>
    <row r="41" spans="3:28">
      <c r="C41" s="199" t="s">
        <v>30</v>
      </c>
      <c r="D41" s="199"/>
      <c r="E41" s="199"/>
      <c r="F41" s="199"/>
      <c r="G41" s="10"/>
      <c r="H41" s="153"/>
      <c r="I41" s="6"/>
      <c r="J41" s="197"/>
      <c r="K41" s="197"/>
      <c r="L41" s="8"/>
      <c r="M41" s="197"/>
      <c r="N41" s="197"/>
      <c r="Q41">
        <f t="shared" si="0"/>
        <v>0</v>
      </c>
      <c r="R41" t="str">
        <f t="shared" si="1"/>
        <v>C41</v>
      </c>
      <c r="S41" t="str">
        <f t="shared" si="2"/>
        <v/>
      </c>
      <c r="AB41" t="s">
        <v>51</v>
      </c>
    </row>
    <row r="42" spans="3:28">
      <c r="C42" s="199" t="s">
        <v>30</v>
      </c>
      <c r="D42" s="199"/>
      <c r="E42" s="199"/>
      <c r="F42" s="199"/>
      <c r="G42" s="10"/>
      <c r="H42" s="153"/>
      <c r="I42" s="6"/>
      <c r="J42" s="197"/>
      <c r="K42" s="197"/>
      <c r="L42" s="8"/>
      <c r="M42" s="197"/>
      <c r="N42" s="197"/>
      <c r="Q42">
        <f t="shared" si="0"/>
        <v>0</v>
      </c>
      <c r="R42" t="str">
        <f t="shared" si="1"/>
        <v>C42</v>
      </c>
      <c r="S42" t="str">
        <f t="shared" si="2"/>
        <v/>
      </c>
      <c r="AB42" t="s">
        <v>52</v>
      </c>
    </row>
    <row r="43" spans="3:28">
      <c r="C43" s="199" t="s">
        <v>30</v>
      </c>
      <c r="D43" s="199"/>
      <c r="E43" s="199"/>
      <c r="F43" s="199"/>
      <c r="G43" s="10"/>
      <c r="H43" s="153"/>
      <c r="I43" s="6"/>
      <c r="J43" s="197"/>
      <c r="K43" s="197"/>
      <c r="L43" s="8"/>
      <c r="M43" s="197"/>
      <c r="N43" s="197"/>
      <c r="Q43">
        <f t="shared" si="0"/>
        <v>0</v>
      </c>
      <c r="R43" t="str">
        <f t="shared" si="1"/>
        <v>C43</v>
      </c>
      <c r="S43" t="str">
        <f t="shared" si="2"/>
        <v/>
      </c>
      <c r="AB43" t="s">
        <v>53</v>
      </c>
    </row>
    <row r="44" spans="3:28">
      <c r="C44" s="199" t="s">
        <v>30</v>
      </c>
      <c r="D44" s="199"/>
      <c r="E44" s="199"/>
      <c r="F44" s="199"/>
      <c r="G44" s="10"/>
      <c r="H44" s="153"/>
      <c r="I44" s="6"/>
      <c r="J44" s="197"/>
      <c r="K44" s="197"/>
      <c r="L44" s="8"/>
      <c r="M44" s="197"/>
      <c r="N44" s="197"/>
      <c r="Q44">
        <f t="shared" si="0"/>
        <v>0</v>
      </c>
      <c r="R44" t="str">
        <f t="shared" si="1"/>
        <v>C44</v>
      </c>
      <c r="S44" t="str">
        <f t="shared" si="2"/>
        <v/>
      </c>
      <c r="AB44" t="s">
        <v>54</v>
      </c>
    </row>
    <row r="45" spans="3:28">
      <c r="C45" s="199" t="s">
        <v>30</v>
      </c>
      <c r="D45" s="199"/>
      <c r="E45" s="199"/>
      <c r="F45" s="199"/>
      <c r="G45" s="10"/>
      <c r="H45" s="153"/>
      <c r="I45" s="6"/>
      <c r="J45" s="197"/>
      <c r="K45" s="197"/>
      <c r="L45" s="8"/>
      <c r="M45" s="197"/>
      <c r="N45" s="197"/>
      <c r="Q45">
        <f t="shared" si="0"/>
        <v>0</v>
      </c>
      <c r="R45" t="str">
        <f t="shared" si="1"/>
        <v>C45</v>
      </c>
      <c r="S45" t="str">
        <f t="shared" si="2"/>
        <v/>
      </c>
      <c r="AB45" t="s">
        <v>55</v>
      </c>
    </row>
    <row r="46" spans="3:28">
      <c r="C46" s="201"/>
      <c r="D46" s="201"/>
      <c r="E46" s="201"/>
      <c r="F46" s="201"/>
      <c r="G46" s="10"/>
      <c r="H46" s="10"/>
      <c r="S46">
        <f>COUNTIF(S24:S45, "x")</f>
        <v>0</v>
      </c>
      <c r="AB46" t="s">
        <v>56</v>
      </c>
    </row>
    <row r="47" spans="3:28">
      <c r="C47" s="201"/>
      <c r="D47" s="201"/>
      <c r="E47" s="201"/>
      <c r="F47" s="201"/>
      <c r="G47" s="10"/>
      <c r="H47" s="10"/>
      <c r="AB47" t="s">
        <v>57</v>
      </c>
    </row>
    <row r="48" spans="3:28">
      <c r="C48" s="201"/>
      <c r="D48" s="201"/>
      <c r="E48" s="201"/>
      <c r="F48" s="201"/>
      <c r="G48" s="10"/>
      <c r="H48" s="10"/>
      <c r="AB48" t="s">
        <v>58</v>
      </c>
    </row>
    <row r="50" spans="28:28">
      <c r="AB50" t="s">
        <v>59</v>
      </c>
    </row>
    <row r="51" spans="28:28">
      <c r="AB51" t="s">
        <v>60</v>
      </c>
    </row>
    <row r="52" spans="28:28">
      <c r="AB52" t="s">
        <v>61</v>
      </c>
    </row>
    <row r="53" spans="28:28">
      <c r="AB53" t="s">
        <v>62</v>
      </c>
    </row>
    <row r="54" spans="28:28">
      <c r="AB54" t="s">
        <v>32</v>
      </c>
    </row>
    <row r="55" spans="28:28">
      <c r="AB55" t="s">
        <v>63</v>
      </c>
    </row>
    <row r="56" spans="28:28">
      <c r="AB56" t="s">
        <v>64</v>
      </c>
    </row>
    <row r="57" spans="28:28">
      <c r="AB57" t="s">
        <v>65</v>
      </c>
    </row>
    <row r="58" spans="28:28">
      <c r="AB58" t="s">
        <v>66</v>
      </c>
    </row>
    <row r="59" spans="28:28">
      <c r="AB59" t="s">
        <v>67</v>
      </c>
    </row>
    <row r="60" spans="28:28">
      <c r="AB60" t="s">
        <v>68</v>
      </c>
    </row>
    <row r="61" spans="28:28">
      <c r="AB61" t="s">
        <v>69</v>
      </c>
    </row>
    <row r="62" spans="28:28">
      <c r="AB62" t="s">
        <v>70</v>
      </c>
    </row>
    <row r="63" spans="28:28">
      <c r="AB63" t="s">
        <v>71</v>
      </c>
    </row>
    <row r="64" spans="28:28">
      <c r="AB64" t="s">
        <v>72</v>
      </c>
    </row>
    <row r="65" spans="28:28">
      <c r="AB65" t="s">
        <v>73</v>
      </c>
    </row>
    <row r="66" spans="28:28">
      <c r="AB66" t="s">
        <v>74</v>
      </c>
    </row>
    <row r="67" spans="28:28">
      <c r="AB67" t="s">
        <v>75</v>
      </c>
    </row>
    <row r="68" spans="28:28">
      <c r="AB68" t="s">
        <v>76</v>
      </c>
    </row>
    <row r="69" spans="28:28">
      <c r="AB69" t="s">
        <v>77</v>
      </c>
    </row>
    <row r="70" spans="28:28">
      <c r="AB70" t="s">
        <v>34</v>
      </c>
    </row>
    <row r="71" spans="28:28">
      <c r="AB71" t="s">
        <v>78</v>
      </c>
    </row>
    <row r="72" spans="28:28">
      <c r="AB72" t="s">
        <v>79</v>
      </c>
    </row>
    <row r="73" spans="28:28">
      <c r="AB73" t="s">
        <v>80</v>
      </c>
    </row>
    <row r="74" spans="28:28">
      <c r="AB74" t="s">
        <v>81</v>
      </c>
    </row>
    <row r="75" spans="28:28">
      <c r="AB75" t="s">
        <v>82</v>
      </c>
    </row>
    <row r="76" spans="28:28">
      <c r="AB76" t="s">
        <v>83</v>
      </c>
    </row>
    <row r="77" spans="28:28">
      <c r="AB77" t="s">
        <v>84</v>
      </c>
    </row>
    <row r="78" spans="28:28">
      <c r="AB78" t="s">
        <v>85</v>
      </c>
    </row>
    <row r="79" spans="28:28">
      <c r="AB79" t="s">
        <v>86</v>
      </c>
    </row>
    <row r="80" spans="28:28">
      <c r="AB80" t="s">
        <v>87</v>
      </c>
    </row>
    <row r="81" spans="28:28">
      <c r="AB81" t="s">
        <v>88</v>
      </c>
    </row>
    <row r="82" spans="28:28">
      <c r="AB82" t="s">
        <v>89</v>
      </c>
    </row>
    <row r="83" spans="28:28">
      <c r="AB83" t="s">
        <v>90</v>
      </c>
    </row>
    <row r="84" spans="28:28">
      <c r="AB84" t="s">
        <v>91</v>
      </c>
    </row>
    <row r="85" spans="28:28">
      <c r="AB85" t="s">
        <v>92</v>
      </c>
    </row>
    <row r="86" spans="28:28">
      <c r="AB86" t="s">
        <v>93</v>
      </c>
    </row>
    <row r="87" spans="28:28">
      <c r="AB87" t="s">
        <v>94</v>
      </c>
    </row>
    <row r="88" spans="28:28">
      <c r="AB88" t="s">
        <v>95</v>
      </c>
    </row>
    <row r="90" spans="28:28">
      <c r="AB90" t="s">
        <v>36</v>
      </c>
    </row>
    <row r="91" spans="28:28">
      <c r="AB91" t="s">
        <v>96</v>
      </c>
    </row>
    <row r="92" spans="28:28">
      <c r="AB92" t="s">
        <v>97</v>
      </c>
    </row>
    <row r="93" spans="28:28">
      <c r="AB93" t="s">
        <v>98</v>
      </c>
    </row>
    <row r="94" spans="28:28">
      <c r="AB94" t="s">
        <v>99</v>
      </c>
    </row>
    <row r="96" spans="28:28">
      <c r="AB96" t="s">
        <v>38</v>
      </c>
    </row>
    <row r="98" spans="28:28">
      <c r="AB98" t="s">
        <v>40</v>
      </c>
    </row>
    <row r="100" spans="28:28">
      <c r="AB100" t="s">
        <v>42</v>
      </c>
    </row>
    <row r="102" spans="28:28">
      <c r="AB102" t="s">
        <v>100</v>
      </c>
    </row>
    <row r="103" spans="28:28">
      <c r="AB103" t="s">
        <v>101</v>
      </c>
    </row>
    <row r="105" spans="28:28">
      <c r="AB105" t="s">
        <v>102</v>
      </c>
    </row>
    <row r="106" spans="28:28">
      <c r="AB106" t="s">
        <v>103</v>
      </c>
    </row>
    <row r="107" spans="28:28">
      <c r="AB107" t="s">
        <v>104</v>
      </c>
    </row>
    <row r="108" spans="28:28">
      <c r="AB108" t="s">
        <v>105</v>
      </c>
    </row>
    <row r="109" spans="28:28">
      <c r="AB109" t="s">
        <v>106</v>
      </c>
    </row>
    <row r="110" spans="28:28">
      <c r="AB110" t="s">
        <v>107</v>
      </c>
    </row>
    <row r="111" spans="28:28">
      <c r="AB111" t="s">
        <v>108</v>
      </c>
    </row>
    <row r="112" spans="28:28">
      <c r="AB112" t="s">
        <v>109</v>
      </c>
    </row>
    <row r="113" spans="28:28">
      <c r="AB113" t="s">
        <v>110</v>
      </c>
    </row>
    <row r="114" spans="28:28">
      <c r="AB114" t="s">
        <v>111</v>
      </c>
    </row>
    <row r="115" spans="28:28">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B13:N48"/>
  <sheetViews>
    <sheetView showGridLines="0" tabSelected="1" workbookViewId="0">
      <pane ySplit="25" topLeftCell="A26" activePane="bottomLeft" state="frozenSplit"/>
      <selection pane="bottomLeft" activeCell="M27" sqref="M27"/>
    </sheetView>
  </sheetViews>
  <sheetFormatPr defaultRowHeight="12.75"/>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c r="B13" s="206" t="s">
        <v>241</v>
      </c>
      <c r="C13" s="206"/>
      <c r="D13" s="206"/>
      <c r="E13" s="206"/>
      <c r="F13" s="206"/>
      <c r="G13" s="206"/>
      <c r="H13" s="206"/>
      <c r="I13" s="206"/>
      <c r="J13" s="206"/>
      <c r="K13" s="206"/>
      <c r="L13" s="206"/>
    </row>
    <row r="15" spans="2:12" ht="1.5" customHeight="1"/>
    <row r="16" spans="2:12" ht="1.5" customHeight="1"/>
    <row r="17" spans="2:14" ht="1.5" customHeight="1"/>
    <row r="18" spans="2:14" ht="1.5" customHeight="1"/>
    <row r="19" spans="2:14" ht="1.5" customHeight="1"/>
    <row r="20" spans="2:14" ht="1.5" customHeight="1"/>
    <row r="21" spans="2:14" ht="1.5" customHeight="1">
      <c r="B21" s="148"/>
      <c r="C21" s="147"/>
      <c r="D21" s="149"/>
      <c r="E21" s="147"/>
      <c r="F21" s="147"/>
      <c r="G21" s="147"/>
      <c r="H21" s="147"/>
      <c r="I21" s="147"/>
      <c r="J21" s="205"/>
      <c r="K21" s="205"/>
      <c r="L21" s="147"/>
      <c r="M21" s="147"/>
    </row>
    <row r="22" spans="2:14" s="92" customFormat="1" ht="1.5" customHeight="1">
      <c r="B22" s="91"/>
      <c r="D22" s="93"/>
      <c r="F22" s="91"/>
      <c r="J22" s="93"/>
    </row>
    <row r="23" spans="2:14" ht="16.5">
      <c r="B23" s="90"/>
      <c r="D23" s="93"/>
      <c r="E23" s="92"/>
      <c r="F23" s="91"/>
      <c r="G23" s="92"/>
      <c r="H23" s="92"/>
      <c r="I23" s="92"/>
      <c r="J23" s="93"/>
    </row>
    <row r="24" spans="2:14" ht="38.25">
      <c r="B24" s="148" t="s">
        <v>208</v>
      </c>
      <c r="C24" s="147"/>
      <c r="D24" s="149" t="s">
        <v>209</v>
      </c>
      <c r="E24" s="147"/>
      <c r="F24" s="147" t="s">
        <v>236</v>
      </c>
      <c r="G24" s="147" t="s">
        <v>237</v>
      </c>
      <c r="H24" s="147" t="s">
        <v>238</v>
      </c>
      <c r="I24" s="147"/>
      <c r="J24" s="205" t="s">
        <v>239</v>
      </c>
      <c r="K24" s="205"/>
      <c r="L24" s="147" t="s">
        <v>214</v>
      </c>
      <c r="M24" s="147" t="s">
        <v>240</v>
      </c>
    </row>
    <row r="26" spans="2:14" hidden="1"/>
    <row r="27" spans="2:14" ht="25.5" customHeight="1" thickBot="1">
      <c r="B27" s="94" t="str">
        <f>IF('3. Rate Classes'!Q24=1,'3. Rate Classes'!C24, 0)</f>
        <v>Residential</v>
      </c>
      <c r="C27" s="95"/>
      <c r="D27" s="96" t="str">
        <f>IF(OR(VLOOKUP($B27, '3. Rate Classes'!$C$24:$H$45,6,0)=0, ISERROR(VLOOKUP($B27, '3. Rate Classes'!$C$24:$H$45,6,0))), "", VLOOKUP($B27, '3. Rate Classes'!$C$24:$H$45,6,0))</f>
        <v>kWh</v>
      </c>
      <c r="F27" s="163">
        <v>13606692</v>
      </c>
      <c r="G27" s="150"/>
      <c r="H27" s="203">
        <v>1.0653999999999999</v>
      </c>
      <c r="I27" s="203"/>
      <c r="J27" s="204" t="str">
        <f t="shared" ref="J27:J32" si="0">IF(ISERROR(F27/(G27*30.4*24)), "", IF(D27="kW", F27/(G27*30.4*24), ""))</f>
        <v/>
      </c>
      <c r="K27" s="204"/>
      <c r="L27" s="97">
        <f>IF(OR(H27=0, OR(ISBLANK(H27), TRIM(H27)="")), F27, F27*H27)</f>
        <v>14496569.656799998</v>
      </c>
      <c r="M27" s="97">
        <f>IF(OR(H27=0, OR(ISBLANK(H27), TRIM(H27)="")), G27, G27)</f>
        <v>0</v>
      </c>
      <c r="N27" s="13"/>
    </row>
    <row r="28" spans="2:14" ht="25.5" customHeight="1" thickBot="1">
      <c r="B28" s="94" t="str">
        <f>IF('3. Rate Classes'!Q25=1,'3. Rate Classes'!C25, 0)</f>
        <v>General Service Less Than 50 kW</v>
      </c>
      <c r="C28" s="95"/>
      <c r="D28" s="96" t="str">
        <f>IF(OR(VLOOKUP($B28, '3. Rate Classes'!$C$24:$H$45,6,0)=0, ISERROR(VLOOKUP($B28, '3. Rate Classes'!$C$24:$H$45,6,0))), "", VLOOKUP($B28, '3. Rate Classes'!$C$24:$H$45,6,0))</f>
        <v>kWh</v>
      </c>
      <c r="F28" s="151">
        <v>4983989</v>
      </c>
      <c r="G28" s="151"/>
      <c r="H28" s="203">
        <v>1.0653999999999999</v>
      </c>
      <c r="I28" s="203"/>
      <c r="J28" s="204" t="str">
        <f t="shared" si="0"/>
        <v/>
      </c>
      <c r="K28" s="204"/>
      <c r="L28" s="97">
        <f t="shared" ref="L28:L48" si="1">IF(OR(H28=0, OR(ISBLANK(H28), TRIM(H28)="")), F28, F28*H28)</f>
        <v>5309941.8805999998</v>
      </c>
      <c r="M28" s="97">
        <f t="shared" ref="M28:M48" si="2">IF(OR(H28=0, OR(ISBLANK(H28), TRIM(H28)="")), G28, G28)</f>
        <v>0</v>
      </c>
    </row>
    <row r="29" spans="2:14" ht="25.5" customHeight="1" thickBot="1">
      <c r="B29" s="94" t="str">
        <f>IF('3. Rate Classes'!Q26=1,'3. Rate Classes'!C26, 0)</f>
        <v>General Service 50 to 4,999 kW</v>
      </c>
      <c r="C29" s="95"/>
      <c r="D29" s="96" t="str">
        <f>IF(OR(VLOOKUP($B29, '3. Rate Classes'!$C$24:$H$45,6,0)=0, ISERROR(VLOOKUP($B29, '3. Rate Classes'!$C$24:$H$45,6,0))), "", VLOOKUP($B29, '3. Rate Classes'!$C$24:$H$45,6,0))</f>
        <v>kW</v>
      </c>
      <c r="F29" s="151">
        <v>7124651</v>
      </c>
      <c r="G29" s="150">
        <v>18736.400000000001</v>
      </c>
      <c r="H29" s="202"/>
      <c r="I29" s="202"/>
      <c r="J29" s="204">
        <f t="shared" si="0"/>
        <v>0.52118585511100068</v>
      </c>
      <c r="K29" s="204"/>
      <c r="L29" s="97">
        <f t="shared" si="1"/>
        <v>7124651</v>
      </c>
      <c r="M29" s="97">
        <f t="shared" si="2"/>
        <v>18736.400000000001</v>
      </c>
    </row>
    <row r="30" spans="2:14" ht="25.5" customHeight="1" thickBot="1">
      <c r="B30" s="94" t="str">
        <f>IF('3. Rate Classes'!Q27=1,'3. Rate Classes'!C27, 0)</f>
        <v>Unmetered Scattered Load</v>
      </c>
      <c r="C30" s="95"/>
      <c r="D30" s="96" t="str">
        <f>IF(OR(VLOOKUP($B30, '3. Rate Classes'!$C$24:$H$45,6,0)=0, ISERROR(VLOOKUP($B30, '3. Rate Classes'!$C$24:$H$45,6,0))), "", VLOOKUP($B30, '3. Rate Classes'!$C$24:$H$45,6,0))</f>
        <v>kWh</v>
      </c>
      <c r="F30" s="151">
        <v>5273</v>
      </c>
      <c r="G30" s="151"/>
      <c r="H30" s="203">
        <v>1.0653999999999999</v>
      </c>
      <c r="I30" s="203"/>
      <c r="J30" s="204" t="str">
        <f t="shared" si="0"/>
        <v/>
      </c>
      <c r="K30" s="204"/>
      <c r="L30" s="97">
        <f t="shared" si="1"/>
        <v>5617.8541999999998</v>
      </c>
      <c r="M30" s="97">
        <f t="shared" si="2"/>
        <v>0</v>
      </c>
    </row>
    <row r="31" spans="2:14" ht="25.5" customHeight="1" thickBot="1">
      <c r="B31" s="94" t="str">
        <f>IF('3. Rate Classes'!Q28=1,'3. Rate Classes'!C28, 0)</f>
        <v>Sentinel Lighting</v>
      </c>
      <c r="C31" s="95"/>
      <c r="D31" s="96" t="str">
        <f>IF(OR(VLOOKUP($B31, '3. Rate Classes'!$C$24:$H$45,6,0)=0, ISERROR(VLOOKUP($B31, '3. Rate Classes'!$C$24:$H$45,6,0))), "", VLOOKUP($B31, '3. Rate Classes'!$C$24:$H$45,6,0))</f>
        <v>kW</v>
      </c>
      <c r="F31" s="151">
        <v>26265</v>
      </c>
      <c r="G31" s="150">
        <v>60.76</v>
      </c>
      <c r="H31" s="202"/>
      <c r="I31" s="202"/>
      <c r="J31" s="204">
        <f t="shared" si="0"/>
        <v>0.59248152784033814</v>
      </c>
      <c r="K31" s="204"/>
      <c r="L31" s="97">
        <f t="shared" si="1"/>
        <v>26265</v>
      </c>
      <c r="M31" s="97">
        <f t="shared" si="2"/>
        <v>60.76</v>
      </c>
    </row>
    <row r="32" spans="2:14" ht="25.5" customHeight="1" thickBot="1">
      <c r="B32" s="94" t="str">
        <f>IF('3. Rate Classes'!Q29=1,'3. Rate Classes'!C29, 0)</f>
        <v>Street Lighting</v>
      </c>
      <c r="C32" s="95"/>
      <c r="D32" s="96" t="str">
        <f>IF(OR(VLOOKUP($B32, '3. Rate Classes'!$C$24:$H$45,6,0)=0, ISERROR(VLOOKUP($B32, '3. Rate Classes'!$C$24:$H$45,6,0))), "", VLOOKUP($B32, '3. Rate Classes'!$C$24:$H$45,6,0))</f>
        <v>kW</v>
      </c>
      <c r="F32" s="151">
        <v>290000</v>
      </c>
      <c r="G32" s="151">
        <v>777</v>
      </c>
      <c r="H32" s="202"/>
      <c r="I32" s="202"/>
      <c r="J32" s="204">
        <f t="shared" si="0"/>
        <v>0.5115547878705774</v>
      </c>
      <c r="K32" s="204"/>
      <c r="L32" s="97">
        <f t="shared" si="1"/>
        <v>290000</v>
      </c>
      <c r="M32" s="97">
        <f t="shared" si="2"/>
        <v>777</v>
      </c>
    </row>
    <row r="33" spans="2:13" ht="25.5" hidden="1" customHeight="1" thickBot="1">
      <c r="B33" s="94">
        <f>IF('3. Rate Classes'!Q30=1,'3. Rate Classes'!C30, 0)</f>
        <v>0</v>
      </c>
      <c r="C33" s="95"/>
      <c r="D33" s="96" t="e">
        <f>IF(OR(VLOOKUP($B33, '3. Rate Classes'!$C$24:$H$45,6,0)=0, ISERROR(VLOOKUP($B33, '3. Rate Classes'!$C$24:$H$45,6,0))), "", VLOOKUP($B33, '3. Rate Classes'!$C$24:$H$45,6,0))</f>
        <v>#N/A</v>
      </c>
      <c r="F33" s="151"/>
      <c r="G33" s="150"/>
      <c r="H33" s="202"/>
      <c r="I33" s="202"/>
      <c r="J33" s="204" t="str">
        <f t="shared" ref="J33:J48" si="3">IF(ISERROR(F33/(G33*30.4*24)), "", IF(D33="kW", F33/(G33*30.4*24), ""))</f>
        <v/>
      </c>
      <c r="K33" s="204"/>
      <c r="L33" s="97">
        <f t="shared" si="1"/>
        <v>0</v>
      </c>
      <c r="M33" s="97">
        <f t="shared" si="2"/>
        <v>0</v>
      </c>
    </row>
    <row r="34" spans="2:13" ht="25.5" hidden="1" customHeight="1" thickBot="1">
      <c r="B34" s="94">
        <f>IF('3. Rate Classes'!Q31=1,'3. Rate Classes'!C31, 0)</f>
        <v>0</v>
      </c>
      <c r="C34" s="95"/>
      <c r="D34" s="96" t="e">
        <f>IF(OR(VLOOKUP($B34, '3. Rate Classes'!$C$24:$H$45,6,0)=0, ISERROR(VLOOKUP($B34, '3. Rate Classes'!$C$24:$H$45,6,0))), "", VLOOKUP($B34, '3. Rate Classes'!$C$24:$H$45,6,0))</f>
        <v>#N/A</v>
      </c>
      <c r="F34" s="151"/>
      <c r="G34" s="151"/>
      <c r="H34" s="202"/>
      <c r="I34" s="202"/>
      <c r="J34" s="204" t="str">
        <f t="shared" si="3"/>
        <v/>
      </c>
      <c r="K34" s="204"/>
      <c r="L34" s="97">
        <f t="shared" si="1"/>
        <v>0</v>
      </c>
      <c r="M34" s="97">
        <f t="shared" si="2"/>
        <v>0</v>
      </c>
    </row>
    <row r="35" spans="2:13" ht="25.5" hidden="1" customHeight="1" thickBot="1">
      <c r="B35" s="94">
        <f>IF('3. Rate Classes'!Q32=1,'3. Rate Classes'!C32, 0)</f>
        <v>0</v>
      </c>
      <c r="C35" s="95"/>
      <c r="D35" s="96" t="e">
        <f>IF(OR(VLOOKUP($B35, '3. Rate Classes'!$C$24:$H$45,6,0)=0, ISERROR(VLOOKUP($B35, '3. Rate Classes'!$C$24:$H$45,6,0))), "", VLOOKUP($B35, '3. Rate Classes'!$C$24:$H$45,6,0))</f>
        <v>#N/A</v>
      </c>
      <c r="F35" s="151"/>
      <c r="G35" s="150"/>
      <c r="H35" s="202"/>
      <c r="I35" s="202"/>
      <c r="J35" s="204" t="str">
        <f t="shared" si="3"/>
        <v/>
      </c>
      <c r="K35" s="204"/>
      <c r="L35" s="97">
        <f t="shared" si="1"/>
        <v>0</v>
      </c>
      <c r="M35" s="97">
        <f t="shared" si="2"/>
        <v>0</v>
      </c>
    </row>
    <row r="36" spans="2:13" ht="25.5" hidden="1" customHeight="1" thickBot="1">
      <c r="B36" s="94">
        <f>IF('3. Rate Classes'!Q33=1,'3. Rate Classes'!C33, 0)</f>
        <v>0</v>
      </c>
      <c r="C36" s="95"/>
      <c r="D36" s="96" t="e">
        <f>IF(OR(VLOOKUP($B36, '3. Rate Classes'!$C$24:$H$45,6,0)=0, ISERROR(VLOOKUP($B36, '3. Rate Classes'!$C$24:$H$45,6,0))), "", VLOOKUP($B36, '3. Rate Classes'!$C$24:$H$45,6,0))</f>
        <v>#N/A</v>
      </c>
      <c r="F36" s="151"/>
      <c r="G36" s="151"/>
      <c r="H36" s="202"/>
      <c r="I36" s="202"/>
      <c r="J36" s="204" t="str">
        <f t="shared" si="3"/>
        <v/>
      </c>
      <c r="K36" s="204"/>
      <c r="L36" s="97">
        <f t="shared" si="1"/>
        <v>0</v>
      </c>
      <c r="M36" s="97">
        <f t="shared" si="2"/>
        <v>0</v>
      </c>
    </row>
    <row r="37" spans="2:13" ht="25.5" hidden="1" customHeight="1" thickBot="1">
      <c r="B37" s="94">
        <f>IF('3. Rate Classes'!Q34=1,'3. Rate Classes'!C34, 0)</f>
        <v>0</v>
      </c>
      <c r="C37" s="95"/>
      <c r="D37" s="96" t="e">
        <f>IF(OR(VLOOKUP($B37, '3. Rate Classes'!$C$24:$H$45,6,0)=0, ISERROR(VLOOKUP($B37, '3. Rate Classes'!$C$24:$H$45,6,0))), "", VLOOKUP($B37, '3. Rate Classes'!$C$24:$H$45,6,0))</f>
        <v>#N/A</v>
      </c>
      <c r="F37" s="151"/>
      <c r="G37" s="150"/>
      <c r="H37" s="202"/>
      <c r="I37" s="202"/>
      <c r="J37" s="204" t="str">
        <f t="shared" si="3"/>
        <v/>
      </c>
      <c r="K37" s="204"/>
      <c r="L37" s="97">
        <f t="shared" si="1"/>
        <v>0</v>
      </c>
      <c r="M37" s="97">
        <f t="shared" si="2"/>
        <v>0</v>
      </c>
    </row>
    <row r="38" spans="2:13" ht="25.5" hidden="1" customHeight="1" thickBot="1">
      <c r="B38" s="94">
        <f>IF('3. Rate Classes'!Q35=1,'3. Rate Classes'!C35, 0)</f>
        <v>0</v>
      </c>
      <c r="C38" s="95"/>
      <c r="D38" s="96" t="e">
        <f>IF(OR(VLOOKUP($B38, '3. Rate Classes'!$C$24:$H$45,6,0)=0, ISERROR(VLOOKUP($B38, '3. Rate Classes'!$C$24:$H$45,6,0))), "", VLOOKUP($B38, '3. Rate Classes'!$C$24:$H$45,6,0))</f>
        <v>#N/A</v>
      </c>
      <c r="F38" s="151"/>
      <c r="G38" s="151"/>
      <c r="H38" s="202"/>
      <c r="I38" s="202"/>
      <c r="J38" s="204" t="str">
        <f t="shared" si="3"/>
        <v/>
      </c>
      <c r="K38" s="204"/>
      <c r="L38" s="97">
        <f t="shared" si="1"/>
        <v>0</v>
      </c>
      <c r="M38" s="97">
        <f t="shared" si="2"/>
        <v>0</v>
      </c>
    </row>
    <row r="39" spans="2:13" ht="25.5" hidden="1" customHeight="1" thickBot="1">
      <c r="B39" s="94">
        <f>IF('3. Rate Classes'!Q36=1,'3. Rate Classes'!C36, 0)</f>
        <v>0</v>
      </c>
      <c r="C39" s="95"/>
      <c r="D39" s="96" t="e">
        <f>IF(OR(VLOOKUP($B39, '3. Rate Classes'!$C$24:$H$45,6,0)=0, ISERROR(VLOOKUP($B39, '3. Rate Classes'!$C$24:$H$45,6,0))), "", VLOOKUP($B39, '3. Rate Classes'!$C$24:$H$45,6,0))</f>
        <v>#N/A</v>
      </c>
      <c r="F39" s="151"/>
      <c r="G39" s="150"/>
      <c r="H39" s="202"/>
      <c r="I39" s="202"/>
      <c r="J39" s="204" t="str">
        <f t="shared" si="3"/>
        <v/>
      </c>
      <c r="K39" s="204"/>
      <c r="L39" s="97">
        <f t="shared" si="1"/>
        <v>0</v>
      </c>
      <c r="M39" s="97">
        <f t="shared" si="2"/>
        <v>0</v>
      </c>
    </row>
    <row r="40" spans="2:13" ht="25.5" hidden="1" customHeight="1" thickBot="1">
      <c r="B40" s="94">
        <f>IF('3. Rate Classes'!Q37=1,'3. Rate Classes'!C37, 0)</f>
        <v>0</v>
      </c>
      <c r="C40" s="95"/>
      <c r="D40" s="96" t="e">
        <f>IF(OR(VLOOKUP($B40, '3. Rate Classes'!$C$24:$H$45,6,0)=0, ISERROR(VLOOKUP($B40, '3. Rate Classes'!$C$24:$H$45,6,0))), "", VLOOKUP($B40, '3. Rate Classes'!$C$24:$H$45,6,0))</f>
        <v>#N/A</v>
      </c>
      <c r="F40" s="151"/>
      <c r="G40" s="151"/>
      <c r="H40" s="202"/>
      <c r="I40" s="202"/>
      <c r="J40" s="204" t="str">
        <f t="shared" si="3"/>
        <v/>
      </c>
      <c r="K40" s="204"/>
      <c r="L40" s="97">
        <f t="shared" si="1"/>
        <v>0</v>
      </c>
      <c r="M40" s="97">
        <f t="shared" si="2"/>
        <v>0</v>
      </c>
    </row>
    <row r="41" spans="2:13" ht="25.5" hidden="1" customHeight="1" thickBot="1">
      <c r="B41" s="94">
        <f>IF('3. Rate Classes'!Q38=1,'3. Rate Classes'!C38, 0)</f>
        <v>0</v>
      </c>
      <c r="C41" s="95"/>
      <c r="D41" s="96" t="e">
        <f>IF(OR(VLOOKUP($B41, '3. Rate Classes'!$C$24:$H$45,6,0)=0, ISERROR(VLOOKUP($B41, '3. Rate Classes'!$C$24:$H$45,6,0))), "", VLOOKUP($B41, '3. Rate Classes'!$C$24:$H$45,6,0))</f>
        <v>#N/A</v>
      </c>
      <c r="F41" s="151"/>
      <c r="G41" s="150"/>
      <c r="H41" s="202"/>
      <c r="I41" s="202"/>
      <c r="J41" s="204" t="str">
        <f t="shared" si="3"/>
        <v/>
      </c>
      <c r="K41" s="204"/>
      <c r="L41" s="97">
        <f t="shared" si="1"/>
        <v>0</v>
      </c>
      <c r="M41" s="97">
        <f t="shared" si="2"/>
        <v>0</v>
      </c>
    </row>
    <row r="42" spans="2:13" ht="25.5" hidden="1" customHeight="1" thickBot="1">
      <c r="B42" s="94">
        <f>IF('3. Rate Classes'!Q39=1,'3. Rate Classes'!C39, 0)</f>
        <v>0</v>
      </c>
      <c r="C42" s="95"/>
      <c r="D42" s="96" t="e">
        <f>IF(OR(VLOOKUP($B42, '3. Rate Classes'!$C$24:$H$45,6,0)=0, ISERROR(VLOOKUP($B42, '3. Rate Classes'!$C$24:$H$45,6,0))), "", VLOOKUP($B42, '3. Rate Classes'!$C$24:$H$45,6,0))</f>
        <v>#N/A</v>
      </c>
      <c r="F42" s="151"/>
      <c r="G42" s="151"/>
      <c r="H42" s="202"/>
      <c r="I42" s="202"/>
      <c r="J42" s="204" t="str">
        <f t="shared" si="3"/>
        <v/>
      </c>
      <c r="K42" s="204"/>
      <c r="L42" s="97">
        <f t="shared" si="1"/>
        <v>0</v>
      </c>
      <c r="M42" s="97">
        <f t="shared" si="2"/>
        <v>0</v>
      </c>
    </row>
    <row r="43" spans="2:13" ht="25.5" hidden="1" customHeight="1" thickBot="1">
      <c r="B43" s="94">
        <f>IF('3. Rate Classes'!Q40=1,'3. Rate Classes'!C40, 0)</f>
        <v>0</v>
      </c>
      <c r="C43" s="95"/>
      <c r="D43" s="96" t="e">
        <f>IF(OR(VLOOKUP($B43, '3. Rate Classes'!$C$24:$H$45,6,0)=0, ISERROR(VLOOKUP($B43, '3. Rate Classes'!$C$24:$H$45,6,0))), "", VLOOKUP($B43, '3. Rate Classes'!$C$24:$H$45,6,0))</f>
        <v>#N/A</v>
      </c>
      <c r="F43" s="151"/>
      <c r="G43" s="150"/>
      <c r="H43" s="202"/>
      <c r="I43" s="202"/>
      <c r="J43" s="204" t="str">
        <f t="shared" si="3"/>
        <v/>
      </c>
      <c r="K43" s="204"/>
      <c r="L43" s="97">
        <f t="shared" si="1"/>
        <v>0</v>
      </c>
      <c r="M43" s="97">
        <f t="shared" si="2"/>
        <v>0</v>
      </c>
    </row>
    <row r="44" spans="2:13" ht="25.5" hidden="1" customHeight="1" thickBot="1">
      <c r="B44" s="94">
        <f>IF('3. Rate Classes'!Q41=1,'3. Rate Classes'!C41, 0)</f>
        <v>0</v>
      </c>
      <c r="C44" s="95"/>
      <c r="D44" s="96" t="e">
        <f>IF(OR(VLOOKUP($B44, '3. Rate Classes'!$C$24:$H$45,6,0)=0, ISERROR(VLOOKUP($B44, '3. Rate Classes'!$C$24:$H$45,6,0))), "", VLOOKUP($B44, '3. Rate Classes'!$C$24:$H$45,6,0))</f>
        <v>#N/A</v>
      </c>
      <c r="F44" s="151"/>
      <c r="G44" s="151"/>
      <c r="H44" s="202"/>
      <c r="I44" s="202"/>
      <c r="J44" s="204" t="str">
        <f t="shared" si="3"/>
        <v/>
      </c>
      <c r="K44" s="204"/>
      <c r="L44" s="97">
        <f t="shared" si="1"/>
        <v>0</v>
      </c>
      <c r="M44" s="97">
        <f t="shared" si="2"/>
        <v>0</v>
      </c>
    </row>
    <row r="45" spans="2:13" ht="25.5" hidden="1" customHeight="1" thickBot="1">
      <c r="B45" s="94">
        <f>IF('3. Rate Classes'!Q42=1,'3. Rate Classes'!C42, 0)</f>
        <v>0</v>
      </c>
      <c r="C45" s="95"/>
      <c r="D45" s="96" t="e">
        <f>IF(OR(VLOOKUP($B45, '3. Rate Classes'!$C$24:$H$45,6,0)=0, ISERROR(VLOOKUP($B45, '3. Rate Classes'!$C$24:$H$45,6,0))), "", VLOOKUP($B45, '3. Rate Classes'!$C$24:$H$45,6,0))</f>
        <v>#N/A</v>
      </c>
      <c r="F45" s="151"/>
      <c r="G45" s="150"/>
      <c r="H45" s="202"/>
      <c r="I45" s="202"/>
      <c r="J45" s="204" t="str">
        <f t="shared" si="3"/>
        <v/>
      </c>
      <c r="K45" s="204"/>
      <c r="L45" s="97">
        <f t="shared" si="1"/>
        <v>0</v>
      </c>
      <c r="M45" s="97">
        <f t="shared" si="2"/>
        <v>0</v>
      </c>
    </row>
    <row r="46" spans="2:13" ht="25.5" hidden="1" customHeight="1" thickBot="1">
      <c r="B46" s="94">
        <f>IF('3. Rate Classes'!Q43=1,'3. Rate Classes'!C43, 0)</f>
        <v>0</v>
      </c>
      <c r="C46" s="95"/>
      <c r="D46" s="96" t="e">
        <f>IF(OR(VLOOKUP($B46, '3. Rate Classes'!$C$24:$H$45,6,0)=0, ISERROR(VLOOKUP($B46, '3. Rate Classes'!$C$24:$H$45,6,0))), "", VLOOKUP($B46, '3. Rate Classes'!$C$24:$H$45,6,0))</f>
        <v>#N/A</v>
      </c>
      <c r="F46" s="151"/>
      <c r="G46" s="151"/>
      <c r="H46" s="202"/>
      <c r="I46" s="202"/>
      <c r="J46" s="204" t="str">
        <f t="shared" si="3"/>
        <v/>
      </c>
      <c r="K46" s="204"/>
      <c r="L46" s="97">
        <f t="shared" si="1"/>
        <v>0</v>
      </c>
      <c r="M46" s="97">
        <f t="shared" si="2"/>
        <v>0</v>
      </c>
    </row>
    <row r="47" spans="2:13" ht="25.5" hidden="1" customHeight="1" thickBot="1">
      <c r="B47" s="94">
        <f>IF('3. Rate Classes'!Q44=1,'3. Rate Classes'!C44, 0)</f>
        <v>0</v>
      </c>
      <c r="C47" s="95"/>
      <c r="D47" s="96" t="e">
        <f>IF(OR(VLOOKUP($B47, '3. Rate Classes'!$C$24:$H$45,6,0)=0, ISERROR(VLOOKUP($B47, '3. Rate Classes'!$C$24:$H$45,6,0))), "", VLOOKUP($B47, '3. Rate Classes'!$C$24:$H$45,6,0))</f>
        <v>#N/A</v>
      </c>
      <c r="F47" s="151"/>
      <c r="G47" s="150"/>
      <c r="H47" s="202"/>
      <c r="I47" s="202"/>
      <c r="J47" s="204" t="str">
        <f t="shared" si="3"/>
        <v/>
      </c>
      <c r="K47" s="204"/>
      <c r="L47" s="97">
        <f t="shared" si="1"/>
        <v>0</v>
      </c>
      <c r="M47" s="97">
        <f t="shared" si="2"/>
        <v>0</v>
      </c>
    </row>
    <row r="48" spans="2:13" ht="25.5" hidden="1" customHeight="1" thickBot="1">
      <c r="B48" s="94">
        <f>IF('3. Rate Classes'!Q45=1,'3. Rate Classes'!C45, 0)</f>
        <v>0</v>
      </c>
      <c r="C48" s="95"/>
      <c r="D48" s="96" t="e">
        <f>IF(OR(VLOOKUP($B48, '3. Rate Classes'!$C$24:$H$45,6,0)=0, ISERROR(VLOOKUP($B48, '3. Rate Classes'!$C$24:$H$45,6,0))), "", VLOOKUP($B48, '3. Rate Classes'!$C$24:$H$45,6,0))</f>
        <v>#N/A</v>
      </c>
      <c r="F48" s="151"/>
      <c r="G48" s="151"/>
      <c r="H48" s="202"/>
      <c r="I48" s="202"/>
      <c r="J48" s="204" t="str">
        <f t="shared" si="3"/>
        <v/>
      </c>
      <c r="K48" s="204"/>
      <c r="L48" s="97">
        <f t="shared" si="1"/>
        <v>0</v>
      </c>
      <c r="M48" s="97">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7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6"/>
  <dimension ref="B15:I95"/>
  <sheetViews>
    <sheetView showGridLines="0" zoomScale="90" zoomScaleNormal="90" workbookViewId="0">
      <pane ySplit="16" topLeftCell="A17" activePane="bottomLeft" state="frozenSplit"/>
      <selection activeCell="I48" sqref="I48"/>
      <selection pane="bottomLeft" activeCell="I13" sqref="I13"/>
    </sheetView>
  </sheetViews>
  <sheetFormatPr defaultRowHeight="12.75"/>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c r="B15" s="145"/>
      <c r="C15" s="146"/>
      <c r="D15" s="5"/>
      <c r="E15" s="146"/>
      <c r="F15" s="5"/>
      <c r="G15" s="146"/>
      <c r="H15" s="5"/>
      <c r="I15" s="146"/>
    </row>
    <row r="17" spans="2:9" ht="15.75">
      <c r="B17" s="17"/>
      <c r="C17" s="17"/>
      <c r="D17" s="18"/>
      <c r="E17" s="21"/>
      <c r="F17" s="17"/>
      <c r="G17" s="21"/>
      <c r="H17" s="17"/>
    </row>
    <row r="18" spans="2:9" ht="25.5">
      <c r="B18" s="144" t="s">
        <v>232</v>
      </c>
      <c r="C18" s="143" t="s">
        <v>209</v>
      </c>
      <c r="E18" s="143" t="s">
        <v>233</v>
      </c>
      <c r="G18" s="143" t="s">
        <v>234</v>
      </c>
      <c r="I18" s="143" t="s">
        <v>246</v>
      </c>
    </row>
    <row r="19" spans="2:9">
      <c r="B19" s="19"/>
      <c r="C19" s="19"/>
      <c r="D19" s="19"/>
      <c r="E19" s="19"/>
      <c r="F19" s="19"/>
      <c r="G19" s="19"/>
      <c r="H19" s="19"/>
    </row>
    <row r="20" spans="2:9" ht="16.5">
      <c r="B20" s="1" t="s">
        <v>114</v>
      </c>
      <c r="C20" s="1"/>
      <c r="D20" s="26"/>
      <c r="E20" s="27" t="s">
        <v>115</v>
      </c>
      <c r="F20" s="28"/>
      <c r="G20" s="27" t="s">
        <v>115</v>
      </c>
      <c r="H20" s="28"/>
      <c r="I20" s="27" t="s">
        <v>115</v>
      </c>
    </row>
    <row r="21" spans="2:9">
      <c r="B21" s="19"/>
      <c r="C21" s="19"/>
      <c r="E21" s="19"/>
      <c r="F21" s="19"/>
      <c r="G21" s="19"/>
      <c r="H21" s="19"/>
    </row>
    <row r="22" spans="2:9" ht="17.25">
      <c r="B22" s="35" t="s">
        <v>116</v>
      </c>
      <c r="C22" s="33" t="s">
        <v>113</v>
      </c>
      <c r="D22" s="36"/>
      <c r="E22" s="32">
        <v>3.57</v>
      </c>
      <c r="F22" s="31"/>
      <c r="G22" s="32">
        <v>3.63</v>
      </c>
      <c r="H22" s="30"/>
      <c r="I22" s="99">
        <v>3.63</v>
      </c>
    </row>
    <row r="23" spans="2:9" ht="17.25">
      <c r="B23" s="31"/>
      <c r="C23" s="31"/>
      <c r="D23" s="36"/>
      <c r="E23" s="32"/>
      <c r="F23" s="31"/>
      <c r="G23" s="32"/>
      <c r="H23" s="30"/>
      <c r="I23" s="32"/>
    </row>
    <row r="24" spans="2:9" ht="17.25">
      <c r="B24" s="35" t="s">
        <v>117</v>
      </c>
      <c r="C24" s="33" t="s">
        <v>113</v>
      </c>
      <c r="D24" s="36"/>
      <c r="E24" s="32">
        <v>0.8</v>
      </c>
      <c r="F24" s="31"/>
      <c r="G24" s="32">
        <v>0.75</v>
      </c>
      <c r="H24" s="30"/>
      <c r="I24" s="99">
        <v>0.75</v>
      </c>
    </row>
    <row r="25" spans="2:9" ht="17.25">
      <c r="B25" s="31"/>
      <c r="C25" s="31"/>
      <c r="D25" s="36"/>
      <c r="E25" s="32"/>
      <c r="F25" s="31"/>
      <c r="G25" s="32"/>
      <c r="H25" s="30"/>
      <c r="I25" s="32"/>
    </row>
    <row r="26" spans="2:9" ht="17.25">
      <c r="B26" s="35" t="s">
        <v>118</v>
      </c>
      <c r="C26" s="33" t="s">
        <v>113</v>
      </c>
      <c r="D26" s="36"/>
      <c r="E26" s="32">
        <v>1.86</v>
      </c>
      <c r="F26" s="31"/>
      <c r="G26" s="32">
        <v>1.85</v>
      </c>
      <c r="H26" s="30"/>
      <c r="I26" s="99">
        <v>1.85</v>
      </c>
    </row>
    <row r="27" spans="2:9">
      <c r="B27" s="19"/>
      <c r="C27" s="19"/>
      <c r="E27" s="19"/>
      <c r="F27" s="19"/>
      <c r="G27" s="19"/>
      <c r="H27" s="19"/>
    </row>
    <row r="28" spans="2:9">
      <c r="B28" s="19"/>
      <c r="C28" s="19"/>
      <c r="E28" s="19"/>
      <c r="F28" s="19"/>
      <c r="G28" s="19"/>
      <c r="H28" s="19"/>
    </row>
    <row r="29" spans="2:9" ht="25.5">
      <c r="B29" s="144" t="s">
        <v>235</v>
      </c>
      <c r="C29" s="143" t="s">
        <v>209</v>
      </c>
      <c r="E29" s="143" t="s">
        <v>233</v>
      </c>
      <c r="G29" s="143" t="s">
        <v>234</v>
      </c>
      <c r="I29" s="143" t="s">
        <v>246</v>
      </c>
    </row>
    <row r="30" spans="2:9" ht="15.75">
      <c r="B30" s="20"/>
      <c r="C30" s="18"/>
      <c r="E30" s="17"/>
      <c r="F30" s="17"/>
      <c r="G30" s="17"/>
      <c r="H30" s="17"/>
    </row>
    <row r="31" spans="2:9" ht="3" customHeight="1">
      <c r="B31" s="17"/>
      <c r="C31" s="18"/>
      <c r="E31" s="21"/>
      <c r="F31" s="17"/>
      <c r="G31" s="21"/>
      <c r="H31" s="17"/>
    </row>
    <row r="32" spans="2:9" ht="3" customHeight="1">
      <c r="B32" s="19"/>
      <c r="C32" s="19"/>
      <c r="E32" s="19"/>
      <c r="F32" s="19"/>
      <c r="G32" s="19"/>
      <c r="H32" s="19"/>
    </row>
    <row r="33" spans="2:9" ht="16.5">
      <c r="B33" s="1" t="s">
        <v>114</v>
      </c>
      <c r="C33" s="1"/>
      <c r="D33" s="26"/>
      <c r="E33" s="27" t="s">
        <v>115</v>
      </c>
      <c r="F33" s="28"/>
      <c r="G33" s="27" t="s">
        <v>115</v>
      </c>
      <c r="H33" s="19"/>
      <c r="I33" s="27" t="s">
        <v>115</v>
      </c>
    </row>
    <row r="34" spans="2:9">
      <c r="B34" s="19"/>
      <c r="C34" s="19"/>
      <c r="E34" s="19"/>
      <c r="F34" s="19"/>
      <c r="G34" s="19"/>
      <c r="H34" s="19"/>
    </row>
    <row r="35" spans="2:9" ht="17.25">
      <c r="B35" s="35" t="s">
        <v>116</v>
      </c>
      <c r="C35" s="33" t="s">
        <v>113</v>
      </c>
      <c r="D35" s="36"/>
      <c r="E35" s="32">
        <v>2.65</v>
      </c>
      <c r="F35" s="31"/>
      <c r="G35" s="32">
        <v>3.18</v>
      </c>
      <c r="H35" s="17"/>
      <c r="I35" s="99">
        <v>3.18</v>
      </c>
    </row>
    <row r="36" spans="2:9" ht="15.75">
      <c r="B36" s="17"/>
      <c r="C36" s="17"/>
      <c r="D36" s="37"/>
      <c r="E36" s="22"/>
      <c r="F36" s="17"/>
      <c r="G36" s="22"/>
      <c r="H36" s="17"/>
      <c r="I36" s="22"/>
    </row>
    <row r="37" spans="2:9" ht="17.25">
      <c r="B37" s="35" t="s">
        <v>117</v>
      </c>
      <c r="C37" s="33" t="s">
        <v>113</v>
      </c>
      <c r="D37" s="36"/>
      <c r="E37" s="32">
        <v>0.64</v>
      </c>
      <c r="F37" s="31"/>
      <c r="G37" s="32">
        <v>0.7</v>
      </c>
      <c r="H37" s="17"/>
      <c r="I37" s="99">
        <v>0.7</v>
      </c>
    </row>
    <row r="38" spans="2:9" ht="15.75">
      <c r="B38" s="17"/>
      <c r="C38" s="17"/>
      <c r="D38" s="37"/>
      <c r="E38" s="22"/>
      <c r="F38" s="17"/>
      <c r="G38" s="22"/>
      <c r="H38" s="17"/>
      <c r="I38" s="22"/>
    </row>
    <row r="39" spans="2:9" ht="17.25">
      <c r="B39" s="35" t="s">
        <v>118</v>
      </c>
      <c r="C39" s="33" t="s">
        <v>113</v>
      </c>
      <c r="D39" s="36"/>
      <c r="E39" s="32">
        <v>1.5</v>
      </c>
      <c r="F39" s="31"/>
      <c r="G39" s="32">
        <v>1.63</v>
      </c>
      <c r="H39" s="17"/>
      <c r="I39" s="99">
        <v>1.63</v>
      </c>
    </row>
    <row r="40" spans="2:9" ht="15.75">
      <c r="B40" s="17"/>
      <c r="C40" s="17"/>
      <c r="D40" s="37"/>
      <c r="E40" s="22"/>
      <c r="F40" s="17"/>
      <c r="G40" s="22"/>
      <c r="H40" s="17"/>
      <c r="I40" s="22"/>
    </row>
    <row r="41" spans="2:9" ht="17.25">
      <c r="B41" s="35" t="s">
        <v>119</v>
      </c>
      <c r="C41" s="33" t="s">
        <v>113</v>
      </c>
      <c r="D41" s="36"/>
      <c r="E41" s="32">
        <f>E39+E37</f>
        <v>2.14</v>
      </c>
      <c r="F41" s="31"/>
      <c r="G41" s="32">
        <f>G39+G37</f>
        <v>2.33</v>
      </c>
      <c r="H41" s="17"/>
      <c r="I41" s="99">
        <f>I39+I37</f>
        <v>2.33</v>
      </c>
    </row>
    <row r="42" spans="2:9" ht="15.75">
      <c r="B42" s="17"/>
      <c r="C42" s="17"/>
      <c r="E42" s="22"/>
      <c r="F42" s="19"/>
      <c r="G42" s="22"/>
      <c r="H42" s="19"/>
    </row>
    <row r="43" spans="2:9">
      <c r="C43" s="19"/>
      <c r="E43" s="19"/>
      <c r="F43" s="19"/>
      <c r="G43" s="19"/>
      <c r="H43" s="19"/>
    </row>
    <row r="44" spans="2:9" ht="25.5">
      <c r="B44" s="175" t="s">
        <v>263</v>
      </c>
      <c r="C44" s="174" t="s">
        <v>209</v>
      </c>
      <c r="E44" s="174" t="s">
        <v>233</v>
      </c>
      <c r="G44" s="174" t="s">
        <v>234</v>
      </c>
      <c r="I44" s="174" t="s">
        <v>246</v>
      </c>
    </row>
    <row r="45" spans="2:9" ht="15.75">
      <c r="B45" s="20"/>
      <c r="C45" s="18"/>
      <c r="E45" s="17"/>
      <c r="F45" s="17"/>
      <c r="G45" s="17"/>
      <c r="H45" s="17"/>
    </row>
    <row r="46" spans="2:9" ht="3" customHeight="1">
      <c r="B46" s="17"/>
      <c r="C46" s="18"/>
      <c r="E46" s="21"/>
      <c r="F46" s="17"/>
      <c r="G46" s="21"/>
      <c r="H46" s="17"/>
    </row>
    <row r="47" spans="2:9" ht="3" customHeight="1">
      <c r="B47" s="19"/>
      <c r="C47" s="19"/>
      <c r="E47" s="19"/>
      <c r="F47" s="19"/>
      <c r="G47" s="19"/>
      <c r="H47" s="19"/>
    </row>
    <row r="48" spans="2:9" ht="16.5">
      <c r="B48" s="1" t="s">
        <v>114</v>
      </c>
      <c r="C48" s="1"/>
      <c r="D48" s="26"/>
      <c r="E48" s="27" t="s">
        <v>115</v>
      </c>
      <c r="F48" s="28"/>
      <c r="G48" s="27" t="s">
        <v>115</v>
      </c>
      <c r="H48" s="19"/>
      <c r="I48" s="27" t="s">
        <v>115</v>
      </c>
    </row>
    <row r="49" spans="2:9">
      <c r="B49" s="19"/>
      <c r="C49" s="19"/>
      <c r="E49" s="19"/>
      <c r="F49" s="19"/>
      <c r="G49" s="19"/>
      <c r="H49" s="19"/>
    </row>
    <row r="50" spans="2:9" ht="17.25">
      <c r="B50" s="35" t="s">
        <v>116</v>
      </c>
      <c r="C50" s="33" t="s">
        <v>113</v>
      </c>
      <c r="D50" s="36"/>
      <c r="E50" s="99"/>
      <c r="F50" s="31"/>
      <c r="G50" s="99"/>
      <c r="H50" s="17"/>
      <c r="I50" s="99"/>
    </row>
    <row r="51" spans="2:9" ht="15.75">
      <c r="B51" s="17"/>
      <c r="C51" s="17"/>
      <c r="D51" s="37"/>
      <c r="E51" s="22"/>
      <c r="F51" s="17"/>
      <c r="G51" s="22"/>
      <c r="H51" s="17"/>
      <c r="I51" s="22"/>
    </row>
    <row r="52" spans="2:9" ht="17.25">
      <c r="B52" s="35" t="s">
        <v>117</v>
      </c>
      <c r="C52" s="33" t="s">
        <v>113</v>
      </c>
      <c r="D52" s="36"/>
      <c r="E52" s="99"/>
      <c r="F52" s="31"/>
      <c r="G52" s="99"/>
      <c r="H52" s="17"/>
      <c r="I52" s="99"/>
    </row>
    <row r="53" spans="2:9" ht="15.75">
      <c r="B53" s="17"/>
      <c r="C53" s="17"/>
      <c r="D53" s="37"/>
      <c r="E53" s="22"/>
      <c r="F53" s="17"/>
      <c r="G53" s="22"/>
      <c r="H53" s="17"/>
      <c r="I53" s="22"/>
    </row>
    <row r="54" spans="2:9" ht="17.25">
      <c r="B54" s="35" t="s">
        <v>118</v>
      </c>
      <c r="C54" s="33" t="s">
        <v>113</v>
      </c>
      <c r="D54" s="36"/>
      <c r="E54" s="99"/>
      <c r="F54" s="31"/>
      <c r="G54" s="99"/>
      <c r="H54" s="17"/>
      <c r="I54" s="99"/>
    </row>
    <row r="55" spans="2:9" ht="15.75">
      <c r="B55" s="17"/>
      <c r="C55" s="17"/>
      <c r="D55" s="37"/>
      <c r="E55" s="22"/>
      <c r="F55" s="17"/>
      <c r="G55" s="22"/>
      <c r="H55" s="17"/>
      <c r="I55" s="22"/>
    </row>
    <row r="56" spans="2:9" ht="17.25">
      <c r="B56" s="35" t="s">
        <v>119</v>
      </c>
      <c r="C56" s="33" t="s">
        <v>113</v>
      </c>
      <c r="D56" s="36"/>
      <c r="E56" s="32">
        <f>E54+E52</f>
        <v>0</v>
      </c>
      <c r="F56" s="31"/>
      <c r="G56" s="32">
        <f>G54+G52</f>
        <v>0</v>
      </c>
      <c r="H56" s="17"/>
      <c r="I56" s="32">
        <f>I54+I52</f>
        <v>0</v>
      </c>
    </row>
    <row r="57" spans="2:9" ht="15.75">
      <c r="B57" s="17"/>
      <c r="C57" s="17"/>
      <c r="E57" s="22"/>
      <c r="F57" s="19"/>
      <c r="G57" s="22"/>
      <c r="H57" s="19"/>
    </row>
    <row r="58" spans="2:9">
      <c r="C58" s="19"/>
      <c r="E58" s="19"/>
      <c r="F58" s="19"/>
      <c r="G58" s="19"/>
      <c r="H58" s="19"/>
    </row>
    <row r="59" spans="2:9" ht="25.5">
      <c r="B59" s="175" t="s">
        <v>264</v>
      </c>
      <c r="C59" s="174" t="s">
        <v>209</v>
      </c>
      <c r="E59" s="174" t="s">
        <v>233</v>
      </c>
      <c r="G59" s="174" t="s">
        <v>234</v>
      </c>
      <c r="I59" s="174" t="s">
        <v>246</v>
      </c>
    </row>
    <row r="60" spans="2:9" ht="15.75">
      <c r="B60" s="20"/>
      <c r="C60" s="18"/>
      <c r="E60" s="17"/>
      <c r="F60" s="17"/>
      <c r="G60" s="17"/>
      <c r="H60" s="17"/>
    </row>
    <row r="61" spans="2:9" ht="3" customHeight="1">
      <c r="B61" s="17"/>
      <c r="C61" s="18"/>
      <c r="E61" s="21"/>
      <c r="F61" s="17"/>
      <c r="G61" s="21"/>
      <c r="H61" s="17"/>
    </row>
    <row r="62" spans="2:9" ht="3" customHeight="1">
      <c r="B62" s="19"/>
      <c r="C62" s="19"/>
      <c r="E62" s="19"/>
      <c r="F62" s="19"/>
      <c r="G62" s="19"/>
      <c r="H62" s="19"/>
    </row>
    <row r="63" spans="2:9" ht="16.5">
      <c r="B63" s="1" t="s">
        <v>114</v>
      </c>
      <c r="C63" s="1"/>
      <c r="D63" s="26"/>
      <c r="E63" s="27" t="s">
        <v>115</v>
      </c>
      <c r="F63" s="28"/>
      <c r="G63" s="27" t="s">
        <v>115</v>
      </c>
      <c r="H63" s="19"/>
      <c r="I63" s="27" t="s">
        <v>115</v>
      </c>
    </row>
    <row r="64" spans="2:9">
      <c r="B64" s="19"/>
      <c r="C64" s="19"/>
      <c r="E64" s="19"/>
      <c r="F64" s="19"/>
      <c r="G64" s="19"/>
      <c r="H64" s="19"/>
    </row>
    <row r="65" spans="2:9" ht="17.25">
      <c r="B65" s="35" t="s">
        <v>116</v>
      </c>
      <c r="C65" s="33" t="s">
        <v>113</v>
      </c>
      <c r="D65" s="36"/>
      <c r="E65" s="99"/>
      <c r="F65" s="31"/>
      <c r="G65" s="99"/>
      <c r="H65" s="17"/>
      <c r="I65" s="99"/>
    </row>
    <row r="66" spans="2:9" ht="15.75">
      <c r="B66" s="17"/>
      <c r="C66" s="17"/>
      <c r="D66" s="37"/>
      <c r="E66" s="22"/>
      <c r="F66" s="17"/>
      <c r="G66" s="22"/>
      <c r="H66" s="17"/>
      <c r="I66" s="22"/>
    </row>
    <row r="67" spans="2:9" ht="17.25">
      <c r="B67" s="35" t="s">
        <v>117</v>
      </c>
      <c r="C67" s="33" t="s">
        <v>113</v>
      </c>
      <c r="D67" s="36"/>
      <c r="E67" s="99"/>
      <c r="F67" s="31"/>
      <c r="G67" s="99"/>
      <c r="H67" s="17"/>
      <c r="I67" s="99"/>
    </row>
    <row r="68" spans="2:9" ht="15.75">
      <c r="B68" s="17"/>
      <c r="C68" s="17"/>
      <c r="D68" s="37"/>
      <c r="E68" s="22"/>
      <c r="F68" s="17"/>
      <c r="G68" s="22"/>
      <c r="H68" s="17"/>
      <c r="I68" s="22"/>
    </row>
    <row r="69" spans="2:9" ht="17.25">
      <c r="B69" s="35" t="s">
        <v>118</v>
      </c>
      <c r="C69" s="33" t="s">
        <v>113</v>
      </c>
      <c r="D69" s="36"/>
      <c r="E69" s="99"/>
      <c r="F69" s="31"/>
      <c r="G69" s="99"/>
      <c r="H69" s="17"/>
      <c r="I69" s="99"/>
    </row>
    <row r="70" spans="2:9" ht="15.75">
      <c r="B70" s="17"/>
      <c r="C70" s="17"/>
      <c r="D70" s="37"/>
      <c r="E70" s="22"/>
      <c r="F70" s="17"/>
      <c r="G70" s="22"/>
      <c r="H70" s="17"/>
      <c r="I70" s="22"/>
    </row>
    <row r="71" spans="2:9" ht="17.25">
      <c r="B71" s="35" t="s">
        <v>119</v>
      </c>
      <c r="C71" s="33" t="s">
        <v>113</v>
      </c>
      <c r="D71" s="36"/>
      <c r="E71" s="32">
        <f>E69+E67</f>
        <v>0</v>
      </c>
      <c r="F71" s="31"/>
      <c r="G71" s="32">
        <f>G69+G67</f>
        <v>0</v>
      </c>
      <c r="H71" s="17"/>
      <c r="I71" s="32">
        <f>I69+I67</f>
        <v>0</v>
      </c>
    </row>
    <row r="72" spans="2:9" ht="15.75">
      <c r="B72" s="17"/>
      <c r="C72" s="17"/>
      <c r="E72" s="22"/>
      <c r="F72" s="19"/>
      <c r="G72" s="22"/>
      <c r="H72" s="19"/>
    </row>
    <row r="73" spans="2:9">
      <c r="C73" s="19"/>
      <c r="E73" s="19"/>
      <c r="F73" s="19"/>
      <c r="G73" s="19"/>
      <c r="H73" s="19"/>
    </row>
    <row r="74" spans="2:9" ht="15.75">
      <c r="B74" s="20"/>
      <c r="C74" s="19"/>
      <c r="E74" s="19"/>
      <c r="F74" s="19"/>
      <c r="G74" s="19"/>
      <c r="H74" s="19"/>
    </row>
    <row r="75" spans="2:9" ht="25.5">
      <c r="B75" s="144" t="s">
        <v>247</v>
      </c>
      <c r="C75" s="143" t="s">
        <v>209</v>
      </c>
      <c r="E75" s="143" t="s">
        <v>233</v>
      </c>
      <c r="G75" s="143" t="s">
        <v>234</v>
      </c>
      <c r="I75" s="143" t="s">
        <v>246</v>
      </c>
    </row>
    <row r="76" spans="2:9">
      <c r="B76" s="19"/>
      <c r="C76" s="19"/>
      <c r="E76" s="19"/>
      <c r="F76" s="19"/>
      <c r="G76" s="19"/>
      <c r="H76" s="19"/>
    </row>
    <row r="77" spans="2:9" ht="16.5">
      <c r="B77" s="1" t="s">
        <v>114</v>
      </c>
      <c r="C77" s="1"/>
      <c r="D77" s="26"/>
      <c r="E77" s="27" t="s">
        <v>115</v>
      </c>
      <c r="F77" s="28"/>
      <c r="G77" s="27" t="s">
        <v>115</v>
      </c>
      <c r="H77" s="19"/>
      <c r="I77" s="27" t="s">
        <v>115</v>
      </c>
    </row>
    <row r="78" spans="2:9">
      <c r="B78" s="19"/>
      <c r="C78" s="19"/>
      <c r="E78" s="19"/>
      <c r="F78" s="19"/>
      <c r="G78" s="19"/>
      <c r="H78" s="19"/>
    </row>
    <row r="79" spans="2:9" ht="17.25">
      <c r="B79" s="35" t="s">
        <v>120</v>
      </c>
      <c r="C79" s="33" t="s">
        <v>113</v>
      </c>
      <c r="D79" s="36"/>
      <c r="E79" s="38">
        <v>0</v>
      </c>
      <c r="F79" s="31"/>
      <c r="G79" s="38">
        <v>0.14649999999999999</v>
      </c>
      <c r="H79" s="23"/>
      <c r="I79" s="161">
        <v>0.14649999999999999</v>
      </c>
    </row>
    <row r="80" spans="2:9" ht="15.75">
      <c r="B80" s="17"/>
      <c r="C80" s="17"/>
      <c r="D80" s="37"/>
      <c r="E80" s="24"/>
      <c r="F80" s="25"/>
      <c r="G80" s="24"/>
      <c r="H80" s="23"/>
      <c r="I80" s="160"/>
    </row>
    <row r="81" spans="2:9" ht="17.25">
      <c r="B81" s="35" t="s">
        <v>121</v>
      </c>
      <c r="C81" s="33" t="s">
        <v>113</v>
      </c>
      <c r="D81" s="36"/>
      <c r="E81" s="38">
        <v>0</v>
      </c>
      <c r="F81" s="31"/>
      <c r="G81" s="38">
        <v>6.6699999999999995E-2</v>
      </c>
      <c r="H81" s="23"/>
      <c r="I81" s="161">
        <v>6.6699999999999995E-2</v>
      </c>
    </row>
    <row r="82" spans="2:9" ht="17.25">
      <c r="B82" s="17"/>
      <c r="C82" s="17"/>
      <c r="D82" s="37"/>
      <c r="E82" s="24"/>
      <c r="F82" s="25"/>
      <c r="G82" s="24"/>
      <c r="H82" s="23"/>
      <c r="I82" s="38"/>
    </row>
    <row r="83" spans="2:9" ht="17.25">
      <c r="B83" s="35" t="s">
        <v>122</v>
      </c>
      <c r="C83" s="33" t="s">
        <v>113</v>
      </c>
      <c r="D83" s="36"/>
      <c r="E83" s="38">
        <v>0</v>
      </c>
      <c r="F83" s="34"/>
      <c r="G83" s="38">
        <v>4.7500000000000001E-2</v>
      </c>
      <c r="H83" s="23"/>
      <c r="I83" s="161">
        <v>4.7500000000000001E-2</v>
      </c>
    </row>
    <row r="84" spans="2:9" ht="17.25">
      <c r="B84" s="31"/>
      <c r="C84" s="31"/>
      <c r="D84" s="36"/>
      <c r="E84" s="34"/>
      <c r="F84" s="34"/>
      <c r="G84" s="34"/>
      <c r="H84" s="23"/>
      <c r="I84" s="38"/>
    </row>
    <row r="85" spans="2:9" ht="17.25">
      <c r="B85" s="35" t="s">
        <v>123</v>
      </c>
      <c r="C85" s="33" t="s">
        <v>113</v>
      </c>
      <c r="D85" s="36"/>
      <c r="E85" s="38">
        <v>0</v>
      </c>
      <c r="F85" s="34"/>
      <c r="G85" s="38">
        <v>4.19E-2</v>
      </c>
      <c r="H85" s="23"/>
      <c r="I85" s="161">
        <v>4.19E-2</v>
      </c>
    </row>
    <row r="86" spans="2:9" ht="17.25">
      <c r="B86" s="31"/>
      <c r="C86" s="33"/>
      <c r="D86" s="36"/>
      <c r="E86" s="34"/>
      <c r="F86" s="34"/>
      <c r="G86" s="34"/>
      <c r="H86" s="25"/>
      <c r="I86" s="38"/>
    </row>
    <row r="87" spans="2:9" ht="17.25">
      <c r="B87" s="35" t="s">
        <v>248</v>
      </c>
      <c r="C87" s="33" t="s">
        <v>113</v>
      </c>
      <c r="D87" s="36"/>
      <c r="E87" s="38">
        <v>0</v>
      </c>
      <c r="F87" s="34"/>
      <c r="G87" s="38">
        <v>-2.7E-2</v>
      </c>
      <c r="H87" s="23"/>
      <c r="I87" s="161">
        <v>-2.7E-2</v>
      </c>
    </row>
    <row r="88" spans="2:9" ht="17.25">
      <c r="B88" s="31"/>
      <c r="C88" s="33"/>
      <c r="D88" s="36"/>
      <c r="E88" s="34"/>
      <c r="F88" s="34"/>
      <c r="G88" s="34"/>
      <c r="H88" s="25"/>
      <c r="I88" s="38"/>
    </row>
    <row r="89" spans="2:9" ht="17.25">
      <c r="B89" s="35" t="s">
        <v>249</v>
      </c>
      <c r="C89" s="33" t="s">
        <v>113</v>
      </c>
      <c r="D89" s="36"/>
      <c r="E89" s="38">
        <v>0</v>
      </c>
      <c r="F89" s="34"/>
      <c r="G89" s="38">
        <v>-5.9999999999999995E-4</v>
      </c>
      <c r="H89" s="23"/>
      <c r="I89" s="161">
        <v>-5.9999999999999995E-4</v>
      </c>
    </row>
    <row r="90" spans="2:9" ht="17.25">
      <c r="B90" s="31"/>
      <c r="C90" s="33"/>
      <c r="D90" s="36"/>
      <c r="E90" s="34"/>
      <c r="F90" s="34"/>
      <c r="G90" s="34"/>
      <c r="H90" s="25"/>
      <c r="I90" s="34"/>
    </row>
    <row r="91" spans="2:9" ht="18" thickBot="1">
      <c r="B91" s="35" t="s">
        <v>247</v>
      </c>
      <c r="C91" s="33" t="s">
        <v>113</v>
      </c>
      <c r="D91" s="36"/>
      <c r="E91" s="39">
        <f>SUM(E79:E89)</f>
        <v>0</v>
      </c>
      <c r="F91" s="34"/>
      <c r="G91" s="39">
        <f>SUM(G79:G89)</f>
        <v>0.27499999999999997</v>
      </c>
      <c r="H91" s="23"/>
      <c r="I91" s="39">
        <f>SUM(I79:I89)</f>
        <v>0.27499999999999997</v>
      </c>
    </row>
    <row r="92" spans="2:9">
      <c r="B92" s="17"/>
      <c r="C92" s="17"/>
      <c r="D92" s="18"/>
      <c r="E92" s="17"/>
      <c r="F92" s="17"/>
      <c r="G92" s="17"/>
      <c r="H92" s="17"/>
    </row>
    <row r="94" spans="2:9" ht="17.25">
      <c r="E94" s="172" t="s">
        <v>259</v>
      </c>
      <c r="F94" s="172"/>
      <c r="G94" s="172" t="s">
        <v>260</v>
      </c>
      <c r="H94" s="172"/>
      <c r="I94" s="172" t="s">
        <v>261</v>
      </c>
    </row>
    <row r="95" spans="2:9" ht="34.5">
      <c r="B95" s="176" t="s">
        <v>265</v>
      </c>
      <c r="C95" s="33" t="s">
        <v>256</v>
      </c>
      <c r="E95" s="188"/>
      <c r="F95" s="38"/>
      <c r="G95" s="188"/>
      <c r="H95" s="38"/>
      <c r="I95" s="188"/>
    </row>
  </sheetData>
  <sheetProtection password="F8BD" sheet="1" objects="1" scenarios="1"/>
  <phoneticPr fontId="21" type="noConversion"/>
  <pageMargins left="0.75" right="0.75" top="1" bottom="1" header="0.5" footer="0.5"/>
  <pageSetup scale="5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9"/>
  <dimension ref="A19:Q117"/>
  <sheetViews>
    <sheetView showGridLines="0" topLeftCell="B1" zoomScaleNormal="100" workbookViewId="0">
      <pane ySplit="16" topLeftCell="A17" activePane="bottomLeft" state="frozenSplit"/>
      <selection activeCell="I48" sqref="I48"/>
      <selection pane="bottomLeft" activeCell="J55" sqref="J55"/>
    </sheetView>
  </sheetViews>
  <sheetFormatPr defaultRowHeight="12.75"/>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c r="B19" s="17"/>
      <c r="C19" s="17"/>
      <c r="D19" s="18"/>
      <c r="E19" s="21"/>
      <c r="F19" s="17"/>
      <c r="G19" s="21"/>
      <c r="H19" s="17"/>
    </row>
    <row r="20" spans="2:17" ht="20.25">
      <c r="B20" s="40"/>
      <c r="C20" s="17"/>
      <c r="D20" s="17"/>
      <c r="E20" s="17"/>
      <c r="F20" s="17"/>
      <c r="G20" s="17"/>
      <c r="H20" s="17"/>
      <c r="I20" s="17"/>
      <c r="J20" s="17"/>
      <c r="K20" s="17"/>
      <c r="L20" s="17"/>
      <c r="M20" s="17"/>
      <c r="N20" s="17"/>
      <c r="O20" s="17"/>
      <c r="P20" s="17"/>
      <c r="Q20" s="17"/>
    </row>
    <row r="21" spans="2:17" ht="15.75">
      <c r="B21" s="142" t="s">
        <v>226</v>
      </c>
      <c r="C21" s="141"/>
      <c r="D21" s="207" t="s">
        <v>227</v>
      </c>
      <c r="E21" s="207"/>
      <c r="F21" s="207"/>
      <c r="G21" s="141"/>
      <c r="H21" s="207" t="s">
        <v>230</v>
      </c>
      <c r="I21" s="207"/>
      <c r="J21" s="207"/>
      <c r="K21" s="141"/>
      <c r="L21" s="207" t="s">
        <v>229</v>
      </c>
      <c r="M21" s="207"/>
      <c r="N21" s="207"/>
      <c r="O21" s="141"/>
      <c r="P21" s="142" t="s">
        <v>228</v>
      </c>
      <c r="Q21" s="41"/>
    </row>
    <row r="22" spans="2:17" ht="3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c r="B23" s="17"/>
      <c r="C23" s="17"/>
      <c r="D23" s="17"/>
      <c r="E23" s="17"/>
      <c r="F23" s="17"/>
      <c r="G23" s="17"/>
      <c r="H23" s="17"/>
      <c r="I23" s="17"/>
      <c r="J23" s="17"/>
      <c r="K23" s="17"/>
      <c r="L23" s="17"/>
      <c r="M23" s="17"/>
      <c r="N23" s="17"/>
      <c r="O23" s="17"/>
      <c r="P23" s="17"/>
      <c r="Q23" s="17"/>
    </row>
    <row r="24" spans="2:17" ht="15.75">
      <c r="B24" s="48" t="s">
        <v>127</v>
      </c>
      <c r="C24" s="17"/>
      <c r="D24" s="155">
        <v>3565</v>
      </c>
      <c r="E24" s="156">
        <v>3.57</v>
      </c>
      <c r="F24" s="157">
        <v>12727.05</v>
      </c>
      <c r="G24" s="17"/>
      <c r="H24" s="155">
        <v>4058</v>
      </c>
      <c r="I24" s="156">
        <v>0.8</v>
      </c>
      <c r="J24" s="158">
        <v>3246.4</v>
      </c>
      <c r="K24" s="17"/>
      <c r="L24" s="155"/>
      <c r="M24" s="156">
        <f t="shared" ref="M24" si="0">IF(L24&lt;&gt;0,N24/L24,0)</f>
        <v>0</v>
      </c>
      <c r="N24" s="157"/>
      <c r="O24" s="17"/>
      <c r="P24" s="47">
        <f t="shared" ref="P24:P35" si="1">J24+N24</f>
        <v>3246.4</v>
      </c>
      <c r="Q24" s="17"/>
    </row>
    <row r="25" spans="2:17" ht="15.75">
      <c r="B25" s="48" t="s">
        <v>128</v>
      </c>
      <c r="C25" s="17"/>
      <c r="D25" s="155">
        <v>3221</v>
      </c>
      <c r="E25" s="156">
        <v>3.57</v>
      </c>
      <c r="F25" s="157">
        <v>11498.97</v>
      </c>
      <c r="G25" s="17"/>
      <c r="H25" s="155">
        <v>3764</v>
      </c>
      <c r="I25" s="156">
        <v>0.8</v>
      </c>
      <c r="J25" s="158">
        <v>3011.2</v>
      </c>
      <c r="K25" s="17"/>
      <c r="L25" s="155"/>
      <c r="M25" s="156">
        <f t="shared" ref="M25:M35" si="2">IF(L25&lt;&gt;0,N25/L25,0)</f>
        <v>0</v>
      </c>
      <c r="N25" s="157"/>
      <c r="O25" s="17"/>
      <c r="P25" s="47">
        <f t="shared" si="1"/>
        <v>3011.2</v>
      </c>
      <c r="Q25" s="17"/>
    </row>
    <row r="26" spans="2:17" ht="15.75">
      <c r="B26" s="48" t="s">
        <v>129</v>
      </c>
      <c r="C26" s="17"/>
      <c r="D26" s="155">
        <v>3314</v>
      </c>
      <c r="E26" s="156">
        <v>3.57</v>
      </c>
      <c r="F26" s="157">
        <v>11830.98</v>
      </c>
      <c r="G26" s="17"/>
      <c r="H26" s="155">
        <v>3858</v>
      </c>
      <c r="I26" s="156">
        <v>0.8</v>
      </c>
      <c r="J26" s="158">
        <v>3086.4</v>
      </c>
      <c r="K26" s="17"/>
      <c r="L26" s="155"/>
      <c r="M26" s="156">
        <f t="shared" si="2"/>
        <v>0</v>
      </c>
      <c r="N26" s="157"/>
      <c r="O26" s="17"/>
      <c r="P26" s="47">
        <f t="shared" si="1"/>
        <v>3086.4</v>
      </c>
      <c r="Q26" s="17"/>
    </row>
    <row r="27" spans="2:17" ht="15.75">
      <c r="B27" s="48" t="s">
        <v>130</v>
      </c>
      <c r="C27" s="17"/>
      <c r="D27" s="155">
        <v>2478</v>
      </c>
      <c r="E27" s="156">
        <v>3.57</v>
      </c>
      <c r="F27" s="157">
        <v>8846.4599999999991</v>
      </c>
      <c r="G27" s="17"/>
      <c r="H27" s="155">
        <v>2837</v>
      </c>
      <c r="I27" s="156">
        <v>0.8</v>
      </c>
      <c r="J27" s="158">
        <v>2269.6</v>
      </c>
      <c r="K27" s="17"/>
      <c r="L27" s="155"/>
      <c r="M27" s="156">
        <f t="shared" si="2"/>
        <v>0</v>
      </c>
      <c r="N27" s="157"/>
      <c r="O27" s="17"/>
      <c r="P27" s="47">
        <f t="shared" si="1"/>
        <v>2269.6</v>
      </c>
      <c r="Q27" s="17"/>
    </row>
    <row r="28" spans="2:17" ht="15.75">
      <c r="B28" s="48" t="s">
        <v>131</v>
      </c>
      <c r="C28" s="17"/>
      <c r="D28" s="155">
        <v>1890</v>
      </c>
      <c r="E28" s="156">
        <v>3.57</v>
      </c>
      <c r="F28" s="157">
        <v>6747.3</v>
      </c>
      <c r="G28" s="17"/>
      <c r="H28" s="155">
        <v>2224</v>
      </c>
      <c r="I28" s="156">
        <v>0.8</v>
      </c>
      <c r="J28" s="158">
        <v>1779.2</v>
      </c>
      <c r="K28" s="17"/>
      <c r="L28" s="155"/>
      <c r="M28" s="156">
        <f t="shared" si="2"/>
        <v>0</v>
      </c>
      <c r="N28" s="157"/>
      <c r="O28" s="17"/>
      <c r="P28" s="47">
        <f t="shared" si="1"/>
        <v>1779.2</v>
      </c>
      <c r="Q28" s="17"/>
    </row>
    <row r="29" spans="2:17" ht="15.75">
      <c r="B29" s="48" t="s">
        <v>132</v>
      </c>
      <c r="C29" s="17"/>
      <c r="D29" s="155">
        <v>1647</v>
      </c>
      <c r="E29" s="156">
        <v>3.57</v>
      </c>
      <c r="F29" s="157">
        <v>5879.79</v>
      </c>
      <c r="G29" s="17"/>
      <c r="H29" s="155">
        <v>1834</v>
      </c>
      <c r="I29" s="156">
        <v>0.8</v>
      </c>
      <c r="J29" s="158">
        <v>1467.2</v>
      </c>
      <c r="K29" s="17"/>
      <c r="L29" s="155"/>
      <c r="M29" s="156">
        <f t="shared" si="2"/>
        <v>0</v>
      </c>
      <c r="N29" s="157"/>
      <c r="O29" s="17"/>
      <c r="P29" s="47">
        <f t="shared" si="1"/>
        <v>1467.2</v>
      </c>
      <c r="Q29" s="17"/>
    </row>
    <row r="30" spans="2:17" ht="15.75">
      <c r="B30" s="48" t="s">
        <v>133</v>
      </c>
      <c r="C30" s="17"/>
      <c r="D30" s="155">
        <v>1598</v>
      </c>
      <c r="E30" s="156">
        <v>3.57</v>
      </c>
      <c r="F30" s="157">
        <v>5704.86</v>
      </c>
      <c r="G30" s="17"/>
      <c r="H30" s="155">
        <v>1723</v>
      </c>
      <c r="I30" s="156">
        <v>0.8</v>
      </c>
      <c r="J30" s="158">
        <v>1378.4</v>
      </c>
      <c r="K30" s="17"/>
      <c r="L30" s="155"/>
      <c r="M30" s="156">
        <f t="shared" si="2"/>
        <v>0</v>
      </c>
      <c r="N30" s="157"/>
      <c r="O30" s="17"/>
      <c r="P30" s="47">
        <f t="shared" si="1"/>
        <v>1378.4</v>
      </c>
      <c r="Q30" s="17"/>
    </row>
    <row r="31" spans="2:17" ht="15.75">
      <c r="B31" s="48" t="s">
        <v>134</v>
      </c>
      <c r="C31" s="17"/>
      <c r="D31" s="155">
        <v>1478</v>
      </c>
      <c r="E31" s="156">
        <v>3.57</v>
      </c>
      <c r="F31" s="157">
        <v>5276.46</v>
      </c>
      <c r="G31" s="17"/>
      <c r="H31" s="155">
        <v>1724</v>
      </c>
      <c r="I31" s="156">
        <v>0.8</v>
      </c>
      <c r="J31" s="158">
        <v>1379.2</v>
      </c>
      <c r="K31" s="17"/>
      <c r="L31" s="155"/>
      <c r="M31" s="156">
        <f t="shared" si="2"/>
        <v>0</v>
      </c>
      <c r="N31" s="157"/>
      <c r="O31" s="17"/>
      <c r="P31" s="47">
        <f t="shared" si="1"/>
        <v>1379.2</v>
      </c>
      <c r="Q31" s="17"/>
    </row>
    <row r="32" spans="2:17" ht="15.75">
      <c r="B32" s="48" t="s">
        <v>135</v>
      </c>
      <c r="C32" s="17"/>
      <c r="D32" s="155">
        <v>1837</v>
      </c>
      <c r="E32" s="156">
        <v>3.57</v>
      </c>
      <c r="F32" s="157">
        <v>6561.66</v>
      </c>
      <c r="G32" s="17"/>
      <c r="H32" s="155">
        <v>2162</v>
      </c>
      <c r="I32" s="156">
        <v>0.8</v>
      </c>
      <c r="J32" s="158">
        <v>1729.6</v>
      </c>
      <c r="K32" s="17"/>
      <c r="L32" s="155"/>
      <c r="M32" s="156">
        <f t="shared" si="2"/>
        <v>0</v>
      </c>
      <c r="N32" s="157"/>
      <c r="O32" s="17"/>
      <c r="P32" s="47">
        <f t="shared" si="1"/>
        <v>1729.6</v>
      </c>
      <c r="Q32" s="17"/>
    </row>
    <row r="33" spans="2:17" ht="15.75">
      <c r="B33" s="48" t="s">
        <v>136</v>
      </c>
      <c r="C33" s="17"/>
      <c r="D33" s="155">
        <v>2416</v>
      </c>
      <c r="E33" s="156">
        <v>3.57</v>
      </c>
      <c r="F33" s="157">
        <v>8625.1200000000008</v>
      </c>
      <c r="G33" s="17"/>
      <c r="H33" s="155">
        <v>2684</v>
      </c>
      <c r="I33" s="156">
        <v>0.8</v>
      </c>
      <c r="J33" s="158">
        <v>2147</v>
      </c>
      <c r="K33" s="17"/>
      <c r="L33" s="155"/>
      <c r="M33" s="156">
        <f t="shared" si="2"/>
        <v>0</v>
      </c>
      <c r="N33" s="157"/>
      <c r="O33" s="17"/>
      <c r="P33" s="47">
        <f t="shared" si="1"/>
        <v>2147</v>
      </c>
      <c r="Q33" s="17"/>
    </row>
    <row r="34" spans="2:17" ht="15.75">
      <c r="B34" s="48" t="s">
        <v>137</v>
      </c>
      <c r="C34" s="17"/>
      <c r="D34" s="155">
        <v>3073</v>
      </c>
      <c r="E34" s="156">
        <v>3.57</v>
      </c>
      <c r="F34" s="157">
        <v>10970.61</v>
      </c>
      <c r="G34" s="17"/>
      <c r="H34" s="155">
        <v>3504</v>
      </c>
      <c r="I34" s="156">
        <v>0.8</v>
      </c>
      <c r="J34" s="158">
        <v>2803.2</v>
      </c>
      <c r="K34" s="17"/>
      <c r="L34" s="155"/>
      <c r="M34" s="156">
        <f t="shared" si="2"/>
        <v>0</v>
      </c>
      <c r="N34" s="157"/>
      <c r="O34" s="17"/>
      <c r="P34" s="47">
        <f t="shared" si="1"/>
        <v>2803.2</v>
      </c>
      <c r="Q34" s="17"/>
    </row>
    <row r="35" spans="2:17" ht="15.75">
      <c r="B35" s="48" t="s">
        <v>138</v>
      </c>
      <c r="C35" s="17"/>
      <c r="D35" s="155">
        <v>3505</v>
      </c>
      <c r="E35" s="156">
        <v>3.57</v>
      </c>
      <c r="F35" s="157">
        <v>12512.85</v>
      </c>
      <c r="G35" s="17"/>
      <c r="H35" s="155">
        <v>3516</v>
      </c>
      <c r="I35" s="156">
        <v>0.8</v>
      </c>
      <c r="J35" s="158">
        <v>2812.8</v>
      </c>
      <c r="K35" s="17"/>
      <c r="L35" s="155"/>
      <c r="M35" s="156">
        <f t="shared" si="2"/>
        <v>0</v>
      </c>
      <c r="N35" s="157"/>
      <c r="O35" s="17"/>
      <c r="P35" s="47">
        <f t="shared" si="1"/>
        <v>2812.8</v>
      </c>
      <c r="Q35" s="17"/>
    </row>
    <row r="36" spans="2:17">
      <c r="B36" s="17"/>
      <c r="C36" s="17"/>
      <c r="D36" s="17"/>
      <c r="E36" s="17"/>
      <c r="F36" s="17"/>
      <c r="G36" s="17"/>
      <c r="H36" s="17"/>
      <c r="I36" s="17"/>
      <c r="J36" s="17"/>
      <c r="K36" s="17"/>
      <c r="L36" s="17"/>
      <c r="M36" s="17"/>
      <c r="N36" s="17"/>
      <c r="O36" s="17"/>
      <c r="P36" s="17"/>
      <c r="Q36" s="17"/>
    </row>
    <row r="37" spans="2:17" ht="19.5" thickBot="1">
      <c r="B37" s="49" t="s">
        <v>139</v>
      </c>
      <c r="C37" s="17"/>
      <c r="D37" s="50">
        <f>SUM(D24:D35)</f>
        <v>30022</v>
      </c>
      <c r="E37" s="51">
        <f>IF(D37&lt;&gt;0,F37/D37,0)</f>
        <v>3.5701189127972826</v>
      </c>
      <c r="F37" s="52">
        <f>SUM(F24:F35)</f>
        <v>107182.11000000002</v>
      </c>
      <c r="G37" s="17"/>
      <c r="H37" s="50">
        <f>SUM(H24:H35)</f>
        <v>33888</v>
      </c>
      <c r="I37" s="51">
        <f>IF(H37&lt;&gt;0,J37/H37,0)</f>
        <v>0.79999409820585465</v>
      </c>
      <c r="J37" s="52">
        <f>SUM(J24:J35)</f>
        <v>27110.2</v>
      </c>
      <c r="K37" s="17"/>
      <c r="L37" s="50">
        <f>SUM(L24:L35)</f>
        <v>0</v>
      </c>
      <c r="M37" s="51">
        <f>IF(L37&lt;&gt;0,N37/L37,0)</f>
        <v>0</v>
      </c>
      <c r="N37" s="52">
        <f>SUM(N24:N35)</f>
        <v>0</v>
      </c>
      <c r="O37" s="17"/>
      <c r="P37" s="52">
        <f>SUM(P24:P35)</f>
        <v>27110.2</v>
      </c>
      <c r="Q37" s="17"/>
    </row>
    <row r="38" spans="2:17">
      <c r="B38" s="17"/>
      <c r="C38" s="17"/>
      <c r="D38" s="17"/>
      <c r="E38" s="17"/>
      <c r="F38" s="17"/>
      <c r="G38" s="17"/>
      <c r="H38" s="17"/>
      <c r="I38" s="17"/>
      <c r="J38" s="17"/>
      <c r="K38" s="17"/>
      <c r="L38" s="17"/>
      <c r="M38" s="17"/>
      <c r="N38" s="17"/>
      <c r="O38" s="17"/>
      <c r="P38" s="17"/>
      <c r="Q38" s="17"/>
    </row>
    <row r="39" spans="2:17" ht="15.75">
      <c r="B39" s="142" t="s">
        <v>231</v>
      </c>
      <c r="C39" s="141"/>
      <c r="D39" s="207" t="s">
        <v>227</v>
      </c>
      <c r="E39" s="207"/>
      <c r="F39" s="207"/>
      <c r="G39" s="141"/>
      <c r="H39" s="207" t="s">
        <v>230</v>
      </c>
      <c r="I39" s="207"/>
      <c r="J39" s="207"/>
      <c r="K39" s="141"/>
      <c r="L39" s="207" t="s">
        <v>229</v>
      </c>
      <c r="M39" s="207"/>
      <c r="N39" s="207"/>
      <c r="O39" s="141"/>
      <c r="P39" s="142" t="s">
        <v>228</v>
      </c>
      <c r="Q39" s="17"/>
    </row>
    <row r="40" spans="2:17" ht="16.5">
      <c r="B40" s="45"/>
      <c r="C40" s="29"/>
      <c r="D40" s="46"/>
      <c r="E40" s="46"/>
      <c r="F40" s="46"/>
      <c r="G40" s="29"/>
      <c r="H40" s="46"/>
      <c r="I40" s="46"/>
      <c r="J40" s="46"/>
      <c r="K40" s="29"/>
      <c r="L40" s="46"/>
      <c r="M40" s="46"/>
      <c r="N40" s="46"/>
      <c r="O40" s="29"/>
      <c r="P40" s="46"/>
      <c r="Q40" s="17"/>
    </row>
    <row r="41" spans="2:17" ht="3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c r="B42" s="17"/>
      <c r="C42" s="17"/>
      <c r="D42" s="17"/>
      <c r="E42" s="17"/>
      <c r="F42" s="17"/>
      <c r="G42" s="17"/>
      <c r="H42" s="17"/>
      <c r="I42" s="17"/>
      <c r="J42" s="17"/>
      <c r="K42" s="17"/>
      <c r="L42" s="17"/>
      <c r="M42" s="17"/>
      <c r="N42" s="17"/>
      <c r="O42" s="17"/>
      <c r="P42" s="17"/>
      <c r="Q42" s="17"/>
    </row>
    <row r="43" spans="2:17" ht="15.75">
      <c r="B43" s="48" t="s">
        <v>127</v>
      </c>
      <c r="C43" s="17"/>
      <c r="D43" s="155">
        <v>2183</v>
      </c>
      <c r="E43" s="156">
        <v>2.65</v>
      </c>
      <c r="F43" s="157">
        <v>5784.95</v>
      </c>
      <c r="G43" s="17"/>
      <c r="H43" s="155">
        <v>2183</v>
      </c>
      <c r="I43" s="156">
        <v>0.64</v>
      </c>
      <c r="J43" s="158">
        <v>1397.12</v>
      </c>
      <c r="K43" s="17"/>
      <c r="L43" s="155"/>
      <c r="M43" s="156">
        <f t="shared" ref="M43" si="3">IF(L43&lt;&gt;0,N43/L43,0)</f>
        <v>0</v>
      </c>
      <c r="N43" s="157"/>
      <c r="O43" s="17"/>
      <c r="P43" s="47">
        <f t="shared" ref="P43:P54" si="4">J43+N43</f>
        <v>1397.12</v>
      </c>
      <c r="Q43" s="17"/>
    </row>
    <row r="44" spans="2:17" ht="15.75">
      <c r="B44" s="48" t="s">
        <v>128</v>
      </c>
      <c r="C44" s="17"/>
      <c r="D44" s="155">
        <v>2446</v>
      </c>
      <c r="E44" s="156">
        <v>2.65</v>
      </c>
      <c r="F44" s="157">
        <v>6481.9</v>
      </c>
      <c r="G44" s="17"/>
      <c r="H44" s="155">
        <v>2446</v>
      </c>
      <c r="I44" s="156">
        <v>0.64</v>
      </c>
      <c r="J44" s="158">
        <v>1565.44</v>
      </c>
      <c r="K44" s="17"/>
      <c r="L44" s="155"/>
      <c r="M44" s="156">
        <f t="shared" ref="M44:M54" si="5">IF(L44&lt;&gt;0,N44/L44,0)</f>
        <v>0</v>
      </c>
      <c r="N44" s="157"/>
      <c r="O44" s="17"/>
      <c r="P44" s="47">
        <f t="shared" si="4"/>
        <v>1565.44</v>
      </c>
      <c r="Q44" s="17"/>
    </row>
    <row r="45" spans="2:17" ht="15.75">
      <c r="B45" s="48" t="s">
        <v>129</v>
      </c>
      <c r="C45" s="17"/>
      <c r="D45" s="155">
        <v>2168</v>
      </c>
      <c r="E45" s="156">
        <v>2.65</v>
      </c>
      <c r="F45" s="157">
        <v>5745.2</v>
      </c>
      <c r="G45" s="17"/>
      <c r="H45" s="155">
        <v>2297</v>
      </c>
      <c r="I45" s="156">
        <v>0.64</v>
      </c>
      <c r="J45" s="158">
        <v>1470.08</v>
      </c>
      <c r="K45" s="17"/>
      <c r="L45" s="155"/>
      <c r="M45" s="156">
        <f t="shared" si="5"/>
        <v>0</v>
      </c>
      <c r="N45" s="157"/>
      <c r="O45" s="17"/>
      <c r="P45" s="47">
        <f t="shared" si="4"/>
        <v>1470.08</v>
      </c>
      <c r="Q45" s="17"/>
    </row>
    <row r="46" spans="2:17" ht="15.75">
      <c r="B46" s="48" t="s">
        <v>130</v>
      </c>
      <c r="C46" s="17"/>
      <c r="D46" s="155">
        <v>2309</v>
      </c>
      <c r="E46" s="156">
        <v>2.65</v>
      </c>
      <c r="F46" s="157">
        <v>6118.85</v>
      </c>
      <c r="G46" s="17"/>
      <c r="H46" s="155">
        <v>2309</v>
      </c>
      <c r="I46" s="156">
        <v>0.64</v>
      </c>
      <c r="J46" s="158">
        <v>1477.76</v>
      </c>
      <c r="K46" s="17"/>
      <c r="L46" s="155"/>
      <c r="M46" s="156">
        <f t="shared" si="5"/>
        <v>0</v>
      </c>
      <c r="N46" s="157"/>
      <c r="O46" s="17"/>
      <c r="P46" s="47">
        <f t="shared" si="4"/>
        <v>1477.76</v>
      </c>
      <c r="Q46" s="17"/>
    </row>
    <row r="47" spans="2:17" ht="15.75">
      <c r="B47" s="48" t="s">
        <v>131</v>
      </c>
      <c r="C47" s="17"/>
      <c r="D47" s="155">
        <v>1636</v>
      </c>
      <c r="E47" s="156">
        <v>2.65</v>
      </c>
      <c r="F47" s="157">
        <v>4335.3999999999996</v>
      </c>
      <c r="G47" s="17"/>
      <c r="H47" s="155">
        <v>1636</v>
      </c>
      <c r="I47" s="156">
        <v>0.64</v>
      </c>
      <c r="J47" s="158">
        <v>1047.04</v>
      </c>
      <c r="K47" s="17"/>
      <c r="L47" s="155"/>
      <c r="M47" s="156">
        <f t="shared" si="5"/>
        <v>0</v>
      </c>
      <c r="N47" s="157"/>
      <c r="O47" s="17"/>
      <c r="P47" s="47">
        <f t="shared" si="4"/>
        <v>1047.04</v>
      </c>
      <c r="Q47" s="17"/>
    </row>
    <row r="48" spans="2:17" ht="15.75">
      <c r="B48" s="48" t="s">
        <v>132</v>
      </c>
      <c r="C48" s="17"/>
      <c r="D48" s="155">
        <v>1240</v>
      </c>
      <c r="E48" s="156">
        <v>2.65</v>
      </c>
      <c r="F48" s="157">
        <v>3286</v>
      </c>
      <c r="G48" s="17"/>
      <c r="H48" s="155">
        <v>1240</v>
      </c>
      <c r="I48" s="156">
        <v>0.64</v>
      </c>
      <c r="J48" s="158">
        <v>793.6</v>
      </c>
      <c r="K48" s="17"/>
      <c r="L48" s="155"/>
      <c r="M48" s="156">
        <f t="shared" si="5"/>
        <v>0</v>
      </c>
      <c r="N48" s="157"/>
      <c r="O48" s="17"/>
      <c r="P48" s="47">
        <f t="shared" si="4"/>
        <v>793.6</v>
      </c>
      <c r="Q48" s="17"/>
    </row>
    <row r="49" spans="2:17" ht="15.75">
      <c r="B49" s="48" t="s">
        <v>133</v>
      </c>
      <c r="C49" s="17"/>
      <c r="D49" s="155">
        <v>1032</v>
      </c>
      <c r="E49" s="156">
        <v>2.65</v>
      </c>
      <c r="F49" s="157">
        <v>2734.8</v>
      </c>
      <c r="G49" s="17"/>
      <c r="H49" s="155">
        <v>1032</v>
      </c>
      <c r="I49" s="156">
        <v>0.64</v>
      </c>
      <c r="J49" s="158">
        <v>660.48</v>
      </c>
      <c r="K49" s="17"/>
      <c r="L49" s="155"/>
      <c r="M49" s="156">
        <f t="shared" si="5"/>
        <v>0</v>
      </c>
      <c r="N49" s="157"/>
      <c r="O49" s="17"/>
      <c r="P49" s="47">
        <f t="shared" si="4"/>
        <v>660.48</v>
      </c>
      <c r="Q49" s="17"/>
    </row>
    <row r="50" spans="2:17" ht="15.75">
      <c r="B50" s="48" t="s">
        <v>134</v>
      </c>
      <c r="C50" s="17"/>
      <c r="D50" s="155">
        <v>962</v>
      </c>
      <c r="E50" s="156">
        <v>2.65</v>
      </c>
      <c r="F50" s="157">
        <v>2549.3000000000002</v>
      </c>
      <c r="G50" s="17"/>
      <c r="H50" s="155">
        <v>962</v>
      </c>
      <c r="I50" s="156">
        <v>0.64</v>
      </c>
      <c r="J50" s="158">
        <v>615.67999999999995</v>
      </c>
      <c r="K50" s="17"/>
      <c r="L50" s="155"/>
      <c r="M50" s="156">
        <f t="shared" si="5"/>
        <v>0</v>
      </c>
      <c r="N50" s="157"/>
      <c r="O50" s="17"/>
      <c r="P50" s="47">
        <f t="shared" si="4"/>
        <v>615.67999999999995</v>
      </c>
      <c r="Q50" s="17"/>
    </row>
    <row r="51" spans="2:17" ht="15.75">
      <c r="B51" s="48" t="s">
        <v>135</v>
      </c>
      <c r="C51" s="17"/>
      <c r="D51" s="155">
        <v>988</v>
      </c>
      <c r="E51" s="156">
        <v>2.65</v>
      </c>
      <c r="F51" s="157">
        <v>2618.1999999999998</v>
      </c>
      <c r="G51" s="17"/>
      <c r="H51" s="155">
        <v>988</v>
      </c>
      <c r="I51" s="156">
        <v>0.64</v>
      </c>
      <c r="J51" s="158">
        <v>632.32000000000005</v>
      </c>
      <c r="K51" s="17"/>
      <c r="L51" s="155"/>
      <c r="M51" s="156">
        <f t="shared" si="5"/>
        <v>0</v>
      </c>
      <c r="N51" s="157"/>
      <c r="O51" s="17"/>
      <c r="P51" s="47">
        <f t="shared" si="4"/>
        <v>632.32000000000005</v>
      </c>
      <c r="Q51" s="17"/>
    </row>
    <row r="52" spans="2:17" ht="15.75">
      <c r="B52" s="48" t="s">
        <v>136</v>
      </c>
      <c r="C52" s="17"/>
      <c r="D52" s="155">
        <v>1292</v>
      </c>
      <c r="E52" s="156">
        <v>2.65</v>
      </c>
      <c r="F52" s="157">
        <v>3423.8</v>
      </c>
      <c r="G52" s="17"/>
      <c r="H52" s="155">
        <v>1292</v>
      </c>
      <c r="I52" s="156">
        <v>0.64</v>
      </c>
      <c r="J52" s="158">
        <v>828.8</v>
      </c>
      <c r="K52" s="17"/>
      <c r="L52" s="155"/>
      <c r="M52" s="156">
        <f t="shared" si="5"/>
        <v>0</v>
      </c>
      <c r="N52" s="157"/>
      <c r="O52" s="17"/>
      <c r="P52" s="47">
        <f t="shared" si="4"/>
        <v>828.8</v>
      </c>
      <c r="Q52" s="17"/>
    </row>
    <row r="53" spans="2:17" ht="15.75">
      <c r="B53" s="48" t="s">
        <v>137</v>
      </c>
      <c r="C53" s="17"/>
      <c r="D53" s="155">
        <v>1720</v>
      </c>
      <c r="E53" s="156">
        <v>2.65</v>
      </c>
      <c r="F53" s="157">
        <v>4558</v>
      </c>
      <c r="G53" s="17"/>
      <c r="H53" s="155">
        <v>1720</v>
      </c>
      <c r="I53" s="156">
        <v>0.64</v>
      </c>
      <c r="J53" s="158">
        <v>1100.8</v>
      </c>
      <c r="K53" s="17"/>
      <c r="L53" s="155"/>
      <c r="M53" s="156">
        <f t="shared" si="5"/>
        <v>0</v>
      </c>
      <c r="N53" s="157"/>
      <c r="O53" s="17"/>
      <c r="P53" s="47">
        <f t="shared" si="4"/>
        <v>1100.8</v>
      </c>
      <c r="Q53" s="17"/>
    </row>
    <row r="54" spans="2:17" ht="15.75">
      <c r="B54" s="48" t="s">
        <v>138</v>
      </c>
      <c r="C54" s="17"/>
      <c r="D54" s="155">
        <v>1894</v>
      </c>
      <c r="E54" s="156">
        <v>2.65</v>
      </c>
      <c r="F54" s="157">
        <v>5019</v>
      </c>
      <c r="G54" s="17"/>
      <c r="H54" s="155">
        <v>1894</v>
      </c>
      <c r="I54" s="156">
        <v>0.64</v>
      </c>
      <c r="J54" s="158">
        <v>1212.1600000000001</v>
      </c>
      <c r="K54" s="17"/>
      <c r="L54" s="155"/>
      <c r="M54" s="156">
        <f t="shared" si="5"/>
        <v>0</v>
      </c>
      <c r="N54" s="157"/>
      <c r="O54" s="17"/>
      <c r="P54" s="47">
        <f t="shared" si="4"/>
        <v>1212.1600000000001</v>
      </c>
      <c r="Q54" s="17"/>
    </row>
    <row r="55" spans="2:17">
      <c r="B55" s="17"/>
      <c r="C55" s="17"/>
      <c r="D55" s="17"/>
      <c r="E55" s="17"/>
      <c r="F55" s="17"/>
      <c r="G55" s="17"/>
      <c r="H55" s="17"/>
      <c r="I55" s="17"/>
      <c r="J55" s="17"/>
      <c r="K55" s="17"/>
      <c r="L55" s="17"/>
      <c r="M55" s="17"/>
      <c r="N55" s="17"/>
      <c r="O55" s="17"/>
      <c r="P55" s="17"/>
      <c r="Q55" s="17"/>
    </row>
    <row r="56" spans="2:17" ht="19.5" thickBot="1">
      <c r="B56" s="49" t="s">
        <v>139</v>
      </c>
      <c r="C56" s="17"/>
      <c r="D56" s="50">
        <f>SUM(D43:D54)</f>
        <v>19870</v>
      </c>
      <c r="E56" s="51">
        <f>IF(D56&lt;&gt;0,F56/D56,0)</f>
        <v>2.6499949672873684</v>
      </c>
      <c r="F56" s="52">
        <f>SUM(F43:F54)</f>
        <v>52655.400000000009</v>
      </c>
      <c r="G56" s="17"/>
      <c r="H56" s="50">
        <f>SUM(H43:H54)</f>
        <v>19999</v>
      </c>
      <c r="I56" s="51">
        <f>IF(H56&lt;&gt;0,J56/H56,0)</f>
        <v>0.64009600480023998</v>
      </c>
      <c r="J56" s="52">
        <f>SUM(J43:J54)</f>
        <v>12801.279999999999</v>
      </c>
      <c r="K56" s="17"/>
      <c r="L56" s="50">
        <f>SUM(L43:L54)</f>
        <v>0</v>
      </c>
      <c r="M56" s="51">
        <f>IF(L56&lt;&gt;0,N56/L56,0)</f>
        <v>0</v>
      </c>
      <c r="N56" s="52">
        <f>SUM(N43:N54)</f>
        <v>0</v>
      </c>
      <c r="O56" s="17"/>
      <c r="P56" s="52">
        <f>SUM(P43:P54)</f>
        <v>12801.279999999999</v>
      </c>
      <c r="Q56" s="17"/>
    </row>
    <row r="57" spans="2:17">
      <c r="B57" s="17"/>
      <c r="C57" s="17"/>
      <c r="D57" s="17"/>
      <c r="E57" s="17"/>
      <c r="F57" s="17"/>
      <c r="G57" s="17"/>
      <c r="H57" s="17"/>
      <c r="I57" s="17"/>
      <c r="J57" s="17"/>
      <c r="K57" s="17"/>
      <c r="L57" s="17"/>
      <c r="M57" s="17"/>
      <c r="N57" s="17"/>
      <c r="O57" s="17"/>
      <c r="P57" s="17"/>
      <c r="Q57" s="17"/>
    </row>
    <row r="58" spans="2:17" ht="15.75">
      <c r="B58" s="167" t="s">
        <v>252</v>
      </c>
      <c r="C58" s="141"/>
      <c r="D58" s="207" t="s">
        <v>227</v>
      </c>
      <c r="E58" s="207"/>
      <c r="F58" s="207"/>
      <c r="G58" s="141"/>
      <c r="H58" s="207" t="s">
        <v>230</v>
      </c>
      <c r="I58" s="207"/>
      <c r="J58" s="207"/>
      <c r="K58" s="141"/>
      <c r="L58" s="207" t="s">
        <v>229</v>
      </c>
      <c r="M58" s="207"/>
      <c r="N58" s="207"/>
      <c r="O58" s="141"/>
      <c r="P58" s="164" t="s">
        <v>228</v>
      </c>
      <c r="Q58" s="17"/>
    </row>
    <row r="59" spans="2:17" ht="16.5">
      <c r="B59" s="168" t="s">
        <v>254</v>
      </c>
      <c r="C59" s="29"/>
      <c r="D59" s="46"/>
      <c r="E59" s="46"/>
      <c r="F59" s="46"/>
      <c r="G59" s="29"/>
      <c r="H59" s="46"/>
      <c r="I59" s="46"/>
      <c r="J59" s="46"/>
      <c r="K59" s="29"/>
      <c r="L59" s="46"/>
      <c r="M59" s="46"/>
      <c r="N59" s="46"/>
      <c r="O59" s="29"/>
      <c r="P59" s="46"/>
      <c r="Q59" s="17"/>
    </row>
    <row r="60" spans="2:17" ht="3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c r="B61" s="17"/>
      <c r="C61" s="17"/>
      <c r="D61" s="17"/>
      <c r="E61" s="17"/>
      <c r="F61" s="17"/>
      <c r="G61" s="17"/>
      <c r="H61" s="17"/>
      <c r="I61" s="17"/>
      <c r="J61" s="17"/>
      <c r="K61" s="17"/>
      <c r="L61" s="17"/>
      <c r="M61" s="17"/>
      <c r="N61" s="17"/>
      <c r="O61" s="17"/>
      <c r="P61" s="17"/>
      <c r="Q61" s="17"/>
    </row>
    <row r="62" spans="2:17" ht="15.75">
      <c r="B62" s="48" t="s">
        <v>127</v>
      </c>
      <c r="C62" s="17"/>
      <c r="D62" s="155"/>
      <c r="E62" s="156">
        <f t="shared" ref="E62:E73" si="6">IF(D62&lt;&gt;0,F62/D62,0)</f>
        <v>0</v>
      </c>
      <c r="F62" s="157"/>
      <c r="G62" s="17"/>
      <c r="H62" s="155"/>
      <c r="I62" s="156">
        <f t="shared" ref="I62:I73" si="7">IF(H62&lt;&gt;0,J62/H62,0)</f>
        <v>0</v>
      </c>
      <c r="J62" s="158"/>
      <c r="K62" s="17"/>
      <c r="L62" s="155"/>
      <c r="M62" s="156">
        <f t="shared" ref="M62:M73" si="8">IF(L62&lt;&gt;0,N62/L62,0)</f>
        <v>0</v>
      </c>
      <c r="N62" s="157"/>
      <c r="O62" s="17"/>
      <c r="P62" s="47">
        <f t="shared" ref="P62:P73" si="9">J62+N62</f>
        <v>0</v>
      </c>
      <c r="Q62" s="17"/>
    </row>
    <row r="63" spans="2:17" ht="15.75">
      <c r="B63" s="48" t="s">
        <v>128</v>
      </c>
      <c r="C63" s="17"/>
      <c r="D63" s="155"/>
      <c r="E63" s="156">
        <f t="shared" si="6"/>
        <v>0</v>
      </c>
      <c r="F63" s="157"/>
      <c r="G63" s="17"/>
      <c r="H63" s="155"/>
      <c r="I63" s="156">
        <f t="shared" si="7"/>
        <v>0</v>
      </c>
      <c r="J63" s="158"/>
      <c r="K63" s="17"/>
      <c r="L63" s="155"/>
      <c r="M63" s="156">
        <f t="shared" si="8"/>
        <v>0</v>
      </c>
      <c r="N63" s="157"/>
      <c r="O63" s="17"/>
      <c r="P63" s="47">
        <f t="shared" si="9"/>
        <v>0</v>
      </c>
      <c r="Q63" s="17"/>
    </row>
    <row r="64" spans="2:17" ht="15.75">
      <c r="B64" s="48" t="s">
        <v>129</v>
      </c>
      <c r="C64" s="17"/>
      <c r="D64" s="155"/>
      <c r="E64" s="156">
        <f t="shared" si="6"/>
        <v>0</v>
      </c>
      <c r="F64" s="157"/>
      <c r="G64" s="17"/>
      <c r="H64" s="155"/>
      <c r="I64" s="156">
        <f t="shared" si="7"/>
        <v>0</v>
      </c>
      <c r="J64" s="158"/>
      <c r="K64" s="17"/>
      <c r="L64" s="155"/>
      <c r="M64" s="156">
        <f t="shared" si="8"/>
        <v>0</v>
      </c>
      <c r="N64" s="157"/>
      <c r="O64" s="17"/>
      <c r="P64" s="47">
        <f t="shared" si="9"/>
        <v>0</v>
      </c>
      <c r="Q64" s="17"/>
    </row>
    <row r="65" spans="2:17" ht="15.75">
      <c r="B65" s="48" t="s">
        <v>130</v>
      </c>
      <c r="C65" s="17"/>
      <c r="D65" s="155"/>
      <c r="E65" s="156">
        <f t="shared" si="6"/>
        <v>0</v>
      </c>
      <c r="F65" s="157"/>
      <c r="G65" s="17"/>
      <c r="H65" s="155"/>
      <c r="I65" s="156">
        <f t="shared" si="7"/>
        <v>0</v>
      </c>
      <c r="J65" s="158"/>
      <c r="K65" s="17"/>
      <c r="L65" s="155"/>
      <c r="M65" s="156">
        <f t="shared" si="8"/>
        <v>0</v>
      </c>
      <c r="N65" s="157"/>
      <c r="O65" s="17"/>
      <c r="P65" s="47">
        <f t="shared" si="9"/>
        <v>0</v>
      </c>
      <c r="Q65" s="17"/>
    </row>
    <row r="66" spans="2:17" ht="15.75">
      <c r="B66" s="48" t="s">
        <v>131</v>
      </c>
      <c r="C66" s="17"/>
      <c r="D66" s="155"/>
      <c r="E66" s="156">
        <f t="shared" si="6"/>
        <v>0</v>
      </c>
      <c r="F66" s="157"/>
      <c r="G66" s="17"/>
      <c r="H66" s="155"/>
      <c r="I66" s="156">
        <f t="shared" si="7"/>
        <v>0</v>
      </c>
      <c r="J66" s="158"/>
      <c r="K66" s="17"/>
      <c r="L66" s="155"/>
      <c r="M66" s="156">
        <f t="shared" si="8"/>
        <v>0</v>
      </c>
      <c r="N66" s="157"/>
      <c r="O66" s="17"/>
      <c r="P66" s="47">
        <f t="shared" si="9"/>
        <v>0</v>
      </c>
      <c r="Q66" s="17"/>
    </row>
    <row r="67" spans="2:17" ht="15.75">
      <c r="B67" s="48" t="s">
        <v>132</v>
      </c>
      <c r="C67" s="17"/>
      <c r="D67" s="155"/>
      <c r="E67" s="156">
        <f t="shared" si="6"/>
        <v>0</v>
      </c>
      <c r="F67" s="157"/>
      <c r="G67" s="17"/>
      <c r="H67" s="155"/>
      <c r="I67" s="156">
        <f t="shared" si="7"/>
        <v>0</v>
      </c>
      <c r="J67" s="158"/>
      <c r="K67" s="17"/>
      <c r="L67" s="155"/>
      <c r="M67" s="156">
        <f t="shared" si="8"/>
        <v>0</v>
      </c>
      <c r="N67" s="157"/>
      <c r="O67" s="17"/>
      <c r="P67" s="47">
        <f t="shared" si="9"/>
        <v>0</v>
      </c>
      <c r="Q67" s="17"/>
    </row>
    <row r="68" spans="2:17" ht="15.75">
      <c r="B68" s="48" t="s">
        <v>133</v>
      </c>
      <c r="C68" s="17"/>
      <c r="D68" s="155"/>
      <c r="E68" s="156">
        <f t="shared" si="6"/>
        <v>0</v>
      </c>
      <c r="F68" s="157"/>
      <c r="G68" s="17"/>
      <c r="H68" s="155"/>
      <c r="I68" s="156">
        <f t="shared" si="7"/>
        <v>0</v>
      </c>
      <c r="J68" s="158"/>
      <c r="K68" s="17"/>
      <c r="L68" s="155"/>
      <c r="M68" s="156">
        <f t="shared" si="8"/>
        <v>0</v>
      </c>
      <c r="N68" s="157"/>
      <c r="O68" s="17"/>
      <c r="P68" s="47">
        <f t="shared" si="9"/>
        <v>0</v>
      </c>
      <c r="Q68" s="17"/>
    </row>
    <row r="69" spans="2:17" ht="15.75">
      <c r="B69" s="48" t="s">
        <v>134</v>
      </c>
      <c r="C69" s="17"/>
      <c r="D69" s="155"/>
      <c r="E69" s="156">
        <f t="shared" si="6"/>
        <v>0</v>
      </c>
      <c r="F69" s="157"/>
      <c r="G69" s="17"/>
      <c r="H69" s="155"/>
      <c r="I69" s="156">
        <f t="shared" si="7"/>
        <v>0</v>
      </c>
      <c r="J69" s="158"/>
      <c r="K69" s="17"/>
      <c r="L69" s="155"/>
      <c r="M69" s="156">
        <f t="shared" si="8"/>
        <v>0</v>
      </c>
      <c r="N69" s="157"/>
      <c r="O69" s="17"/>
      <c r="P69" s="47">
        <f t="shared" si="9"/>
        <v>0</v>
      </c>
      <c r="Q69" s="17"/>
    </row>
    <row r="70" spans="2:17" ht="15.75">
      <c r="B70" s="48" t="s">
        <v>135</v>
      </c>
      <c r="C70" s="17"/>
      <c r="D70" s="155"/>
      <c r="E70" s="156">
        <f t="shared" si="6"/>
        <v>0</v>
      </c>
      <c r="F70" s="157"/>
      <c r="G70" s="17"/>
      <c r="H70" s="155"/>
      <c r="I70" s="156">
        <f t="shared" si="7"/>
        <v>0</v>
      </c>
      <c r="J70" s="158"/>
      <c r="K70" s="17"/>
      <c r="L70" s="155"/>
      <c r="M70" s="156">
        <f t="shared" si="8"/>
        <v>0</v>
      </c>
      <c r="N70" s="157"/>
      <c r="O70" s="17"/>
      <c r="P70" s="47">
        <f t="shared" si="9"/>
        <v>0</v>
      </c>
      <c r="Q70" s="17"/>
    </row>
    <row r="71" spans="2:17" ht="15.75">
      <c r="B71" s="48" t="s">
        <v>136</v>
      </c>
      <c r="C71" s="17"/>
      <c r="D71" s="155"/>
      <c r="E71" s="156">
        <f t="shared" si="6"/>
        <v>0</v>
      </c>
      <c r="F71" s="157"/>
      <c r="G71" s="17"/>
      <c r="H71" s="155"/>
      <c r="I71" s="156">
        <f t="shared" si="7"/>
        <v>0</v>
      </c>
      <c r="J71" s="158"/>
      <c r="K71" s="17"/>
      <c r="L71" s="155"/>
      <c r="M71" s="156">
        <f t="shared" si="8"/>
        <v>0</v>
      </c>
      <c r="N71" s="157"/>
      <c r="O71" s="17"/>
      <c r="P71" s="47">
        <f t="shared" si="9"/>
        <v>0</v>
      </c>
      <c r="Q71" s="17"/>
    </row>
    <row r="72" spans="2:17" ht="15.75">
      <c r="B72" s="48" t="s">
        <v>137</v>
      </c>
      <c r="C72" s="17"/>
      <c r="D72" s="155"/>
      <c r="E72" s="156">
        <f t="shared" si="6"/>
        <v>0</v>
      </c>
      <c r="F72" s="157"/>
      <c r="G72" s="17"/>
      <c r="H72" s="155"/>
      <c r="I72" s="156">
        <f t="shared" si="7"/>
        <v>0</v>
      </c>
      <c r="J72" s="158"/>
      <c r="K72" s="17"/>
      <c r="L72" s="155"/>
      <c r="M72" s="156">
        <f t="shared" si="8"/>
        <v>0</v>
      </c>
      <c r="N72" s="157"/>
      <c r="O72" s="17"/>
      <c r="P72" s="47">
        <f t="shared" si="9"/>
        <v>0</v>
      </c>
      <c r="Q72" s="17"/>
    </row>
    <row r="73" spans="2:17" ht="15.75">
      <c r="B73" s="48" t="s">
        <v>138</v>
      </c>
      <c r="C73" s="17"/>
      <c r="D73" s="155"/>
      <c r="E73" s="156">
        <f t="shared" si="6"/>
        <v>0</v>
      </c>
      <c r="F73" s="157"/>
      <c r="G73" s="17"/>
      <c r="H73" s="155"/>
      <c r="I73" s="156">
        <f t="shared" si="7"/>
        <v>0</v>
      </c>
      <c r="J73" s="158"/>
      <c r="K73" s="17"/>
      <c r="L73" s="155"/>
      <c r="M73" s="156">
        <f t="shared" si="8"/>
        <v>0</v>
      </c>
      <c r="N73" s="157"/>
      <c r="O73" s="17"/>
      <c r="P73" s="47">
        <f t="shared" si="9"/>
        <v>0</v>
      </c>
      <c r="Q73" s="17"/>
    </row>
    <row r="74" spans="2:17">
      <c r="B74" s="17"/>
      <c r="C74" s="17"/>
      <c r="D74" s="17"/>
      <c r="E74" s="17"/>
      <c r="F74" s="17"/>
      <c r="G74" s="17"/>
      <c r="H74" s="17"/>
      <c r="I74" s="17"/>
      <c r="J74" s="17"/>
      <c r="K74" s="17"/>
      <c r="L74" s="17"/>
      <c r="M74" s="17"/>
      <c r="N74" s="17"/>
      <c r="O74" s="17"/>
      <c r="P74" s="17"/>
      <c r="Q74" s="17"/>
    </row>
    <row r="75" spans="2:17" ht="19.5" thickBot="1">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c r="B76" s="17"/>
      <c r="C76" s="17"/>
      <c r="D76" s="17"/>
      <c r="E76" s="17"/>
      <c r="F76" s="17"/>
      <c r="G76" s="17"/>
      <c r="H76" s="17"/>
      <c r="I76" s="17"/>
      <c r="J76" s="17"/>
      <c r="K76" s="17"/>
      <c r="L76" s="17"/>
      <c r="M76" s="17"/>
      <c r="N76" s="17"/>
      <c r="O76" s="17"/>
      <c r="P76" s="17"/>
      <c r="Q76" s="17"/>
    </row>
    <row r="77" spans="2:17" ht="15.75">
      <c r="B77" s="167" t="s">
        <v>253</v>
      </c>
      <c r="C77" s="141"/>
      <c r="D77" s="207" t="s">
        <v>227</v>
      </c>
      <c r="E77" s="207"/>
      <c r="F77" s="207"/>
      <c r="G77" s="141"/>
      <c r="H77" s="207" t="s">
        <v>230</v>
      </c>
      <c r="I77" s="207"/>
      <c r="J77" s="207"/>
      <c r="K77" s="141"/>
      <c r="L77" s="207" t="s">
        <v>229</v>
      </c>
      <c r="M77" s="207"/>
      <c r="N77" s="207"/>
      <c r="O77" s="141"/>
      <c r="P77" s="164" t="s">
        <v>228</v>
      </c>
      <c r="Q77" s="17"/>
    </row>
    <row r="78" spans="2:17" ht="16.5">
      <c r="B78" s="168" t="s">
        <v>254</v>
      </c>
      <c r="C78" s="29"/>
      <c r="D78" s="46"/>
      <c r="E78" s="46"/>
      <c r="F78" s="46"/>
      <c r="G78" s="29"/>
      <c r="H78" s="46"/>
      <c r="I78" s="46"/>
      <c r="J78" s="46"/>
      <c r="K78" s="29"/>
      <c r="L78" s="46"/>
      <c r="M78" s="46"/>
      <c r="N78" s="46"/>
      <c r="O78" s="29"/>
      <c r="P78" s="46"/>
      <c r="Q78" s="17"/>
    </row>
    <row r="79" spans="2:17" ht="3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c r="B80" s="17"/>
      <c r="C80" s="17"/>
      <c r="D80" s="17"/>
      <c r="E80" s="17"/>
      <c r="F80" s="17"/>
      <c r="G80" s="17"/>
      <c r="H80" s="17"/>
      <c r="I80" s="17"/>
      <c r="J80" s="17"/>
      <c r="K80" s="17"/>
      <c r="L80" s="17"/>
      <c r="M80" s="17"/>
      <c r="N80" s="17"/>
      <c r="O80" s="17"/>
      <c r="P80" s="17"/>
      <c r="Q80" s="17"/>
    </row>
    <row r="81" spans="2:17" ht="15.75">
      <c r="B81" s="48" t="s">
        <v>127</v>
      </c>
      <c r="C81" s="17"/>
      <c r="D81" s="155"/>
      <c r="E81" s="156">
        <f t="shared" ref="E81:E92" si="10">IF(D81&lt;&gt;0,F81/D81,0)</f>
        <v>0</v>
      </c>
      <c r="F81" s="157"/>
      <c r="G81" s="17"/>
      <c r="H81" s="155"/>
      <c r="I81" s="156">
        <f t="shared" ref="I81:I92" si="11">IF(H81&lt;&gt;0,J81/H81,0)</f>
        <v>0</v>
      </c>
      <c r="J81" s="158"/>
      <c r="K81" s="17"/>
      <c r="L81" s="155"/>
      <c r="M81" s="156">
        <f t="shared" ref="M81:M92" si="12">IF(L81&lt;&gt;0,N81/L81,0)</f>
        <v>0</v>
      </c>
      <c r="N81" s="157"/>
      <c r="O81" s="17"/>
      <c r="P81" s="47">
        <f t="shared" ref="P81:P92" si="13">J81+N81</f>
        <v>0</v>
      </c>
      <c r="Q81" s="17"/>
    </row>
    <row r="82" spans="2:17" ht="15.75">
      <c r="B82" s="48" t="s">
        <v>128</v>
      </c>
      <c r="C82" s="17"/>
      <c r="D82" s="155"/>
      <c r="E82" s="156">
        <f t="shared" si="10"/>
        <v>0</v>
      </c>
      <c r="F82" s="157"/>
      <c r="G82" s="17"/>
      <c r="H82" s="155"/>
      <c r="I82" s="156">
        <f t="shared" si="11"/>
        <v>0</v>
      </c>
      <c r="J82" s="158"/>
      <c r="K82" s="17"/>
      <c r="L82" s="155"/>
      <c r="M82" s="156">
        <f t="shared" si="12"/>
        <v>0</v>
      </c>
      <c r="N82" s="157"/>
      <c r="O82" s="17"/>
      <c r="P82" s="47">
        <f t="shared" si="13"/>
        <v>0</v>
      </c>
      <c r="Q82" s="17"/>
    </row>
    <row r="83" spans="2:17" ht="15.75">
      <c r="B83" s="48" t="s">
        <v>129</v>
      </c>
      <c r="C83" s="17"/>
      <c r="D83" s="155"/>
      <c r="E83" s="156">
        <f t="shared" si="10"/>
        <v>0</v>
      </c>
      <c r="F83" s="157"/>
      <c r="G83" s="17"/>
      <c r="H83" s="155"/>
      <c r="I83" s="156">
        <f t="shared" si="11"/>
        <v>0</v>
      </c>
      <c r="J83" s="158"/>
      <c r="K83" s="17"/>
      <c r="L83" s="155"/>
      <c r="M83" s="156">
        <f t="shared" si="12"/>
        <v>0</v>
      </c>
      <c r="N83" s="157"/>
      <c r="O83" s="17"/>
      <c r="P83" s="47">
        <f t="shared" si="13"/>
        <v>0</v>
      </c>
      <c r="Q83" s="17"/>
    </row>
    <row r="84" spans="2:17" ht="15.75">
      <c r="B84" s="48" t="s">
        <v>130</v>
      </c>
      <c r="C84" s="17"/>
      <c r="D84" s="155"/>
      <c r="E84" s="156">
        <f t="shared" si="10"/>
        <v>0</v>
      </c>
      <c r="F84" s="157"/>
      <c r="G84" s="17"/>
      <c r="H84" s="155"/>
      <c r="I84" s="156">
        <f t="shared" si="11"/>
        <v>0</v>
      </c>
      <c r="J84" s="158"/>
      <c r="K84" s="17"/>
      <c r="L84" s="155"/>
      <c r="M84" s="156">
        <f t="shared" si="12"/>
        <v>0</v>
      </c>
      <c r="N84" s="157"/>
      <c r="O84" s="17"/>
      <c r="P84" s="47">
        <f t="shared" si="13"/>
        <v>0</v>
      </c>
      <c r="Q84" s="17"/>
    </row>
    <row r="85" spans="2:17" ht="15.75">
      <c r="B85" s="48" t="s">
        <v>131</v>
      </c>
      <c r="C85" s="17"/>
      <c r="D85" s="155"/>
      <c r="E85" s="156">
        <f t="shared" si="10"/>
        <v>0</v>
      </c>
      <c r="F85" s="157"/>
      <c r="G85" s="17"/>
      <c r="H85" s="155"/>
      <c r="I85" s="156">
        <f t="shared" si="11"/>
        <v>0</v>
      </c>
      <c r="J85" s="158"/>
      <c r="K85" s="17"/>
      <c r="L85" s="155"/>
      <c r="M85" s="156">
        <f t="shared" si="12"/>
        <v>0</v>
      </c>
      <c r="N85" s="157"/>
      <c r="O85" s="17"/>
      <c r="P85" s="47">
        <f t="shared" si="13"/>
        <v>0</v>
      </c>
      <c r="Q85" s="17"/>
    </row>
    <row r="86" spans="2:17" ht="15.75">
      <c r="B86" s="48" t="s">
        <v>132</v>
      </c>
      <c r="C86" s="17"/>
      <c r="D86" s="155"/>
      <c r="E86" s="156">
        <f t="shared" si="10"/>
        <v>0</v>
      </c>
      <c r="F86" s="157"/>
      <c r="G86" s="17"/>
      <c r="H86" s="155"/>
      <c r="I86" s="156">
        <f t="shared" si="11"/>
        <v>0</v>
      </c>
      <c r="J86" s="158"/>
      <c r="K86" s="17"/>
      <c r="L86" s="155"/>
      <c r="M86" s="156">
        <f t="shared" si="12"/>
        <v>0</v>
      </c>
      <c r="N86" s="157"/>
      <c r="O86" s="17"/>
      <c r="P86" s="47">
        <f t="shared" si="13"/>
        <v>0</v>
      </c>
      <c r="Q86" s="17"/>
    </row>
    <row r="87" spans="2:17" ht="15.75">
      <c r="B87" s="48" t="s">
        <v>133</v>
      </c>
      <c r="C87" s="17"/>
      <c r="D87" s="155"/>
      <c r="E87" s="156">
        <f t="shared" si="10"/>
        <v>0</v>
      </c>
      <c r="F87" s="157"/>
      <c r="G87" s="17"/>
      <c r="H87" s="155"/>
      <c r="I87" s="156">
        <f t="shared" si="11"/>
        <v>0</v>
      </c>
      <c r="J87" s="158"/>
      <c r="K87" s="17"/>
      <c r="L87" s="155"/>
      <c r="M87" s="156">
        <f t="shared" si="12"/>
        <v>0</v>
      </c>
      <c r="N87" s="157"/>
      <c r="O87" s="17"/>
      <c r="P87" s="47">
        <f t="shared" si="13"/>
        <v>0</v>
      </c>
      <c r="Q87" s="17"/>
    </row>
    <row r="88" spans="2:17" ht="15.75">
      <c r="B88" s="48" t="s">
        <v>134</v>
      </c>
      <c r="C88" s="17"/>
      <c r="D88" s="155"/>
      <c r="E88" s="156">
        <f t="shared" si="10"/>
        <v>0</v>
      </c>
      <c r="F88" s="157"/>
      <c r="G88" s="17"/>
      <c r="H88" s="155"/>
      <c r="I88" s="156">
        <f t="shared" si="11"/>
        <v>0</v>
      </c>
      <c r="J88" s="158"/>
      <c r="K88" s="17"/>
      <c r="L88" s="155"/>
      <c r="M88" s="156">
        <f t="shared" si="12"/>
        <v>0</v>
      </c>
      <c r="N88" s="157"/>
      <c r="O88" s="17"/>
      <c r="P88" s="47">
        <f t="shared" si="13"/>
        <v>0</v>
      </c>
      <c r="Q88" s="17"/>
    </row>
    <row r="89" spans="2:17" ht="15.75">
      <c r="B89" s="48" t="s">
        <v>135</v>
      </c>
      <c r="C89" s="17"/>
      <c r="D89" s="155"/>
      <c r="E89" s="156">
        <f t="shared" si="10"/>
        <v>0</v>
      </c>
      <c r="F89" s="157"/>
      <c r="G89" s="17"/>
      <c r="H89" s="155"/>
      <c r="I89" s="156">
        <f t="shared" si="11"/>
        <v>0</v>
      </c>
      <c r="J89" s="158"/>
      <c r="K89" s="17"/>
      <c r="L89" s="155"/>
      <c r="M89" s="156">
        <f t="shared" si="12"/>
        <v>0</v>
      </c>
      <c r="N89" s="157"/>
      <c r="O89" s="17"/>
      <c r="P89" s="47">
        <f t="shared" si="13"/>
        <v>0</v>
      </c>
      <c r="Q89" s="17"/>
    </row>
    <row r="90" spans="2:17" ht="15.75">
      <c r="B90" s="48" t="s">
        <v>136</v>
      </c>
      <c r="C90" s="17"/>
      <c r="D90" s="155"/>
      <c r="E90" s="156">
        <f t="shared" si="10"/>
        <v>0</v>
      </c>
      <c r="F90" s="157"/>
      <c r="G90" s="17"/>
      <c r="H90" s="155"/>
      <c r="I90" s="156">
        <f t="shared" si="11"/>
        <v>0</v>
      </c>
      <c r="J90" s="158"/>
      <c r="K90" s="17"/>
      <c r="L90" s="155"/>
      <c r="M90" s="156">
        <f t="shared" si="12"/>
        <v>0</v>
      </c>
      <c r="N90" s="157"/>
      <c r="O90" s="17"/>
      <c r="P90" s="47">
        <f t="shared" si="13"/>
        <v>0</v>
      </c>
      <c r="Q90" s="17"/>
    </row>
    <row r="91" spans="2:17" ht="15.75">
      <c r="B91" s="48" t="s">
        <v>137</v>
      </c>
      <c r="C91" s="17"/>
      <c r="D91" s="155"/>
      <c r="E91" s="156">
        <f t="shared" si="10"/>
        <v>0</v>
      </c>
      <c r="F91" s="157"/>
      <c r="G91" s="17"/>
      <c r="H91" s="155"/>
      <c r="I91" s="156">
        <f t="shared" si="11"/>
        <v>0</v>
      </c>
      <c r="J91" s="158"/>
      <c r="K91" s="17"/>
      <c r="L91" s="155"/>
      <c r="M91" s="156">
        <f t="shared" si="12"/>
        <v>0</v>
      </c>
      <c r="N91" s="157"/>
      <c r="O91" s="17"/>
      <c r="P91" s="47">
        <f t="shared" si="13"/>
        <v>0</v>
      </c>
      <c r="Q91" s="17"/>
    </row>
    <row r="92" spans="2:17" ht="15.75">
      <c r="B92" s="48" t="s">
        <v>138</v>
      </c>
      <c r="C92" s="17"/>
      <c r="D92" s="155"/>
      <c r="E92" s="156">
        <f t="shared" si="10"/>
        <v>0</v>
      </c>
      <c r="F92" s="157"/>
      <c r="G92" s="17"/>
      <c r="H92" s="155"/>
      <c r="I92" s="156">
        <f t="shared" si="11"/>
        <v>0</v>
      </c>
      <c r="J92" s="158"/>
      <c r="K92" s="17"/>
      <c r="L92" s="155"/>
      <c r="M92" s="156">
        <f t="shared" si="12"/>
        <v>0</v>
      </c>
      <c r="N92" s="157"/>
      <c r="O92" s="17"/>
      <c r="P92" s="47">
        <f t="shared" si="13"/>
        <v>0</v>
      </c>
      <c r="Q92" s="17"/>
    </row>
    <row r="93" spans="2:17">
      <c r="B93" s="17"/>
      <c r="C93" s="17"/>
      <c r="D93" s="17"/>
      <c r="E93" s="17"/>
      <c r="F93" s="17"/>
      <c r="G93" s="17"/>
      <c r="H93" s="17"/>
      <c r="I93" s="17"/>
      <c r="J93" s="17"/>
      <c r="K93" s="17"/>
      <c r="L93" s="17"/>
      <c r="M93" s="17"/>
      <c r="N93" s="17"/>
      <c r="O93" s="17"/>
      <c r="P93" s="17"/>
      <c r="Q93" s="17"/>
    </row>
    <row r="94" spans="2:17" ht="19.5" thickBot="1">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c r="B95" s="17"/>
      <c r="C95" s="17"/>
      <c r="D95" s="17"/>
      <c r="E95" s="17"/>
      <c r="F95" s="17"/>
      <c r="G95" s="17"/>
      <c r="H95" s="17"/>
      <c r="I95" s="17"/>
      <c r="J95" s="17"/>
      <c r="K95" s="17"/>
      <c r="L95" s="17"/>
      <c r="M95" s="17"/>
      <c r="N95" s="17"/>
      <c r="O95" s="17"/>
      <c r="P95" s="17"/>
      <c r="Q95" s="17"/>
    </row>
    <row r="96" spans="2:17" ht="15.75">
      <c r="B96" s="142" t="s">
        <v>139</v>
      </c>
      <c r="C96" s="141"/>
      <c r="D96" s="207" t="s">
        <v>227</v>
      </c>
      <c r="E96" s="207"/>
      <c r="F96" s="207"/>
      <c r="G96" s="141"/>
      <c r="H96" s="207" t="s">
        <v>230</v>
      </c>
      <c r="I96" s="207"/>
      <c r="J96" s="207"/>
      <c r="K96" s="141"/>
      <c r="L96" s="207" t="s">
        <v>229</v>
      </c>
      <c r="M96" s="207"/>
      <c r="N96" s="207"/>
      <c r="O96" s="141"/>
      <c r="P96" s="142" t="s">
        <v>228</v>
      </c>
      <c r="Q96" s="17"/>
    </row>
    <row r="97" spans="2:17" ht="15.75">
      <c r="B97" s="17"/>
      <c r="C97" s="17"/>
      <c r="D97" s="208"/>
      <c r="E97" s="208"/>
      <c r="F97" s="208"/>
      <c r="G97" s="44"/>
      <c r="H97" s="208"/>
      <c r="I97" s="208"/>
      <c r="J97" s="208"/>
      <c r="K97" s="44"/>
      <c r="L97" s="208"/>
      <c r="M97" s="208"/>
      <c r="N97" s="208"/>
      <c r="O97" s="44"/>
      <c r="P97" s="43"/>
      <c r="Q97" s="17"/>
    </row>
    <row r="98" spans="2:17" ht="3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c r="B99" s="17"/>
      <c r="C99" s="17"/>
      <c r="D99" s="17"/>
      <c r="E99" s="17"/>
      <c r="F99" s="17"/>
      <c r="G99" s="17"/>
      <c r="H99" s="17"/>
      <c r="I99" s="17"/>
      <c r="J99" s="17"/>
      <c r="K99" s="17"/>
      <c r="L99" s="17"/>
      <c r="M99" s="17"/>
      <c r="N99" s="17"/>
      <c r="O99" s="17"/>
      <c r="P99" s="17"/>
      <c r="Q99" s="17"/>
    </row>
    <row r="100" spans="2:17" ht="15.75">
      <c r="B100" s="48" t="s">
        <v>127</v>
      </c>
      <c r="C100" s="17"/>
      <c r="D100" s="53">
        <f>D24+D43+D62+D81</f>
        <v>5748</v>
      </c>
      <c r="E100" s="86">
        <f t="shared" ref="E100:E111" si="14">IF(D100&lt;&gt;0,F100/D100,0)</f>
        <v>3.2205984690327072</v>
      </c>
      <c r="F100" s="47">
        <f>F24+F43+F62+F81</f>
        <v>18512</v>
      </c>
      <c r="G100" s="17"/>
      <c r="H100" s="53">
        <f>H24+H43+H62+H81</f>
        <v>6241</v>
      </c>
      <c r="I100" s="86">
        <f t="shared" ref="I100:I111" si="15">IF(H100&lt;&gt;0,J100/H100,0)</f>
        <v>0.74403460983816705</v>
      </c>
      <c r="J100" s="47">
        <f>J24+J43+J62+J81</f>
        <v>4643.5200000000004</v>
      </c>
      <c r="K100" s="17"/>
      <c r="L100" s="53">
        <f>L24+L43+L62+L81</f>
        <v>0</v>
      </c>
      <c r="M100" s="86">
        <f t="shared" ref="M100:M111" si="16">IF(L100&lt;&gt;0,N100/L100,0)</f>
        <v>0</v>
      </c>
      <c r="N100" s="47">
        <f>N24+N43+N62+N81</f>
        <v>0</v>
      </c>
      <c r="O100" s="17"/>
      <c r="P100" s="47">
        <f t="shared" ref="P100:P111" si="17">J100+N100</f>
        <v>4643.5200000000004</v>
      </c>
      <c r="Q100" s="17"/>
    </row>
    <row r="101" spans="2:17" ht="15.75">
      <c r="B101" s="48" t="s">
        <v>128</v>
      </c>
      <c r="C101" s="17"/>
      <c r="D101" s="53">
        <f t="shared" ref="D101:D111" si="18">D25+D44+D63+D82</f>
        <v>5667</v>
      </c>
      <c r="E101" s="86">
        <f t="shared" si="14"/>
        <v>3.1729080642315157</v>
      </c>
      <c r="F101" s="47">
        <f t="shared" ref="F101:F111" si="19">F25+F44+F63+F82</f>
        <v>17980.87</v>
      </c>
      <c r="G101" s="17"/>
      <c r="H101" s="53">
        <f t="shared" ref="H101:H111" si="20">H25+H44+H63+H82</f>
        <v>6210</v>
      </c>
      <c r="I101" s="86">
        <f t="shared" si="15"/>
        <v>0.73697906602254415</v>
      </c>
      <c r="J101" s="47">
        <f t="shared" ref="J101:J111" si="21">J25+J44+J63+J82</f>
        <v>4576.6399999999994</v>
      </c>
      <c r="K101" s="17"/>
      <c r="L101" s="53">
        <f t="shared" ref="L101:L111" si="22">L25+L44+L63+L82</f>
        <v>0</v>
      </c>
      <c r="M101" s="86">
        <f t="shared" si="16"/>
        <v>0</v>
      </c>
      <c r="N101" s="47">
        <f t="shared" ref="N101:N111" si="23">N25+N44+N63+N82</f>
        <v>0</v>
      </c>
      <c r="O101" s="17"/>
      <c r="P101" s="47">
        <f t="shared" si="17"/>
        <v>4576.6399999999994</v>
      </c>
      <c r="Q101" s="17"/>
    </row>
    <row r="102" spans="2:17" ht="15.75">
      <c r="B102" s="48" t="s">
        <v>129</v>
      </c>
      <c r="C102" s="17"/>
      <c r="D102" s="53">
        <f t="shared" si="18"/>
        <v>5482</v>
      </c>
      <c r="E102" s="86">
        <f t="shared" si="14"/>
        <v>3.206161984677125</v>
      </c>
      <c r="F102" s="47">
        <f t="shared" si="19"/>
        <v>17576.18</v>
      </c>
      <c r="G102" s="17"/>
      <c r="H102" s="53">
        <f t="shared" si="20"/>
        <v>6155</v>
      </c>
      <c r="I102" s="86">
        <f t="shared" si="15"/>
        <v>0.740289195775792</v>
      </c>
      <c r="J102" s="47">
        <f t="shared" si="21"/>
        <v>4556.4799999999996</v>
      </c>
      <c r="K102" s="17"/>
      <c r="L102" s="53">
        <f t="shared" si="22"/>
        <v>0</v>
      </c>
      <c r="M102" s="86">
        <f t="shared" si="16"/>
        <v>0</v>
      </c>
      <c r="N102" s="47">
        <f t="shared" si="23"/>
        <v>0</v>
      </c>
      <c r="O102" s="17"/>
      <c r="P102" s="47">
        <f t="shared" si="17"/>
        <v>4556.4799999999996</v>
      </c>
      <c r="Q102" s="17"/>
    </row>
    <row r="103" spans="2:17" ht="15.75">
      <c r="B103" s="48" t="s">
        <v>130</v>
      </c>
      <c r="C103" s="17"/>
      <c r="D103" s="53">
        <f t="shared" si="18"/>
        <v>4787</v>
      </c>
      <c r="E103" s="86">
        <f t="shared" si="14"/>
        <v>3.1262398161687903</v>
      </c>
      <c r="F103" s="47">
        <f t="shared" si="19"/>
        <v>14965.31</v>
      </c>
      <c r="G103" s="17"/>
      <c r="H103" s="53">
        <f t="shared" si="20"/>
        <v>5146</v>
      </c>
      <c r="I103" s="86">
        <f t="shared" si="15"/>
        <v>0.72820831713952583</v>
      </c>
      <c r="J103" s="47">
        <f t="shared" si="21"/>
        <v>3747.3599999999997</v>
      </c>
      <c r="K103" s="17"/>
      <c r="L103" s="53">
        <f t="shared" si="22"/>
        <v>0</v>
      </c>
      <c r="M103" s="86">
        <f t="shared" si="16"/>
        <v>0</v>
      </c>
      <c r="N103" s="47">
        <f t="shared" si="23"/>
        <v>0</v>
      </c>
      <c r="O103" s="17"/>
      <c r="P103" s="47">
        <f t="shared" si="17"/>
        <v>3747.3599999999997</v>
      </c>
      <c r="Q103" s="17"/>
    </row>
    <row r="104" spans="2:17" ht="15.75">
      <c r="B104" s="48" t="s">
        <v>131</v>
      </c>
      <c r="C104" s="17"/>
      <c r="D104" s="53">
        <f t="shared" si="18"/>
        <v>3526</v>
      </c>
      <c r="E104" s="86">
        <f t="shared" si="14"/>
        <v>3.1431366988088487</v>
      </c>
      <c r="F104" s="47">
        <f t="shared" si="19"/>
        <v>11082.7</v>
      </c>
      <c r="G104" s="17"/>
      <c r="H104" s="53">
        <f t="shared" si="20"/>
        <v>3860</v>
      </c>
      <c r="I104" s="86">
        <f t="shared" si="15"/>
        <v>0.73218652849740928</v>
      </c>
      <c r="J104" s="47">
        <f t="shared" si="21"/>
        <v>2826.24</v>
      </c>
      <c r="K104" s="17"/>
      <c r="L104" s="53">
        <f t="shared" si="22"/>
        <v>0</v>
      </c>
      <c r="M104" s="86">
        <f t="shared" si="16"/>
        <v>0</v>
      </c>
      <c r="N104" s="47">
        <f t="shared" si="23"/>
        <v>0</v>
      </c>
      <c r="O104" s="17"/>
      <c r="P104" s="47">
        <f t="shared" si="17"/>
        <v>2826.24</v>
      </c>
      <c r="Q104" s="17"/>
    </row>
    <row r="105" spans="2:17" ht="15.75">
      <c r="B105" s="48" t="s">
        <v>132</v>
      </c>
      <c r="C105" s="17"/>
      <c r="D105" s="53">
        <f t="shared" si="18"/>
        <v>2887</v>
      </c>
      <c r="E105" s="86">
        <f t="shared" si="14"/>
        <v>3.1748493245583655</v>
      </c>
      <c r="F105" s="47">
        <f t="shared" si="19"/>
        <v>9165.7900000000009</v>
      </c>
      <c r="G105" s="17"/>
      <c r="H105" s="53">
        <f t="shared" si="20"/>
        <v>3074</v>
      </c>
      <c r="I105" s="86">
        <f t="shared" si="15"/>
        <v>0.735458685751464</v>
      </c>
      <c r="J105" s="47">
        <f t="shared" si="21"/>
        <v>2260.8000000000002</v>
      </c>
      <c r="K105" s="17"/>
      <c r="L105" s="53">
        <f t="shared" si="22"/>
        <v>0</v>
      </c>
      <c r="M105" s="86">
        <f t="shared" si="16"/>
        <v>0</v>
      </c>
      <c r="N105" s="47">
        <f t="shared" si="23"/>
        <v>0</v>
      </c>
      <c r="O105" s="17"/>
      <c r="P105" s="47">
        <f t="shared" si="17"/>
        <v>2260.8000000000002</v>
      </c>
      <c r="Q105" s="17"/>
    </row>
    <row r="106" spans="2:17" ht="15.75">
      <c r="B106" s="48" t="s">
        <v>133</v>
      </c>
      <c r="C106" s="17"/>
      <c r="D106" s="53">
        <f t="shared" si="18"/>
        <v>2630</v>
      </c>
      <c r="E106" s="86">
        <f t="shared" si="14"/>
        <v>3.2089961977186312</v>
      </c>
      <c r="F106" s="47">
        <f t="shared" si="19"/>
        <v>8439.66</v>
      </c>
      <c r="G106" s="17"/>
      <c r="H106" s="53">
        <f t="shared" si="20"/>
        <v>2755</v>
      </c>
      <c r="I106" s="86">
        <f t="shared" si="15"/>
        <v>0.74006533575317612</v>
      </c>
      <c r="J106" s="47">
        <f t="shared" si="21"/>
        <v>2038.88</v>
      </c>
      <c r="K106" s="17"/>
      <c r="L106" s="53">
        <f t="shared" si="22"/>
        <v>0</v>
      </c>
      <c r="M106" s="86">
        <f t="shared" si="16"/>
        <v>0</v>
      </c>
      <c r="N106" s="47">
        <f t="shared" si="23"/>
        <v>0</v>
      </c>
      <c r="O106" s="17"/>
      <c r="P106" s="47">
        <f t="shared" si="17"/>
        <v>2038.88</v>
      </c>
      <c r="Q106" s="17"/>
    </row>
    <row r="107" spans="2:17" ht="15.75">
      <c r="B107" s="48" t="s">
        <v>134</v>
      </c>
      <c r="C107" s="17"/>
      <c r="D107" s="53">
        <f t="shared" si="18"/>
        <v>2440</v>
      </c>
      <c r="E107" s="86">
        <f t="shared" si="14"/>
        <v>3.2072786885245903</v>
      </c>
      <c r="F107" s="47">
        <f t="shared" si="19"/>
        <v>7825.76</v>
      </c>
      <c r="G107" s="17"/>
      <c r="H107" s="53">
        <f t="shared" si="20"/>
        <v>2686</v>
      </c>
      <c r="I107" s="86">
        <f t="shared" si="15"/>
        <v>0.74269545793000746</v>
      </c>
      <c r="J107" s="47">
        <f t="shared" si="21"/>
        <v>1994.88</v>
      </c>
      <c r="K107" s="17"/>
      <c r="L107" s="53">
        <f t="shared" si="22"/>
        <v>0</v>
      </c>
      <c r="M107" s="86">
        <f t="shared" si="16"/>
        <v>0</v>
      </c>
      <c r="N107" s="47">
        <f t="shared" si="23"/>
        <v>0</v>
      </c>
      <c r="O107" s="17"/>
      <c r="P107" s="47">
        <f t="shared" si="17"/>
        <v>1994.88</v>
      </c>
      <c r="Q107" s="17"/>
    </row>
    <row r="108" spans="2:17" ht="15.75">
      <c r="B108" s="48" t="s">
        <v>135</v>
      </c>
      <c r="C108" s="17"/>
      <c r="D108" s="53">
        <f t="shared" si="18"/>
        <v>2825</v>
      </c>
      <c r="E108" s="86">
        <f t="shared" si="14"/>
        <v>3.2495079646017699</v>
      </c>
      <c r="F108" s="47">
        <f t="shared" si="19"/>
        <v>9179.86</v>
      </c>
      <c r="G108" s="17"/>
      <c r="H108" s="53">
        <f t="shared" si="20"/>
        <v>3150</v>
      </c>
      <c r="I108" s="86">
        <f t="shared" si="15"/>
        <v>0.74981587301587305</v>
      </c>
      <c r="J108" s="47">
        <f t="shared" si="21"/>
        <v>2361.92</v>
      </c>
      <c r="K108" s="17"/>
      <c r="L108" s="53">
        <f t="shared" si="22"/>
        <v>0</v>
      </c>
      <c r="M108" s="86">
        <f t="shared" si="16"/>
        <v>0</v>
      </c>
      <c r="N108" s="47">
        <f t="shared" si="23"/>
        <v>0</v>
      </c>
      <c r="O108" s="17"/>
      <c r="P108" s="47">
        <f t="shared" si="17"/>
        <v>2361.92</v>
      </c>
      <c r="Q108" s="17"/>
    </row>
    <row r="109" spans="2:17" ht="15.75">
      <c r="B109" s="48" t="s">
        <v>136</v>
      </c>
      <c r="C109" s="17"/>
      <c r="D109" s="53">
        <f t="shared" si="18"/>
        <v>3708</v>
      </c>
      <c r="E109" s="86">
        <f t="shared" si="14"/>
        <v>3.249439050701187</v>
      </c>
      <c r="F109" s="47">
        <f t="shared" si="19"/>
        <v>12048.920000000002</v>
      </c>
      <c r="G109" s="17"/>
      <c r="H109" s="53">
        <f t="shared" si="20"/>
        <v>3976</v>
      </c>
      <c r="I109" s="86">
        <f t="shared" si="15"/>
        <v>0.7484406438631791</v>
      </c>
      <c r="J109" s="47">
        <f t="shared" si="21"/>
        <v>2975.8</v>
      </c>
      <c r="K109" s="17"/>
      <c r="L109" s="53">
        <f t="shared" si="22"/>
        <v>0</v>
      </c>
      <c r="M109" s="86">
        <f t="shared" si="16"/>
        <v>0</v>
      </c>
      <c r="N109" s="47">
        <f t="shared" si="23"/>
        <v>0</v>
      </c>
      <c r="O109" s="17"/>
      <c r="P109" s="47">
        <f t="shared" si="17"/>
        <v>2975.8</v>
      </c>
      <c r="Q109" s="17"/>
    </row>
    <row r="110" spans="2:17" ht="15.75">
      <c r="B110" s="48" t="s">
        <v>137</v>
      </c>
      <c r="C110" s="17"/>
      <c r="D110" s="53">
        <f t="shared" si="18"/>
        <v>4793</v>
      </c>
      <c r="E110" s="86">
        <f t="shared" si="14"/>
        <v>3.2398518673064887</v>
      </c>
      <c r="F110" s="47">
        <f t="shared" si="19"/>
        <v>15528.61</v>
      </c>
      <c r="G110" s="17"/>
      <c r="H110" s="53">
        <f t="shared" si="20"/>
        <v>5224</v>
      </c>
      <c r="I110" s="86">
        <f t="shared" si="15"/>
        <v>0.74732006125574268</v>
      </c>
      <c r="J110" s="47">
        <f t="shared" si="21"/>
        <v>3904</v>
      </c>
      <c r="K110" s="17"/>
      <c r="L110" s="53">
        <f t="shared" si="22"/>
        <v>0</v>
      </c>
      <c r="M110" s="86">
        <f t="shared" si="16"/>
        <v>0</v>
      </c>
      <c r="N110" s="47">
        <f t="shared" si="23"/>
        <v>0</v>
      </c>
      <c r="O110" s="17"/>
      <c r="P110" s="47">
        <f t="shared" si="17"/>
        <v>3904</v>
      </c>
      <c r="Q110" s="17"/>
    </row>
    <row r="111" spans="2:17" ht="15.75">
      <c r="B111" s="48" t="s">
        <v>138</v>
      </c>
      <c r="C111" s="17"/>
      <c r="D111" s="53">
        <f t="shared" si="18"/>
        <v>5399</v>
      </c>
      <c r="E111" s="86">
        <f t="shared" si="14"/>
        <v>3.2472402296721614</v>
      </c>
      <c r="F111" s="47">
        <f t="shared" si="19"/>
        <v>17531.849999999999</v>
      </c>
      <c r="G111" s="17"/>
      <c r="H111" s="53">
        <f t="shared" si="20"/>
        <v>5410</v>
      </c>
      <c r="I111" s="86">
        <f t="shared" si="15"/>
        <v>0.74398521256931605</v>
      </c>
      <c r="J111" s="47">
        <f t="shared" si="21"/>
        <v>4024.96</v>
      </c>
      <c r="K111" s="17"/>
      <c r="L111" s="53">
        <f t="shared" si="22"/>
        <v>0</v>
      </c>
      <c r="M111" s="86">
        <f t="shared" si="16"/>
        <v>0</v>
      </c>
      <c r="N111" s="47">
        <f t="shared" si="23"/>
        <v>0</v>
      </c>
      <c r="O111" s="17"/>
      <c r="P111" s="47">
        <f t="shared" si="17"/>
        <v>4024.96</v>
      </c>
      <c r="Q111" s="17"/>
    </row>
    <row r="112" spans="2:17">
      <c r="B112" s="17"/>
      <c r="C112" s="17"/>
      <c r="D112" s="17"/>
      <c r="E112" s="17"/>
      <c r="F112" s="17"/>
      <c r="G112" s="17"/>
      <c r="H112" s="17"/>
      <c r="I112" s="17"/>
      <c r="J112" s="17"/>
      <c r="K112" s="17"/>
      <c r="L112" s="17"/>
      <c r="M112" s="17"/>
      <c r="N112" s="17"/>
      <c r="O112" s="17"/>
      <c r="P112" s="47"/>
      <c r="Q112" s="17"/>
    </row>
    <row r="113" spans="2:17" ht="19.5" thickBot="1">
      <c r="B113" s="49" t="s">
        <v>139</v>
      </c>
      <c r="C113" s="17"/>
      <c r="D113" s="50">
        <f>SUM(D100:D111)</f>
        <v>49892</v>
      </c>
      <c r="E113" s="51">
        <f>IF(D113&lt;&gt;0,F113/D113,0)</f>
        <v>3.203670127475347</v>
      </c>
      <c r="F113" s="52">
        <f>SUM(F100:F111)</f>
        <v>159837.51</v>
      </c>
      <c r="G113" s="17"/>
      <c r="H113" s="50">
        <f>SUM(H100:H111)</f>
        <v>53887</v>
      </c>
      <c r="I113" s="51">
        <f>IF(H113&lt;&gt;0,J113/H113,0)</f>
        <v>0.74065136303746737</v>
      </c>
      <c r="J113" s="52">
        <f>SUM(J100:J111)</f>
        <v>39911.480000000003</v>
      </c>
      <c r="K113" s="17"/>
      <c r="L113" s="50">
        <f>SUM(L100:L111)</f>
        <v>0</v>
      </c>
      <c r="M113" s="51">
        <f>IF(L113&lt;&gt;0,N113/L113,0)</f>
        <v>0</v>
      </c>
      <c r="N113" s="52">
        <f>SUM(N100:N111)</f>
        <v>0</v>
      </c>
      <c r="O113" s="17"/>
      <c r="P113" s="52">
        <f>SUM(P100:P111)</f>
        <v>39911.480000000003</v>
      </c>
      <c r="Q113" s="17"/>
    </row>
    <row r="114" spans="2:17">
      <c r="P114" s="47"/>
    </row>
    <row r="115" spans="2:17">
      <c r="M115" s="169"/>
      <c r="N115" s="170" t="s">
        <v>255</v>
      </c>
      <c r="P115" s="173">
        <f>'5. UTRs and Sub-Transmission'!E95</f>
        <v>0</v>
      </c>
    </row>
    <row r="117" spans="2:17" ht="13.5" thickBot="1">
      <c r="N117" s="171" t="s">
        <v>258</v>
      </c>
      <c r="P117" s="52">
        <f>P113+P115</f>
        <v>39911.480000000003</v>
      </c>
    </row>
  </sheetData>
  <sheetProtection password="F8BD" sheet="1" objects="1" scenarios="1"/>
  <mergeCells count="18">
    <mergeCell ref="D21:F21"/>
    <mergeCell ref="H21:J21"/>
    <mergeCell ref="L21:N21"/>
    <mergeCell ref="D97:F97"/>
    <mergeCell ref="D39:F39"/>
    <mergeCell ref="H39:J39"/>
    <mergeCell ref="L39:N39"/>
    <mergeCell ref="D96:F96"/>
    <mergeCell ref="D58:F58"/>
    <mergeCell ref="H58:J58"/>
    <mergeCell ref="L58:N58"/>
    <mergeCell ref="D77:F77"/>
    <mergeCell ref="H77:J77"/>
    <mergeCell ref="L77:N77"/>
    <mergeCell ref="H96:J96"/>
    <mergeCell ref="L96:N96"/>
    <mergeCell ref="H97:J97"/>
    <mergeCell ref="L97:N97"/>
  </mergeCells>
  <phoneticPr fontId="21" type="noConversion"/>
  <pageMargins left="0.75" right="0.75" top="1" bottom="0.37" header="0.5" footer="0.17"/>
  <pageSetup scale="53"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sheetPr codeName="Sheet8"/>
  <dimension ref="A13:Q117"/>
  <sheetViews>
    <sheetView showGridLines="0" zoomScaleNormal="100" workbookViewId="0">
      <pane ySplit="16" topLeftCell="A17" activePane="bottomLeft" state="frozenSplit"/>
      <selection activeCell="I48" sqref="I48"/>
      <selection pane="bottomLeft" activeCell="E108" sqref="E108"/>
    </sheetView>
  </sheetViews>
  <sheetFormatPr defaultRowHeight="12.75"/>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c r="B13" s="209" t="s">
        <v>250</v>
      </c>
      <c r="C13" s="209"/>
      <c r="D13" s="209"/>
      <c r="E13" s="209"/>
      <c r="F13" s="209"/>
      <c r="G13" s="209"/>
      <c r="H13" s="209"/>
      <c r="I13" s="209"/>
      <c r="J13" s="209"/>
      <c r="K13" s="209"/>
      <c r="L13" s="209"/>
    </row>
    <row r="19" spans="2:17" ht="15.75">
      <c r="B19" s="17"/>
      <c r="C19" s="17"/>
      <c r="D19" s="18"/>
      <c r="E19" s="21"/>
      <c r="F19" s="17"/>
      <c r="G19" s="21"/>
      <c r="H19" s="17"/>
    </row>
    <row r="20" spans="2:17" ht="15.75">
      <c r="B20" s="142" t="s">
        <v>226</v>
      </c>
      <c r="C20" s="141"/>
      <c r="D20" s="207" t="s">
        <v>227</v>
      </c>
      <c r="E20" s="207"/>
      <c r="F20" s="207"/>
      <c r="G20" s="141"/>
      <c r="H20" s="207" t="s">
        <v>230</v>
      </c>
      <c r="I20" s="207"/>
      <c r="J20" s="207"/>
      <c r="K20" s="141"/>
      <c r="L20" s="207" t="s">
        <v>229</v>
      </c>
      <c r="M20" s="207"/>
      <c r="N20" s="207"/>
      <c r="O20" s="141"/>
      <c r="P20" s="142" t="s">
        <v>228</v>
      </c>
      <c r="Q20" s="17"/>
    </row>
    <row r="21" spans="2:17" ht="15.75">
      <c r="B21" s="17"/>
      <c r="C21" s="17"/>
      <c r="D21" s="208"/>
      <c r="E21" s="208"/>
      <c r="F21" s="208"/>
      <c r="G21" s="44"/>
      <c r="H21" s="208"/>
      <c r="I21" s="208"/>
      <c r="J21" s="208"/>
      <c r="K21" s="44"/>
      <c r="L21" s="208"/>
      <c r="M21" s="208"/>
      <c r="N21" s="208"/>
      <c r="O21" s="17"/>
      <c r="P21" s="43"/>
      <c r="Q21" s="41"/>
    </row>
    <row r="22" spans="2:17" ht="16.5">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c r="B23" s="17"/>
      <c r="C23" s="17"/>
      <c r="D23" s="17"/>
      <c r="E23" s="17"/>
      <c r="F23" s="17"/>
      <c r="G23" s="17"/>
      <c r="H23" s="17"/>
      <c r="I23" s="17"/>
      <c r="J23" s="17"/>
      <c r="K23" s="17"/>
      <c r="L23" s="17"/>
      <c r="M23" s="17"/>
      <c r="N23" s="17"/>
      <c r="O23" s="17"/>
      <c r="P23" s="17"/>
      <c r="Q23" s="17"/>
    </row>
    <row r="24" spans="2:17" ht="15.75">
      <c r="B24" s="48" t="s">
        <v>127</v>
      </c>
      <c r="C24" s="17"/>
      <c r="D24" s="87">
        <f>'6. Historical Wholesale'!D24</f>
        <v>3565</v>
      </c>
      <c r="E24" s="88">
        <f>'5. UTRs and Sub-Transmission'!G22</f>
        <v>3.63</v>
      </c>
      <c r="F24" s="89">
        <f>D24*E24</f>
        <v>12940.949999999999</v>
      </c>
      <c r="G24" s="17"/>
      <c r="H24" s="87">
        <f>'6. Historical Wholesale'!H24</f>
        <v>4058</v>
      </c>
      <c r="I24" s="88">
        <f>'5. UTRs and Sub-Transmission'!G24</f>
        <v>0.75</v>
      </c>
      <c r="J24" s="89">
        <f>H24*I24</f>
        <v>3043.5</v>
      </c>
      <c r="K24" s="17"/>
      <c r="L24" s="87">
        <f>'6. Historical Wholesale'!L24</f>
        <v>0</v>
      </c>
      <c r="M24" s="88">
        <f>'5. UTRs and Sub-Transmission'!G26</f>
        <v>1.85</v>
      </c>
      <c r="N24" s="89">
        <f>L24*M24</f>
        <v>0</v>
      </c>
      <c r="O24" s="17"/>
      <c r="P24" s="47">
        <f t="shared" ref="P24:P35" si="0">J24+N24</f>
        <v>3043.5</v>
      </c>
      <c r="Q24" s="17"/>
    </row>
    <row r="25" spans="2:17" ht="15.75">
      <c r="B25" s="48" t="s">
        <v>128</v>
      </c>
      <c r="C25" s="17"/>
      <c r="D25" s="87">
        <f>'6. Historical Wholesale'!D25</f>
        <v>3221</v>
      </c>
      <c r="E25" s="88">
        <f>E24</f>
        <v>3.63</v>
      </c>
      <c r="F25" s="89">
        <f t="shared" ref="F25:F35" si="1">D25*E25</f>
        <v>11692.23</v>
      </c>
      <c r="G25" s="17"/>
      <c r="H25" s="87">
        <f>'6. Historical Wholesale'!H25</f>
        <v>3764</v>
      </c>
      <c r="I25" s="88">
        <f>I24</f>
        <v>0.75</v>
      </c>
      <c r="J25" s="89">
        <f t="shared" ref="J25:J35" si="2">H25*I25</f>
        <v>2823</v>
      </c>
      <c r="K25" s="17"/>
      <c r="L25" s="87">
        <f>'6. Historical Wholesale'!L25</f>
        <v>0</v>
      </c>
      <c r="M25" s="88">
        <f>M24</f>
        <v>1.85</v>
      </c>
      <c r="N25" s="89">
        <f t="shared" ref="N25:N35" si="3">L25*M25</f>
        <v>0</v>
      </c>
      <c r="O25" s="17"/>
      <c r="P25" s="47">
        <f t="shared" si="0"/>
        <v>2823</v>
      </c>
      <c r="Q25" s="17"/>
    </row>
    <row r="26" spans="2:17" ht="15.75">
      <c r="B26" s="48" t="s">
        <v>129</v>
      </c>
      <c r="C26" s="17"/>
      <c r="D26" s="87">
        <f>'6. Historical Wholesale'!D26</f>
        <v>3314</v>
      </c>
      <c r="E26" s="88">
        <f t="shared" ref="E26:E35" si="4">E25</f>
        <v>3.63</v>
      </c>
      <c r="F26" s="89">
        <f t="shared" si="1"/>
        <v>12029.82</v>
      </c>
      <c r="G26" s="17"/>
      <c r="H26" s="87">
        <f>'6. Historical Wholesale'!H26</f>
        <v>3858</v>
      </c>
      <c r="I26" s="88">
        <f t="shared" ref="I26:I35" si="5">I25</f>
        <v>0.75</v>
      </c>
      <c r="J26" s="89">
        <f t="shared" si="2"/>
        <v>2893.5</v>
      </c>
      <c r="K26" s="17"/>
      <c r="L26" s="87">
        <f>'6. Historical Wholesale'!L26</f>
        <v>0</v>
      </c>
      <c r="M26" s="88">
        <f t="shared" ref="M26:M35" si="6">M25</f>
        <v>1.85</v>
      </c>
      <c r="N26" s="89">
        <f t="shared" si="3"/>
        <v>0</v>
      </c>
      <c r="O26" s="17"/>
      <c r="P26" s="47">
        <f t="shared" si="0"/>
        <v>2893.5</v>
      </c>
      <c r="Q26" s="17"/>
    </row>
    <row r="27" spans="2:17" ht="15.75">
      <c r="B27" s="48" t="s">
        <v>130</v>
      </c>
      <c r="C27" s="17"/>
      <c r="D27" s="87">
        <f>'6. Historical Wholesale'!D27</f>
        <v>2478</v>
      </c>
      <c r="E27" s="88">
        <f t="shared" si="4"/>
        <v>3.63</v>
      </c>
      <c r="F27" s="89">
        <f t="shared" si="1"/>
        <v>8995.14</v>
      </c>
      <c r="G27" s="17"/>
      <c r="H27" s="87">
        <f>'6. Historical Wholesale'!H27</f>
        <v>2837</v>
      </c>
      <c r="I27" s="88">
        <f t="shared" si="5"/>
        <v>0.75</v>
      </c>
      <c r="J27" s="89">
        <f t="shared" si="2"/>
        <v>2127.75</v>
      </c>
      <c r="K27" s="17"/>
      <c r="L27" s="87">
        <f>'6. Historical Wholesale'!L27</f>
        <v>0</v>
      </c>
      <c r="M27" s="88">
        <f t="shared" si="6"/>
        <v>1.85</v>
      </c>
      <c r="N27" s="89">
        <f t="shared" si="3"/>
        <v>0</v>
      </c>
      <c r="O27" s="17"/>
      <c r="P27" s="47">
        <f t="shared" si="0"/>
        <v>2127.75</v>
      </c>
      <c r="Q27" s="17"/>
    </row>
    <row r="28" spans="2:17" ht="15.75">
      <c r="B28" s="48" t="s">
        <v>131</v>
      </c>
      <c r="C28" s="17"/>
      <c r="D28" s="87">
        <f>'6. Historical Wholesale'!D28</f>
        <v>1890</v>
      </c>
      <c r="E28" s="88">
        <f t="shared" si="4"/>
        <v>3.63</v>
      </c>
      <c r="F28" s="89">
        <f t="shared" si="1"/>
        <v>6860.7</v>
      </c>
      <c r="G28" s="17"/>
      <c r="H28" s="87">
        <f>'6. Historical Wholesale'!H28</f>
        <v>2224</v>
      </c>
      <c r="I28" s="88">
        <f t="shared" si="5"/>
        <v>0.75</v>
      </c>
      <c r="J28" s="89">
        <f t="shared" si="2"/>
        <v>1668</v>
      </c>
      <c r="K28" s="17"/>
      <c r="L28" s="87">
        <f>'6. Historical Wholesale'!L28</f>
        <v>0</v>
      </c>
      <c r="M28" s="88">
        <f t="shared" si="6"/>
        <v>1.85</v>
      </c>
      <c r="N28" s="89">
        <f t="shared" si="3"/>
        <v>0</v>
      </c>
      <c r="O28" s="17"/>
      <c r="P28" s="47">
        <f t="shared" si="0"/>
        <v>1668</v>
      </c>
      <c r="Q28" s="17"/>
    </row>
    <row r="29" spans="2:17" ht="15.75">
      <c r="B29" s="48" t="s">
        <v>132</v>
      </c>
      <c r="C29" s="17"/>
      <c r="D29" s="87">
        <f>'6. Historical Wholesale'!D29</f>
        <v>1647</v>
      </c>
      <c r="E29" s="88">
        <f t="shared" si="4"/>
        <v>3.63</v>
      </c>
      <c r="F29" s="89">
        <f t="shared" si="1"/>
        <v>5978.61</v>
      </c>
      <c r="G29" s="17"/>
      <c r="H29" s="87">
        <f>'6. Historical Wholesale'!H29</f>
        <v>1834</v>
      </c>
      <c r="I29" s="88">
        <f t="shared" si="5"/>
        <v>0.75</v>
      </c>
      <c r="J29" s="89">
        <f t="shared" si="2"/>
        <v>1375.5</v>
      </c>
      <c r="K29" s="17"/>
      <c r="L29" s="87">
        <f>'6. Historical Wholesale'!L29</f>
        <v>0</v>
      </c>
      <c r="M29" s="88">
        <f t="shared" si="6"/>
        <v>1.85</v>
      </c>
      <c r="N29" s="89">
        <f t="shared" si="3"/>
        <v>0</v>
      </c>
      <c r="O29" s="17"/>
      <c r="P29" s="47">
        <f t="shared" si="0"/>
        <v>1375.5</v>
      </c>
      <c r="Q29" s="17"/>
    </row>
    <row r="30" spans="2:17" ht="15.75">
      <c r="B30" s="48" t="s">
        <v>133</v>
      </c>
      <c r="C30" s="17"/>
      <c r="D30" s="87">
        <f>'6. Historical Wholesale'!D30</f>
        <v>1598</v>
      </c>
      <c r="E30" s="88">
        <f t="shared" si="4"/>
        <v>3.63</v>
      </c>
      <c r="F30" s="89">
        <f t="shared" si="1"/>
        <v>5800.74</v>
      </c>
      <c r="G30" s="17"/>
      <c r="H30" s="87">
        <f>'6. Historical Wholesale'!H30</f>
        <v>1723</v>
      </c>
      <c r="I30" s="88">
        <f t="shared" si="5"/>
        <v>0.75</v>
      </c>
      <c r="J30" s="89">
        <f t="shared" si="2"/>
        <v>1292.25</v>
      </c>
      <c r="K30" s="17"/>
      <c r="L30" s="87">
        <f>'6. Historical Wholesale'!L30</f>
        <v>0</v>
      </c>
      <c r="M30" s="88">
        <f t="shared" si="6"/>
        <v>1.85</v>
      </c>
      <c r="N30" s="89">
        <f t="shared" si="3"/>
        <v>0</v>
      </c>
      <c r="O30" s="17"/>
      <c r="P30" s="47">
        <f t="shared" si="0"/>
        <v>1292.25</v>
      </c>
      <c r="Q30" s="17"/>
    </row>
    <row r="31" spans="2:17" ht="15.75">
      <c r="B31" s="48" t="s">
        <v>134</v>
      </c>
      <c r="C31" s="17"/>
      <c r="D31" s="87">
        <f>'6. Historical Wholesale'!D31</f>
        <v>1478</v>
      </c>
      <c r="E31" s="88">
        <f t="shared" si="4"/>
        <v>3.63</v>
      </c>
      <c r="F31" s="89">
        <f t="shared" si="1"/>
        <v>5365.1399999999994</v>
      </c>
      <c r="G31" s="17"/>
      <c r="H31" s="87">
        <f>'6. Historical Wholesale'!H31</f>
        <v>1724</v>
      </c>
      <c r="I31" s="88">
        <f t="shared" si="5"/>
        <v>0.75</v>
      </c>
      <c r="J31" s="89">
        <f t="shared" si="2"/>
        <v>1293</v>
      </c>
      <c r="K31" s="17"/>
      <c r="L31" s="87">
        <f>'6. Historical Wholesale'!L31</f>
        <v>0</v>
      </c>
      <c r="M31" s="88">
        <f t="shared" si="6"/>
        <v>1.85</v>
      </c>
      <c r="N31" s="89">
        <f t="shared" si="3"/>
        <v>0</v>
      </c>
      <c r="O31" s="17"/>
      <c r="P31" s="47">
        <f t="shared" si="0"/>
        <v>1293</v>
      </c>
      <c r="Q31" s="17"/>
    </row>
    <row r="32" spans="2:17" ht="15.75">
      <c r="B32" s="48" t="s">
        <v>135</v>
      </c>
      <c r="C32" s="17"/>
      <c r="D32" s="87">
        <f>'6. Historical Wholesale'!D32</f>
        <v>1837</v>
      </c>
      <c r="E32" s="88">
        <f t="shared" si="4"/>
        <v>3.63</v>
      </c>
      <c r="F32" s="89">
        <f t="shared" si="1"/>
        <v>6668.3099999999995</v>
      </c>
      <c r="G32" s="17"/>
      <c r="H32" s="87">
        <f>'6. Historical Wholesale'!H32</f>
        <v>2162</v>
      </c>
      <c r="I32" s="88">
        <f t="shared" si="5"/>
        <v>0.75</v>
      </c>
      <c r="J32" s="89">
        <f t="shared" si="2"/>
        <v>1621.5</v>
      </c>
      <c r="K32" s="17"/>
      <c r="L32" s="87">
        <f>'6. Historical Wholesale'!L32</f>
        <v>0</v>
      </c>
      <c r="M32" s="88">
        <f t="shared" si="6"/>
        <v>1.85</v>
      </c>
      <c r="N32" s="89">
        <f t="shared" si="3"/>
        <v>0</v>
      </c>
      <c r="O32" s="17"/>
      <c r="P32" s="47">
        <f t="shared" si="0"/>
        <v>1621.5</v>
      </c>
      <c r="Q32" s="17"/>
    </row>
    <row r="33" spans="2:17" ht="15.75">
      <c r="B33" s="48" t="s">
        <v>136</v>
      </c>
      <c r="C33" s="17"/>
      <c r="D33" s="87">
        <f>'6. Historical Wholesale'!D33</f>
        <v>2416</v>
      </c>
      <c r="E33" s="88">
        <f t="shared" si="4"/>
        <v>3.63</v>
      </c>
      <c r="F33" s="89">
        <f t="shared" si="1"/>
        <v>8770.08</v>
      </c>
      <c r="G33" s="17"/>
      <c r="H33" s="87">
        <f>'6. Historical Wholesale'!H33</f>
        <v>2684</v>
      </c>
      <c r="I33" s="88">
        <f t="shared" si="5"/>
        <v>0.75</v>
      </c>
      <c r="J33" s="89">
        <f t="shared" si="2"/>
        <v>2013</v>
      </c>
      <c r="K33" s="17"/>
      <c r="L33" s="87">
        <f>'6. Historical Wholesale'!L33</f>
        <v>0</v>
      </c>
      <c r="M33" s="88">
        <f t="shared" si="6"/>
        <v>1.85</v>
      </c>
      <c r="N33" s="89">
        <f t="shared" si="3"/>
        <v>0</v>
      </c>
      <c r="O33" s="17"/>
      <c r="P33" s="47">
        <f t="shared" si="0"/>
        <v>2013</v>
      </c>
      <c r="Q33" s="17"/>
    </row>
    <row r="34" spans="2:17" ht="15.75">
      <c r="B34" s="48" t="s">
        <v>137</v>
      </c>
      <c r="C34" s="17"/>
      <c r="D34" s="87">
        <f>'6. Historical Wholesale'!D34</f>
        <v>3073</v>
      </c>
      <c r="E34" s="88">
        <f t="shared" si="4"/>
        <v>3.63</v>
      </c>
      <c r="F34" s="89">
        <f t="shared" si="1"/>
        <v>11154.99</v>
      </c>
      <c r="G34" s="17"/>
      <c r="H34" s="87">
        <f>'6. Historical Wholesale'!H34</f>
        <v>3504</v>
      </c>
      <c r="I34" s="88">
        <f t="shared" si="5"/>
        <v>0.75</v>
      </c>
      <c r="J34" s="89">
        <f t="shared" si="2"/>
        <v>2628</v>
      </c>
      <c r="K34" s="17"/>
      <c r="L34" s="87">
        <f>'6. Historical Wholesale'!L34</f>
        <v>0</v>
      </c>
      <c r="M34" s="88">
        <f t="shared" si="6"/>
        <v>1.85</v>
      </c>
      <c r="N34" s="89">
        <f t="shared" si="3"/>
        <v>0</v>
      </c>
      <c r="O34" s="17"/>
      <c r="P34" s="47">
        <f t="shared" si="0"/>
        <v>2628</v>
      </c>
      <c r="Q34" s="17"/>
    </row>
    <row r="35" spans="2:17" ht="15.75">
      <c r="B35" s="48" t="s">
        <v>138</v>
      </c>
      <c r="C35" s="17"/>
      <c r="D35" s="87">
        <f>'6. Historical Wholesale'!D35</f>
        <v>3505</v>
      </c>
      <c r="E35" s="88">
        <f t="shared" si="4"/>
        <v>3.63</v>
      </c>
      <c r="F35" s="89">
        <f t="shared" si="1"/>
        <v>12723.15</v>
      </c>
      <c r="G35" s="17"/>
      <c r="H35" s="87">
        <f>'6. Historical Wholesale'!H35</f>
        <v>3516</v>
      </c>
      <c r="I35" s="88">
        <f t="shared" si="5"/>
        <v>0.75</v>
      </c>
      <c r="J35" s="89">
        <f t="shared" si="2"/>
        <v>2637</v>
      </c>
      <c r="K35" s="17"/>
      <c r="L35" s="87">
        <f>'6. Historical Wholesale'!L35</f>
        <v>0</v>
      </c>
      <c r="M35" s="88">
        <f t="shared" si="6"/>
        <v>1.85</v>
      </c>
      <c r="N35" s="89">
        <f t="shared" si="3"/>
        <v>0</v>
      </c>
      <c r="O35" s="17"/>
      <c r="P35" s="47">
        <f t="shared" si="0"/>
        <v>2637</v>
      </c>
      <c r="Q35" s="17"/>
    </row>
    <row r="36" spans="2:17">
      <c r="B36" s="17"/>
      <c r="C36" s="17"/>
      <c r="D36" s="17"/>
      <c r="E36" s="17"/>
      <c r="F36" s="17"/>
      <c r="G36" s="17"/>
      <c r="H36" s="17"/>
      <c r="I36" s="17"/>
      <c r="J36" s="17"/>
      <c r="K36" s="17"/>
      <c r="L36" s="17"/>
      <c r="M36" s="17"/>
      <c r="N36" s="17"/>
      <c r="O36" s="17"/>
      <c r="P36" s="17"/>
      <c r="Q36" s="17"/>
    </row>
    <row r="37" spans="2:17" ht="19.5" thickBot="1">
      <c r="B37" s="49" t="s">
        <v>139</v>
      </c>
      <c r="C37" s="17"/>
      <c r="D37" s="50">
        <f>SUM(D24:D35)</f>
        <v>30022</v>
      </c>
      <c r="E37" s="51">
        <f>IF(D37&lt;&gt;0,F37/D37,0)</f>
        <v>3.6299999999999994</v>
      </c>
      <c r="F37" s="52">
        <f>SUM(F24:F35)</f>
        <v>108979.85999999999</v>
      </c>
      <c r="G37" s="17"/>
      <c r="H37" s="50">
        <f>SUM(H24:H35)</f>
        <v>33888</v>
      </c>
      <c r="I37" s="51">
        <f>IF(H37&lt;&gt;0,J37/H37,0)</f>
        <v>0.75</v>
      </c>
      <c r="J37" s="52">
        <f>SUM(J24:J35)</f>
        <v>25416</v>
      </c>
      <c r="K37" s="17"/>
      <c r="L37" s="50">
        <f>SUM(L24:L35)</f>
        <v>0</v>
      </c>
      <c r="M37" s="51">
        <f>IF(L37&lt;&gt;0,N37/L37,0)</f>
        <v>0</v>
      </c>
      <c r="N37" s="52">
        <f>SUM(N24:N35)</f>
        <v>0</v>
      </c>
      <c r="O37" s="17"/>
      <c r="P37" s="52">
        <f>SUM(P24:P35)</f>
        <v>25416</v>
      </c>
      <c r="Q37" s="17"/>
    </row>
    <row r="38" spans="2:17">
      <c r="B38" s="17"/>
      <c r="C38" s="17"/>
      <c r="D38" s="17"/>
      <c r="E38" s="17"/>
      <c r="F38" s="17"/>
      <c r="G38" s="17"/>
      <c r="H38" s="17"/>
      <c r="I38" s="17"/>
      <c r="J38" s="17"/>
      <c r="K38" s="17"/>
      <c r="L38" s="17"/>
      <c r="M38" s="17"/>
      <c r="N38" s="17"/>
      <c r="O38" s="17"/>
      <c r="P38" s="17"/>
      <c r="Q38" s="17"/>
    </row>
    <row r="39" spans="2:17" ht="15.75">
      <c r="B39" s="142" t="s">
        <v>231</v>
      </c>
      <c r="C39" s="141"/>
      <c r="D39" s="207" t="s">
        <v>227</v>
      </c>
      <c r="E39" s="207"/>
      <c r="F39" s="207"/>
      <c r="G39" s="141"/>
      <c r="H39" s="207" t="s">
        <v>230</v>
      </c>
      <c r="I39" s="207"/>
      <c r="J39" s="207"/>
      <c r="K39" s="141"/>
      <c r="L39" s="207" t="s">
        <v>229</v>
      </c>
      <c r="M39" s="207"/>
      <c r="N39" s="207"/>
      <c r="O39" s="141"/>
      <c r="P39" s="142" t="s">
        <v>228</v>
      </c>
      <c r="Q39" s="17"/>
    </row>
    <row r="40" spans="2:17" ht="16.5">
      <c r="B40" s="45"/>
      <c r="C40" s="29"/>
      <c r="D40" s="46"/>
      <c r="E40" s="46"/>
      <c r="F40" s="46"/>
      <c r="G40" s="29"/>
      <c r="H40" s="46"/>
      <c r="I40" s="46"/>
      <c r="J40" s="46"/>
      <c r="K40" s="29"/>
      <c r="L40" s="46"/>
      <c r="M40" s="46"/>
      <c r="N40" s="46"/>
      <c r="O40" s="29"/>
      <c r="P40" s="46"/>
      <c r="Q40" s="17"/>
    </row>
    <row r="41" spans="2:17" ht="16.5">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c r="B42" s="17"/>
      <c r="C42" s="17"/>
      <c r="D42" s="17"/>
      <c r="E42" s="17"/>
      <c r="F42" s="17"/>
      <c r="G42" s="17"/>
      <c r="H42" s="17"/>
      <c r="I42" s="17"/>
      <c r="J42" s="17"/>
      <c r="K42" s="17"/>
      <c r="L42" s="17"/>
      <c r="M42" s="17"/>
      <c r="N42" s="17"/>
      <c r="O42" s="17"/>
      <c r="P42" s="17"/>
      <c r="Q42" s="17"/>
    </row>
    <row r="43" spans="2:17" ht="15.75">
      <c r="B43" s="48" t="s">
        <v>127</v>
      </c>
      <c r="C43" s="17"/>
      <c r="D43" s="87">
        <f>'6. Historical Wholesale'!D43</f>
        <v>2183</v>
      </c>
      <c r="E43" s="88">
        <f>'5. UTRs and Sub-Transmission'!G35+'5. UTRs and Sub-Transmission'!G79</f>
        <v>3.3265000000000002</v>
      </c>
      <c r="F43" s="89">
        <f>D43*E43</f>
        <v>7261.7495000000008</v>
      </c>
      <c r="G43" s="17"/>
      <c r="H43" s="87">
        <f>'6. Historical Wholesale'!H43</f>
        <v>2183</v>
      </c>
      <c r="I43" s="88">
        <f>'5. UTRs and Sub-Transmission'!G37+'5. UTRs and Sub-Transmission'!G81</f>
        <v>0.76669999999999994</v>
      </c>
      <c r="J43" s="89">
        <f>H43*I43</f>
        <v>1673.7060999999999</v>
      </c>
      <c r="K43" s="17"/>
      <c r="L43" s="87">
        <f>'6. Historical Wholesale'!L43</f>
        <v>0</v>
      </c>
      <c r="M43" s="88">
        <f>'5. UTRs and Sub-Transmission'!G39</f>
        <v>1.63</v>
      </c>
      <c r="N43" s="89">
        <f>L43*M43</f>
        <v>0</v>
      </c>
      <c r="O43" s="17"/>
      <c r="P43" s="47">
        <f t="shared" ref="P43:P54" si="7">J43+N43</f>
        <v>1673.7060999999999</v>
      </c>
      <c r="Q43" s="17"/>
    </row>
    <row r="44" spans="2:17" ht="15.75">
      <c r="B44" s="48" t="s">
        <v>128</v>
      </c>
      <c r="C44" s="17"/>
      <c r="D44" s="87">
        <f>'6. Historical Wholesale'!D44</f>
        <v>2446</v>
      </c>
      <c r="E44" s="88">
        <f>E43</f>
        <v>3.3265000000000002</v>
      </c>
      <c r="F44" s="89">
        <f t="shared" ref="F44:F54" si="8">D44*E44</f>
        <v>8136.6190000000006</v>
      </c>
      <c r="G44" s="17"/>
      <c r="H44" s="87">
        <f>'6. Historical Wholesale'!H44</f>
        <v>2446</v>
      </c>
      <c r="I44" s="88">
        <f>I43</f>
        <v>0.76669999999999994</v>
      </c>
      <c r="J44" s="89">
        <f t="shared" ref="J44:J54" si="9">H44*I44</f>
        <v>1875.3481999999999</v>
      </c>
      <c r="K44" s="17"/>
      <c r="L44" s="87">
        <f>'6. Historical Wholesale'!L44</f>
        <v>0</v>
      </c>
      <c r="M44" s="88">
        <f>M43</f>
        <v>1.63</v>
      </c>
      <c r="N44" s="89">
        <f t="shared" ref="N44:N54" si="10">L44*M44</f>
        <v>0</v>
      </c>
      <c r="O44" s="17"/>
      <c r="P44" s="47">
        <f t="shared" si="7"/>
        <v>1875.3481999999999</v>
      </c>
      <c r="Q44" s="17"/>
    </row>
    <row r="45" spans="2:17" ht="15.75">
      <c r="B45" s="48" t="s">
        <v>129</v>
      </c>
      <c r="C45" s="17"/>
      <c r="D45" s="87">
        <f>'6. Historical Wholesale'!D45</f>
        <v>2168</v>
      </c>
      <c r="E45" s="88">
        <f t="shared" ref="E45:E54" si="11">E44</f>
        <v>3.3265000000000002</v>
      </c>
      <c r="F45" s="89">
        <f t="shared" si="8"/>
        <v>7211.8520000000008</v>
      </c>
      <c r="G45" s="17"/>
      <c r="H45" s="87">
        <f>'6. Historical Wholesale'!H45</f>
        <v>2297</v>
      </c>
      <c r="I45" s="88">
        <f t="shared" ref="I45:I54" si="12">I44</f>
        <v>0.76669999999999994</v>
      </c>
      <c r="J45" s="89">
        <f t="shared" si="9"/>
        <v>1761.1098999999999</v>
      </c>
      <c r="K45" s="17"/>
      <c r="L45" s="87">
        <f>'6. Historical Wholesale'!L45</f>
        <v>0</v>
      </c>
      <c r="M45" s="88">
        <f>M44</f>
        <v>1.63</v>
      </c>
      <c r="N45" s="89">
        <f t="shared" si="10"/>
        <v>0</v>
      </c>
      <c r="O45" s="17"/>
      <c r="P45" s="47">
        <f t="shared" si="7"/>
        <v>1761.1098999999999</v>
      </c>
      <c r="Q45" s="17"/>
    </row>
    <row r="46" spans="2:17" ht="15.75">
      <c r="B46" s="48" t="s">
        <v>130</v>
      </c>
      <c r="C46" s="17"/>
      <c r="D46" s="87">
        <f>'6. Historical Wholesale'!D46</f>
        <v>2309</v>
      </c>
      <c r="E46" s="88">
        <f t="shared" si="11"/>
        <v>3.3265000000000002</v>
      </c>
      <c r="F46" s="89">
        <f t="shared" si="8"/>
        <v>7680.8885000000009</v>
      </c>
      <c r="G46" s="17"/>
      <c r="H46" s="87">
        <f>'6. Historical Wholesale'!H46</f>
        <v>2309</v>
      </c>
      <c r="I46" s="88">
        <f t="shared" si="12"/>
        <v>0.76669999999999994</v>
      </c>
      <c r="J46" s="89">
        <f t="shared" si="9"/>
        <v>1770.3102999999999</v>
      </c>
      <c r="K46" s="17"/>
      <c r="L46" s="87">
        <f>'6. Historical Wholesale'!L46</f>
        <v>0</v>
      </c>
      <c r="M46" s="88">
        <f t="shared" ref="M46:M54" si="13">M45</f>
        <v>1.63</v>
      </c>
      <c r="N46" s="89">
        <f t="shared" si="10"/>
        <v>0</v>
      </c>
      <c r="O46" s="17"/>
      <c r="P46" s="47">
        <f t="shared" si="7"/>
        <v>1770.3102999999999</v>
      </c>
      <c r="Q46" s="17"/>
    </row>
    <row r="47" spans="2:17" ht="15.75">
      <c r="B47" s="48" t="s">
        <v>131</v>
      </c>
      <c r="C47" s="17"/>
      <c r="D47" s="87">
        <f>'6. Historical Wholesale'!D47</f>
        <v>1636</v>
      </c>
      <c r="E47" s="88">
        <f t="shared" si="11"/>
        <v>3.3265000000000002</v>
      </c>
      <c r="F47" s="89">
        <f t="shared" si="8"/>
        <v>5442.1540000000005</v>
      </c>
      <c r="G47" s="17"/>
      <c r="H47" s="87">
        <f>'6. Historical Wholesale'!H47</f>
        <v>1636</v>
      </c>
      <c r="I47" s="88">
        <f t="shared" si="12"/>
        <v>0.76669999999999994</v>
      </c>
      <c r="J47" s="89">
        <f t="shared" si="9"/>
        <v>1254.3211999999999</v>
      </c>
      <c r="K47" s="17"/>
      <c r="L47" s="87">
        <f>'6. Historical Wholesale'!L47</f>
        <v>0</v>
      </c>
      <c r="M47" s="88">
        <f t="shared" si="13"/>
        <v>1.63</v>
      </c>
      <c r="N47" s="89">
        <f t="shared" si="10"/>
        <v>0</v>
      </c>
      <c r="O47" s="17"/>
      <c r="P47" s="47">
        <f t="shared" si="7"/>
        <v>1254.3211999999999</v>
      </c>
      <c r="Q47" s="17"/>
    </row>
    <row r="48" spans="2:17" ht="15.75">
      <c r="B48" s="48" t="s">
        <v>132</v>
      </c>
      <c r="C48" s="17"/>
      <c r="D48" s="87">
        <f>'6. Historical Wholesale'!D48</f>
        <v>1240</v>
      </c>
      <c r="E48" s="88">
        <f t="shared" si="11"/>
        <v>3.3265000000000002</v>
      </c>
      <c r="F48" s="89">
        <f t="shared" si="8"/>
        <v>4124.8600000000006</v>
      </c>
      <c r="G48" s="17"/>
      <c r="H48" s="87">
        <f>'6. Historical Wholesale'!H48</f>
        <v>1240</v>
      </c>
      <c r="I48" s="88">
        <f t="shared" si="12"/>
        <v>0.76669999999999994</v>
      </c>
      <c r="J48" s="89">
        <f t="shared" si="9"/>
        <v>950.70799999999997</v>
      </c>
      <c r="K48" s="17"/>
      <c r="L48" s="87">
        <f>'6. Historical Wholesale'!L48</f>
        <v>0</v>
      </c>
      <c r="M48" s="88">
        <f t="shared" si="13"/>
        <v>1.63</v>
      </c>
      <c r="N48" s="89">
        <f t="shared" si="10"/>
        <v>0</v>
      </c>
      <c r="O48" s="17"/>
      <c r="P48" s="47">
        <f t="shared" si="7"/>
        <v>950.70799999999997</v>
      </c>
      <c r="Q48" s="17"/>
    </row>
    <row r="49" spans="2:17" ht="15.75">
      <c r="B49" s="48" t="s">
        <v>133</v>
      </c>
      <c r="C49" s="17"/>
      <c r="D49" s="87">
        <f>'6. Historical Wholesale'!D49</f>
        <v>1032</v>
      </c>
      <c r="E49" s="88">
        <f t="shared" si="11"/>
        <v>3.3265000000000002</v>
      </c>
      <c r="F49" s="89">
        <f t="shared" si="8"/>
        <v>3432.9480000000003</v>
      </c>
      <c r="G49" s="17"/>
      <c r="H49" s="87">
        <f>'6. Historical Wholesale'!H49</f>
        <v>1032</v>
      </c>
      <c r="I49" s="88">
        <f t="shared" si="12"/>
        <v>0.76669999999999994</v>
      </c>
      <c r="J49" s="89">
        <f t="shared" si="9"/>
        <v>791.23439999999994</v>
      </c>
      <c r="K49" s="17"/>
      <c r="L49" s="87">
        <f>'6. Historical Wholesale'!L49</f>
        <v>0</v>
      </c>
      <c r="M49" s="88">
        <f t="shared" si="13"/>
        <v>1.63</v>
      </c>
      <c r="N49" s="89">
        <f t="shared" si="10"/>
        <v>0</v>
      </c>
      <c r="O49" s="17"/>
      <c r="P49" s="47">
        <f t="shared" si="7"/>
        <v>791.23439999999994</v>
      </c>
      <c r="Q49" s="17"/>
    </row>
    <row r="50" spans="2:17" ht="15.75">
      <c r="B50" s="48" t="s">
        <v>134</v>
      </c>
      <c r="C50" s="17"/>
      <c r="D50" s="87">
        <f>'6. Historical Wholesale'!D50</f>
        <v>962</v>
      </c>
      <c r="E50" s="88">
        <f t="shared" si="11"/>
        <v>3.3265000000000002</v>
      </c>
      <c r="F50" s="89">
        <f t="shared" si="8"/>
        <v>3200.0930000000003</v>
      </c>
      <c r="G50" s="17"/>
      <c r="H50" s="87">
        <f>'6. Historical Wholesale'!H50</f>
        <v>962</v>
      </c>
      <c r="I50" s="88">
        <f t="shared" si="12"/>
        <v>0.76669999999999994</v>
      </c>
      <c r="J50" s="89">
        <f t="shared" si="9"/>
        <v>737.56539999999995</v>
      </c>
      <c r="K50" s="17"/>
      <c r="L50" s="87">
        <f>'6. Historical Wholesale'!L50</f>
        <v>0</v>
      </c>
      <c r="M50" s="88">
        <f t="shared" si="13"/>
        <v>1.63</v>
      </c>
      <c r="N50" s="89">
        <f t="shared" si="10"/>
        <v>0</v>
      </c>
      <c r="O50" s="17"/>
      <c r="P50" s="47">
        <f t="shared" si="7"/>
        <v>737.56539999999995</v>
      </c>
      <c r="Q50" s="17"/>
    </row>
    <row r="51" spans="2:17" ht="15.75">
      <c r="B51" s="48" t="s">
        <v>135</v>
      </c>
      <c r="C51" s="17"/>
      <c r="D51" s="87">
        <f>'6. Historical Wholesale'!D51</f>
        <v>988</v>
      </c>
      <c r="E51" s="88">
        <f t="shared" si="11"/>
        <v>3.3265000000000002</v>
      </c>
      <c r="F51" s="89">
        <f t="shared" si="8"/>
        <v>3286.5820000000003</v>
      </c>
      <c r="G51" s="17"/>
      <c r="H51" s="87">
        <f>'6. Historical Wholesale'!H51</f>
        <v>988</v>
      </c>
      <c r="I51" s="88">
        <f t="shared" si="12"/>
        <v>0.76669999999999994</v>
      </c>
      <c r="J51" s="89">
        <f t="shared" si="9"/>
        <v>757.49959999999999</v>
      </c>
      <c r="K51" s="17"/>
      <c r="L51" s="87">
        <f>'6. Historical Wholesale'!L51</f>
        <v>0</v>
      </c>
      <c r="M51" s="88">
        <f t="shared" si="13"/>
        <v>1.63</v>
      </c>
      <c r="N51" s="89">
        <f t="shared" si="10"/>
        <v>0</v>
      </c>
      <c r="O51" s="17"/>
      <c r="P51" s="47">
        <f t="shared" si="7"/>
        <v>757.49959999999999</v>
      </c>
      <c r="Q51" s="17"/>
    </row>
    <row r="52" spans="2:17" ht="15.75">
      <c r="B52" s="48" t="s">
        <v>136</v>
      </c>
      <c r="C52" s="17"/>
      <c r="D52" s="87">
        <f>'6. Historical Wholesale'!D52</f>
        <v>1292</v>
      </c>
      <c r="E52" s="88">
        <f t="shared" si="11"/>
        <v>3.3265000000000002</v>
      </c>
      <c r="F52" s="89">
        <f t="shared" si="8"/>
        <v>4297.8380000000006</v>
      </c>
      <c r="G52" s="17"/>
      <c r="H52" s="87">
        <f>'6. Historical Wholesale'!H52</f>
        <v>1292</v>
      </c>
      <c r="I52" s="88">
        <f t="shared" si="12"/>
        <v>0.76669999999999994</v>
      </c>
      <c r="J52" s="89">
        <f t="shared" si="9"/>
        <v>990.57639999999992</v>
      </c>
      <c r="K52" s="17"/>
      <c r="L52" s="87">
        <f>'6. Historical Wholesale'!L52</f>
        <v>0</v>
      </c>
      <c r="M52" s="88">
        <f t="shared" si="13"/>
        <v>1.63</v>
      </c>
      <c r="N52" s="89">
        <f t="shared" si="10"/>
        <v>0</v>
      </c>
      <c r="O52" s="17"/>
      <c r="P52" s="47">
        <f t="shared" si="7"/>
        <v>990.57639999999992</v>
      </c>
      <c r="Q52" s="17"/>
    </row>
    <row r="53" spans="2:17" ht="15.75">
      <c r="B53" s="48" t="s">
        <v>137</v>
      </c>
      <c r="C53" s="17"/>
      <c r="D53" s="87">
        <f>'6. Historical Wholesale'!D53</f>
        <v>1720</v>
      </c>
      <c r="E53" s="88">
        <f t="shared" si="11"/>
        <v>3.3265000000000002</v>
      </c>
      <c r="F53" s="89">
        <f t="shared" si="8"/>
        <v>5721.5800000000008</v>
      </c>
      <c r="G53" s="17"/>
      <c r="H53" s="87">
        <f>'6. Historical Wholesale'!H53</f>
        <v>1720</v>
      </c>
      <c r="I53" s="88">
        <f t="shared" si="12"/>
        <v>0.76669999999999994</v>
      </c>
      <c r="J53" s="89">
        <f t="shared" si="9"/>
        <v>1318.7239999999999</v>
      </c>
      <c r="K53" s="17"/>
      <c r="L53" s="87">
        <f>'6. Historical Wholesale'!L53</f>
        <v>0</v>
      </c>
      <c r="M53" s="88">
        <f t="shared" si="13"/>
        <v>1.63</v>
      </c>
      <c r="N53" s="89">
        <f t="shared" si="10"/>
        <v>0</v>
      </c>
      <c r="O53" s="17"/>
      <c r="P53" s="47">
        <f t="shared" si="7"/>
        <v>1318.7239999999999</v>
      </c>
      <c r="Q53" s="17"/>
    </row>
    <row r="54" spans="2:17" ht="15.75">
      <c r="B54" s="48" t="s">
        <v>138</v>
      </c>
      <c r="C54" s="17"/>
      <c r="D54" s="87">
        <f>'6. Historical Wholesale'!D54</f>
        <v>1894</v>
      </c>
      <c r="E54" s="88">
        <f t="shared" si="11"/>
        <v>3.3265000000000002</v>
      </c>
      <c r="F54" s="89">
        <f t="shared" si="8"/>
        <v>6300.3910000000005</v>
      </c>
      <c r="G54" s="17"/>
      <c r="H54" s="87">
        <f>'6. Historical Wholesale'!H54</f>
        <v>1894</v>
      </c>
      <c r="I54" s="88">
        <f t="shared" si="12"/>
        <v>0.76669999999999994</v>
      </c>
      <c r="J54" s="89">
        <f t="shared" si="9"/>
        <v>1452.1297999999999</v>
      </c>
      <c r="K54" s="17"/>
      <c r="L54" s="87">
        <f>'6. Historical Wholesale'!L54</f>
        <v>0</v>
      </c>
      <c r="M54" s="88">
        <f t="shared" si="13"/>
        <v>1.63</v>
      </c>
      <c r="N54" s="89">
        <f t="shared" si="10"/>
        <v>0</v>
      </c>
      <c r="O54" s="17"/>
      <c r="P54" s="47">
        <f t="shared" si="7"/>
        <v>1452.1297999999999</v>
      </c>
      <c r="Q54" s="17"/>
    </row>
    <row r="55" spans="2:17">
      <c r="B55" s="17"/>
      <c r="C55" s="17"/>
      <c r="D55" s="17"/>
      <c r="E55" s="17"/>
      <c r="F55" s="17"/>
      <c r="G55" s="17"/>
      <c r="H55" s="17"/>
      <c r="I55" s="17"/>
      <c r="J55" s="17"/>
      <c r="K55" s="17"/>
      <c r="L55" s="17"/>
      <c r="M55" s="17"/>
      <c r="N55" s="17"/>
      <c r="O55" s="17"/>
      <c r="P55" s="17"/>
      <c r="Q55" s="17"/>
    </row>
    <row r="56" spans="2:17" ht="19.5" thickBot="1">
      <c r="B56" s="49" t="s">
        <v>139</v>
      </c>
      <c r="C56" s="17"/>
      <c r="D56" s="50">
        <f>SUM(D43:D54)</f>
        <v>19870</v>
      </c>
      <c r="E56" s="51">
        <f>IF(D56&lt;&gt;0,F56/D56,0)</f>
        <v>3.3265000000000011</v>
      </c>
      <c r="F56" s="52">
        <f>SUM(F43:F54)</f>
        <v>66097.555000000022</v>
      </c>
      <c r="G56" s="17"/>
      <c r="H56" s="50">
        <f>SUM(H43:H54)</f>
        <v>19999</v>
      </c>
      <c r="I56" s="51">
        <f>IF(H56&lt;&gt;0,J56/H56,0)</f>
        <v>0.76669999999999994</v>
      </c>
      <c r="J56" s="52">
        <f>SUM(J43:J54)</f>
        <v>15333.233299999998</v>
      </c>
      <c r="K56" s="17"/>
      <c r="L56" s="50">
        <f>SUM(L43:L54)</f>
        <v>0</v>
      </c>
      <c r="M56" s="51">
        <f>IF(L56&lt;&gt;0,N56/L56,0)</f>
        <v>0</v>
      </c>
      <c r="N56" s="52">
        <f>SUM(N43:N54)</f>
        <v>0</v>
      </c>
      <c r="O56" s="17"/>
      <c r="P56" s="52">
        <f>SUM(P43:P54)</f>
        <v>15333.233299999998</v>
      </c>
      <c r="Q56" s="17"/>
    </row>
    <row r="57" spans="2:17">
      <c r="B57" s="17"/>
      <c r="C57" s="17"/>
      <c r="D57" s="17"/>
      <c r="E57" s="17"/>
      <c r="F57" s="17"/>
      <c r="G57" s="17"/>
      <c r="H57" s="17"/>
      <c r="I57" s="17"/>
      <c r="J57" s="17"/>
      <c r="K57" s="17"/>
      <c r="L57" s="17"/>
      <c r="M57" s="17"/>
      <c r="N57" s="17"/>
      <c r="O57" s="17"/>
      <c r="P57" s="17"/>
      <c r="Q57" s="17"/>
    </row>
    <row r="58" spans="2:17" ht="15.75">
      <c r="B58" s="164" t="str">
        <f>'6. Historical Wholesale'!B58</f>
        <v>Add Extra Host Here (I)</v>
      </c>
      <c r="C58" s="141"/>
      <c r="D58" s="207" t="s">
        <v>227</v>
      </c>
      <c r="E58" s="207"/>
      <c r="F58" s="207"/>
      <c r="G58" s="141"/>
      <c r="H58" s="207" t="s">
        <v>230</v>
      </c>
      <c r="I58" s="207"/>
      <c r="J58" s="207"/>
      <c r="K58" s="141"/>
      <c r="L58" s="207" t="s">
        <v>229</v>
      </c>
      <c r="M58" s="207"/>
      <c r="N58" s="207"/>
      <c r="O58" s="141"/>
      <c r="P58" s="164" t="s">
        <v>228</v>
      </c>
      <c r="Q58" s="17"/>
    </row>
    <row r="59" spans="2:17" ht="16.5">
      <c r="B59" s="45"/>
      <c r="C59" s="29"/>
      <c r="D59" s="46"/>
      <c r="E59" s="46"/>
      <c r="F59" s="46"/>
      <c r="G59" s="29"/>
      <c r="H59" s="46"/>
      <c r="I59" s="46"/>
      <c r="J59" s="46"/>
      <c r="K59" s="29"/>
      <c r="L59" s="46"/>
      <c r="M59" s="46"/>
      <c r="N59" s="46"/>
      <c r="O59" s="29"/>
      <c r="P59" s="46"/>
      <c r="Q59" s="17"/>
    </row>
    <row r="60" spans="2:17" ht="16.5">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c r="B61" s="17"/>
      <c r="C61" s="17"/>
      <c r="D61" s="17"/>
      <c r="E61" s="17"/>
      <c r="F61" s="17"/>
      <c r="G61" s="17"/>
      <c r="H61" s="17"/>
      <c r="I61" s="17"/>
      <c r="J61" s="17"/>
      <c r="K61" s="17"/>
      <c r="L61" s="17"/>
      <c r="M61" s="17"/>
      <c r="N61" s="17"/>
      <c r="O61" s="17"/>
      <c r="P61" s="17"/>
      <c r="Q61" s="17"/>
    </row>
    <row r="62" spans="2:17" ht="15.7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c r="B74" s="17"/>
      <c r="C74" s="17"/>
      <c r="D74" s="17"/>
      <c r="E74" s="17"/>
      <c r="F74" s="17"/>
      <c r="G74" s="17"/>
      <c r="H74" s="17"/>
      <c r="I74" s="17"/>
      <c r="J74" s="17"/>
      <c r="K74" s="17"/>
      <c r="L74" s="17"/>
      <c r="M74" s="17"/>
      <c r="N74" s="17"/>
      <c r="O74" s="17"/>
      <c r="P74" s="17"/>
      <c r="Q74" s="17"/>
    </row>
    <row r="75" spans="2:17" ht="19.5" thickBot="1">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c r="B76" s="17"/>
      <c r="C76" s="17"/>
      <c r="D76" s="17"/>
      <c r="E76" s="17"/>
      <c r="F76" s="17"/>
      <c r="G76" s="17"/>
      <c r="H76" s="17"/>
      <c r="I76" s="17"/>
      <c r="J76" s="17"/>
      <c r="K76" s="17"/>
      <c r="L76" s="17"/>
      <c r="M76" s="17"/>
      <c r="N76" s="17"/>
      <c r="O76" s="17"/>
      <c r="P76" s="17"/>
      <c r="Q76" s="17"/>
    </row>
    <row r="77" spans="2:17" ht="15.75">
      <c r="B77" s="164" t="str">
        <f>'6. Historical Wholesale'!B77</f>
        <v>Add Extra Host Here (II)</v>
      </c>
      <c r="C77" s="141"/>
      <c r="D77" s="207" t="s">
        <v>227</v>
      </c>
      <c r="E77" s="207"/>
      <c r="F77" s="207"/>
      <c r="G77" s="141"/>
      <c r="H77" s="207" t="s">
        <v>230</v>
      </c>
      <c r="I77" s="207"/>
      <c r="J77" s="207"/>
      <c r="K77" s="141"/>
      <c r="L77" s="207" t="s">
        <v>229</v>
      </c>
      <c r="M77" s="207"/>
      <c r="N77" s="207"/>
      <c r="O77" s="141"/>
      <c r="P77" s="164" t="s">
        <v>228</v>
      </c>
      <c r="Q77" s="17"/>
    </row>
    <row r="78" spans="2:17" ht="16.5">
      <c r="B78" s="45"/>
      <c r="C78" s="29"/>
      <c r="D78" s="46"/>
      <c r="E78" s="46"/>
      <c r="F78" s="46"/>
      <c r="G78" s="29"/>
      <c r="H78" s="46"/>
      <c r="I78" s="46"/>
      <c r="J78" s="46"/>
      <c r="K78" s="29"/>
      <c r="L78" s="46"/>
      <c r="M78" s="46"/>
      <c r="N78" s="46"/>
      <c r="O78" s="29"/>
      <c r="P78" s="46"/>
      <c r="Q78" s="17"/>
    </row>
    <row r="79" spans="2:17" ht="16.5">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c r="B80" s="17"/>
      <c r="C80" s="17"/>
      <c r="D80" s="17"/>
      <c r="E80" s="17"/>
      <c r="F80" s="17"/>
      <c r="G80" s="17"/>
      <c r="H80" s="17"/>
      <c r="I80" s="17"/>
      <c r="J80" s="17"/>
      <c r="K80" s="17"/>
      <c r="L80" s="17"/>
      <c r="M80" s="17"/>
      <c r="N80" s="17"/>
      <c r="O80" s="17"/>
      <c r="P80" s="17"/>
      <c r="Q80" s="17"/>
    </row>
    <row r="81" spans="2:17" ht="15.7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c r="B93" s="17"/>
      <c r="C93" s="17"/>
      <c r="D93" s="17"/>
      <c r="E93" s="17"/>
      <c r="F93" s="17"/>
      <c r="G93" s="17"/>
      <c r="H93" s="17"/>
      <c r="I93" s="17"/>
      <c r="J93" s="17"/>
      <c r="K93" s="17"/>
      <c r="L93" s="17"/>
      <c r="M93" s="17"/>
      <c r="N93" s="17"/>
      <c r="O93" s="17"/>
      <c r="P93" s="17"/>
      <c r="Q93" s="17"/>
    </row>
    <row r="94" spans="2:17" ht="19.5" thickBot="1">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c r="B95" s="17"/>
      <c r="C95" s="17"/>
      <c r="D95" s="17"/>
      <c r="E95" s="17"/>
      <c r="F95" s="17"/>
      <c r="G95" s="17"/>
      <c r="H95" s="17"/>
      <c r="I95" s="17"/>
      <c r="J95" s="17"/>
      <c r="K95" s="17"/>
      <c r="L95" s="17"/>
      <c r="M95" s="17"/>
      <c r="N95" s="17"/>
      <c r="O95" s="17"/>
      <c r="P95" s="17"/>
      <c r="Q95" s="17"/>
    </row>
    <row r="96" spans="2:17" ht="15.75">
      <c r="B96" s="142" t="s">
        <v>139</v>
      </c>
      <c r="C96" s="141"/>
      <c r="D96" s="207" t="s">
        <v>227</v>
      </c>
      <c r="E96" s="207"/>
      <c r="F96" s="207"/>
      <c r="G96" s="141"/>
      <c r="H96" s="207" t="s">
        <v>230</v>
      </c>
      <c r="I96" s="207"/>
      <c r="J96" s="207"/>
      <c r="K96" s="141"/>
      <c r="L96" s="207" t="s">
        <v>229</v>
      </c>
      <c r="M96" s="207"/>
      <c r="N96" s="207"/>
      <c r="O96" s="141"/>
      <c r="P96" s="142" t="s">
        <v>228</v>
      </c>
      <c r="Q96" s="17"/>
    </row>
    <row r="97" spans="2:17" ht="15.75">
      <c r="B97" s="17"/>
      <c r="C97" s="17"/>
      <c r="D97" s="208"/>
      <c r="E97" s="208"/>
      <c r="F97" s="208"/>
      <c r="G97" s="44"/>
      <c r="H97" s="208"/>
      <c r="I97" s="208"/>
      <c r="J97" s="208"/>
      <c r="K97" s="44"/>
      <c r="L97" s="208"/>
      <c r="M97" s="208"/>
      <c r="N97" s="208"/>
      <c r="O97" s="44"/>
      <c r="P97" s="43"/>
      <c r="Q97" s="17"/>
    </row>
    <row r="98" spans="2:17" ht="16.5">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c r="B99" s="17"/>
      <c r="C99" s="17"/>
      <c r="D99" s="17"/>
      <c r="E99" s="17"/>
      <c r="F99" s="17"/>
      <c r="G99" s="17"/>
      <c r="H99" s="17"/>
      <c r="I99" s="17"/>
      <c r="J99" s="17"/>
      <c r="K99" s="17"/>
      <c r="L99" s="17"/>
      <c r="M99" s="17"/>
      <c r="N99" s="17"/>
      <c r="O99" s="17"/>
      <c r="P99" s="17"/>
      <c r="Q99" s="17"/>
    </row>
    <row r="100" spans="2:17" ht="15.75">
      <c r="B100" s="48" t="s">
        <v>127</v>
      </c>
      <c r="C100" s="17"/>
      <c r="D100" s="53">
        <f>D24+D43+D62+D81</f>
        <v>5748</v>
      </c>
      <c r="E100" s="86">
        <f t="shared" ref="E100:E111" si="28">IF(D100&lt;&gt;0,F100/D100,0)</f>
        <v>3.5147354732080722</v>
      </c>
      <c r="F100" s="47">
        <f>F24+F43+F62+F81</f>
        <v>20202.699499999999</v>
      </c>
      <c r="G100" s="17"/>
      <c r="H100" s="53">
        <f>H24+H43+H62+H81</f>
        <v>6241</v>
      </c>
      <c r="I100" s="86">
        <f t="shared" ref="I100:I111" si="29">IF(H100&lt;&gt;0,J100/H100,0)</f>
        <v>0.75584138759814123</v>
      </c>
      <c r="J100" s="47">
        <f>J24+J43+J62+J81</f>
        <v>4717.2060999999994</v>
      </c>
      <c r="K100" s="17"/>
      <c r="L100" s="53">
        <f>L24+L43+L62+L81</f>
        <v>0</v>
      </c>
      <c r="M100" s="86">
        <f t="shared" ref="M100:M111" si="30">IF(L100&lt;&gt;0,N100/L100,0)</f>
        <v>0</v>
      </c>
      <c r="N100" s="47">
        <f>N24+N43+N62+N81</f>
        <v>0</v>
      </c>
      <c r="O100" s="17"/>
      <c r="P100" s="47">
        <f t="shared" ref="P100:P111" si="31">J100+N100</f>
        <v>4717.2060999999994</v>
      </c>
      <c r="Q100" s="17"/>
    </row>
    <row r="101" spans="2:17" ht="15.75">
      <c r="B101" s="48" t="s">
        <v>128</v>
      </c>
      <c r="C101" s="17"/>
      <c r="D101" s="53">
        <f t="shared" ref="D101:D111" si="32">D25+D44+D63+D82</f>
        <v>5667</v>
      </c>
      <c r="E101" s="86">
        <f t="shared" si="28"/>
        <v>3.4990028233633321</v>
      </c>
      <c r="F101" s="47">
        <f t="shared" ref="F101:F111" si="33">F25+F44+F63+F82</f>
        <v>19828.849000000002</v>
      </c>
      <c r="G101" s="17"/>
      <c r="H101" s="53">
        <f t="shared" ref="H101:H111" si="34">H25+H44+H63+H82</f>
        <v>6210</v>
      </c>
      <c r="I101" s="86">
        <f t="shared" si="29"/>
        <v>0.75657780998389701</v>
      </c>
      <c r="J101" s="47">
        <f t="shared" ref="J101:J111" si="35">J25+J44+J63+J82</f>
        <v>4698.3482000000004</v>
      </c>
      <c r="K101" s="17"/>
      <c r="L101" s="53">
        <f t="shared" ref="L101:L111" si="36">L25+L44+L63+L82</f>
        <v>0</v>
      </c>
      <c r="M101" s="86">
        <f t="shared" si="30"/>
        <v>0</v>
      </c>
      <c r="N101" s="47">
        <f t="shared" ref="N101:N111" si="37">N25+N44+N63+N82</f>
        <v>0</v>
      </c>
      <c r="O101" s="17"/>
      <c r="P101" s="47">
        <f t="shared" si="31"/>
        <v>4698.3482000000004</v>
      </c>
      <c r="Q101" s="17"/>
    </row>
    <row r="102" spans="2:17" ht="15.75">
      <c r="B102" s="48" t="s">
        <v>129</v>
      </c>
      <c r="C102" s="17"/>
      <c r="D102" s="53">
        <f t="shared" si="32"/>
        <v>5482</v>
      </c>
      <c r="E102" s="86">
        <f t="shared" si="28"/>
        <v>3.5099730025538123</v>
      </c>
      <c r="F102" s="47">
        <f t="shared" si="33"/>
        <v>19241.671999999999</v>
      </c>
      <c r="G102" s="17"/>
      <c r="H102" s="53">
        <f t="shared" si="34"/>
        <v>6155</v>
      </c>
      <c r="I102" s="86">
        <f t="shared" si="29"/>
        <v>0.75623231519090162</v>
      </c>
      <c r="J102" s="47">
        <f t="shared" si="35"/>
        <v>4654.6098999999995</v>
      </c>
      <c r="K102" s="17"/>
      <c r="L102" s="53">
        <f t="shared" si="36"/>
        <v>0</v>
      </c>
      <c r="M102" s="86">
        <f t="shared" si="30"/>
        <v>0</v>
      </c>
      <c r="N102" s="47">
        <f t="shared" si="37"/>
        <v>0</v>
      </c>
      <c r="O102" s="17"/>
      <c r="P102" s="47">
        <f t="shared" si="31"/>
        <v>4654.6098999999995</v>
      </c>
      <c r="Q102" s="17"/>
    </row>
    <row r="103" spans="2:17" ht="15.75">
      <c r="B103" s="48" t="s">
        <v>130</v>
      </c>
      <c r="C103" s="17"/>
      <c r="D103" s="53">
        <f t="shared" si="32"/>
        <v>4787</v>
      </c>
      <c r="E103" s="86">
        <f t="shared" si="28"/>
        <v>3.4836073741382911</v>
      </c>
      <c r="F103" s="47">
        <f t="shared" si="33"/>
        <v>16676.0285</v>
      </c>
      <c r="G103" s="17"/>
      <c r="H103" s="53">
        <f t="shared" si="34"/>
        <v>5146</v>
      </c>
      <c r="I103" s="86">
        <f t="shared" si="29"/>
        <v>0.75749325689856206</v>
      </c>
      <c r="J103" s="47">
        <f t="shared" si="35"/>
        <v>3898.0603000000001</v>
      </c>
      <c r="K103" s="17"/>
      <c r="L103" s="53">
        <f t="shared" si="36"/>
        <v>0</v>
      </c>
      <c r="M103" s="86">
        <f t="shared" si="30"/>
        <v>0</v>
      </c>
      <c r="N103" s="47">
        <f t="shared" si="37"/>
        <v>0</v>
      </c>
      <c r="O103" s="17"/>
      <c r="P103" s="47">
        <f t="shared" si="31"/>
        <v>3898.0603000000001</v>
      </c>
      <c r="Q103" s="17"/>
    </row>
    <row r="104" spans="2:17" ht="15.75">
      <c r="B104" s="48" t="s">
        <v>131</v>
      </c>
      <c r="C104" s="17"/>
      <c r="D104" s="53">
        <f t="shared" si="32"/>
        <v>3526</v>
      </c>
      <c r="E104" s="86">
        <f t="shared" si="28"/>
        <v>3.4891815087918321</v>
      </c>
      <c r="F104" s="47">
        <f t="shared" si="33"/>
        <v>12302.853999999999</v>
      </c>
      <c r="G104" s="17"/>
      <c r="H104" s="53">
        <f t="shared" si="34"/>
        <v>3860</v>
      </c>
      <c r="I104" s="86">
        <f t="shared" si="29"/>
        <v>0.75707803108808291</v>
      </c>
      <c r="J104" s="47">
        <f t="shared" si="35"/>
        <v>2922.3211999999999</v>
      </c>
      <c r="K104" s="17"/>
      <c r="L104" s="53">
        <f t="shared" si="36"/>
        <v>0</v>
      </c>
      <c r="M104" s="86">
        <f t="shared" si="30"/>
        <v>0</v>
      </c>
      <c r="N104" s="47">
        <f t="shared" si="37"/>
        <v>0</v>
      </c>
      <c r="O104" s="17"/>
      <c r="P104" s="47">
        <f t="shared" si="31"/>
        <v>2922.3211999999999</v>
      </c>
      <c r="Q104" s="17"/>
    </row>
    <row r="105" spans="2:17" ht="15.75">
      <c r="B105" s="48" t="s">
        <v>132</v>
      </c>
      <c r="C105" s="17"/>
      <c r="D105" s="53">
        <f t="shared" si="32"/>
        <v>2887</v>
      </c>
      <c r="E105" s="86">
        <f t="shared" si="28"/>
        <v>3.499643228264635</v>
      </c>
      <c r="F105" s="47">
        <f t="shared" si="33"/>
        <v>10103.470000000001</v>
      </c>
      <c r="G105" s="17"/>
      <c r="H105" s="53">
        <f t="shared" si="34"/>
        <v>3074</v>
      </c>
      <c r="I105" s="86">
        <f t="shared" si="29"/>
        <v>0.75673649967469103</v>
      </c>
      <c r="J105" s="47">
        <f t="shared" si="35"/>
        <v>2326.2080000000001</v>
      </c>
      <c r="K105" s="17"/>
      <c r="L105" s="53">
        <f t="shared" si="36"/>
        <v>0</v>
      </c>
      <c r="M105" s="86">
        <f t="shared" si="30"/>
        <v>0</v>
      </c>
      <c r="N105" s="47">
        <f t="shared" si="37"/>
        <v>0</v>
      </c>
      <c r="O105" s="17"/>
      <c r="P105" s="47">
        <f t="shared" si="31"/>
        <v>2326.2080000000001</v>
      </c>
      <c r="Q105" s="17"/>
    </row>
    <row r="106" spans="2:17" ht="15.75">
      <c r="B106" s="48" t="s">
        <v>133</v>
      </c>
      <c r="C106" s="17"/>
      <c r="D106" s="53">
        <f t="shared" si="32"/>
        <v>2630</v>
      </c>
      <c r="E106" s="86">
        <f t="shared" si="28"/>
        <v>3.5109079847908746</v>
      </c>
      <c r="F106" s="47">
        <f t="shared" si="33"/>
        <v>9233.6880000000001</v>
      </c>
      <c r="G106" s="17"/>
      <c r="H106" s="53">
        <f t="shared" si="34"/>
        <v>2755</v>
      </c>
      <c r="I106" s="86">
        <f t="shared" si="29"/>
        <v>0.7562556805807622</v>
      </c>
      <c r="J106" s="47">
        <f t="shared" si="35"/>
        <v>2083.4843999999998</v>
      </c>
      <c r="K106" s="17"/>
      <c r="L106" s="53">
        <f t="shared" si="36"/>
        <v>0</v>
      </c>
      <c r="M106" s="86">
        <f t="shared" si="30"/>
        <v>0</v>
      </c>
      <c r="N106" s="47">
        <f t="shared" si="37"/>
        <v>0</v>
      </c>
      <c r="O106" s="17"/>
      <c r="P106" s="47">
        <f t="shared" si="31"/>
        <v>2083.4843999999998</v>
      </c>
      <c r="Q106" s="17"/>
    </row>
    <row r="107" spans="2:17" ht="15.75">
      <c r="B107" s="48" t="s">
        <v>134</v>
      </c>
      <c r="C107" s="17"/>
      <c r="D107" s="53">
        <f t="shared" si="32"/>
        <v>2440</v>
      </c>
      <c r="E107" s="86">
        <f t="shared" si="28"/>
        <v>3.5103413934426229</v>
      </c>
      <c r="F107" s="47">
        <f t="shared" si="33"/>
        <v>8565.2330000000002</v>
      </c>
      <c r="G107" s="17"/>
      <c r="H107" s="53">
        <f t="shared" si="34"/>
        <v>2686</v>
      </c>
      <c r="I107" s="86">
        <f t="shared" si="29"/>
        <v>0.75598116157855544</v>
      </c>
      <c r="J107" s="47">
        <f t="shared" si="35"/>
        <v>2030.5654</v>
      </c>
      <c r="K107" s="17"/>
      <c r="L107" s="53">
        <f t="shared" si="36"/>
        <v>0</v>
      </c>
      <c r="M107" s="86">
        <f t="shared" si="30"/>
        <v>0</v>
      </c>
      <c r="N107" s="47">
        <f t="shared" si="37"/>
        <v>0</v>
      </c>
      <c r="O107" s="17"/>
      <c r="P107" s="47">
        <f t="shared" si="31"/>
        <v>2030.5654</v>
      </c>
      <c r="Q107" s="17"/>
    </row>
    <row r="108" spans="2:17" ht="15.75">
      <c r="B108" s="48" t="s">
        <v>135</v>
      </c>
      <c r="C108" s="17"/>
      <c r="D108" s="53">
        <f t="shared" si="32"/>
        <v>2825</v>
      </c>
      <c r="E108" s="86">
        <f t="shared" si="28"/>
        <v>3.5238555752212388</v>
      </c>
      <c r="F108" s="47">
        <f t="shared" si="33"/>
        <v>9954.8919999999998</v>
      </c>
      <c r="G108" s="17"/>
      <c r="H108" s="53">
        <f t="shared" si="34"/>
        <v>3150</v>
      </c>
      <c r="I108" s="86">
        <f t="shared" si="29"/>
        <v>0.75523796825396827</v>
      </c>
      <c r="J108" s="47">
        <f t="shared" si="35"/>
        <v>2378.9996000000001</v>
      </c>
      <c r="K108" s="17"/>
      <c r="L108" s="53">
        <f t="shared" si="36"/>
        <v>0</v>
      </c>
      <c r="M108" s="86">
        <f t="shared" si="30"/>
        <v>0</v>
      </c>
      <c r="N108" s="47">
        <f t="shared" si="37"/>
        <v>0</v>
      </c>
      <c r="O108" s="17"/>
      <c r="P108" s="47">
        <f t="shared" si="31"/>
        <v>2378.9996000000001</v>
      </c>
      <c r="Q108" s="17"/>
    </row>
    <row r="109" spans="2:17" ht="15.75">
      <c r="B109" s="48" t="s">
        <v>136</v>
      </c>
      <c r="C109" s="17"/>
      <c r="D109" s="53">
        <f t="shared" si="32"/>
        <v>3708</v>
      </c>
      <c r="E109" s="86">
        <f t="shared" si="28"/>
        <v>3.5242497303128375</v>
      </c>
      <c r="F109" s="47">
        <f t="shared" si="33"/>
        <v>13067.918000000001</v>
      </c>
      <c r="G109" s="17"/>
      <c r="H109" s="53">
        <f t="shared" si="34"/>
        <v>3976</v>
      </c>
      <c r="I109" s="86">
        <f t="shared" si="29"/>
        <v>0.75542665995975855</v>
      </c>
      <c r="J109" s="47">
        <f t="shared" si="35"/>
        <v>3003.5763999999999</v>
      </c>
      <c r="K109" s="17"/>
      <c r="L109" s="53">
        <f t="shared" si="36"/>
        <v>0</v>
      </c>
      <c r="M109" s="86">
        <f t="shared" si="30"/>
        <v>0</v>
      </c>
      <c r="N109" s="47">
        <f t="shared" si="37"/>
        <v>0</v>
      </c>
      <c r="O109" s="17"/>
      <c r="P109" s="47">
        <f t="shared" si="31"/>
        <v>3003.5763999999999</v>
      </c>
      <c r="Q109" s="17"/>
    </row>
    <row r="110" spans="2:17" ht="15.75">
      <c r="B110" s="48" t="s">
        <v>137</v>
      </c>
      <c r="C110" s="17"/>
      <c r="D110" s="53">
        <f t="shared" si="32"/>
        <v>4793</v>
      </c>
      <c r="E110" s="86">
        <f t="shared" si="28"/>
        <v>3.5210870018777385</v>
      </c>
      <c r="F110" s="47">
        <f t="shared" si="33"/>
        <v>16876.57</v>
      </c>
      <c r="G110" s="17"/>
      <c r="H110" s="53">
        <f t="shared" si="34"/>
        <v>5224</v>
      </c>
      <c r="I110" s="86">
        <f t="shared" si="29"/>
        <v>0.75549846860643188</v>
      </c>
      <c r="J110" s="47">
        <f t="shared" si="35"/>
        <v>3946.7240000000002</v>
      </c>
      <c r="K110" s="17"/>
      <c r="L110" s="53">
        <f t="shared" si="36"/>
        <v>0</v>
      </c>
      <c r="M110" s="86">
        <f t="shared" si="30"/>
        <v>0</v>
      </c>
      <c r="N110" s="47">
        <f t="shared" si="37"/>
        <v>0</v>
      </c>
      <c r="O110" s="17"/>
      <c r="P110" s="47">
        <f t="shared" si="31"/>
        <v>3946.7240000000002</v>
      </c>
      <c r="Q110" s="17"/>
    </row>
    <row r="111" spans="2:17" ht="15.75">
      <c r="B111" s="48" t="s">
        <v>138</v>
      </c>
      <c r="C111" s="17"/>
      <c r="D111" s="53">
        <f t="shared" si="32"/>
        <v>5399</v>
      </c>
      <c r="E111" s="86">
        <f t="shared" si="28"/>
        <v>3.5235304686052973</v>
      </c>
      <c r="F111" s="47">
        <f t="shared" si="33"/>
        <v>19023.541000000001</v>
      </c>
      <c r="G111" s="17"/>
      <c r="H111" s="53">
        <f t="shared" si="34"/>
        <v>5410</v>
      </c>
      <c r="I111" s="86">
        <f t="shared" si="29"/>
        <v>0.75584654343807756</v>
      </c>
      <c r="J111" s="47">
        <f t="shared" si="35"/>
        <v>4089.1297999999997</v>
      </c>
      <c r="K111" s="17"/>
      <c r="L111" s="53">
        <f t="shared" si="36"/>
        <v>0</v>
      </c>
      <c r="M111" s="86">
        <f t="shared" si="30"/>
        <v>0</v>
      </c>
      <c r="N111" s="47">
        <f t="shared" si="37"/>
        <v>0</v>
      </c>
      <c r="O111" s="17"/>
      <c r="P111" s="47">
        <f t="shared" si="31"/>
        <v>4089.1297999999997</v>
      </c>
      <c r="Q111" s="17"/>
    </row>
    <row r="112" spans="2:17">
      <c r="B112" s="17"/>
      <c r="C112" s="17"/>
      <c r="D112" s="17"/>
      <c r="E112" s="17"/>
      <c r="F112" s="17"/>
      <c r="G112" s="17"/>
      <c r="H112" s="17"/>
      <c r="I112" s="17"/>
      <c r="J112" s="17"/>
      <c r="K112" s="17"/>
      <c r="L112" s="17"/>
      <c r="M112" s="17"/>
      <c r="N112" s="17"/>
      <c r="O112" s="17"/>
      <c r="P112" s="47"/>
      <c r="Q112" s="17"/>
    </row>
    <row r="113" spans="2:17" ht="19.5" thickBot="1">
      <c r="B113" s="49" t="s">
        <v>139</v>
      </c>
      <c r="C113" s="17"/>
      <c r="D113" s="50">
        <f>SUM(D100:D111)</f>
        <v>49892</v>
      </c>
      <c r="E113" s="51">
        <f>IF(D113&lt;&gt;0,F113/D113,0)</f>
        <v>3.5091280165156742</v>
      </c>
      <c r="F113" s="52">
        <f>SUM(F100:F111)</f>
        <v>175077.41500000001</v>
      </c>
      <c r="G113" s="17"/>
      <c r="H113" s="50">
        <f>SUM(H100:H111)</f>
        <v>53887</v>
      </c>
      <c r="I113" s="51">
        <f>IF(H113&lt;&gt;0,J113/H113,0)</f>
        <v>0.75619784549149149</v>
      </c>
      <c r="J113" s="52">
        <f>SUM(J100:J111)</f>
        <v>40749.2333</v>
      </c>
      <c r="K113" s="17"/>
      <c r="L113" s="50">
        <f>SUM(L100:L111)</f>
        <v>0</v>
      </c>
      <c r="M113" s="51">
        <f>IF(L113&lt;&gt;0,N113/L113,0)</f>
        <v>0</v>
      </c>
      <c r="N113" s="52">
        <f>SUM(N100:N111)</f>
        <v>0</v>
      </c>
      <c r="O113" s="17"/>
      <c r="P113" s="52">
        <f>SUM(P100:P111)</f>
        <v>40749.2333</v>
      </c>
      <c r="Q113" s="17"/>
    </row>
    <row r="115" spans="2:17">
      <c r="N115" s="170" t="s">
        <v>255</v>
      </c>
      <c r="P115" s="173">
        <f>'5. UTRs and Sub-Transmission'!G95</f>
        <v>0</v>
      </c>
    </row>
    <row r="117" spans="2:17" ht="13.5" thickBot="1">
      <c r="N117" s="171" t="s">
        <v>258</v>
      </c>
      <c r="P117" s="52">
        <f>P113+P115</f>
        <v>40749.2333</v>
      </c>
    </row>
  </sheetData>
  <sheetProtection password="F8BD" sheet="1" objects="1" scenarios="1"/>
  <mergeCells count="22">
    <mergeCell ref="B13:L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5" right="0.53" top="1" bottom="0.37" header="0.5" footer="0.17"/>
  <pageSetup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sheetPr codeName="Sheet10"/>
  <dimension ref="A13:Q117"/>
  <sheetViews>
    <sheetView showGridLines="0" zoomScaleNormal="100" workbookViewId="0">
      <pane ySplit="16" topLeftCell="A20" activePane="bottomLeft" state="frozenSplit"/>
      <selection activeCell="I48" sqref="I48"/>
      <selection pane="bottomLeft" activeCell="M82" sqref="M82"/>
    </sheetView>
  </sheetViews>
  <sheetFormatPr defaultRowHeight="12.75"/>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c r="B13" s="206" t="s">
        <v>251</v>
      </c>
      <c r="C13" s="206"/>
      <c r="D13" s="206"/>
      <c r="E13" s="206"/>
      <c r="F13" s="206"/>
      <c r="G13" s="206"/>
      <c r="H13" s="206"/>
      <c r="I13" s="206"/>
      <c r="J13" s="206"/>
      <c r="K13" s="206"/>
      <c r="L13" s="206"/>
      <c r="M13" s="206"/>
    </row>
    <row r="19" spans="2:17" ht="15.75">
      <c r="B19" s="17"/>
      <c r="C19" s="17"/>
      <c r="D19" s="18"/>
      <c r="E19" s="21"/>
      <c r="F19" s="17"/>
      <c r="G19" s="21"/>
      <c r="H19" s="17"/>
    </row>
    <row r="20" spans="2:17" ht="15.75">
      <c r="B20" s="142" t="s">
        <v>226</v>
      </c>
      <c r="C20" s="141"/>
      <c r="D20" s="207" t="s">
        <v>227</v>
      </c>
      <c r="E20" s="207"/>
      <c r="F20" s="207"/>
      <c r="G20" s="141"/>
      <c r="H20" s="207" t="s">
        <v>230</v>
      </c>
      <c r="I20" s="207"/>
      <c r="J20" s="207"/>
      <c r="K20" s="141"/>
      <c r="L20" s="207" t="s">
        <v>229</v>
      </c>
      <c r="M20" s="207"/>
      <c r="N20" s="207"/>
      <c r="O20" s="141"/>
      <c r="P20" s="142" t="s">
        <v>228</v>
      </c>
      <c r="Q20" s="17"/>
    </row>
    <row r="21" spans="2:17" ht="15.75">
      <c r="B21" s="17"/>
      <c r="C21" s="17"/>
      <c r="D21" s="208"/>
      <c r="E21" s="208"/>
      <c r="F21" s="208"/>
      <c r="G21" s="44"/>
      <c r="H21" s="208"/>
      <c r="I21" s="208"/>
      <c r="J21" s="208"/>
      <c r="K21" s="44"/>
      <c r="L21" s="208"/>
      <c r="M21" s="208"/>
      <c r="N21" s="208"/>
      <c r="O21" s="17"/>
      <c r="P21" s="43"/>
      <c r="Q21" s="41"/>
    </row>
    <row r="22" spans="2:17" ht="16.5">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c r="B23" s="17"/>
      <c r="C23" s="17"/>
      <c r="D23" s="17"/>
      <c r="E23" s="17"/>
      <c r="F23" s="17"/>
      <c r="G23" s="17"/>
      <c r="H23" s="17"/>
      <c r="I23" s="17"/>
      <c r="J23" s="17"/>
      <c r="K23" s="17"/>
      <c r="L23" s="17"/>
      <c r="M23" s="17"/>
      <c r="N23" s="17"/>
      <c r="O23" s="17"/>
      <c r="P23" s="17"/>
      <c r="Q23" s="17"/>
    </row>
    <row r="24" spans="2:17" ht="15.75">
      <c r="B24" s="48" t="s">
        <v>127</v>
      </c>
      <c r="C24" s="17"/>
      <c r="D24" s="87">
        <f>'6. Historical Wholesale'!D24</f>
        <v>3565</v>
      </c>
      <c r="E24" s="88">
        <f>'5. UTRs and Sub-Transmission'!I22</f>
        <v>3.63</v>
      </c>
      <c r="F24" s="89">
        <f t="shared" ref="F24:F35" si="0">D24*E24</f>
        <v>12940.949999999999</v>
      </c>
      <c r="G24" s="17"/>
      <c r="H24" s="87">
        <f>'6. Historical Wholesale'!H24</f>
        <v>4058</v>
      </c>
      <c r="I24" s="88">
        <f>'5. UTRs and Sub-Transmission'!I24</f>
        <v>0.75</v>
      </c>
      <c r="J24" s="89">
        <f t="shared" ref="J24:J35" si="1">H24*I24</f>
        <v>3043.5</v>
      </c>
      <c r="K24" s="17"/>
      <c r="L24" s="87">
        <f>'6. Historical Wholesale'!L24</f>
        <v>0</v>
      </c>
      <c r="M24" s="88">
        <f>'5. UTRs and Sub-Transmission'!I26</f>
        <v>1.85</v>
      </c>
      <c r="N24" s="89">
        <f t="shared" ref="N24:N35" si="2">L24*M24</f>
        <v>0</v>
      </c>
      <c r="O24" s="17"/>
      <c r="P24" s="47">
        <f t="shared" ref="P24:P35" si="3">J24+N24</f>
        <v>3043.5</v>
      </c>
      <c r="Q24" s="17"/>
    </row>
    <row r="25" spans="2:17" ht="15.75">
      <c r="B25" s="48" t="s">
        <v>128</v>
      </c>
      <c r="C25" s="17"/>
      <c r="D25" s="87">
        <f>'6. Historical Wholesale'!D25</f>
        <v>3221</v>
      </c>
      <c r="E25" s="88">
        <f t="shared" ref="E25:E35" si="4">E24</f>
        <v>3.63</v>
      </c>
      <c r="F25" s="89">
        <f t="shared" si="0"/>
        <v>11692.23</v>
      </c>
      <c r="G25" s="17"/>
      <c r="H25" s="87">
        <f>'6. Historical Wholesale'!H25</f>
        <v>3764</v>
      </c>
      <c r="I25" s="88">
        <f t="shared" ref="I25:I35" si="5">I24</f>
        <v>0.75</v>
      </c>
      <c r="J25" s="89">
        <f t="shared" si="1"/>
        <v>2823</v>
      </c>
      <c r="K25" s="17"/>
      <c r="L25" s="87">
        <f>'6. Historical Wholesale'!L25</f>
        <v>0</v>
      </c>
      <c r="M25" s="88">
        <f t="shared" ref="M25:M35" si="6">M24</f>
        <v>1.85</v>
      </c>
      <c r="N25" s="89">
        <f t="shared" si="2"/>
        <v>0</v>
      </c>
      <c r="O25" s="17"/>
      <c r="P25" s="47">
        <f t="shared" si="3"/>
        <v>2823</v>
      </c>
      <c r="Q25" s="17"/>
    </row>
    <row r="26" spans="2:17" ht="15.75">
      <c r="B26" s="48" t="s">
        <v>129</v>
      </c>
      <c r="C26" s="17"/>
      <c r="D26" s="87">
        <f>'6. Historical Wholesale'!D26</f>
        <v>3314</v>
      </c>
      <c r="E26" s="88">
        <f t="shared" si="4"/>
        <v>3.63</v>
      </c>
      <c r="F26" s="89">
        <f t="shared" si="0"/>
        <v>12029.82</v>
      </c>
      <c r="G26" s="17"/>
      <c r="H26" s="87">
        <f>'6. Historical Wholesale'!H26</f>
        <v>3858</v>
      </c>
      <c r="I26" s="88">
        <f t="shared" si="5"/>
        <v>0.75</v>
      </c>
      <c r="J26" s="89">
        <f t="shared" si="1"/>
        <v>2893.5</v>
      </c>
      <c r="K26" s="17"/>
      <c r="L26" s="87">
        <f>'6. Historical Wholesale'!L26</f>
        <v>0</v>
      </c>
      <c r="M26" s="88">
        <f t="shared" si="6"/>
        <v>1.85</v>
      </c>
      <c r="N26" s="89">
        <f t="shared" si="2"/>
        <v>0</v>
      </c>
      <c r="O26" s="17"/>
      <c r="P26" s="47">
        <f t="shared" si="3"/>
        <v>2893.5</v>
      </c>
      <c r="Q26" s="17"/>
    </row>
    <row r="27" spans="2:17" ht="15.75">
      <c r="B27" s="48" t="s">
        <v>130</v>
      </c>
      <c r="C27" s="17"/>
      <c r="D27" s="87">
        <f>'6. Historical Wholesale'!D27</f>
        <v>2478</v>
      </c>
      <c r="E27" s="88">
        <f t="shared" si="4"/>
        <v>3.63</v>
      </c>
      <c r="F27" s="89">
        <f t="shared" si="0"/>
        <v>8995.14</v>
      </c>
      <c r="G27" s="17"/>
      <c r="H27" s="87">
        <f>'6. Historical Wholesale'!H27</f>
        <v>2837</v>
      </c>
      <c r="I27" s="88">
        <f t="shared" si="5"/>
        <v>0.75</v>
      </c>
      <c r="J27" s="89">
        <f t="shared" si="1"/>
        <v>2127.75</v>
      </c>
      <c r="K27" s="17"/>
      <c r="L27" s="87">
        <f>'6. Historical Wholesale'!L27</f>
        <v>0</v>
      </c>
      <c r="M27" s="88">
        <f t="shared" si="6"/>
        <v>1.85</v>
      </c>
      <c r="N27" s="89">
        <f t="shared" si="2"/>
        <v>0</v>
      </c>
      <c r="O27" s="17"/>
      <c r="P27" s="47">
        <f t="shared" si="3"/>
        <v>2127.75</v>
      </c>
      <c r="Q27" s="17"/>
    </row>
    <row r="28" spans="2:17" ht="15.75">
      <c r="B28" s="48" t="s">
        <v>131</v>
      </c>
      <c r="C28" s="17"/>
      <c r="D28" s="87">
        <f>'6. Historical Wholesale'!D28</f>
        <v>1890</v>
      </c>
      <c r="E28" s="88">
        <f t="shared" si="4"/>
        <v>3.63</v>
      </c>
      <c r="F28" s="89">
        <f t="shared" si="0"/>
        <v>6860.7</v>
      </c>
      <c r="G28" s="17"/>
      <c r="H28" s="87">
        <f>'6. Historical Wholesale'!H28</f>
        <v>2224</v>
      </c>
      <c r="I28" s="88">
        <f t="shared" si="5"/>
        <v>0.75</v>
      </c>
      <c r="J28" s="89">
        <f t="shared" si="1"/>
        <v>1668</v>
      </c>
      <c r="K28" s="17"/>
      <c r="L28" s="87">
        <f>'6. Historical Wholesale'!L28</f>
        <v>0</v>
      </c>
      <c r="M28" s="88">
        <f t="shared" si="6"/>
        <v>1.85</v>
      </c>
      <c r="N28" s="89">
        <f t="shared" si="2"/>
        <v>0</v>
      </c>
      <c r="O28" s="17"/>
      <c r="P28" s="47">
        <f t="shared" si="3"/>
        <v>1668</v>
      </c>
      <c r="Q28" s="17"/>
    </row>
    <row r="29" spans="2:17" ht="15.75">
      <c r="B29" s="48" t="s">
        <v>132</v>
      </c>
      <c r="C29" s="17"/>
      <c r="D29" s="87">
        <f>'6. Historical Wholesale'!D29</f>
        <v>1647</v>
      </c>
      <c r="E29" s="88">
        <f t="shared" si="4"/>
        <v>3.63</v>
      </c>
      <c r="F29" s="89">
        <f t="shared" si="0"/>
        <v>5978.61</v>
      </c>
      <c r="G29" s="17"/>
      <c r="H29" s="87">
        <f>'6. Historical Wholesale'!H29</f>
        <v>1834</v>
      </c>
      <c r="I29" s="88">
        <f t="shared" si="5"/>
        <v>0.75</v>
      </c>
      <c r="J29" s="89">
        <f t="shared" si="1"/>
        <v>1375.5</v>
      </c>
      <c r="K29" s="17"/>
      <c r="L29" s="87">
        <f>'6. Historical Wholesale'!L29</f>
        <v>0</v>
      </c>
      <c r="M29" s="88">
        <f t="shared" si="6"/>
        <v>1.85</v>
      </c>
      <c r="N29" s="89">
        <f t="shared" si="2"/>
        <v>0</v>
      </c>
      <c r="O29" s="17"/>
      <c r="P29" s="47">
        <f t="shared" si="3"/>
        <v>1375.5</v>
      </c>
      <c r="Q29" s="17"/>
    </row>
    <row r="30" spans="2:17" ht="15.75">
      <c r="B30" s="48" t="s">
        <v>133</v>
      </c>
      <c r="C30" s="17"/>
      <c r="D30" s="87">
        <f>'6. Historical Wholesale'!D30</f>
        <v>1598</v>
      </c>
      <c r="E30" s="88">
        <f t="shared" si="4"/>
        <v>3.63</v>
      </c>
      <c r="F30" s="89">
        <f t="shared" si="0"/>
        <v>5800.74</v>
      </c>
      <c r="G30" s="17"/>
      <c r="H30" s="87">
        <f>'6. Historical Wholesale'!H30</f>
        <v>1723</v>
      </c>
      <c r="I30" s="88">
        <f t="shared" si="5"/>
        <v>0.75</v>
      </c>
      <c r="J30" s="89">
        <f t="shared" si="1"/>
        <v>1292.25</v>
      </c>
      <c r="K30" s="17"/>
      <c r="L30" s="87">
        <f>'6. Historical Wholesale'!L30</f>
        <v>0</v>
      </c>
      <c r="M30" s="88">
        <f t="shared" si="6"/>
        <v>1.85</v>
      </c>
      <c r="N30" s="89">
        <f t="shared" si="2"/>
        <v>0</v>
      </c>
      <c r="O30" s="17"/>
      <c r="P30" s="47">
        <f t="shared" si="3"/>
        <v>1292.25</v>
      </c>
      <c r="Q30" s="17"/>
    </row>
    <row r="31" spans="2:17" ht="15.75">
      <c r="B31" s="48" t="s">
        <v>134</v>
      </c>
      <c r="C31" s="17"/>
      <c r="D31" s="87">
        <f>'6. Historical Wholesale'!D31</f>
        <v>1478</v>
      </c>
      <c r="E31" s="88">
        <f t="shared" si="4"/>
        <v>3.63</v>
      </c>
      <c r="F31" s="89">
        <f t="shared" si="0"/>
        <v>5365.1399999999994</v>
      </c>
      <c r="G31" s="17"/>
      <c r="H31" s="87">
        <f>'6. Historical Wholesale'!H31</f>
        <v>1724</v>
      </c>
      <c r="I31" s="88">
        <f t="shared" si="5"/>
        <v>0.75</v>
      </c>
      <c r="J31" s="89">
        <f t="shared" si="1"/>
        <v>1293</v>
      </c>
      <c r="K31" s="17"/>
      <c r="L31" s="87">
        <f>'6. Historical Wholesale'!L31</f>
        <v>0</v>
      </c>
      <c r="M31" s="88">
        <f t="shared" si="6"/>
        <v>1.85</v>
      </c>
      <c r="N31" s="89">
        <f t="shared" si="2"/>
        <v>0</v>
      </c>
      <c r="O31" s="17"/>
      <c r="P31" s="47">
        <f t="shared" si="3"/>
        <v>1293</v>
      </c>
      <c r="Q31" s="17"/>
    </row>
    <row r="32" spans="2:17" ht="15.75">
      <c r="B32" s="48" t="s">
        <v>135</v>
      </c>
      <c r="C32" s="17"/>
      <c r="D32" s="87">
        <f>'6. Historical Wholesale'!D32</f>
        <v>1837</v>
      </c>
      <c r="E32" s="88">
        <f t="shared" si="4"/>
        <v>3.63</v>
      </c>
      <c r="F32" s="89">
        <f t="shared" si="0"/>
        <v>6668.3099999999995</v>
      </c>
      <c r="G32" s="17"/>
      <c r="H32" s="87">
        <f>'6. Historical Wholesale'!H32</f>
        <v>2162</v>
      </c>
      <c r="I32" s="88">
        <f t="shared" si="5"/>
        <v>0.75</v>
      </c>
      <c r="J32" s="89">
        <f t="shared" si="1"/>
        <v>1621.5</v>
      </c>
      <c r="K32" s="17"/>
      <c r="L32" s="87">
        <f>'6. Historical Wholesale'!L32</f>
        <v>0</v>
      </c>
      <c r="M32" s="88">
        <f t="shared" si="6"/>
        <v>1.85</v>
      </c>
      <c r="N32" s="89">
        <f t="shared" si="2"/>
        <v>0</v>
      </c>
      <c r="O32" s="17"/>
      <c r="P32" s="47">
        <f t="shared" si="3"/>
        <v>1621.5</v>
      </c>
      <c r="Q32" s="17"/>
    </row>
    <row r="33" spans="2:17" ht="15.75">
      <c r="B33" s="48" t="s">
        <v>136</v>
      </c>
      <c r="C33" s="17"/>
      <c r="D33" s="87">
        <f>'6. Historical Wholesale'!D33</f>
        <v>2416</v>
      </c>
      <c r="E33" s="88">
        <f t="shared" si="4"/>
        <v>3.63</v>
      </c>
      <c r="F33" s="89">
        <f t="shared" si="0"/>
        <v>8770.08</v>
      </c>
      <c r="G33" s="17"/>
      <c r="H33" s="87">
        <f>'6. Historical Wholesale'!H33</f>
        <v>2684</v>
      </c>
      <c r="I33" s="88">
        <f t="shared" si="5"/>
        <v>0.75</v>
      </c>
      <c r="J33" s="89">
        <f t="shared" si="1"/>
        <v>2013</v>
      </c>
      <c r="K33" s="17"/>
      <c r="L33" s="87">
        <f>'6. Historical Wholesale'!L33</f>
        <v>0</v>
      </c>
      <c r="M33" s="88">
        <f t="shared" si="6"/>
        <v>1.85</v>
      </c>
      <c r="N33" s="89">
        <f t="shared" si="2"/>
        <v>0</v>
      </c>
      <c r="O33" s="17"/>
      <c r="P33" s="47">
        <f t="shared" si="3"/>
        <v>2013</v>
      </c>
      <c r="Q33" s="17"/>
    </row>
    <row r="34" spans="2:17" ht="15.75">
      <c r="B34" s="48" t="s">
        <v>137</v>
      </c>
      <c r="C34" s="17"/>
      <c r="D34" s="87">
        <f>'6. Historical Wholesale'!D34</f>
        <v>3073</v>
      </c>
      <c r="E34" s="88">
        <f t="shared" si="4"/>
        <v>3.63</v>
      </c>
      <c r="F34" s="89">
        <f t="shared" si="0"/>
        <v>11154.99</v>
      </c>
      <c r="G34" s="17"/>
      <c r="H34" s="87">
        <f>'6. Historical Wholesale'!H34</f>
        <v>3504</v>
      </c>
      <c r="I34" s="88">
        <f t="shared" si="5"/>
        <v>0.75</v>
      </c>
      <c r="J34" s="89">
        <f t="shared" si="1"/>
        <v>2628</v>
      </c>
      <c r="K34" s="17"/>
      <c r="L34" s="87">
        <f>'6. Historical Wholesale'!L34</f>
        <v>0</v>
      </c>
      <c r="M34" s="88">
        <f t="shared" si="6"/>
        <v>1.85</v>
      </c>
      <c r="N34" s="89">
        <f t="shared" si="2"/>
        <v>0</v>
      </c>
      <c r="O34" s="17"/>
      <c r="P34" s="47">
        <f t="shared" si="3"/>
        <v>2628</v>
      </c>
      <c r="Q34" s="17"/>
    </row>
    <row r="35" spans="2:17" ht="15.75">
      <c r="B35" s="48" t="s">
        <v>138</v>
      </c>
      <c r="C35" s="17"/>
      <c r="D35" s="87">
        <f>'6. Historical Wholesale'!D35</f>
        <v>3505</v>
      </c>
      <c r="E35" s="88">
        <f t="shared" si="4"/>
        <v>3.63</v>
      </c>
      <c r="F35" s="89">
        <f t="shared" si="0"/>
        <v>12723.15</v>
      </c>
      <c r="G35" s="17"/>
      <c r="H35" s="87">
        <f>'6. Historical Wholesale'!H35</f>
        <v>3516</v>
      </c>
      <c r="I35" s="88">
        <f t="shared" si="5"/>
        <v>0.75</v>
      </c>
      <c r="J35" s="89">
        <f t="shared" si="1"/>
        <v>2637</v>
      </c>
      <c r="K35" s="17"/>
      <c r="L35" s="87">
        <f>'6. Historical Wholesale'!L35</f>
        <v>0</v>
      </c>
      <c r="M35" s="88">
        <f t="shared" si="6"/>
        <v>1.85</v>
      </c>
      <c r="N35" s="89">
        <f t="shared" si="2"/>
        <v>0</v>
      </c>
      <c r="O35" s="17"/>
      <c r="P35" s="47">
        <f t="shared" si="3"/>
        <v>2637</v>
      </c>
      <c r="Q35" s="17"/>
    </row>
    <row r="36" spans="2:17">
      <c r="B36" s="17"/>
      <c r="C36" s="17"/>
      <c r="D36" s="17"/>
      <c r="E36" s="17"/>
      <c r="F36" s="17"/>
      <c r="G36" s="17"/>
      <c r="H36" s="17"/>
      <c r="I36" s="17"/>
      <c r="J36" s="17"/>
      <c r="K36" s="17"/>
      <c r="L36" s="17"/>
      <c r="M36" s="17"/>
      <c r="N36" s="17"/>
      <c r="O36" s="17"/>
      <c r="P36" s="17"/>
      <c r="Q36" s="17"/>
    </row>
    <row r="37" spans="2:17" ht="19.5" thickBot="1">
      <c r="B37" s="49" t="s">
        <v>139</v>
      </c>
      <c r="C37" s="17"/>
      <c r="D37" s="50">
        <f>SUM(D24:D35)</f>
        <v>30022</v>
      </c>
      <c r="E37" s="51">
        <f>IF(D37&lt;&gt;0,F37/D37,0)</f>
        <v>3.6299999999999994</v>
      </c>
      <c r="F37" s="52">
        <f>SUM(F24:F35)</f>
        <v>108979.85999999999</v>
      </c>
      <c r="G37" s="17"/>
      <c r="H37" s="50">
        <f>SUM(H24:H35)</f>
        <v>33888</v>
      </c>
      <c r="I37" s="51">
        <f>IF(H37&lt;&gt;0,J37/H37,0)</f>
        <v>0.75</v>
      </c>
      <c r="J37" s="52">
        <f>SUM(J24:J35)</f>
        <v>25416</v>
      </c>
      <c r="K37" s="17"/>
      <c r="L37" s="50">
        <f>SUM(L24:L35)</f>
        <v>0</v>
      </c>
      <c r="M37" s="51">
        <f>IF(L37&lt;&gt;0,N37/L37,0)</f>
        <v>0</v>
      </c>
      <c r="N37" s="52">
        <f>SUM(N24:N35)</f>
        <v>0</v>
      </c>
      <c r="O37" s="17"/>
      <c r="P37" s="52">
        <f>SUM(P24:P35)</f>
        <v>25416</v>
      </c>
      <c r="Q37" s="17"/>
    </row>
    <row r="38" spans="2:17">
      <c r="B38" s="17"/>
      <c r="C38" s="17"/>
      <c r="D38" s="17"/>
      <c r="E38" s="17"/>
      <c r="F38" s="17"/>
      <c r="G38" s="17"/>
      <c r="H38" s="17"/>
      <c r="I38" s="17"/>
      <c r="J38" s="17"/>
      <c r="K38" s="17"/>
      <c r="L38" s="17"/>
      <c r="M38" s="17"/>
      <c r="N38" s="17"/>
      <c r="O38" s="17"/>
      <c r="P38" s="17"/>
      <c r="Q38" s="17"/>
    </row>
    <row r="39" spans="2:17" ht="15.75">
      <c r="B39" s="142" t="s">
        <v>231</v>
      </c>
      <c r="C39" s="17"/>
      <c r="D39" s="207" t="s">
        <v>227</v>
      </c>
      <c r="E39" s="207"/>
      <c r="F39" s="207"/>
      <c r="G39" s="141"/>
      <c r="H39" s="207" t="s">
        <v>230</v>
      </c>
      <c r="I39" s="207"/>
      <c r="J39" s="207"/>
      <c r="K39" s="141"/>
      <c r="L39" s="207" t="s">
        <v>229</v>
      </c>
      <c r="M39" s="207"/>
      <c r="N39" s="207"/>
      <c r="O39" s="141"/>
      <c r="P39" s="142" t="s">
        <v>228</v>
      </c>
      <c r="Q39" s="17"/>
    </row>
    <row r="40" spans="2:17" ht="16.5">
      <c r="B40" s="45"/>
      <c r="C40" s="29"/>
      <c r="D40" s="46"/>
      <c r="E40" s="46"/>
      <c r="F40" s="46"/>
      <c r="G40" s="29"/>
      <c r="H40" s="46"/>
      <c r="I40" s="46"/>
      <c r="J40" s="46"/>
      <c r="K40" s="29"/>
      <c r="L40" s="46"/>
      <c r="M40" s="46"/>
      <c r="N40" s="46"/>
      <c r="O40" s="29"/>
      <c r="P40" s="46"/>
      <c r="Q40" s="17"/>
    </row>
    <row r="41" spans="2:17" ht="16.5">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c r="B42" s="17"/>
      <c r="C42" s="17"/>
      <c r="D42" s="17"/>
      <c r="E42" s="17"/>
      <c r="F42" s="17"/>
      <c r="G42" s="17"/>
      <c r="H42" s="17"/>
      <c r="I42" s="17"/>
      <c r="J42" s="17"/>
      <c r="K42" s="17"/>
      <c r="L42" s="17"/>
      <c r="M42" s="17"/>
      <c r="N42" s="17"/>
      <c r="O42" s="17"/>
      <c r="P42" s="17"/>
      <c r="Q42" s="17"/>
    </row>
    <row r="43" spans="2:17" ht="15.75">
      <c r="B43" s="48" t="s">
        <v>127</v>
      </c>
      <c r="C43" s="17"/>
      <c r="D43" s="87">
        <f>'6. Historical Wholesale'!D43</f>
        <v>2183</v>
      </c>
      <c r="E43" s="88">
        <f>'5. UTRs and Sub-Transmission'!I35+'5. UTRs and Sub-Transmission'!I79</f>
        <v>3.3265000000000002</v>
      </c>
      <c r="F43" s="89">
        <f t="shared" ref="F43:F54" si="7">D43*E43</f>
        <v>7261.7495000000008</v>
      </c>
      <c r="G43" s="17"/>
      <c r="H43" s="87">
        <f>'6. Historical Wholesale'!H43</f>
        <v>2183</v>
      </c>
      <c r="I43" s="88">
        <f>'5. UTRs and Sub-Transmission'!I37+'5. UTRs and Sub-Transmission'!I81</f>
        <v>0.76669999999999994</v>
      </c>
      <c r="J43" s="89">
        <f t="shared" ref="J43:J54" si="8">H43*I43</f>
        <v>1673.7060999999999</v>
      </c>
      <c r="K43" s="17"/>
      <c r="L43" s="87">
        <f>'6. Historical Wholesale'!L43</f>
        <v>0</v>
      </c>
      <c r="M43" s="88">
        <f>'5. UTRs and Sub-Transmission'!I39</f>
        <v>1.63</v>
      </c>
      <c r="N43" s="89">
        <f t="shared" ref="N43:N54" si="9">L43*M43</f>
        <v>0</v>
      </c>
      <c r="O43" s="17"/>
      <c r="P43" s="47">
        <f t="shared" ref="P43:P54" si="10">J43+N43</f>
        <v>1673.7060999999999</v>
      </c>
      <c r="Q43" s="17"/>
    </row>
    <row r="44" spans="2:17" ht="15.75">
      <c r="B44" s="48" t="s">
        <v>128</v>
      </c>
      <c r="C44" s="17"/>
      <c r="D44" s="87">
        <f>'6. Historical Wholesale'!D44</f>
        <v>2446</v>
      </c>
      <c r="E44" s="88">
        <f t="shared" ref="E44:E54" si="11">E43</f>
        <v>3.3265000000000002</v>
      </c>
      <c r="F44" s="89">
        <f t="shared" si="7"/>
        <v>8136.6190000000006</v>
      </c>
      <c r="G44" s="17"/>
      <c r="H44" s="87">
        <f>'6. Historical Wholesale'!H44</f>
        <v>2446</v>
      </c>
      <c r="I44" s="88">
        <f t="shared" ref="I44:I54" si="12">I43</f>
        <v>0.76669999999999994</v>
      </c>
      <c r="J44" s="89">
        <f t="shared" si="8"/>
        <v>1875.3481999999999</v>
      </c>
      <c r="K44" s="17"/>
      <c r="L44" s="87">
        <f>'6. Historical Wholesale'!L44</f>
        <v>0</v>
      </c>
      <c r="M44" s="88">
        <f t="shared" ref="M44:M54" si="13">M43</f>
        <v>1.63</v>
      </c>
      <c r="N44" s="89">
        <f t="shared" si="9"/>
        <v>0</v>
      </c>
      <c r="O44" s="17"/>
      <c r="P44" s="47">
        <f t="shared" si="10"/>
        <v>1875.3481999999999</v>
      </c>
      <c r="Q44" s="17"/>
    </row>
    <row r="45" spans="2:17" ht="15.75">
      <c r="B45" s="48" t="s">
        <v>129</v>
      </c>
      <c r="C45" s="17"/>
      <c r="D45" s="87">
        <f>'6. Historical Wholesale'!D45</f>
        <v>2168</v>
      </c>
      <c r="E45" s="88">
        <f t="shared" si="11"/>
        <v>3.3265000000000002</v>
      </c>
      <c r="F45" s="89">
        <f t="shared" si="7"/>
        <v>7211.8520000000008</v>
      </c>
      <c r="G45" s="17"/>
      <c r="H45" s="87">
        <f>'6. Historical Wholesale'!H45</f>
        <v>2297</v>
      </c>
      <c r="I45" s="88">
        <f t="shared" si="12"/>
        <v>0.76669999999999994</v>
      </c>
      <c r="J45" s="89">
        <f t="shared" si="8"/>
        <v>1761.1098999999999</v>
      </c>
      <c r="K45" s="17"/>
      <c r="L45" s="87">
        <f>'6. Historical Wholesale'!L45</f>
        <v>0</v>
      </c>
      <c r="M45" s="88">
        <f t="shared" si="13"/>
        <v>1.63</v>
      </c>
      <c r="N45" s="89">
        <f t="shared" si="9"/>
        <v>0</v>
      </c>
      <c r="O45" s="17"/>
      <c r="P45" s="47">
        <f t="shared" si="10"/>
        <v>1761.1098999999999</v>
      </c>
      <c r="Q45" s="17"/>
    </row>
    <row r="46" spans="2:17" ht="15.75">
      <c r="B46" s="48" t="s">
        <v>130</v>
      </c>
      <c r="C46" s="17"/>
      <c r="D46" s="87">
        <f>'6. Historical Wholesale'!D46</f>
        <v>2309</v>
      </c>
      <c r="E46" s="88">
        <f t="shared" si="11"/>
        <v>3.3265000000000002</v>
      </c>
      <c r="F46" s="89">
        <f t="shared" si="7"/>
        <v>7680.8885000000009</v>
      </c>
      <c r="G46" s="17"/>
      <c r="H46" s="87">
        <f>'6. Historical Wholesale'!H46</f>
        <v>2309</v>
      </c>
      <c r="I46" s="88">
        <f t="shared" si="12"/>
        <v>0.76669999999999994</v>
      </c>
      <c r="J46" s="89">
        <f t="shared" si="8"/>
        <v>1770.3102999999999</v>
      </c>
      <c r="K46" s="17"/>
      <c r="L46" s="87">
        <f>'6. Historical Wholesale'!L46</f>
        <v>0</v>
      </c>
      <c r="M46" s="88">
        <f t="shared" si="13"/>
        <v>1.63</v>
      </c>
      <c r="N46" s="89">
        <f t="shared" si="9"/>
        <v>0</v>
      </c>
      <c r="O46" s="17"/>
      <c r="P46" s="47">
        <f t="shared" si="10"/>
        <v>1770.3102999999999</v>
      </c>
      <c r="Q46" s="17"/>
    </row>
    <row r="47" spans="2:17" ht="15.75">
      <c r="B47" s="48" t="s">
        <v>131</v>
      </c>
      <c r="C47" s="17"/>
      <c r="D47" s="87">
        <f>'6. Historical Wholesale'!D47</f>
        <v>1636</v>
      </c>
      <c r="E47" s="88">
        <f t="shared" si="11"/>
        <v>3.3265000000000002</v>
      </c>
      <c r="F47" s="89">
        <f t="shared" si="7"/>
        <v>5442.1540000000005</v>
      </c>
      <c r="G47" s="17"/>
      <c r="H47" s="87">
        <f>'6. Historical Wholesale'!H47</f>
        <v>1636</v>
      </c>
      <c r="I47" s="88">
        <f t="shared" si="12"/>
        <v>0.76669999999999994</v>
      </c>
      <c r="J47" s="89">
        <f t="shared" si="8"/>
        <v>1254.3211999999999</v>
      </c>
      <c r="K47" s="17"/>
      <c r="L47" s="87">
        <f>'6. Historical Wholesale'!L47</f>
        <v>0</v>
      </c>
      <c r="M47" s="88">
        <f t="shared" si="13"/>
        <v>1.63</v>
      </c>
      <c r="N47" s="89">
        <f t="shared" si="9"/>
        <v>0</v>
      </c>
      <c r="O47" s="17"/>
      <c r="P47" s="47">
        <f t="shared" si="10"/>
        <v>1254.3211999999999</v>
      </c>
      <c r="Q47" s="17"/>
    </row>
    <row r="48" spans="2:17" ht="15.75">
      <c r="B48" s="48" t="s">
        <v>132</v>
      </c>
      <c r="C48" s="17"/>
      <c r="D48" s="87">
        <f>'6. Historical Wholesale'!D48</f>
        <v>1240</v>
      </c>
      <c r="E48" s="88">
        <f t="shared" si="11"/>
        <v>3.3265000000000002</v>
      </c>
      <c r="F48" s="89">
        <f t="shared" si="7"/>
        <v>4124.8600000000006</v>
      </c>
      <c r="G48" s="17"/>
      <c r="H48" s="87">
        <f>'6. Historical Wholesale'!H48</f>
        <v>1240</v>
      </c>
      <c r="I48" s="88">
        <f t="shared" si="12"/>
        <v>0.76669999999999994</v>
      </c>
      <c r="J48" s="89">
        <f t="shared" si="8"/>
        <v>950.70799999999997</v>
      </c>
      <c r="K48" s="17"/>
      <c r="L48" s="87">
        <f>'6. Historical Wholesale'!L48</f>
        <v>0</v>
      </c>
      <c r="M48" s="88">
        <f t="shared" si="13"/>
        <v>1.63</v>
      </c>
      <c r="N48" s="89">
        <f t="shared" si="9"/>
        <v>0</v>
      </c>
      <c r="O48" s="17"/>
      <c r="P48" s="47">
        <f t="shared" si="10"/>
        <v>950.70799999999997</v>
      </c>
      <c r="Q48" s="17"/>
    </row>
    <row r="49" spans="2:17" ht="15.75">
      <c r="B49" s="48" t="s">
        <v>133</v>
      </c>
      <c r="C49" s="17"/>
      <c r="D49" s="87">
        <f>'6. Historical Wholesale'!D49</f>
        <v>1032</v>
      </c>
      <c r="E49" s="88">
        <f t="shared" si="11"/>
        <v>3.3265000000000002</v>
      </c>
      <c r="F49" s="89">
        <f t="shared" si="7"/>
        <v>3432.9480000000003</v>
      </c>
      <c r="G49" s="17"/>
      <c r="H49" s="87">
        <f>'6. Historical Wholesale'!H49</f>
        <v>1032</v>
      </c>
      <c r="I49" s="88">
        <f t="shared" si="12"/>
        <v>0.76669999999999994</v>
      </c>
      <c r="J49" s="89">
        <f t="shared" si="8"/>
        <v>791.23439999999994</v>
      </c>
      <c r="K49" s="17"/>
      <c r="L49" s="87">
        <f>'6. Historical Wholesale'!L49</f>
        <v>0</v>
      </c>
      <c r="M49" s="88">
        <f t="shared" si="13"/>
        <v>1.63</v>
      </c>
      <c r="N49" s="89">
        <f t="shared" si="9"/>
        <v>0</v>
      </c>
      <c r="O49" s="17"/>
      <c r="P49" s="47">
        <f t="shared" si="10"/>
        <v>791.23439999999994</v>
      </c>
      <c r="Q49" s="17"/>
    </row>
    <row r="50" spans="2:17" ht="15.75">
      <c r="B50" s="48" t="s">
        <v>134</v>
      </c>
      <c r="C50" s="17"/>
      <c r="D50" s="87">
        <f>'6. Historical Wholesale'!D50</f>
        <v>962</v>
      </c>
      <c r="E50" s="88">
        <f t="shared" si="11"/>
        <v>3.3265000000000002</v>
      </c>
      <c r="F50" s="89">
        <f t="shared" si="7"/>
        <v>3200.0930000000003</v>
      </c>
      <c r="G50" s="17"/>
      <c r="H50" s="87">
        <f>'6. Historical Wholesale'!H50</f>
        <v>962</v>
      </c>
      <c r="I50" s="88">
        <f t="shared" si="12"/>
        <v>0.76669999999999994</v>
      </c>
      <c r="J50" s="89">
        <f t="shared" si="8"/>
        <v>737.56539999999995</v>
      </c>
      <c r="K50" s="17"/>
      <c r="L50" s="87">
        <f>'6. Historical Wholesale'!L50</f>
        <v>0</v>
      </c>
      <c r="M50" s="88">
        <f t="shared" si="13"/>
        <v>1.63</v>
      </c>
      <c r="N50" s="89">
        <f t="shared" si="9"/>
        <v>0</v>
      </c>
      <c r="O50" s="17"/>
      <c r="P50" s="47">
        <f t="shared" si="10"/>
        <v>737.56539999999995</v>
      </c>
      <c r="Q50" s="17"/>
    </row>
    <row r="51" spans="2:17" ht="15.75">
      <c r="B51" s="48" t="s">
        <v>135</v>
      </c>
      <c r="C51" s="17"/>
      <c r="D51" s="87">
        <f>'6. Historical Wholesale'!D51</f>
        <v>988</v>
      </c>
      <c r="E51" s="88">
        <f t="shared" si="11"/>
        <v>3.3265000000000002</v>
      </c>
      <c r="F51" s="89">
        <f t="shared" si="7"/>
        <v>3286.5820000000003</v>
      </c>
      <c r="G51" s="17"/>
      <c r="H51" s="87">
        <f>'6. Historical Wholesale'!H51</f>
        <v>988</v>
      </c>
      <c r="I51" s="88">
        <f t="shared" si="12"/>
        <v>0.76669999999999994</v>
      </c>
      <c r="J51" s="89">
        <f t="shared" si="8"/>
        <v>757.49959999999999</v>
      </c>
      <c r="K51" s="17"/>
      <c r="L51" s="87">
        <f>'6. Historical Wholesale'!L51</f>
        <v>0</v>
      </c>
      <c r="M51" s="88">
        <f t="shared" si="13"/>
        <v>1.63</v>
      </c>
      <c r="N51" s="89">
        <f t="shared" si="9"/>
        <v>0</v>
      </c>
      <c r="O51" s="17"/>
      <c r="P51" s="47">
        <f t="shared" si="10"/>
        <v>757.49959999999999</v>
      </c>
      <c r="Q51" s="17"/>
    </row>
    <row r="52" spans="2:17" ht="15.75">
      <c r="B52" s="48" t="s">
        <v>136</v>
      </c>
      <c r="C52" s="17"/>
      <c r="D52" s="87">
        <f>'6. Historical Wholesale'!D52</f>
        <v>1292</v>
      </c>
      <c r="E52" s="88">
        <f t="shared" si="11"/>
        <v>3.3265000000000002</v>
      </c>
      <c r="F52" s="89">
        <f t="shared" si="7"/>
        <v>4297.8380000000006</v>
      </c>
      <c r="G52" s="17"/>
      <c r="H52" s="87">
        <f>'6. Historical Wholesale'!H52</f>
        <v>1292</v>
      </c>
      <c r="I52" s="88">
        <f t="shared" si="12"/>
        <v>0.76669999999999994</v>
      </c>
      <c r="J52" s="89">
        <f t="shared" si="8"/>
        <v>990.57639999999992</v>
      </c>
      <c r="K52" s="17"/>
      <c r="L52" s="87">
        <f>'6. Historical Wholesale'!L52</f>
        <v>0</v>
      </c>
      <c r="M52" s="88">
        <f t="shared" si="13"/>
        <v>1.63</v>
      </c>
      <c r="N52" s="89">
        <f t="shared" si="9"/>
        <v>0</v>
      </c>
      <c r="O52" s="17"/>
      <c r="P52" s="47">
        <f t="shared" si="10"/>
        <v>990.57639999999992</v>
      </c>
      <c r="Q52" s="17"/>
    </row>
    <row r="53" spans="2:17" ht="15.75">
      <c r="B53" s="48" t="s">
        <v>137</v>
      </c>
      <c r="C53" s="17"/>
      <c r="D53" s="87">
        <f>'6. Historical Wholesale'!D53</f>
        <v>1720</v>
      </c>
      <c r="E53" s="88">
        <f t="shared" si="11"/>
        <v>3.3265000000000002</v>
      </c>
      <c r="F53" s="89">
        <f t="shared" si="7"/>
        <v>5721.5800000000008</v>
      </c>
      <c r="G53" s="17"/>
      <c r="H53" s="87">
        <f>'6. Historical Wholesale'!H53</f>
        <v>1720</v>
      </c>
      <c r="I53" s="88">
        <f t="shared" si="12"/>
        <v>0.76669999999999994</v>
      </c>
      <c r="J53" s="89">
        <f t="shared" si="8"/>
        <v>1318.7239999999999</v>
      </c>
      <c r="K53" s="17"/>
      <c r="L53" s="87">
        <f>'6. Historical Wholesale'!L53</f>
        <v>0</v>
      </c>
      <c r="M53" s="88">
        <f t="shared" si="13"/>
        <v>1.63</v>
      </c>
      <c r="N53" s="89">
        <f t="shared" si="9"/>
        <v>0</v>
      </c>
      <c r="O53" s="17"/>
      <c r="P53" s="47">
        <f t="shared" si="10"/>
        <v>1318.7239999999999</v>
      </c>
      <c r="Q53" s="17"/>
    </row>
    <row r="54" spans="2:17" ht="15.75">
      <c r="B54" s="48" t="s">
        <v>138</v>
      </c>
      <c r="C54" s="17"/>
      <c r="D54" s="87">
        <f>'6. Historical Wholesale'!D54</f>
        <v>1894</v>
      </c>
      <c r="E54" s="88">
        <f t="shared" si="11"/>
        <v>3.3265000000000002</v>
      </c>
      <c r="F54" s="89">
        <f t="shared" si="7"/>
        <v>6300.3910000000005</v>
      </c>
      <c r="G54" s="17"/>
      <c r="H54" s="87">
        <f>'6. Historical Wholesale'!H54</f>
        <v>1894</v>
      </c>
      <c r="I54" s="88">
        <f t="shared" si="12"/>
        <v>0.76669999999999994</v>
      </c>
      <c r="J54" s="89">
        <f t="shared" si="8"/>
        <v>1452.1297999999999</v>
      </c>
      <c r="K54" s="17"/>
      <c r="L54" s="87">
        <f>'6. Historical Wholesale'!L54</f>
        <v>0</v>
      </c>
      <c r="M54" s="88">
        <f t="shared" si="13"/>
        <v>1.63</v>
      </c>
      <c r="N54" s="89">
        <f t="shared" si="9"/>
        <v>0</v>
      </c>
      <c r="O54" s="17"/>
      <c r="P54" s="47">
        <f t="shared" si="10"/>
        <v>1452.1297999999999</v>
      </c>
      <c r="Q54" s="17"/>
    </row>
    <row r="55" spans="2:17">
      <c r="B55" s="17"/>
      <c r="C55" s="17"/>
      <c r="D55" s="17"/>
      <c r="E55" s="17"/>
      <c r="F55" s="17"/>
      <c r="G55" s="17"/>
      <c r="H55" s="17"/>
      <c r="I55" s="17"/>
      <c r="J55" s="17"/>
      <c r="K55" s="17"/>
      <c r="L55" s="17"/>
      <c r="M55" s="17"/>
      <c r="N55" s="17"/>
      <c r="O55" s="17"/>
      <c r="P55" s="17"/>
      <c r="Q55" s="17"/>
    </row>
    <row r="56" spans="2:17" ht="19.5" thickBot="1">
      <c r="B56" s="49" t="s">
        <v>139</v>
      </c>
      <c r="C56" s="17"/>
      <c r="D56" s="50">
        <f>SUM(D43:D54)</f>
        <v>19870</v>
      </c>
      <c r="E56" s="51">
        <f>IF(D56&lt;&gt;0,F56/D56,0)</f>
        <v>3.3265000000000011</v>
      </c>
      <c r="F56" s="52">
        <f>SUM(F43:F54)</f>
        <v>66097.555000000022</v>
      </c>
      <c r="G56" s="17"/>
      <c r="H56" s="50">
        <f>SUM(H43:H54)</f>
        <v>19999</v>
      </c>
      <c r="I56" s="51">
        <f>IF(H56&lt;&gt;0,J56/H56,0)</f>
        <v>0.76669999999999994</v>
      </c>
      <c r="J56" s="52">
        <f>SUM(J43:J54)</f>
        <v>15333.233299999998</v>
      </c>
      <c r="K56" s="17"/>
      <c r="L56" s="50">
        <f>SUM(L43:L54)</f>
        <v>0</v>
      </c>
      <c r="M56" s="51">
        <f>IF(L56&lt;&gt;0,N56/L56,0)</f>
        <v>0</v>
      </c>
      <c r="N56" s="52">
        <f>SUM(N43:N54)</f>
        <v>0</v>
      </c>
      <c r="O56" s="17"/>
      <c r="P56" s="52">
        <f>SUM(P43:P54)</f>
        <v>15333.233299999998</v>
      </c>
      <c r="Q56" s="17"/>
    </row>
    <row r="57" spans="2:17">
      <c r="B57" s="17"/>
      <c r="C57" s="17"/>
      <c r="D57" s="17"/>
      <c r="E57" s="17"/>
      <c r="F57" s="17"/>
      <c r="G57" s="17"/>
      <c r="H57" s="17"/>
      <c r="I57" s="17"/>
      <c r="J57" s="17"/>
      <c r="K57" s="17"/>
      <c r="L57" s="17"/>
      <c r="M57" s="17"/>
      <c r="N57" s="17"/>
      <c r="O57" s="17"/>
      <c r="P57" s="17"/>
      <c r="Q57" s="17"/>
    </row>
    <row r="58" spans="2:17" ht="15.75">
      <c r="B58" s="164" t="str">
        <f>'6. Historical Wholesale'!B58</f>
        <v>Add Extra Host Here (I)</v>
      </c>
      <c r="C58" s="17"/>
      <c r="D58" s="207" t="s">
        <v>227</v>
      </c>
      <c r="E58" s="207"/>
      <c r="F58" s="207"/>
      <c r="G58" s="141"/>
      <c r="H58" s="207" t="s">
        <v>230</v>
      </c>
      <c r="I58" s="207"/>
      <c r="J58" s="207"/>
      <c r="K58" s="141"/>
      <c r="L58" s="207" t="s">
        <v>229</v>
      </c>
      <c r="M58" s="207"/>
      <c r="N58" s="207"/>
      <c r="O58" s="141"/>
      <c r="P58" s="164" t="s">
        <v>228</v>
      </c>
      <c r="Q58" s="17"/>
    </row>
    <row r="59" spans="2:17" ht="16.5">
      <c r="B59" s="45"/>
      <c r="C59" s="29"/>
      <c r="D59" s="46"/>
      <c r="E59" s="46"/>
      <c r="F59" s="46"/>
      <c r="G59" s="29"/>
      <c r="H59" s="46"/>
      <c r="I59" s="46"/>
      <c r="J59" s="46"/>
      <c r="K59" s="29"/>
      <c r="L59" s="46"/>
      <c r="M59" s="46"/>
      <c r="N59" s="46"/>
      <c r="O59" s="29"/>
      <c r="P59" s="46"/>
      <c r="Q59" s="17"/>
    </row>
    <row r="60" spans="2:17" ht="16.5">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c r="B61" s="17"/>
      <c r="C61" s="17"/>
      <c r="D61" s="17"/>
      <c r="E61" s="17"/>
      <c r="F61" s="17"/>
      <c r="G61" s="17"/>
      <c r="H61" s="17"/>
      <c r="I61" s="17"/>
      <c r="J61" s="17"/>
      <c r="K61" s="17"/>
      <c r="L61" s="17"/>
      <c r="M61" s="17"/>
      <c r="N61" s="17"/>
      <c r="O61" s="17"/>
      <c r="P61" s="17"/>
      <c r="Q61" s="17"/>
    </row>
    <row r="62" spans="2:17" ht="15.7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c r="B74" s="17"/>
      <c r="C74" s="17"/>
      <c r="D74" s="17"/>
      <c r="E74" s="17"/>
      <c r="F74" s="17"/>
      <c r="G74" s="17"/>
      <c r="H74" s="17"/>
      <c r="I74" s="17"/>
      <c r="J74" s="17"/>
      <c r="K74" s="17"/>
      <c r="L74" s="17"/>
      <c r="M74" s="17"/>
      <c r="N74" s="17"/>
      <c r="O74" s="17"/>
      <c r="P74" s="17"/>
      <c r="Q74" s="17"/>
    </row>
    <row r="75" spans="2:17" ht="19.5" thickBot="1">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c r="B76" s="17"/>
      <c r="C76" s="17"/>
      <c r="D76" s="17"/>
      <c r="E76" s="17"/>
      <c r="F76" s="17"/>
      <c r="G76" s="17"/>
      <c r="H76" s="17"/>
      <c r="I76" s="17"/>
      <c r="J76" s="17"/>
      <c r="K76" s="17"/>
      <c r="L76" s="17"/>
      <c r="M76" s="17"/>
      <c r="N76" s="17"/>
      <c r="O76" s="17"/>
      <c r="P76" s="17"/>
      <c r="Q76" s="17"/>
    </row>
    <row r="77" spans="2:17" ht="15.75">
      <c r="B77" s="164" t="str">
        <f>'6. Historical Wholesale'!B77</f>
        <v>Add Extra Host Here (II)</v>
      </c>
      <c r="C77" s="17"/>
      <c r="D77" s="207" t="s">
        <v>227</v>
      </c>
      <c r="E77" s="207"/>
      <c r="F77" s="207"/>
      <c r="G77" s="141"/>
      <c r="H77" s="207" t="s">
        <v>230</v>
      </c>
      <c r="I77" s="207"/>
      <c r="J77" s="207"/>
      <c r="K77" s="141"/>
      <c r="L77" s="207" t="s">
        <v>229</v>
      </c>
      <c r="M77" s="207"/>
      <c r="N77" s="207"/>
      <c r="O77" s="141"/>
      <c r="P77" s="164" t="s">
        <v>228</v>
      </c>
      <c r="Q77" s="17"/>
    </row>
    <row r="78" spans="2:17" ht="16.5">
      <c r="B78" s="45"/>
      <c r="C78" s="29"/>
      <c r="D78" s="46"/>
      <c r="E78" s="46"/>
      <c r="F78" s="46"/>
      <c r="G78" s="29"/>
      <c r="H78" s="46"/>
      <c r="I78" s="46"/>
      <c r="J78" s="46"/>
      <c r="K78" s="29"/>
      <c r="L78" s="46"/>
      <c r="M78" s="46"/>
      <c r="N78" s="46"/>
      <c r="O78" s="29"/>
      <c r="P78" s="46"/>
      <c r="Q78" s="17"/>
    </row>
    <row r="79" spans="2:17" ht="16.5">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c r="B80" s="17"/>
      <c r="C80" s="17"/>
      <c r="D80" s="17"/>
      <c r="E80" s="17"/>
      <c r="F80" s="17"/>
      <c r="G80" s="17"/>
      <c r="H80" s="17"/>
      <c r="I80" s="17"/>
      <c r="J80" s="17"/>
      <c r="K80" s="17"/>
      <c r="L80" s="17"/>
      <c r="M80" s="17"/>
      <c r="N80" s="17"/>
      <c r="O80" s="17"/>
      <c r="P80" s="17"/>
      <c r="Q80" s="17"/>
    </row>
    <row r="81" spans="2:17" ht="15.7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c r="B93" s="17"/>
      <c r="C93" s="17"/>
      <c r="D93" s="17"/>
      <c r="E93" s="17"/>
      <c r="F93" s="17"/>
      <c r="G93" s="17"/>
      <c r="H93" s="17"/>
      <c r="I93" s="17"/>
      <c r="J93" s="17"/>
      <c r="K93" s="17"/>
      <c r="L93" s="17"/>
      <c r="M93" s="17"/>
      <c r="N93" s="17"/>
      <c r="O93" s="17"/>
      <c r="P93" s="17"/>
      <c r="Q93" s="17"/>
    </row>
    <row r="94" spans="2:17" ht="19.5" thickBot="1">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c r="B95" s="17"/>
      <c r="C95" s="17"/>
      <c r="D95" s="17"/>
      <c r="E95" s="17"/>
      <c r="F95" s="17"/>
      <c r="G95" s="17"/>
      <c r="H95" s="17"/>
      <c r="I95" s="17"/>
      <c r="J95" s="17"/>
      <c r="K95" s="17"/>
      <c r="L95" s="17"/>
      <c r="M95" s="17"/>
      <c r="N95" s="17"/>
      <c r="O95" s="17"/>
      <c r="P95" s="17"/>
      <c r="Q95" s="17"/>
    </row>
    <row r="96" spans="2:17" ht="15.75">
      <c r="B96" s="142" t="s">
        <v>139</v>
      </c>
      <c r="C96" s="17"/>
      <c r="D96" s="207" t="s">
        <v>227</v>
      </c>
      <c r="E96" s="207"/>
      <c r="F96" s="207"/>
      <c r="G96" s="141"/>
      <c r="H96" s="207" t="s">
        <v>230</v>
      </c>
      <c r="I96" s="207"/>
      <c r="J96" s="207"/>
      <c r="K96" s="141"/>
      <c r="L96" s="207" t="s">
        <v>229</v>
      </c>
      <c r="M96" s="207"/>
      <c r="N96" s="207"/>
      <c r="O96" s="141"/>
      <c r="P96" s="142" t="s">
        <v>228</v>
      </c>
      <c r="Q96" s="17"/>
    </row>
    <row r="97" spans="2:17" ht="15.75">
      <c r="B97" s="17"/>
      <c r="C97" s="17"/>
      <c r="D97" s="208"/>
      <c r="E97" s="208"/>
      <c r="F97" s="208"/>
      <c r="G97" s="44"/>
      <c r="H97" s="208"/>
      <c r="I97" s="208"/>
      <c r="J97" s="208"/>
      <c r="K97" s="44"/>
      <c r="L97" s="208"/>
      <c r="M97" s="208"/>
      <c r="N97" s="208"/>
      <c r="O97" s="44"/>
      <c r="P97" s="43"/>
      <c r="Q97" s="17"/>
    </row>
    <row r="98" spans="2:17" ht="16.5">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c r="B99" s="17"/>
      <c r="C99" s="17"/>
      <c r="D99" s="17"/>
      <c r="E99" s="17"/>
      <c r="F99" s="17"/>
      <c r="G99" s="17"/>
      <c r="H99" s="17"/>
      <c r="I99" s="17"/>
      <c r="J99" s="17"/>
      <c r="K99" s="17"/>
      <c r="L99" s="17"/>
      <c r="M99" s="17"/>
      <c r="N99" s="17"/>
      <c r="O99" s="17"/>
      <c r="P99" s="17"/>
      <c r="Q99" s="17"/>
    </row>
    <row r="100" spans="2:17" ht="15.75">
      <c r="B100" s="48" t="s">
        <v>127</v>
      </c>
      <c r="C100" s="17"/>
      <c r="D100" s="53">
        <f t="shared" ref="D100:D111" si="28">D24+D43</f>
        <v>5748</v>
      </c>
      <c r="E100" s="54">
        <f t="shared" ref="E100:E111" si="29">IF(D100&lt;&gt;0,F100/D100,0)</f>
        <v>3.5147354732080722</v>
      </c>
      <c r="F100" s="47">
        <f t="shared" ref="F100:F111" si="30">F24+F43</f>
        <v>20202.699499999999</v>
      </c>
      <c r="G100" s="17"/>
      <c r="H100" s="53">
        <f t="shared" ref="H100:H111" si="31">H24+H43</f>
        <v>6241</v>
      </c>
      <c r="I100" s="54">
        <f t="shared" ref="I100:I111" si="32">IF(H100&lt;&gt;0,J100/H100,0)</f>
        <v>0.75584138759814123</v>
      </c>
      <c r="J100" s="47">
        <f t="shared" ref="J100:J111" si="33">J24+J43</f>
        <v>4717.2060999999994</v>
      </c>
      <c r="K100" s="17"/>
      <c r="L100" s="53">
        <f t="shared" ref="L100:L111" si="34">L24+L43</f>
        <v>0</v>
      </c>
      <c r="M100" s="54">
        <f t="shared" ref="M100:M111" si="35">IF(L100&lt;&gt;0,N100/L100,0)</f>
        <v>0</v>
      </c>
      <c r="N100" s="47">
        <f t="shared" ref="N100:N111" si="36">N24+N43</f>
        <v>0</v>
      </c>
      <c r="O100" s="17"/>
      <c r="P100" s="47">
        <f t="shared" ref="P100:P111" si="37">J100+N100</f>
        <v>4717.2060999999994</v>
      </c>
      <c r="Q100" s="17"/>
    </row>
    <row r="101" spans="2:17" ht="15.75">
      <c r="B101" s="48" t="s">
        <v>128</v>
      </c>
      <c r="C101" s="17"/>
      <c r="D101" s="53">
        <f t="shared" si="28"/>
        <v>5667</v>
      </c>
      <c r="E101" s="54">
        <f t="shared" si="29"/>
        <v>3.4990028233633321</v>
      </c>
      <c r="F101" s="47">
        <f t="shared" si="30"/>
        <v>19828.849000000002</v>
      </c>
      <c r="G101" s="17"/>
      <c r="H101" s="53">
        <f t="shared" si="31"/>
        <v>6210</v>
      </c>
      <c r="I101" s="54">
        <f t="shared" si="32"/>
        <v>0.75657780998389701</v>
      </c>
      <c r="J101" s="47">
        <f t="shared" si="33"/>
        <v>4698.3482000000004</v>
      </c>
      <c r="K101" s="17"/>
      <c r="L101" s="53">
        <f t="shared" si="34"/>
        <v>0</v>
      </c>
      <c r="M101" s="54">
        <f t="shared" si="35"/>
        <v>0</v>
      </c>
      <c r="N101" s="47">
        <f t="shared" si="36"/>
        <v>0</v>
      </c>
      <c r="O101" s="17"/>
      <c r="P101" s="47">
        <f t="shared" si="37"/>
        <v>4698.3482000000004</v>
      </c>
      <c r="Q101" s="17"/>
    </row>
    <row r="102" spans="2:17" ht="15.75">
      <c r="B102" s="48" t="s">
        <v>129</v>
      </c>
      <c r="C102" s="17"/>
      <c r="D102" s="53">
        <f t="shared" si="28"/>
        <v>5482</v>
      </c>
      <c r="E102" s="54">
        <f t="shared" si="29"/>
        <v>3.5099730025538123</v>
      </c>
      <c r="F102" s="47">
        <f t="shared" si="30"/>
        <v>19241.671999999999</v>
      </c>
      <c r="G102" s="17"/>
      <c r="H102" s="53">
        <f t="shared" si="31"/>
        <v>6155</v>
      </c>
      <c r="I102" s="54">
        <f t="shared" si="32"/>
        <v>0.75623231519090162</v>
      </c>
      <c r="J102" s="47">
        <f t="shared" si="33"/>
        <v>4654.6098999999995</v>
      </c>
      <c r="K102" s="17"/>
      <c r="L102" s="53">
        <f t="shared" si="34"/>
        <v>0</v>
      </c>
      <c r="M102" s="54">
        <f t="shared" si="35"/>
        <v>0</v>
      </c>
      <c r="N102" s="47">
        <f t="shared" si="36"/>
        <v>0</v>
      </c>
      <c r="O102" s="17"/>
      <c r="P102" s="47">
        <f t="shared" si="37"/>
        <v>4654.6098999999995</v>
      </c>
      <c r="Q102" s="17"/>
    </row>
    <row r="103" spans="2:17" ht="15.75">
      <c r="B103" s="48" t="s">
        <v>130</v>
      </c>
      <c r="C103" s="17"/>
      <c r="D103" s="53">
        <f t="shared" si="28"/>
        <v>4787</v>
      </c>
      <c r="E103" s="54">
        <f t="shared" si="29"/>
        <v>3.4836073741382911</v>
      </c>
      <c r="F103" s="47">
        <f t="shared" si="30"/>
        <v>16676.0285</v>
      </c>
      <c r="G103" s="17"/>
      <c r="H103" s="53">
        <f t="shared" si="31"/>
        <v>5146</v>
      </c>
      <c r="I103" s="54">
        <f t="shared" si="32"/>
        <v>0.75749325689856206</v>
      </c>
      <c r="J103" s="47">
        <f t="shared" si="33"/>
        <v>3898.0603000000001</v>
      </c>
      <c r="K103" s="17"/>
      <c r="L103" s="53">
        <f t="shared" si="34"/>
        <v>0</v>
      </c>
      <c r="M103" s="54">
        <f t="shared" si="35"/>
        <v>0</v>
      </c>
      <c r="N103" s="47">
        <f t="shared" si="36"/>
        <v>0</v>
      </c>
      <c r="O103" s="17"/>
      <c r="P103" s="47">
        <f t="shared" si="37"/>
        <v>3898.0603000000001</v>
      </c>
      <c r="Q103" s="17"/>
    </row>
    <row r="104" spans="2:17" ht="15.75">
      <c r="B104" s="48" t="s">
        <v>131</v>
      </c>
      <c r="C104" s="17"/>
      <c r="D104" s="53">
        <f t="shared" si="28"/>
        <v>3526</v>
      </c>
      <c r="E104" s="54">
        <f t="shared" si="29"/>
        <v>3.4891815087918321</v>
      </c>
      <c r="F104" s="47">
        <f t="shared" si="30"/>
        <v>12302.853999999999</v>
      </c>
      <c r="G104" s="17"/>
      <c r="H104" s="53">
        <f t="shared" si="31"/>
        <v>3860</v>
      </c>
      <c r="I104" s="54">
        <f t="shared" si="32"/>
        <v>0.75707803108808291</v>
      </c>
      <c r="J104" s="47">
        <f t="shared" si="33"/>
        <v>2922.3211999999999</v>
      </c>
      <c r="K104" s="17"/>
      <c r="L104" s="53">
        <f t="shared" si="34"/>
        <v>0</v>
      </c>
      <c r="M104" s="54">
        <f t="shared" si="35"/>
        <v>0</v>
      </c>
      <c r="N104" s="47">
        <f t="shared" si="36"/>
        <v>0</v>
      </c>
      <c r="O104" s="17"/>
      <c r="P104" s="47">
        <f t="shared" si="37"/>
        <v>2922.3211999999999</v>
      </c>
      <c r="Q104" s="17"/>
    </row>
    <row r="105" spans="2:17" ht="15.75">
      <c r="B105" s="48" t="s">
        <v>132</v>
      </c>
      <c r="C105" s="17"/>
      <c r="D105" s="53">
        <f t="shared" si="28"/>
        <v>2887</v>
      </c>
      <c r="E105" s="54">
        <f t="shared" si="29"/>
        <v>3.499643228264635</v>
      </c>
      <c r="F105" s="47">
        <f t="shared" si="30"/>
        <v>10103.470000000001</v>
      </c>
      <c r="G105" s="17"/>
      <c r="H105" s="53">
        <f t="shared" si="31"/>
        <v>3074</v>
      </c>
      <c r="I105" s="54">
        <f t="shared" si="32"/>
        <v>0.75673649967469103</v>
      </c>
      <c r="J105" s="47">
        <f t="shared" si="33"/>
        <v>2326.2080000000001</v>
      </c>
      <c r="K105" s="17"/>
      <c r="L105" s="53">
        <f t="shared" si="34"/>
        <v>0</v>
      </c>
      <c r="M105" s="54">
        <f t="shared" si="35"/>
        <v>0</v>
      </c>
      <c r="N105" s="47">
        <f t="shared" si="36"/>
        <v>0</v>
      </c>
      <c r="O105" s="17"/>
      <c r="P105" s="47">
        <f t="shared" si="37"/>
        <v>2326.2080000000001</v>
      </c>
      <c r="Q105" s="17"/>
    </row>
    <row r="106" spans="2:17" ht="15.75">
      <c r="B106" s="48" t="s">
        <v>133</v>
      </c>
      <c r="C106" s="17"/>
      <c r="D106" s="53">
        <f t="shared" si="28"/>
        <v>2630</v>
      </c>
      <c r="E106" s="54">
        <f t="shared" si="29"/>
        <v>3.5109079847908746</v>
      </c>
      <c r="F106" s="47">
        <f t="shared" si="30"/>
        <v>9233.6880000000001</v>
      </c>
      <c r="G106" s="17"/>
      <c r="H106" s="53">
        <f t="shared" si="31"/>
        <v>2755</v>
      </c>
      <c r="I106" s="54">
        <f t="shared" si="32"/>
        <v>0.7562556805807622</v>
      </c>
      <c r="J106" s="47">
        <f t="shared" si="33"/>
        <v>2083.4843999999998</v>
      </c>
      <c r="K106" s="17"/>
      <c r="L106" s="53">
        <f t="shared" si="34"/>
        <v>0</v>
      </c>
      <c r="M106" s="54">
        <f t="shared" si="35"/>
        <v>0</v>
      </c>
      <c r="N106" s="47">
        <f t="shared" si="36"/>
        <v>0</v>
      </c>
      <c r="O106" s="17"/>
      <c r="P106" s="47">
        <f t="shared" si="37"/>
        <v>2083.4843999999998</v>
      </c>
      <c r="Q106" s="17"/>
    </row>
    <row r="107" spans="2:17" ht="15.75">
      <c r="B107" s="48" t="s">
        <v>134</v>
      </c>
      <c r="C107" s="17"/>
      <c r="D107" s="53">
        <f t="shared" si="28"/>
        <v>2440</v>
      </c>
      <c r="E107" s="54">
        <f t="shared" si="29"/>
        <v>3.5103413934426229</v>
      </c>
      <c r="F107" s="47">
        <f t="shared" si="30"/>
        <v>8565.2330000000002</v>
      </c>
      <c r="G107" s="17"/>
      <c r="H107" s="53">
        <f t="shared" si="31"/>
        <v>2686</v>
      </c>
      <c r="I107" s="54">
        <f t="shared" si="32"/>
        <v>0.75598116157855544</v>
      </c>
      <c r="J107" s="47">
        <f t="shared" si="33"/>
        <v>2030.5654</v>
      </c>
      <c r="K107" s="17"/>
      <c r="L107" s="53">
        <f t="shared" si="34"/>
        <v>0</v>
      </c>
      <c r="M107" s="54">
        <f t="shared" si="35"/>
        <v>0</v>
      </c>
      <c r="N107" s="47">
        <f t="shared" si="36"/>
        <v>0</v>
      </c>
      <c r="O107" s="17"/>
      <c r="P107" s="47">
        <f t="shared" si="37"/>
        <v>2030.5654</v>
      </c>
      <c r="Q107" s="17"/>
    </row>
    <row r="108" spans="2:17" ht="15.75">
      <c r="B108" s="48" t="s">
        <v>135</v>
      </c>
      <c r="C108" s="17"/>
      <c r="D108" s="53">
        <f t="shared" si="28"/>
        <v>2825</v>
      </c>
      <c r="E108" s="54">
        <f t="shared" si="29"/>
        <v>3.5238555752212388</v>
      </c>
      <c r="F108" s="47">
        <f t="shared" si="30"/>
        <v>9954.8919999999998</v>
      </c>
      <c r="G108" s="17"/>
      <c r="H108" s="53">
        <f t="shared" si="31"/>
        <v>3150</v>
      </c>
      <c r="I108" s="54">
        <f t="shared" si="32"/>
        <v>0.75523796825396827</v>
      </c>
      <c r="J108" s="47">
        <f t="shared" si="33"/>
        <v>2378.9996000000001</v>
      </c>
      <c r="K108" s="17"/>
      <c r="L108" s="53">
        <f t="shared" si="34"/>
        <v>0</v>
      </c>
      <c r="M108" s="54">
        <f t="shared" si="35"/>
        <v>0</v>
      </c>
      <c r="N108" s="47">
        <f t="shared" si="36"/>
        <v>0</v>
      </c>
      <c r="O108" s="17"/>
      <c r="P108" s="47">
        <f t="shared" si="37"/>
        <v>2378.9996000000001</v>
      </c>
      <c r="Q108" s="17"/>
    </row>
    <row r="109" spans="2:17" ht="15.75">
      <c r="B109" s="48" t="s">
        <v>136</v>
      </c>
      <c r="C109" s="17"/>
      <c r="D109" s="53">
        <f t="shared" si="28"/>
        <v>3708</v>
      </c>
      <c r="E109" s="54">
        <f t="shared" si="29"/>
        <v>3.5242497303128375</v>
      </c>
      <c r="F109" s="47">
        <f t="shared" si="30"/>
        <v>13067.918000000001</v>
      </c>
      <c r="G109" s="17"/>
      <c r="H109" s="53">
        <f t="shared" si="31"/>
        <v>3976</v>
      </c>
      <c r="I109" s="54">
        <f t="shared" si="32"/>
        <v>0.75542665995975855</v>
      </c>
      <c r="J109" s="47">
        <f t="shared" si="33"/>
        <v>3003.5763999999999</v>
      </c>
      <c r="K109" s="17"/>
      <c r="L109" s="53">
        <f t="shared" si="34"/>
        <v>0</v>
      </c>
      <c r="M109" s="54">
        <f t="shared" si="35"/>
        <v>0</v>
      </c>
      <c r="N109" s="47">
        <f t="shared" si="36"/>
        <v>0</v>
      </c>
      <c r="O109" s="17"/>
      <c r="P109" s="47">
        <f t="shared" si="37"/>
        <v>3003.5763999999999</v>
      </c>
      <c r="Q109" s="17"/>
    </row>
    <row r="110" spans="2:17" ht="15.75">
      <c r="B110" s="48" t="s">
        <v>137</v>
      </c>
      <c r="C110" s="17"/>
      <c r="D110" s="53">
        <f t="shared" si="28"/>
        <v>4793</v>
      </c>
      <c r="E110" s="54">
        <f t="shared" si="29"/>
        <v>3.5210870018777385</v>
      </c>
      <c r="F110" s="47">
        <f t="shared" si="30"/>
        <v>16876.57</v>
      </c>
      <c r="G110" s="17"/>
      <c r="H110" s="53">
        <f t="shared" si="31"/>
        <v>5224</v>
      </c>
      <c r="I110" s="54">
        <f t="shared" si="32"/>
        <v>0.75549846860643188</v>
      </c>
      <c r="J110" s="47">
        <f t="shared" si="33"/>
        <v>3946.7240000000002</v>
      </c>
      <c r="K110" s="17"/>
      <c r="L110" s="53">
        <f t="shared" si="34"/>
        <v>0</v>
      </c>
      <c r="M110" s="54">
        <f t="shared" si="35"/>
        <v>0</v>
      </c>
      <c r="N110" s="47">
        <f t="shared" si="36"/>
        <v>0</v>
      </c>
      <c r="O110" s="17"/>
      <c r="P110" s="47">
        <f t="shared" si="37"/>
        <v>3946.7240000000002</v>
      </c>
      <c r="Q110" s="17"/>
    </row>
    <row r="111" spans="2:17" ht="15.75">
      <c r="B111" s="48" t="s">
        <v>138</v>
      </c>
      <c r="C111" s="17"/>
      <c r="D111" s="53">
        <f t="shared" si="28"/>
        <v>5399</v>
      </c>
      <c r="E111" s="54">
        <f t="shared" si="29"/>
        <v>3.5235304686052973</v>
      </c>
      <c r="F111" s="47">
        <f t="shared" si="30"/>
        <v>19023.541000000001</v>
      </c>
      <c r="G111" s="17"/>
      <c r="H111" s="53">
        <f t="shared" si="31"/>
        <v>5410</v>
      </c>
      <c r="I111" s="54">
        <f t="shared" si="32"/>
        <v>0.75584654343807756</v>
      </c>
      <c r="J111" s="47">
        <f t="shared" si="33"/>
        <v>4089.1297999999997</v>
      </c>
      <c r="K111" s="17"/>
      <c r="L111" s="53">
        <f t="shared" si="34"/>
        <v>0</v>
      </c>
      <c r="M111" s="54">
        <f t="shared" si="35"/>
        <v>0</v>
      </c>
      <c r="N111" s="47">
        <f t="shared" si="36"/>
        <v>0</v>
      </c>
      <c r="O111" s="17"/>
      <c r="P111" s="47">
        <f t="shared" si="37"/>
        <v>4089.1297999999997</v>
      </c>
      <c r="Q111" s="17"/>
    </row>
    <row r="112" spans="2:17">
      <c r="B112" s="17"/>
      <c r="C112" s="17"/>
      <c r="D112" s="17"/>
      <c r="E112" s="17"/>
      <c r="F112" s="17"/>
      <c r="G112" s="17"/>
      <c r="H112" s="17"/>
      <c r="I112" s="17"/>
      <c r="J112" s="17"/>
      <c r="K112" s="17"/>
      <c r="L112" s="17"/>
      <c r="M112" s="17"/>
      <c r="N112" s="17"/>
      <c r="O112" s="17"/>
      <c r="P112" s="47"/>
      <c r="Q112" s="17"/>
    </row>
    <row r="113" spans="2:17" ht="19.5" thickBot="1">
      <c r="B113" s="49" t="s">
        <v>139</v>
      </c>
      <c r="C113" s="17"/>
      <c r="D113" s="50">
        <f>SUM(D100:D111)</f>
        <v>49892</v>
      </c>
      <c r="E113" s="51">
        <f>IF(D113&lt;&gt;0,F113/D113,0)</f>
        <v>3.5091280165156742</v>
      </c>
      <c r="F113" s="52">
        <f>SUM(F100:F111)</f>
        <v>175077.41500000001</v>
      </c>
      <c r="G113" s="17"/>
      <c r="H113" s="50">
        <f>SUM(H100:H111)</f>
        <v>53887</v>
      </c>
      <c r="I113" s="51">
        <f>IF(H113&lt;&gt;0,J113/H113,0)</f>
        <v>0.75619784549149149</v>
      </c>
      <c r="J113" s="52">
        <f>SUM(J100:J111)</f>
        <v>40749.2333</v>
      </c>
      <c r="K113" s="17"/>
      <c r="L113" s="50">
        <f>SUM(L100:L111)</f>
        <v>0</v>
      </c>
      <c r="M113" s="51">
        <f>IF(L113&lt;&gt;0,N113/L113,0)</f>
        <v>0</v>
      </c>
      <c r="N113" s="52">
        <f>SUM(N100:N111)</f>
        <v>0</v>
      </c>
      <c r="O113" s="17"/>
      <c r="P113" s="52">
        <f>SUM(P100:P111)</f>
        <v>40749.2333</v>
      </c>
      <c r="Q113" s="17"/>
    </row>
    <row r="115" spans="2:17">
      <c r="N115" s="170" t="s">
        <v>255</v>
      </c>
      <c r="P115" s="173">
        <f>'5. UTRs and Sub-Transmission'!I95</f>
        <v>0</v>
      </c>
    </row>
    <row r="117" spans="2:17" ht="13.5" thickBot="1">
      <c r="N117" s="171" t="s">
        <v>258</v>
      </c>
      <c r="P117" s="52">
        <f>P113+P115</f>
        <v>40749.2333</v>
      </c>
    </row>
  </sheetData>
  <sheetProtection password="F8BD" sheet="1" objects="1" scenarios="1"/>
  <mergeCells count="22">
    <mergeCell ref="B13:M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5" right="0.47" top="1" bottom="0.37" header="0.5" footer="0.17"/>
  <pageSetup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sheetPr codeName="Sheet7"/>
  <dimension ref="A13:R56"/>
  <sheetViews>
    <sheetView showGridLines="0" topLeftCell="B1" workbookViewId="0">
      <pane ySplit="23" topLeftCell="A24" activePane="bottomLeft" state="frozenSplit"/>
      <selection pane="bottomLeft" activeCell="H28" sqref="H28"/>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c r="B13" s="140" t="s">
        <v>224</v>
      </c>
    </row>
    <row r="15" spans="2:18" ht="3" customHeight="1"/>
    <row r="16" spans="2:18" ht="3" customHeight="1">
      <c r="B16" s="131"/>
      <c r="C16" s="139"/>
      <c r="D16" s="139"/>
      <c r="E16" s="136"/>
      <c r="F16" s="139"/>
      <c r="G16" s="132"/>
      <c r="H16" s="139"/>
      <c r="I16" s="136"/>
      <c r="J16" s="139"/>
      <c r="K16" s="132"/>
      <c r="L16" s="139"/>
      <c r="M16" s="139"/>
      <c r="N16" s="139"/>
      <c r="O16" s="139"/>
      <c r="P16" s="139"/>
      <c r="Q16" s="139"/>
      <c r="R16" s="139"/>
    </row>
    <row r="17" spans="2:18" ht="3" customHeight="1"/>
    <row r="18" spans="2:18" ht="3" customHeight="1"/>
    <row r="19" spans="2:18" ht="3" customHeight="1"/>
    <row r="20" spans="2:18" ht="3" customHeight="1"/>
    <row r="21" spans="2:18" ht="16.5">
      <c r="B21" s="9"/>
      <c r="D21" s="11"/>
      <c r="E21" s="5"/>
      <c r="F21" s="12"/>
      <c r="G21" s="12"/>
      <c r="H21" s="5"/>
      <c r="I21" s="5"/>
      <c r="J21" s="5"/>
      <c r="K21" s="11"/>
    </row>
    <row r="22" spans="2:18" ht="47.25">
      <c r="B22" s="131" t="s">
        <v>208</v>
      </c>
      <c r="C22" s="139"/>
      <c r="D22" s="139" t="s">
        <v>209</v>
      </c>
      <c r="E22" s="136"/>
      <c r="F22" s="139" t="s">
        <v>225</v>
      </c>
      <c r="G22" s="132"/>
      <c r="H22" s="139" t="s">
        <v>214</v>
      </c>
      <c r="I22" s="136"/>
      <c r="J22" s="139" t="s">
        <v>215</v>
      </c>
      <c r="K22" s="132"/>
      <c r="L22" s="139" t="s">
        <v>216</v>
      </c>
      <c r="M22" s="139"/>
      <c r="N22" s="139" t="s">
        <v>217</v>
      </c>
      <c r="O22" s="139"/>
      <c r="P22" s="139" t="s">
        <v>222</v>
      </c>
      <c r="Q22" s="139"/>
      <c r="R22" s="139" t="s">
        <v>210</v>
      </c>
    </row>
    <row r="25" spans="2:18" ht="25.5" customHeight="1" thickBot="1">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6.3E-3</v>
      </c>
      <c r="G25" s="64"/>
      <c r="H25" s="64">
        <f>VLOOKUP('9. Adj Network to Current WS'!$B25, '4. RRR Data'!$B$27:$M$49,11,0)</f>
        <v>14496569.656799998</v>
      </c>
      <c r="I25" s="71"/>
      <c r="J25" s="64">
        <f>VLOOKUP('9. Adj Network to Current WS'!$B25, '4. RRR Data'!$B$27:$M$49,12,0)</f>
        <v>0</v>
      </c>
      <c r="K25" s="58"/>
      <c r="L25" s="60">
        <f>IF(F25="", "", IF(D25="kWh", F25*H25, F25*J25))</f>
        <v>91328.388837839986</v>
      </c>
      <c r="M25" s="55"/>
      <c r="N25" s="61">
        <f>IF(ISERROR(L25/$L$49), "", L25/$L$49)</f>
        <v>0.55059694729575703</v>
      </c>
      <c r="O25" s="13"/>
      <c r="P25" s="62">
        <f>IF(ISERROR('7. Current Wholesale'!$F$113*N25), "", '7. Current Wholesale'!$F$113*N25)</f>
        <v>96397.090239432393</v>
      </c>
      <c r="R25" s="166">
        <f>IF(D25="","",IF(D25="kWh",IF(H25&lt;&gt;0,P25/H25,),IF(J25&lt;&gt;0,P25/J25,0)))</f>
        <v>6.6496483320945378E-3</v>
      </c>
    </row>
    <row r="26" spans="2:18" ht="25.5" customHeight="1" thickBot="1">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5.5999999999999999E-3</v>
      </c>
      <c r="G26" s="64"/>
      <c r="H26" s="64">
        <f>VLOOKUP('9. Adj Network to Current WS'!$B26, '4. RRR Data'!$B$27:$M$49,11,0)</f>
        <v>5309941.8805999998</v>
      </c>
      <c r="I26" s="71"/>
      <c r="J26" s="64">
        <f>VLOOKUP('9. Adj Network to Current WS'!$B26, '4. RRR Data'!$B$27:$M$49,12,0)</f>
        <v>0</v>
      </c>
      <c r="K26" s="59"/>
      <c r="L26" s="60">
        <f t="shared" ref="L26:L46" si="0">IF(F26="", "", IF(D26="kWh", F26*H26, F26*J26))</f>
        <v>29735.674531359997</v>
      </c>
      <c r="M26" s="55"/>
      <c r="N26" s="61">
        <f t="shared" ref="N26:N46" si="1">IF(ISERROR(L26/$L$49), "", L26/$L$49)</f>
        <v>0.17926924838033997</v>
      </c>
      <c r="P26" s="62">
        <f>IF(ISERROR('7. Current Wholesale'!$F$113*N26), "", '7. Current Wholesale'!$F$113*N26)</f>
        <v>31385.996595422861</v>
      </c>
      <c r="R26" s="166">
        <f t="shared" ref="R26:R46" si="2">IF(D26="","",IF(D26="kWh",IF(H26&lt;&gt;0,P26/H26,),IF(J26&lt;&gt;0,P26/J26,0)))</f>
        <v>5.910798517417366E-3</v>
      </c>
    </row>
    <row r="27" spans="2:18" ht="25.5" customHeight="1" thickBot="1">
      <c r="B27" s="15" t="str">
        <f>IF('3. Rate Classes'!Q26=1,'3. Rate Classes'!C26, 0)</f>
        <v>General Service 50 to 4,999 kW</v>
      </c>
      <c r="C27" s="8"/>
      <c r="D27" s="16" t="str">
        <f>IF(ISERROR(VLOOKUP($B27, '3. Rate Classes'!$C$24:$H$45,6,0)), "", VLOOKUP($B27, '3. Rate Classes'!$C$24:$H$45,6,0))</f>
        <v>kW</v>
      </c>
      <c r="F27" s="69">
        <f>IF(ISERROR(VLOOKUP($B27,'3. Rate Classes'!$C$24:$N$45, 8,0)), "", VLOOKUP($B27,'3. Rate Classes'!$C$24:$N$45, 8,0))</f>
        <v>2.3117999999999999</v>
      </c>
      <c r="G27" s="64"/>
      <c r="H27" s="64">
        <f>VLOOKUP('9. Adj Network to Current WS'!$B27, '4. RRR Data'!$B$27:$M$49,11,0)</f>
        <v>7124651</v>
      </c>
      <c r="I27" s="71"/>
      <c r="J27" s="64">
        <f>VLOOKUP('9. Adj Network to Current WS'!$B27, '4. RRR Data'!$B$27:$M$49,12,0)</f>
        <v>18736.400000000001</v>
      </c>
      <c r="K27" s="59"/>
      <c r="L27" s="60">
        <f t="shared" si="0"/>
        <v>43314.809520000003</v>
      </c>
      <c r="M27" s="55"/>
      <c r="N27" s="61">
        <f t="shared" si="1"/>
        <v>0.26113459569241704</v>
      </c>
      <c r="P27" s="62">
        <f>IF(ISERROR('7. Current Wholesale'!$F$113*N27), "", '7. Current Wholesale'!$F$113*N27)</f>
        <v>45718.769980898513</v>
      </c>
      <c r="R27" s="166">
        <f t="shared" si="2"/>
        <v>2.4401042879581194</v>
      </c>
    </row>
    <row r="28" spans="2:18" ht="25.5" customHeight="1" thickBot="1">
      <c r="B28" s="15" t="str">
        <f>IF('3. Rate Classes'!Q27=1,'3. Rate Classes'!C27, 0)</f>
        <v>Unmetered Scattered Load</v>
      </c>
      <c r="C28" s="8"/>
      <c r="D28" s="16" t="str">
        <f>IF(ISERROR(VLOOKUP($B28, '3. Rate Classes'!$C$24:$H$45,6,0)), "", VLOOKUP($B28, '3. Rate Classes'!$C$24:$H$45,6,0))</f>
        <v>kWh</v>
      </c>
      <c r="F28" s="69">
        <f>IF(ISERROR(VLOOKUP($B28,'3. Rate Classes'!$C$24:$N$45, 8,0)), "", VLOOKUP($B28,'3. Rate Classes'!$C$24:$N$45, 8,0))</f>
        <v>5.5999999999999999E-3</v>
      </c>
      <c r="G28" s="64"/>
      <c r="H28" s="64">
        <f>VLOOKUP('9. Adj Network to Current WS'!$B28, '4. RRR Data'!$B$27:$M$49,11,0)</f>
        <v>5617.8541999999998</v>
      </c>
      <c r="I28" s="71"/>
      <c r="J28" s="64">
        <f>VLOOKUP('9. Adj Network to Current WS'!$B28, '4. RRR Data'!$B$27:$M$49,12,0)</f>
        <v>0</v>
      </c>
      <c r="K28" s="59"/>
      <c r="L28" s="60">
        <f t="shared" si="0"/>
        <v>31.459983519999998</v>
      </c>
      <c r="M28" s="55"/>
      <c r="N28" s="61">
        <f t="shared" si="1"/>
        <v>1.8966469362382879E-4</v>
      </c>
      <c r="P28" s="62">
        <f>IF(ISERROR('7. Current Wholesale'!$F$113*N28), "", '7. Current Wholesale'!$F$113*N28)</f>
        <v>33.206004276426931</v>
      </c>
      <c r="R28" s="166">
        <f t="shared" si="2"/>
        <v>5.9107985174173677E-3</v>
      </c>
    </row>
    <row r="29" spans="2:18" ht="25.5" customHeight="1" thickBot="1">
      <c r="B29" s="15" t="str">
        <f>IF('3. Rate Classes'!Q28=1,'3. Rate Classes'!C28, 0)</f>
        <v>Sentinel Lighting</v>
      </c>
      <c r="C29" s="8"/>
      <c r="D29" s="16" t="str">
        <f>IF(ISERROR(VLOOKUP($B29, '3. Rate Classes'!$C$24:$H$45,6,0)), "", VLOOKUP($B29, '3. Rate Classes'!$C$24:$H$45,6,0))</f>
        <v>kW</v>
      </c>
      <c r="F29" s="69">
        <f>IF(ISERROR(VLOOKUP($B29,'3. Rate Classes'!$C$24:$N$45, 8,0)), "", VLOOKUP($B29,'3. Rate Classes'!$C$24:$N$45, 8,0))</f>
        <v>1.7524</v>
      </c>
      <c r="G29" s="64"/>
      <c r="H29" s="64">
        <f>VLOOKUP('9. Adj Network to Current WS'!$B29, '4. RRR Data'!$B$27:$M$49,11,0)</f>
        <v>26265</v>
      </c>
      <c r="I29" s="71"/>
      <c r="J29" s="64">
        <f>VLOOKUP('9. Adj Network to Current WS'!$B29, '4. RRR Data'!$B$27:$M$49,12,0)</f>
        <v>60.76</v>
      </c>
      <c r="K29" s="59"/>
      <c r="L29" s="60">
        <f t="shared" si="0"/>
        <v>106.47582399999999</v>
      </c>
      <c r="M29" s="55"/>
      <c r="N29" s="61">
        <f t="shared" si="1"/>
        <v>6.4191720013032972E-4</v>
      </c>
      <c r="P29" s="62">
        <f>IF(ISERROR('7. Current Wholesale'!$F$113*N29), "", '7. Current Wholesale'!$F$113*N29)</f>
        <v>112.38520404285579</v>
      </c>
      <c r="R29" s="166">
        <f t="shared" si="2"/>
        <v>1.8496577360575344</v>
      </c>
    </row>
    <row r="30" spans="2:18" ht="25.5" customHeight="1" thickBot="1">
      <c r="B30" s="15" t="str">
        <f>IF('3. Rate Classes'!Q29=1,'3. Rate Classes'!C29, 0)</f>
        <v>Street Lighting</v>
      </c>
      <c r="C30" s="8"/>
      <c r="D30" s="16" t="str">
        <f>IF(ISERROR(VLOOKUP($B30, '3. Rate Classes'!$C$24:$H$45,6,0)), "", VLOOKUP($B30, '3. Rate Classes'!$C$24:$H$45,6,0))</f>
        <v>kW</v>
      </c>
      <c r="F30" s="69">
        <f>IF(ISERROR(VLOOKUP($B30,'3. Rate Classes'!$C$24:$N$45, 8,0)), "", VLOOKUP($B30,'3. Rate Classes'!$C$24:$N$45, 8,0))</f>
        <v>1.7436</v>
      </c>
      <c r="G30" s="64"/>
      <c r="H30" s="64">
        <f>VLOOKUP('9. Adj Network to Current WS'!$B30, '4. RRR Data'!$B$27:$M$49,11,0)</f>
        <v>290000</v>
      </c>
      <c r="I30" s="71"/>
      <c r="J30" s="64">
        <f>VLOOKUP('9. Adj Network to Current WS'!$B30, '4. RRR Data'!$B$27:$M$49,12,0)</f>
        <v>777</v>
      </c>
      <c r="K30" s="59"/>
      <c r="L30" s="60">
        <f t="shared" si="0"/>
        <v>1354.7772</v>
      </c>
      <c r="M30" s="55"/>
      <c r="N30" s="61">
        <f t="shared" si="1"/>
        <v>8.1676267377316352E-3</v>
      </c>
      <c r="P30" s="62">
        <f>IF(ISERROR('7. Current Wholesale'!$F$113*N30), "", '7. Current Wholesale'!$F$113*N30)</f>
        <v>1429.9669759269377</v>
      </c>
      <c r="R30" s="166">
        <f t="shared" si="2"/>
        <v>1.8403693383873072</v>
      </c>
    </row>
    <row r="31" spans="2:18" ht="25.5" hidden="1" customHeight="1" thickBot="1">
      <c r="B31" s="15">
        <f>IF('3. Rate Classes'!Q30=1,'3. Rate Classes'!C30, 0)</f>
        <v>0</v>
      </c>
      <c r="C31" s="8"/>
      <c r="D31" s="16" t="str">
        <f>IF(ISERROR(VLOOKUP($B31, '3. Rate Classes'!$C$24:$H$45,6,0)), "", VLOOKUP($B31, '3. Rate Classes'!$C$24:$H$45,6,0))</f>
        <v/>
      </c>
      <c r="F31" s="69" t="str">
        <f>IF(ISERROR(VLOOKUP($B31,'3. Rate Classes'!$C$24:$N$45, 8,0)), "", VLOOKUP($B31,'3. Rate Classes'!$C$24:$N$45, 8,0))</f>
        <v/>
      </c>
      <c r="G31" s="64"/>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Wholesale'!$F$113*N31), "", '7. Current Wholesale'!$F$113*N31)</f>
        <v/>
      </c>
      <c r="R31" s="166" t="str">
        <f t="shared" si="2"/>
        <v/>
      </c>
    </row>
    <row r="32" spans="2:18" ht="25.5" hidden="1" customHeight="1" thickBot="1">
      <c r="B32" s="15">
        <f>IF('3. Rate Classes'!Q31=1,'3. Rate Classes'!C31, 0)</f>
        <v>0</v>
      </c>
      <c r="C32" s="8"/>
      <c r="D32" s="16" t="str">
        <f>IF(ISERROR(VLOOKUP($B32, '3. Rate Classes'!$C$24:$H$45,6,0)), "", VLOOKUP($B32, '3. Rate Classes'!$C$24:$H$45,6,0))</f>
        <v/>
      </c>
      <c r="F32" s="69" t="str">
        <f>IF(ISERROR(VLOOKUP($B32,'3. Rate Classes'!$C$24:$N$45, 8,0)), "", VLOOKUP($B32,'3. Rate Classes'!$C$24:$N$45, 8,0))</f>
        <v/>
      </c>
      <c r="G32" s="64"/>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Wholesale'!$F$113*N32), "", '7. Current Wholesale'!$F$113*N32)</f>
        <v/>
      </c>
      <c r="R32" s="166" t="str">
        <f t="shared" si="2"/>
        <v/>
      </c>
    </row>
    <row r="33" spans="2:18" ht="25.5" hidden="1" customHeight="1" thickBot="1">
      <c r="B33" s="15">
        <f>IF('3. Rate Classes'!Q32=1,'3. Rate Classes'!C32, 0)</f>
        <v>0</v>
      </c>
      <c r="C33" s="8"/>
      <c r="D33" s="16" t="str">
        <f>IF(ISERROR(VLOOKUP($B33, '3. Rate Classes'!$C$24:$H$45,6,0)), "", VLOOKUP($B33, '3. Rate Classes'!$C$24:$H$45,6,0))</f>
        <v/>
      </c>
      <c r="F33" s="69" t="str">
        <f>IF(ISERROR(VLOOKUP($B33,'3. Rate Classes'!$C$24:$N$45, 8,0)), "", VLOOKUP($B33,'3. Rate Classes'!$C$24:$N$45, 8,0))</f>
        <v/>
      </c>
      <c r="G33" s="64"/>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Wholesale'!$F$113*N33), "", '7. Current Wholesale'!$F$113*N33)</f>
        <v/>
      </c>
      <c r="R33" s="166" t="str">
        <f t="shared" si="2"/>
        <v/>
      </c>
    </row>
    <row r="34" spans="2:18" ht="25.5" hidden="1" customHeight="1" thickBot="1">
      <c r="B34" s="15">
        <f>IF('3. Rate Classes'!Q33=1,'3. Rate Classes'!C33, 0)</f>
        <v>0</v>
      </c>
      <c r="C34" s="8"/>
      <c r="D34" s="16" t="str">
        <f>IF(ISERROR(VLOOKUP($B34, '3. Rate Classes'!$C$24:$H$45,6,0)), "", VLOOKUP($B34, '3. Rate Classes'!$C$24:$H$45,6,0))</f>
        <v/>
      </c>
      <c r="F34" s="69" t="str">
        <f>IF(ISERROR(VLOOKUP($B34,'3. Rate Classes'!$C$24:$N$45, 8,0)), "", VLOOKUP($B34,'3. Rate Classes'!$C$24:$N$45, 8,0))</f>
        <v/>
      </c>
      <c r="G34" s="64"/>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Wholesale'!$F$113*N34), "", '7. Current Wholesale'!$F$113*N34)</f>
        <v/>
      </c>
      <c r="R34" s="166" t="str">
        <f t="shared" si="2"/>
        <v/>
      </c>
    </row>
    <row r="35" spans="2:18" ht="25.5" hidden="1" customHeight="1" thickBot="1">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6" t="str">
        <f t="shared" si="2"/>
        <v/>
      </c>
    </row>
    <row r="36" spans="2:18" ht="25.5" hidden="1" customHeight="1" thickBot="1">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6" t="str">
        <f t="shared" si="2"/>
        <v/>
      </c>
    </row>
    <row r="37" spans="2:18" ht="25.5" hidden="1" customHeight="1" thickBot="1">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6" t="str">
        <f t="shared" si="2"/>
        <v/>
      </c>
    </row>
    <row r="38" spans="2:18" ht="25.5" hidden="1" customHeight="1" thickBot="1">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6" t="str">
        <f t="shared" si="2"/>
        <v/>
      </c>
    </row>
    <row r="39" spans="2:18" ht="25.5" hidden="1" customHeight="1" thickBot="1">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6" t="str">
        <f t="shared" si="2"/>
        <v/>
      </c>
    </row>
    <row r="40" spans="2:18" ht="25.5" hidden="1" customHeight="1" thickBot="1">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6" t="str">
        <f t="shared" si="2"/>
        <v/>
      </c>
    </row>
    <row r="41" spans="2:18" ht="25.5" hidden="1" customHeight="1" thickBot="1">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6" t="str">
        <f t="shared" si="2"/>
        <v/>
      </c>
    </row>
    <row r="42" spans="2:18" ht="25.5" hidden="1" customHeight="1" thickBot="1">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6" t="str">
        <f t="shared" si="2"/>
        <v/>
      </c>
    </row>
    <row r="43" spans="2:18" ht="25.5" hidden="1" customHeight="1" thickBot="1">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6" t="str">
        <f t="shared" si="2"/>
        <v/>
      </c>
    </row>
    <row r="44" spans="2:18" ht="25.5" hidden="1" customHeight="1" thickBot="1">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6" t="str">
        <f t="shared" si="2"/>
        <v/>
      </c>
    </row>
    <row r="45" spans="2:18" ht="25.5" hidden="1" customHeight="1" thickBot="1">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6" t="str">
        <f t="shared" si="2"/>
        <v/>
      </c>
    </row>
    <row r="46" spans="2:18" ht="25.5" hidden="1" customHeight="1" thickBot="1">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6" t="str">
        <f t="shared" si="2"/>
        <v/>
      </c>
    </row>
    <row r="47" spans="2:18" ht="13.5" hidden="1" thickBot="1">
      <c r="F47" s="69"/>
      <c r="G47" s="73"/>
      <c r="H47" s="73"/>
      <c r="I47" s="73"/>
      <c r="J47" s="73"/>
      <c r="R47" s="166"/>
    </row>
    <row r="48" spans="2:18" ht="13.5" thickBot="1">
      <c r="F48" s="69"/>
      <c r="G48" s="73"/>
      <c r="H48" s="73"/>
      <c r="I48" s="73"/>
      <c r="J48" s="73"/>
      <c r="R48" s="166"/>
    </row>
    <row r="49" spans="6:18" ht="13.5" thickBot="1">
      <c r="F49" s="69"/>
      <c r="G49" s="73"/>
      <c r="H49" s="73"/>
      <c r="I49" s="73"/>
      <c r="J49" s="73"/>
      <c r="L49" s="70">
        <f>SUM(L25:L46)</f>
        <v>165871.58589672</v>
      </c>
      <c r="R49" s="166"/>
    </row>
    <row r="50" spans="6:18" ht="13.5" thickBot="1">
      <c r="F50" s="69"/>
      <c r="G50" s="73"/>
      <c r="H50" s="73"/>
      <c r="I50" s="73"/>
      <c r="J50" s="73"/>
      <c r="R50" s="166"/>
    </row>
    <row r="51" spans="6:18" ht="13.5" thickBot="1">
      <c r="F51" s="69"/>
      <c r="G51" s="73"/>
      <c r="H51" s="73"/>
      <c r="I51" s="73"/>
      <c r="J51" s="73"/>
      <c r="R51" s="166"/>
    </row>
    <row r="52" spans="6:18" ht="13.5" thickBot="1">
      <c r="F52" s="64"/>
      <c r="G52" s="73"/>
      <c r="H52" s="73"/>
      <c r="I52" s="73"/>
      <c r="J52" s="73"/>
      <c r="R52" s="166"/>
    </row>
    <row r="53" spans="6:18" ht="13.5" thickBot="1">
      <c r="F53" s="64"/>
      <c r="G53" s="73"/>
      <c r="H53" s="73"/>
      <c r="I53" s="73"/>
      <c r="J53" s="73"/>
      <c r="R53" s="166"/>
    </row>
    <row r="54" spans="6:18" ht="13.5" thickBot="1">
      <c r="F54" s="64"/>
      <c r="G54" s="73"/>
      <c r="H54" s="73"/>
      <c r="I54" s="73"/>
      <c r="J54" s="73"/>
    </row>
    <row r="55" spans="6:18" ht="13.5" thickBot="1">
      <c r="F55" s="64"/>
      <c r="G55" s="73"/>
      <c r="H55" s="73"/>
      <c r="I55" s="73"/>
      <c r="J55" s="73"/>
    </row>
    <row r="56" spans="6:18" ht="13.5" thickBot="1">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Ioannou</cp:lastModifiedBy>
  <cp:lastPrinted>2013-09-06T15:14:34Z</cp:lastPrinted>
  <dcterms:created xsi:type="dcterms:W3CDTF">2011-05-30T20:18:50Z</dcterms:created>
  <dcterms:modified xsi:type="dcterms:W3CDTF">2013-09-06T15:14:49Z</dcterms:modified>
</cp:coreProperties>
</file>