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1360" windowHeight="10485"/>
  </bookViews>
  <sheets>
    <sheet name="GS &lt; 50 2000" sheetId="1" r:id="rId1"/>
    <sheet name="Res 1000" sheetId="2" r:id="rId2"/>
    <sheet name="Res 800" sheetId="3" r:id="rId3"/>
  </sheets>
  <externalReferences>
    <externalReference r:id="rId4"/>
  </externalReferences>
  <definedNames>
    <definedName name="BI_LDCLIST">'[1]3. Rate Class Selection'!$B$19:$B$30</definedName>
  </definedNames>
  <calcPr calcId="145621"/>
</workbook>
</file>

<file path=xl/calcChain.xml><?xml version="1.0" encoding="utf-8"?>
<calcChain xmlns="http://schemas.openxmlformats.org/spreadsheetml/2006/main">
  <c r="I20" i="3" l="1"/>
  <c r="E20" i="3"/>
  <c r="I33" i="3"/>
  <c r="I32" i="3"/>
  <c r="F33" i="3"/>
  <c r="J33" i="3" s="1"/>
  <c r="K33" i="3" s="1"/>
  <c r="F32" i="3"/>
  <c r="G32" i="3" s="1"/>
  <c r="G33" i="3"/>
  <c r="J32" i="3"/>
  <c r="J31" i="3"/>
  <c r="K31" i="3" s="1"/>
  <c r="F31" i="3"/>
  <c r="G31" i="3" s="1"/>
  <c r="K30" i="3"/>
  <c r="G30" i="3"/>
  <c r="J29" i="3"/>
  <c r="K29" i="3" s="1"/>
  <c r="F29" i="3"/>
  <c r="G29" i="3" s="1"/>
  <c r="J28" i="3"/>
  <c r="K28" i="3" s="1"/>
  <c r="F28" i="3"/>
  <c r="G28" i="3" s="1"/>
  <c r="J26" i="3"/>
  <c r="K26" i="3" s="1"/>
  <c r="M26" i="3" s="1"/>
  <c r="G26" i="3"/>
  <c r="J25" i="3"/>
  <c r="K25" i="3" s="1"/>
  <c r="G25" i="3"/>
  <c r="J23" i="3"/>
  <c r="K23" i="3" s="1"/>
  <c r="M23" i="3" s="1"/>
  <c r="G23" i="3"/>
  <c r="J22" i="3"/>
  <c r="K22" i="3" s="1"/>
  <c r="G22" i="3"/>
  <c r="N22" i="3" s="1"/>
  <c r="K21" i="3"/>
  <c r="J21" i="3"/>
  <c r="G21" i="3"/>
  <c r="K20" i="3"/>
  <c r="F20" i="3"/>
  <c r="J20" i="3" s="1"/>
  <c r="J18" i="3"/>
  <c r="K18" i="3" s="1"/>
  <c r="G18" i="3"/>
  <c r="K17" i="3"/>
  <c r="G17" i="3"/>
  <c r="J16" i="3"/>
  <c r="K16" i="3" s="1"/>
  <c r="G16" i="3"/>
  <c r="K15" i="3"/>
  <c r="G15" i="3"/>
  <c r="E10" i="3"/>
  <c r="F33" i="2"/>
  <c r="J33" i="2" s="1"/>
  <c r="K33" i="2" s="1"/>
  <c r="M33" i="2" s="1"/>
  <c r="I20" i="2"/>
  <c r="E20" i="2"/>
  <c r="I33" i="2"/>
  <c r="I32" i="2"/>
  <c r="E20" i="1"/>
  <c r="I20" i="1" s="1"/>
  <c r="F20" i="1"/>
  <c r="G33" i="2"/>
  <c r="J32" i="2"/>
  <c r="G32" i="2"/>
  <c r="J31" i="2"/>
  <c r="K31" i="2" s="1"/>
  <c r="G31" i="2"/>
  <c r="F31" i="2"/>
  <c r="K30" i="2"/>
  <c r="G30" i="2"/>
  <c r="K29" i="2"/>
  <c r="J29" i="2"/>
  <c r="F29" i="2"/>
  <c r="G29" i="2" s="1"/>
  <c r="J28" i="2"/>
  <c r="K28" i="2" s="1"/>
  <c r="M28" i="2" s="1"/>
  <c r="G28" i="2"/>
  <c r="F28" i="2"/>
  <c r="J26" i="2"/>
  <c r="K26" i="2" s="1"/>
  <c r="G26" i="2"/>
  <c r="K25" i="2"/>
  <c r="J25" i="2"/>
  <c r="G25" i="2"/>
  <c r="J23" i="2"/>
  <c r="K23" i="2" s="1"/>
  <c r="M23" i="2" s="1"/>
  <c r="G23" i="2"/>
  <c r="J22" i="2"/>
  <c r="K22" i="2" s="1"/>
  <c r="G22" i="2"/>
  <c r="N22" i="2" s="1"/>
  <c r="J21" i="2"/>
  <c r="K21" i="2" s="1"/>
  <c r="M21" i="2" s="1"/>
  <c r="G21" i="2"/>
  <c r="F20" i="2"/>
  <c r="J20" i="2" s="1"/>
  <c r="J18" i="2"/>
  <c r="K18" i="2" s="1"/>
  <c r="G18" i="2"/>
  <c r="K17" i="2"/>
  <c r="G17" i="2"/>
  <c r="N17" i="2" s="1"/>
  <c r="J16" i="2"/>
  <c r="K16" i="2" s="1"/>
  <c r="G16" i="2"/>
  <c r="K15" i="2"/>
  <c r="G15" i="2"/>
  <c r="E10" i="2"/>
  <c r="K33" i="1"/>
  <c r="M33" i="1" s="1"/>
  <c r="N33" i="1" s="1"/>
  <c r="K32" i="1"/>
  <c r="M32" i="1" s="1"/>
  <c r="N32" i="1" s="1"/>
  <c r="I33" i="1"/>
  <c r="I32" i="1"/>
  <c r="G33" i="1"/>
  <c r="G32" i="1"/>
  <c r="G35" i="1" s="1"/>
  <c r="J33" i="1"/>
  <c r="J32" i="1"/>
  <c r="F33" i="1"/>
  <c r="K32" i="3" l="1"/>
  <c r="M17" i="3"/>
  <c r="K19" i="3"/>
  <c r="K24" i="3" s="1"/>
  <c r="M22" i="3"/>
  <c r="M25" i="3"/>
  <c r="G20" i="3"/>
  <c r="M20" i="3" s="1"/>
  <c r="N20" i="3" s="1"/>
  <c r="N23" i="3"/>
  <c r="M30" i="3"/>
  <c r="M16" i="3"/>
  <c r="N16" i="3" s="1"/>
  <c r="M21" i="3"/>
  <c r="M33" i="3"/>
  <c r="N25" i="3"/>
  <c r="N21" i="3"/>
  <c r="M28" i="3"/>
  <c r="M31" i="3"/>
  <c r="N26" i="3"/>
  <c r="N28" i="3"/>
  <c r="M29" i="3"/>
  <c r="N29" i="3" s="1"/>
  <c r="N31" i="3"/>
  <c r="N30" i="3"/>
  <c r="N33" i="3"/>
  <c r="N17" i="3"/>
  <c r="M18" i="3"/>
  <c r="N18" i="3" s="1"/>
  <c r="M32" i="3"/>
  <c r="N32" i="3" s="1"/>
  <c r="M15" i="3"/>
  <c r="N15" i="3" s="1"/>
  <c r="G19" i="3"/>
  <c r="K20" i="2"/>
  <c r="K32" i="2"/>
  <c r="M32" i="2" s="1"/>
  <c r="N32" i="2" s="1"/>
  <c r="N33" i="2"/>
  <c r="M16" i="2"/>
  <c r="M18" i="2"/>
  <c r="N18" i="2" s="1"/>
  <c r="G20" i="1"/>
  <c r="M26" i="2"/>
  <c r="M30" i="2"/>
  <c r="M22" i="2"/>
  <c r="G19" i="2"/>
  <c r="G24" i="2" s="1"/>
  <c r="M25" i="2"/>
  <c r="N25" i="2" s="1"/>
  <c r="M17" i="2"/>
  <c r="M31" i="2"/>
  <c r="N31" i="2" s="1"/>
  <c r="K19" i="2"/>
  <c r="N21" i="2"/>
  <c r="N23" i="2"/>
  <c r="N28" i="2"/>
  <c r="M29" i="2"/>
  <c r="N29" i="2" s="1"/>
  <c r="N16" i="2"/>
  <c r="N26" i="2"/>
  <c r="N30" i="2"/>
  <c r="G20" i="2"/>
  <c r="M20" i="2" s="1"/>
  <c r="M15" i="2"/>
  <c r="N15" i="2" s="1"/>
  <c r="J31" i="1"/>
  <c r="K31" i="1" s="1"/>
  <c r="F31" i="1"/>
  <c r="G31" i="1" s="1"/>
  <c r="K30" i="1"/>
  <c r="G30" i="1"/>
  <c r="J29" i="1"/>
  <c r="K29" i="1" s="1"/>
  <c r="G29" i="1"/>
  <c r="F29" i="1"/>
  <c r="J28" i="1"/>
  <c r="K28" i="1" s="1"/>
  <c r="F28" i="1"/>
  <c r="G28" i="1" s="1"/>
  <c r="J26" i="1"/>
  <c r="K26" i="1" s="1"/>
  <c r="G26" i="1"/>
  <c r="J25" i="1"/>
  <c r="K25" i="1" s="1"/>
  <c r="G25" i="1"/>
  <c r="J23" i="1"/>
  <c r="K23" i="1" s="1"/>
  <c r="G23" i="1"/>
  <c r="J22" i="1"/>
  <c r="K22" i="1" s="1"/>
  <c r="G22" i="1"/>
  <c r="N22" i="1" s="1"/>
  <c r="J21" i="1"/>
  <c r="K21" i="1" s="1"/>
  <c r="G21" i="1"/>
  <c r="J20" i="1"/>
  <c r="J18" i="1"/>
  <c r="K18" i="1" s="1"/>
  <c r="G18" i="1"/>
  <c r="K17" i="1"/>
  <c r="G17" i="1"/>
  <c r="N17" i="1" s="1"/>
  <c r="J16" i="1"/>
  <c r="K16" i="1" s="1"/>
  <c r="G16" i="1"/>
  <c r="K15" i="1"/>
  <c r="G15" i="1"/>
  <c r="E10" i="1"/>
  <c r="M19" i="3" l="1"/>
  <c r="K27" i="3"/>
  <c r="G24" i="3"/>
  <c r="N19" i="3"/>
  <c r="N20" i="2"/>
  <c r="G27" i="2"/>
  <c r="K24" i="2"/>
  <c r="M19" i="2"/>
  <c r="N19" i="2" s="1"/>
  <c r="M16" i="1"/>
  <c r="M22" i="1"/>
  <c r="K20" i="1"/>
  <c r="M23" i="1"/>
  <c r="M28" i="1"/>
  <c r="M31" i="1"/>
  <c r="M30" i="1"/>
  <c r="N30" i="1" s="1"/>
  <c r="M21" i="1"/>
  <c r="N28" i="1"/>
  <c r="N31" i="1"/>
  <c r="M17" i="1"/>
  <c r="M18" i="1"/>
  <c r="M25" i="1"/>
  <c r="N25" i="1" s="1"/>
  <c r="K19" i="1"/>
  <c r="N16" i="1"/>
  <c r="N18" i="1"/>
  <c r="N23" i="1"/>
  <c r="G19" i="1"/>
  <c r="N21" i="1"/>
  <c r="M26" i="1"/>
  <c r="N26" i="1" s="1"/>
  <c r="M29" i="1"/>
  <c r="N29" i="1" s="1"/>
  <c r="M15" i="1"/>
  <c r="N15" i="1" s="1"/>
  <c r="G27" i="3" l="1"/>
  <c r="N24" i="3"/>
  <c r="K35" i="3"/>
  <c r="M27" i="3"/>
  <c r="M24" i="3"/>
  <c r="M20" i="1"/>
  <c r="N20" i="1" s="1"/>
  <c r="M24" i="2"/>
  <c r="N24" i="2" s="1"/>
  <c r="K27" i="2"/>
  <c r="G35" i="2"/>
  <c r="K24" i="1"/>
  <c r="M19" i="1"/>
  <c r="N19" i="1" s="1"/>
  <c r="G24" i="1"/>
  <c r="K36" i="3" l="1"/>
  <c r="N27" i="3"/>
  <c r="G35" i="3"/>
  <c r="G36" i="2"/>
  <c r="K35" i="2"/>
  <c r="M27" i="2"/>
  <c r="N27" i="2" s="1"/>
  <c r="G27" i="1"/>
  <c r="M24" i="1"/>
  <c r="N24" i="1" s="1"/>
  <c r="K27" i="1"/>
  <c r="K35" i="1" s="1"/>
  <c r="G36" i="3" l="1"/>
  <c r="M36" i="3" s="1"/>
  <c r="M35" i="3"/>
  <c r="N35" i="3" s="1"/>
  <c r="K37" i="3"/>
  <c r="M35" i="2"/>
  <c r="N35" i="2" s="1"/>
  <c r="K36" i="2"/>
  <c r="M36" i="2" s="1"/>
  <c r="N36" i="2" s="1"/>
  <c r="G37" i="2"/>
  <c r="M27" i="1"/>
  <c r="N27" i="1" s="1"/>
  <c r="N36" i="3" l="1"/>
  <c r="K38" i="3"/>
  <c r="K39" i="3" s="1"/>
  <c r="G37" i="3"/>
  <c r="K37" i="2"/>
  <c r="G38" i="2"/>
  <c r="G36" i="1"/>
  <c r="M35" i="1"/>
  <c r="N35" i="1" s="1"/>
  <c r="K36" i="1"/>
  <c r="G38" i="3" l="1"/>
  <c r="M38" i="3" s="1"/>
  <c r="M37" i="3"/>
  <c r="N37" i="3" s="1"/>
  <c r="G39" i="2"/>
  <c r="M37" i="2"/>
  <c r="N37" i="2" s="1"/>
  <c r="K38" i="2"/>
  <c r="M38" i="2" s="1"/>
  <c r="N38" i="2" s="1"/>
  <c r="M36" i="1"/>
  <c r="N36" i="1" s="1"/>
  <c r="K37" i="1"/>
  <c r="G37" i="1"/>
  <c r="N38" i="3" l="1"/>
  <c r="G39" i="3"/>
  <c r="K39" i="2"/>
  <c r="M39" i="2" s="1"/>
  <c r="N39" i="2" s="1"/>
  <c r="G38" i="1"/>
  <c r="M37" i="1"/>
  <c r="N37" i="1" s="1"/>
  <c r="K38" i="1"/>
  <c r="K39" i="1" s="1"/>
  <c r="M39" i="3" l="1"/>
  <c r="N39" i="3" s="1"/>
  <c r="M38" i="1"/>
  <c r="N38" i="1" s="1"/>
  <c r="G39" i="1"/>
  <c r="M39" i="1" l="1"/>
  <c r="N39" i="1" s="1"/>
</calcChain>
</file>

<file path=xl/sharedStrings.xml><?xml version="1.0" encoding="utf-8"?>
<sst xmlns="http://schemas.openxmlformats.org/spreadsheetml/2006/main" count="147" uniqueCount="46">
  <si>
    <t>Rate Class</t>
  </si>
  <si>
    <t>GENERAL SERVICE LESS THAN 50 KW</t>
  </si>
  <si>
    <t>Loss Factor</t>
  </si>
  <si>
    <t>Consumption</t>
  </si>
  <si>
    <t xml:space="preserve"> kWh</t>
  </si>
  <si>
    <t>If Billed on a kW basis:</t>
  </si>
  <si>
    <t>Demand</t>
  </si>
  <si>
    <t>kW</t>
  </si>
  <si>
    <t>Load Factor</t>
  </si>
  <si>
    <t>Current Board-Approved</t>
  </si>
  <si>
    <t>Proposed</t>
  </si>
  <si>
    <t>Impact</t>
  </si>
  <si>
    <t>Rate</t>
  </si>
  <si>
    <t>Volume</t>
  </si>
  <si>
    <t>Charge</t>
  </si>
  <si>
    <t>$ Change</t>
  </si>
  <si>
    <t>% Change</t>
  </si>
  <si>
    <t>($)</t>
  </si>
  <si>
    <t>Monthly Service Charge</t>
  </si>
  <si>
    <t>Distribution Volumetric Rate</t>
  </si>
  <si>
    <t>Fixed Rate Riders</t>
  </si>
  <si>
    <t>Volumetric Rate Riders</t>
  </si>
  <si>
    <t>Sub-Total A (excluding pass through)</t>
  </si>
  <si>
    <t>Line Losses on Cost of Power</t>
  </si>
  <si>
    <t>Total Deferral/Variance Account Rate Riders</t>
  </si>
  <si>
    <t>Low Voltage Service Charge</t>
  </si>
  <si>
    <t>Smart Meter Entity Charge</t>
  </si>
  <si>
    <t>Sub-Total B - Distribution (includes Sub-Total A)</t>
  </si>
  <si>
    <t>RTSR - Network</t>
  </si>
  <si>
    <t>RTSR - Connection and/or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</si>
  <si>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</si>
  <si>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</si>
  <si>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</si>
  <si>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</si>
  <si>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Debt Retirement Charge (DRC)</t>
  </si>
  <si>
    <t>Total Bill on TOU (before Taxes)</t>
  </si>
  <si>
    <t>HST</t>
  </si>
  <si>
    <r>
      <t xml:space="preserve">Total Bill </t>
    </r>
    <r>
      <rPr>
        <sz val="10"/>
        <rFont val="Arial"/>
        <family val="2"/>
      </rPr>
      <t>(including HST)</t>
    </r>
  </si>
  <si>
    <r>
      <t xml:space="preserve">Ontario Clean Energy Benefit </t>
    </r>
    <r>
      <rPr>
        <b/>
        <i/>
        <vertAlign val="superscript"/>
        <sz val="10"/>
        <rFont val="Arial"/>
        <family val="2"/>
      </rPr>
      <t>1</t>
    </r>
  </si>
  <si>
    <t>Total Bill on TOU (including OCEB)</t>
  </si>
  <si>
    <t>Note:  For distributors who have a majority of customers on Tiered pricing, please provide a separate bill impact for such customers.</t>
  </si>
  <si>
    <t>Energy First Tier</t>
  </si>
  <si>
    <t>Energy Second Tier</t>
  </si>
  <si>
    <t>Total Bill on 2Tier (before Taxes)</t>
  </si>
  <si>
    <t>Total Bill on 2Tier(including OCEB)</t>
  </si>
  <si>
    <t>RESIDENTIAL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</si>
</sst>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00_-;\-* #,##0.0000_-;_-* &quot;-&quot;??_-;_-@_-"/>
    <numFmt numFmtId="165" formatCode="_-* #,##0_-;\-* #,##0_-;_-* &quot;-&quot;??_-;_-@_-"/>
    <numFmt numFmtId="166" formatCode="_-&quot;$&quot;* #,##0.0000_-;\-&quot;$&quot;* #,##0.0000_-;_-&quot;$&quot;* &quot;-&quot;??_-;_-@_-"/>
  </numFmts>
  <fonts count="13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i/>
      <vertAlign val="superscript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64">
    <xf numFmtId="0" fontId="0" fillId="0" borderId="0" xfId="0"/>
    <xf numFmtId="0" fontId="3" fillId="0" borderId="0" xfId="4" applyProtection="1"/>
    <xf numFmtId="0" fontId="3" fillId="0" borderId="0" xfId="4" applyProtection="1">
      <protection locked="0"/>
    </xf>
    <xf numFmtId="0" fontId="4" fillId="0" borderId="0" xfId="4" applyFont="1" applyAlignment="1" applyProtection="1">
      <alignment horizontal="right"/>
      <protection locked="0"/>
    </xf>
    <xf numFmtId="0" fontId="5" fillId="3" borderId="0" xfId="4" applyFont="1" applyFill="1" applyAlignment="1" applyProtection="1">
      <alignment vertical="center"/>
      <protection locked="0"/>
    </xf>
    <xf numFmtId="0" fontId="3" fillId="0" borderId="0" xfId="4" applyFont="1" applyAlignment="1" applyProtection="1">
      <alignment horizontal="right"/>
    </xf>
    <xf numFmtId="0" fontId="6" fillId="0" borderId="0" xfId="4" applyFont="1" applyAlignment="1" applyProtection="1">
      <alignment horizontal="left"/>
    </xf>
    <xf numFmtId="0" fontId="5" fillId="0" borderId="0" xfId="4" applyFont="1" applyAlignment="1" applyProtection="1">
      <alignment horizontal="center"/>
    </xf>
    <xf numFmtId="0" fontId="5" fillId="0" borderId="0" xfId="4" applyFont="1" applyAlignment="1" applyProtection="1">
      <alignment horizontal="center"/>
      <protection locked="0"/>
    </xf>
    <xf numFmtId="164" fontId="4" fillId="3" borderId="0" xfId="1" applyNumberFormat="1" applyFont="1" applyFill="1" applyBorder="1" applyProtection="1">
      <protection locked="0"/>
    </xf>
    <xf numFmtId="0" fontId="4" fillId="0" borderId="0" xfId="4" applyFont="1" applyAlignment="1" applyProtection="1">
      <alignment horizontal="center" vertical="center"/>
      <protection locked="0"/>
    </xf>
    <xf numFmtId="0" fontId="4" fillId="0" borderId="0" xfId="4" applyFont="1" applyProtection="1">
      <protection locked="0"/>
    </xf>
    <xf numFmtId="165" fontId="4" fillId="4" borderId="0" xfId="1" applyNumberFormat="1" applyFont="1" applyFill="1" applyBorder="1" applyProtection="1">
      <protection locked="0"/>
    </xf>
    <xf numFmtId="0" fontId="4" fillId="0" borderId="0" xfId="4" applyFont="1" applyProtection="1"/>
    <xf numFmtId="0" fontId="7" fillId="0" borderId="0" xfId="4" applyFont="1" applyFill="1" applyAlignment="1" applyProtection="1">
      <alignment horizontal="right"/>
      <protection locked="0"/>
    </xf>
    <xf numFmtId="0" fontId="4" fillId="0" borderId="1" xfId="4" applyFont="1" applyBorder="1" applyAlignment="1" applyProtection="1">
      <alignment horizontal="right"/>
      <protection locked="0"/>
    </xf>
    <xf numFmtId="0" fontId="3" fillId="0" borderId="1" xfId="4" applyBorder="1" applyProtection="1">
      <protection locked="0"/>
    </xf>
    <xf numFmtId="0" fontId="4" fillId="0" borderId="1" xfId="4" applyFont="1" applyBorder="1" applyAlignment="1" applyProtection="1">
      <alignment horizontal="center" vertical="center"/>
      <protection locked="0"/>
    </xf>
    <xf numFmtId="0" fontId="4" fillId="0" borderId="1" xfId="4" applyFont="1" applyBorder="1" applyProtection="1">
      <protection locked="0"/>
    </xf>
    <xf numFmtId="0" fontId="4" fillId="0" borderId="1" xfId="4" applyFont="1" applyFill="1" applyBorder="1" applyProtection="1"/>
    <xf numFmtId="9" fontId="4" fillId="0" borderId="1" xfId="3" applyFont="1" applyFill="1" applyBorder="1" applyProtection="1"/>
    <xf numFmtId="0" fontId="4" fillId="0" borderId="0" xfId="4" applyFont="1" applyAlignment="1" applyProtection="1">
      <alignment horizontal="right"/>
    </xf>
    <xf numFmtId="0" fontId="4" fillId="0" borderId="0" xfId="4" applyFont="1" applyAlignment="1" applyProtection="1">
      <alignment horizontal="center" vertical="center"/>
    </xf>
    <xf numFmtId="0" fontId="3" fillId="0" borderId="0" xfId="4" applyFont="1" applyProtection="1"/>
    <xf numFmtId="0" fontId="4" fillId="0" borderId="0" xfId="4" applyFont="1" applyAlignment="1" applyProtection="1"/>
    <xf numFmtId="0" fontId="4" fillId="0" borderId="0" xfId="4" applyFont="1" applyAlignment="1" applyProtection="1">
      <alignment horizontal="center"/>
    </xf>
    <xf numFmtId="0" fontId="4" fillId="0" borderId="5" xfId="4" applyFont="1" applyBorder="1" applyAlignment="1" applyProtection="1">
      <alignment horizontal="center"/>
    </xf>
    <xf numFmtId="0" fontId="4" fillId="0" borderId="6" xfId="4" applyFont="1" applyBorder="1" applyAlignment="1" applyProtection="1">
      <alignment horizontal="center"/>
    </xf>
    <xf numFmtId="0" fontId="4" fillId="0" borderId="7" xfId="4" applyFont="1" applyBorder="1" applyAlignment="1" applyProtection="1">
      <alignment horizontal="center"/>
    </xf>
    <xf numFmtId="0" fontId="4" fillId="0" borderId="9" xfId="4" quotePrefix="1" applyFont="1" applyBorder="1" applyAlignment="1" applyProtection="1">
      <alignment horizontal="center"/>
    </xf>
    <xf numFmtId="0" fontId="4" fillId="0" borderId="10" xfId="4" quotePrefix="1" applyFont="1" applyBorder="1" applyAlignment="1" applyProtection="1">
      <alignment horizontal="center"/>
    </xf>
    <xf numFmtId="0" fontId="3" fillId="0" borderId="0" xfId="4" applyBorder="1" applyAlignment="1" applyProtection="1">
      <alignment vertical="top"/>
    </xf>
    <xf numFmtId="0" fontId="3" fillId="3" borderId="0" xfId="4" applyFill="1" applyBorder="1" applyAlignment="1" applyProtection="1">
      <alignment vertical="top"/>
    </xf>
    <xf numFmtId="0" fontId="3" fillId="0" borderId="0" xfId="4" applyFill="1" applyBorder="1" applyAlignment="1" applyProtection="1">
      <alignment vertical="top"/>
      <protection locked="0"/>
    </xf>
    <xf numFmtId="44" fontId="1" fillId="3" borderId="8" xfId="2" applyFont="1" applyFill="1" applyBorder="1" applyAlignment="1" applyProtection="1">
      <alignment horizontal="right" vertical="center"/>
      <protection locked="0"/>
    </xf>
    <xf numFmtId="0" fontId="9" fillId="0" borderId="8" xfId="4" applyFont="1" applyFill="1" applyBorder="1" applyAlignment="1" applyProtection="1">
      <alignment horizontal="right" vertical="center"/>
    </xf>
    <xf numFmtId="44" fontId="1" fillId="0" borderId="6" xfId="5" applyFont="1" applyBorder="1" applyAlignment="1" applyProtection="1">
      <alignment horizontal="right" vertical="center"/>
    </xf>
    <xf numFmtId="0" fontId="9" fillId="0" borderId="0" xfId="4" applyFont="1" applyBorder="1" applyAlignment="1" applyProtection="1">
      <alignment horizontal="right" vertical="center"/>
      <protection locked="0"/>
    </xf>
    <xf numFmtId="0" fontId="9" fillId="0" borderId="6" xfId="4" applyFont="1" applyFill="1" applyBorder="1" applyAlignment="1" applyProtection="1">
      <alignment horizontal="right" vertical="center"/>
      <protection locked="0"/>
    </xf>
    <xf numFmtId="44" fontId="1" fillId="0" borderId="6" xfId="5" applyNumberFormat="1" applyFont="1" applyBorder="1" applyAlignment="1" applyProtection="1">
      <alignment horizontal="right" vertical="center"/>
    </xf>
    <xf numFmtId="44" fontId="9" fillId="0" borderId="8" xfId="4" applyNumberFormat="1" applyFont="1" applyBorder="1" applyAlignment="1" applyProtection="1">
      <alignment horizontal="right" vertical="center"/>
    </xf>
    <xf numFmtId="10" fontId="1" fillId="0" borderId="6" xfId="6" applyNumberFormat="1" applyFont="1" applyBorder="1" applyAlignment="1" applyProtection="1">
      <alignment horizontal="right" vertical="center"/>
    </xf>
    <xf numFmtId="166" fontId="1" fillId="3" borderId="8" xfId="5" applyNumberFormat="1" applyFont="1" applyFill="1" applyBorder="1" applyAlignment="1" applyProtection="1">
      <alignment horizontal="right" vertical="center"/>
      <protection locked="0"/>
    </xf>
    <xf numFmtId="165" fontId="9" fillId="0" borderId="8" xfId="4" applyNumberFormat="1" applyFont="1" applyFill="1" applyBorder="1" applyAlignment="1" applyProtection="1">
      <alignment horizontal="right" vertical="center"/>
      <protection locked="0"/>
    </xf>
    <xf numFmtId="165" fontId="9" fillId="0" borderId="6" xfId="4" applyNumberFormat="1" applyFont="1" applyFill="1" applyBorder="1" applyAlignment="1" applyProtection="1">
      <alignment horizontal="right" vertical="center"/>
      <protection locked="0"/>
    </xf>
    <xf numFmtId="0" fontId="3" fillId="0" borderId="0" xfId="4" applyFill="1" applyBorder="1" applyAlignment="1" applyProtection="1">
      <alignment vertical="top"/>
    </xf>
    <xf numFmtId="44" fontId="1" fillId="3" borderId="8" xfId="5" applyNumberFormat="1" applyFont="1" applyFill="1" applyBorder="1" applyAlignment="1" applyProtection="1">
      <alignment horizontal="right" vertical="center"/>
      <protection locked="0"/>
    </xf>
    <xf numFmtId="0" fontId="3" fillId="0" borderId="1" xfId="4" applyBorder="1" applyAlignment="1" applyProtection="1">
      <alignment vertical="top"/>
    </xf>
    <xf numFmtId="0" fontId="3" fillId="0" borderId="1" xfId="4" applyFill="1" applyBorder="1" applyAlignment="1" applyProtection="1">
      <alignment vertical="top"/>
    </xf>
    <xf numFmtId="0" fontId="3" fillId="3" borderId="1" xfId="4" applyFill="1" applyBorder="1" applyAlignment="1" applyProtection="1">
      <alignment vertical="top"/>
    </xf>
    <xf numFmtId="0" fontId="3" fillId="0" borderId="1" xfId="4" applyFill="1" applyBorder="1" applyAlignment="1" applyProtection="1">
      <alignment vertical="top"/>
      <protection locked="0"/>
    </xf>
    <xf numFmtId="166" fontId="1" fillId="3" borderId="9" xfId="5" applyNumberFormat="1" applyFont="1" applyFill="1" applyBorder="1" applyAlignment="1" applyProtection="1">
      <alignment horizontal="right" vertical="center"/>
      <protection locked="0"/>
    </xf>
    <xf numFmtId="165" fontId="9" fillId="0" borderId="9" xfId="4" applyNumberFormat="1" applyFont="1" applyFill="1" applyBorder="1" applyAlignment="1" applyProtection="1">
      <alignment horizontal="right" vertical="center"/>
      <protection locked="0"/>
    </xf>
    <xf numFmtId="44" fontId="1" fillId="0" borderId="10" xfId="5" applyFont="1" applyBorder="1" applyAlignment="1" applyProtection="1">
      <alignment horizontal="right" vertical="center"/>
    </xf>
    <xf numFmtId="0" fontId="9" fillId="0" borderId="1" xfId="4" applyFont="1" applyBorder="1" applyAlignment="1" applyProtection="1">
      <alignment horizontal="right" vertical="center"/>
      <protection locked="0"/>
    </xf>
    <xf numFmtId="165" fontId="9" fillId="0" borderId="10" xfId="4" applyNumberFormat="1" applyFont="1" applyFill="1" applyBorder="1" applyAlignment="1" applyProtection="1">
      <alignment horizontal="right" vertical="center"/>
      <protection locked="0"/>
    </xf>
    <xf numFmtId="44" fontId="9" fillId="0" borderId="9" xfId="4" applyNumberFormat="1" applyFont="1" applyBorder="1" applyAlignment="1" applyProtection="1">
      <alignment horizontal="right" vertical="center"/>
    </xf>
    <xf numFmtId="10" fontId="1" fillId="0" borderId="10" xfId="6" applyNumberFormat="1" applyFont="1" applyBorder="1" applyAlignment="1" applyProtection="1">
      <alignment horizontal="right" vertical="center"/>
    </xf>
    <xf numFmtId="0" fontId="4" fillId="5" borderId="11" xfId="4" applyFont="1" applyFill="1" applyBorder="1" applyAlignment="1" applyProtection="1">
      <alignment vertical="top"/>
    </xf>
    <xf numFmtId="0" fontId="3" fillId="5" borderId="1" xfId="4" applyFill="1" applyBorder="1" applyAlignment="1" applyProtection="1">
      <alignment vertical="top"/>
    </xf>
    <xf numFmtId="0" fontId="3" fillId="5" borderId="1" xfId="4" applyFill="1" applyBorder="1" applyAlignment="1" applyProtection="1">
      <alignment vertical="top"/>
      <protection locked="0"/>
    </xf>
    <xf numFmtId="166" fontId="1" fillId="5" borderId="9" xfId="5" applyNumberFormat="1" applyFont="1" applyFill="1" applyBorder="1" applyAlignment="1" applyProtection="1">
      <alignment horizontal="right" vertical="center"/>
      <protection locked="0"/>
    </xf>
    <xf numFmtId="0" fontId="9" fillId="5" borderId="9" xfId="4" applyFont="1" applyFill="1" applyBorder="1" applyAlignment="1" applyProtection="1">
      <alignment horizontal="right" vertical="center"/>
      <protection locked="0"/>
    </xf>
    <xf numFmtId="44" fontId="1" fillId="5" borderId="10" xfId="5" applyFont="1" applyFill="1" applyBorder="1" applyAlignment="1" applyProtection="1">
      <alignment horizontal="right" vertical="center"/>
    </xf>
    <xf numFmtId="0" fontId="9" fillId="3" borderId="0" xfId="4" applyFont="1" applyFill="1" applyAlignment="1" applyProtection="1">
      <alignment horizontal="right" vertical="center"/>
      <protection locked="0"/>
    </xf>
    <xf numFmtId="0" fontId="9" fillId="5" borderId="10" xfId="4" applyFont="1" applyFill="1" applyBorder="1" applyAlignment="1" applyProtection="1">
      <alignment horizontal="right" vertical="center"/>
      <protection locked="0"/>
    </xf>
    <xf numFmtId="0" fontId="9" fillId="5" borderId="0" xfId="4" applyFont="1" applyFill="1" applyAlignment="1" applyProtection="1">
      <alignment horizontal="right" vertical="center"/>
      <protection locked="0"/>
    </xf>
    <xf numFmtId="44" fontId="10" fillId="5" borderId="9" xfId="4" applyNumberFormat="1" applyFont="1" applyFill="1" applyBorder="1" applyAlignment="1" applyProtection="1">
      <alignment horizontal="right" vertical="center"/>
    </xf>
    <xf numFmtId="10" fontId="10" fillId="5" borderId="10" xfId="6" applyNumberFormat="1" applyFont="1" applyFill="1" applyBorder="1" applyAlignment="1" applyProtection="1">
      <alignment horizontal="right" vertical="center"/>
    </xf>
    <xf numFmtId="0" fontId="3" fillId="0" borderId="0" xfId="4" applyFill="1" applyProtection="1"/>
    <xf numFmtId="0" fontId="3" fillId="0" borderId="0" xfId="4" applyFill="1" applyProtection="1">
      <protection locked="0"/>
    </xf>
    <xf numFmtId="0" fontId="3" fillId="0" borderId="0" xfId="4" applyFont="1" applyFill="1" applyAlignment="1" applyProtection="1">
      <alignment vertical="top" wrapText="1"/>
    </xf>
    <xf numFmtId="0" fontId="3" fillId="0" borderId="0" xfId="4" applyAlignment="1" applyProtection="1">
      <alignment vertical="top"/>
    </xf>
    <xf numFmtId="0" fontId="3" fillId="3" borderId="0" xfId="4" applyFill="1" applyAlignment="1" applyProtection="1">
      <alignment vertical="top"/>
    </xf>
    <xf numFmtId="0" fontId="3" fillId="0" borderId="0" xfId="4" applyFill="1" applyAlignment="1" applyProtection="1">
      <alignment vertical="top"/>
      <protection locked="0"/>
    </xf>
    <xf numFmtId="165" fontId="9" fillId="0" borderId="8" xfId="1" applyNumberFormat="1" applyFont="1" applyFill="1" applyBorder="1" applyAlignment="1" applyProtection="1">
      <alignment horizontal="right" vertical="center"/>
      <protection locked="0"/>
    </xf>
    <xf numFmtId="0" fontId="9" fillId="0" borderId="0" xfId="4" applyFont="1" applyAlignment="1" applyProtection="1">
      <alignment horizontal="right" vertical="center"/>
      <protection locked="0"/>
    </xf>
    <xf numFmtId="0" fontId="3" fillId="0" borderId="0" xfId="4" applyFont="1" applyAlignment="1" applyProtection="1">
      <alignment vertical="top"/>
    </xf>
    <xf numFmtId="0" fontId="4" fillId="5" borderId="2" xfId="4" applyFont="1" applyFill="1" applyBorder="1" applyAlignment="1" applyProtection="1">
      <alignment vertical="top" wrapText="1"/>
    </xf>
    <xf numFmtId="0" fontId="3" fillId="5" borderId="3" xfId="4" applyFill="1" applyBorder="1" applyProtection="1"/>
    <xf numFmtId="0" fontId="3" fillId="5" borderId="3" xfId="4" applyFill="1" applyBorder="1" applyProtection="1">
      <protection locked="0"/>
    </xf>
    <xf numFmtId="0" fontId="9" fillId="5" borderId="12" xfId="4" applyFont="1" applyFill="1" applyBorder="1" applyAlignment="1" applyProtection="1">
      <alignment horizontal="right" vertical="center"/>
      <protection locked="0"/>
    </xf>
    <xf numFmtId="44" fontId="10" fillId="5" borderId="4" xfId="4" applyNumberFormat="1" applyFont="1" applyFill="1" applyBorder="1" applyAlignment="1" applyProtection="1">
      <alignment horizontal="right" vertical="center"/>
    </xf>
    <xf numFmtId="0" fontId="9" fillId="5" borderId="4" xfId="4" applyFont="1" applyFill="1" applyBorder="1" applyAlignment="1" applyProtection="1">
      <alignment horizontal="right" vertical="center"/>
      <protection locked="0"/>
    </xf>
    <xf numFmtId="44" fontId="10" fillId="5" borderId="12" xfId="4" applyNumberFormat="1" applyFont="1" applyFill="1" applyBorder="1" applyAlignment="1" applyProtection="1">
      <alignment horizontal="right" vertical="center"/>
    </xf>
    <xf numFmtId="10" fontId="10" fillId="5" borderId="4" xfId="6" applyNumberFormat="1" applyFont="1" applyFill="1" applyBorder="1" applyAlignment="1" applyProtection="1">
      <alignment horizontal="right" vertical="center"/>
    </xf>
    <xf numFmtId="0" fontId="3" fillId="0" borderId="0" xfId="4" applyAlignment="1" applyProtection="1">
      <alignment vertical="center"/>
    </xf>
    <xf numFmtId="0" fontId="3" fillId="3" borderId="0" xfId="4" applyFill="1" applyAlignment="1" applyProtection="1">
      <alignment vertical="center"/>
    </xf>
    <xf numFmtId="0" fontId="3" fillId="0" borderId="0" xfId="4" applyFill="1" applyAlignment="1" applyProtection="1">
      <alignment vertical="center"/>
      <protection locked="0"/>
    </xf>
    <xf numFmtId="165" fontId="9" fillId="3" borderId="8" xfId="1" applyNumberFormat="1" applyFont="1" applyFill="1" applyBorder="1" applyAlignment="1" applyProtection="1">
      <alignment horizontal="right" vertical="center"/>
      <protection locked="0"/>
    </xf>
    <xf numFmtId="165" fontId="9" fillId="3" borderId="6" xfId="1" applyNumberFormat="1" applyFont="1" applyFill="1" applyBorder="1" applyAlignment="1" applyProtection="1">
      <alignment horizontal="right" vertical="center"/>
      <protection locked="0"/>
    </xf>
    <xf numFmtId="0" fontId="3" fillId="5" borderId="3" xfId="4" applyFill="1" applyBorder="1" applyAlignment="1" applyProtection="1">
      <alignment vertical="top"/>
    </xf>
    <xf numFmtId="0" fontId="3" fillId="5" borderId="3" xfId="4" applyFill="1" applyBorder="1" applyAlignment="1" applyProtection="1">
      <alignment vertical="top"/>
      <protection locked="0"/>
    </xf>
    <xf numFmtId="0" fontId="10" fillId="3" borderId="0" xfId="4" applyFont="1" applyFill="1" applyAlignment="1" applyProtection="1">
      <alignment horizontal="right" vertical="center"/>
      <protection locked="0"/>
    </xf>
    <xf numFmtId="0" fontId="10" fillId="5" borderId="12" xfId="4" applyFont="1" applyFill="1" applyBorder="1" applyAlignment="1" applyProtection="1">
      <alignment horizontal="right" vertical="center"/>
      <protection locked="0"/>
    </xf>
    <xf numFmtId="0" fontId="10" fillId="5" borderId="4" xfId="4" applyFont="1" applyFill="1" applyBorder="1" applyAlignment="1" applyProtection="1">
      <alignment horizontal="right" vertical="center"/>
      <protection locked="0"/>
    </xf>
    <xf numFmtId="0" fontId="10" fillId="5" borderId="0" xfId="4" applyFont="1" applyFill="1" applyAlignment="1" applyProtection="1">
      <alignment horizontal="right" vertical="center"/>
      <protection locked="0"/>
    </xf>
    <xf numFmtId="0" fontId="3" fillId="0" borderId="0" xfId="4" applyAlignment="1" applyProtection="1">
      <alignment vertical="top" wrapText="1"/>
    </xf>
    <xf numFmtId="166" fontId="9" fillId="3" borderId="8" xfId="5" applyNumberFormat="1" applyFont="1" applyFill="1" applyBorder="1" applyAlignment="1" applyProtection="1">
      <alignment horizontal="right" vertical="center"/>
      <protection locked="0"/>
    </xf>
    <xf numFmtId="44" fontId="9" fillId="0" borderId="6" xfId="5" applyFont="1" applyBorder="1" applyAlignment="1" applyProtection="1">
      <alignment horizontal="right" vertical="center"/>
    </xf>
    <xf numFmtId="10" fontId="9" fillId="0" borderId="6" xfId="6" applyNumberFormat="1" applyFont="1" applyBorder="1" applyAlignment="1" applyProtection="1">
      <alignment horizontal="right" vertical="center"/>
    </xf>
    <xf numFmtId="166" fontId="9" fillId="0" borderId="8" xfId="5" applyNumberFormat="1" applyFont="1" applyFill="1" applyBorder="1" applyAlignment="1" applyProtection="1">
      <alignment horizontal="right" vertical="center"/>
      <protection locked="0"/>
    </xf>
    <xf numFmtId="0" fontId="3" fillId="6" borderId="13" xfId="4" applyFont="1" applyFill="1" applyBorder="1" applyProtection="1"/>
    <xf numFmtId="0" fontId="3" fillId="6" borderId="14" xfId="4" applyFill="1" applyBorder="1" applyAlignment="1" applyProtection="1">
      <alignment vertical="top"/>
    </xf>
    <xf numFmtId="0" fontId="3" fillId="6" borderId="14" xfId="4" applyFill="1" applyBorder="1" applyAlignment="1" applyProtection="1">
      <alignment vertical="top"/>
      <protection locked="0"/>
    </xf>
    <xf numFmtId="166" fontId="9" fillId="6" borderId="15" xfId="5" applyNumberFormat="1" applyFont="1" applyFill="1" applyBorder="1" applyAlignment="1" applyProtection="1">
      <alignment horizontal="right" vertical="center"/>
      <protection locked="0"/>
    </xf>
    <xf numFmtId="0" fontId="9" fillId="6" borderId="16" xfId="4" applyFont="1" applyFill="1" applyBorder="1" applyAlignment="1" applyProtection="1">
      <alignment horizontal="right" vertical="center"/>
      <protection locked="0"/>
    </xf>
    <xf numFmtId="44" fontId="9" fillId="6" borderId="14" xfId="5" applyFont="1" applyFill="1" applyBorder="1" applyAlignment="1" applyProtection="1">
      <alignment horizontal="right" vertical="center"/>
    </xf>
    <xf numFmtId="0" fontId="9" fillId="6" borderId="14" xfId="4" applyFont="1" applyFill="1" applyBorder="1" applyAlignment="1" applyProtection="1">
      <alignment horizontal="right" vertical="center"/>
      <protection locked="0"/>
    </xf>
    <xf numFmtId="0" fontId="9" fillId="6" borderId="15" xfId="4" applyFont="1" applyFill="1" applyBorder="1" applyAlignment="1" applyProtection="1">
      <alignment horizontal="right" vertical="center"/>
      <protection locked="0"/>
    </xf>
    <xf numFmtId="44" fontId="9" fillId="6" borderId="15" xfId="4" applyNumberFormat="1" applyFont="1" applyFill="1" applyBorder="1" applyAlignment="1" applyProtection="1">
      <alignment horizontal="right" vertical="center"/>
    </xf>
    <xf numFmtId="10" fontId="9" fillId="6" borderId="17" xfId="6" applyNumberFormat="1" applyFont="1" applyFill="1" applyBorder="1" applyAlignment="1" applyProtection="1">
      <alignment horizontal="right" vertical="center"/>
    </xf>
    <xf numFmtId="0" fontId="4" fillId="0" borderId="0" xfId="4" applyFont="1" applyFill="1" applyAlignment="1" applyProtection="1">
      <alignment vertical="top"/>
    </xf>
    <xf numFmtId="0" fontId="3" fillId="0" borderId="0" xfId="4" applyAlignment="1" applyProtection="1">
      <alignment vertical="top"/>
      <protection locked="0"/>
    </xf>
    <xf numFmtId="9" fontId="9" fillId="0" borderId="8" xfId="4" applyNumberFormat="1" applyFont="1" applyFill="1" applyBorder="1" applyAlignment="1" applyProtection="1">
      <alignment horizontal="right" vertical="center"/>
    </xf>
    <xf numFmtId="9" fontId="9" fillId="0" borderId="0" xfId="4" applyNumberFormat="1" applyFont="1" applyFill="1" applyBorder="1" applyAlignment="1" applyProtection="1">
      <alignment horizontal="right" vertical="center"/>
    </xf>
    <xf numFmtId="44" fontId="10" fillId="0" borderId="18" xfId="4" applyNumberFormat="1" applyFont="1" applyFill="1" applyBorder="1" applyAlignment="1" applyProtection="1">
      <alignment horizontal="right" vertical="center"/>
    </xf>
    <xf numFmtId="0" fontId="10" fillId="0" borderId="8" xfId="4" applyFont="1" applyFill="1" applyBorder="1" applyAlignment="1" applyProtection="1">
      <alignment horizontal="right" vertical="center"/>
    </xf>
    <xf numFmtId="9" fontId="10" fillId="0" borderId="8" xfId="4" applyNumberFormat="1" applyFont="1" applyFill="1" applyBorder="1" applyAlignment="1" applyProtection="1">
      <alignment horizontal="right" vertical="center"/>
    </xf>
    <xf numFmtId="44" fontId="10" fillId="0" borderId="19" xfId="4" applyNumberFormat="1" applyFont="1" applyFill="1" applyBorder="1" applyAlignment="1" applyProtection="1">
      <alignment horizontal="right" vertical="center"/>
    </xf>
    <xf numFmtId="0" fontId="10" fillId="0" borderId="0" xfId="4" applyFont="1" applyFill="1" applyBorder="1" applyAlignment="1" applyProtection="1">
      <alignment horizontal="right" vertical="center"/>
      <protection locked="0"/>
    </xf>
    <xf numFmtId="44" fontId="10" fillId="0" borderId="8" xfId="4" applyNumberFormat="1" applyFont="1" applyFill="1" applyBorder="1" applyAlignment="1" applyProtection="1">
      <alignment horizontal="right" vertical="center"/>
    </xf>
    <xf numFmtId="10" fontId="10" fillId="0" borderId="6" xfId="6" applyNumberFormat="1" applyFont="1" applyFill="1" applyBorder="1" applyAlignment="1" applyProtection="1">
      <alignment horizontal="right" vertical="center"/>
    </xf>
    <xf numFmtId="0" fontId="3" fillId="0" borderId="0" xfId="4" applyFont="1" applyFill="1" applyAlignment="1" applyProtection="1">
      <alignment horizontal="left" vertical="top" indent="1"/>
    </xf>
    <xf numFmtId="0" fontId="9" fillId="0" borderId="0" xfId="4" applyFont="1" applyFill="1" applyBorder="1" applyAlignment="1" applyProtection="1">
      <alignment horizontal="right" vertical="center"/>
    </xf>
    <xf numFmtId="44" fontId="9" fillId="0" borderId="18" xfId="4" applyNumberFormat="1" applyFont="1" applyFill="1" applyBorder="1" applyAlignment="1" applyProtection="1">
      <alignment horizontal="right" vertical="center"/>
    </xf>
    <xf numFmtId="44" fontId="9" fillId="0" borderId="6" xfId="4" applyNumberFormat="1" applyFont="1" applyFill="1" applyBorder="1" applyAlignment="1" applyProtection="1">
      <alignment horizontal="right" vertical="center"/>
    </xf>
    <xf numFmtId="0" fontId="9" fillId="0" borderId="0" xfId="4" applyFont="1" applyFill="1" applyBorder="1" applyAlignment="1" applyProtection="1">
      <alignment horizontal="right" vertical="center"/>
      <protection locked="0"/>
    </xf>
    <xf numFmtId="44" fontId="9" fillId="0" borderId="8" xfId="4" applyNumberFormat="1" applyFont="1" applyFill="1" applyBorder="1" applyAlignment="1" applyProtection="1">
      <alignment horizontal="right" vertical="center"/>
    </xf>
    <xf numFmtId="10" fontId="9" fillId="0" borderId="6" xfId="6" applyNumberFormat="1" applyFont="1" applyFill="1" applyBorder="1" applyAlignment="1" applyProtection="1">
      <alignment horizontal="right" vertical="center"/>
    </xf>
    <xf numFmtId="0" fontId="4" fillId="0" borderId="0" xfId="4" applyFont="1" applyAlignment="1" applyProtection="1">
      <alignment horizontal="left" vertical="top" wrapText="1" indent="1"/>
    </xf>
    <xf numFmtId="44" fontId="2" fillId="0" borderId="18" xfId="4" applyNumberFormat="1" applyFont="1" applyFill="1" applyBorder="1" applyAlignment="1" applyProtection="1">
      <alignment horizontal="right" vertical="center"/>
    </xf>
    <xf numFmtId="44" fontId="2" fillId="0" borderId="6" xfId="4" applyNumberFormat="1" applyFont="1" applyFill="1" applyBorder="1" applyAlignment="1" applyProtection="1">
      <alignment horizontal="right" vertical="center"/>
    </xf>
    <xf numFmtId="44" fontId="2" fillId="0" borderId="8" xfId="4" applyNumberFormat="1" applyFont="1" applyFill="1" applyBorder="1" applyAlignment="1" applyProtection="1">
      <alignment horizontal="right" vertical="center"/>
    </xf>
    <xf numFmtId="10" fontId="2" fillId="0" borderId="6" xfId="6" applyNumberFormat="1" applyFont="1" applyFill="1" applyBorder="1" applyAlignment="1" applyProtection="1">
      <alignment horizontal="right" vertical="center"/>
    </xf>
    <xf numFmtId="0" fontId="3" fillId="5" borderId="0" xfId="4" applyFill="1" applyAlignment="1" applyProtection="1">
      <alignment vertical="top"/>
      <protection locked="0"/>
    </xf>
    <xf numFmtId="0" fontId="9" fillId="5" borderId="9" xfId="4" applyFont="1" applyFill="1" applyBorder="1" applyAlignment="1" applyProtection="1">
      <alignment horizontal="right" vertical="center"/>
    </xf>
    <xf numFmtId="0" fontId="9" fillId="5" borderId="1" xfId="4" applyFont="1" applyFill="1" applyBorder="1" applyAlignment="1" applyProtection="1">
      <alignment horizontal="right" vertical="center"/>
    </xf>
    <xf numFmtId="44" fontId="10" fillId="5" borderId="11" xfId="4" applyNumberFormat="1" applyFont="1" applyFill="1" applyBorder="1" applyAlignment="1" applyProtection="1">
      <alignment horizontal="right" vertical="center"/>
    </xf>
    <xf numFmtId="0" fontId="10" fillId="5" borderId="9" xfId="4" applyFont="1" applyFill="1" applyBorder="1" applyAlignment="1" applyProtection="1">
      <alignment horizontal="right" vertical="center"/>
    </xf>
    <xf numFmtId="44" fontId="10" fillId="5" borderId="10" xfId="4" applyNumberFormat="1" applyFont="1" applyFill="1" applyBorder="1" applyAlignment="1" applyProtection="1">
      <alignment horizontal="right" vertical="center"/>
    </xf>
    <xf numFmtId="0" fontId="10" fillId="5" borderId="1" xfId="4" applyFont="1" applyFill="1" applyBorder="1" applyAlignment="1" applyProtection="1">
      <alignment horizontal="right" vertical="center"/>
      <protection locked="0"/>
    </xf>
    <xf numFmtId="166" fontId="3" fillId="6" borderId="16" xfId="5" applyNumberFormat="1" applyFill="1" applyBorder="1" applyAlignment="1" applyProtection="1">
      <alignment vertical="top"/>
      <protection locked="0"/>
    </xf>
    <xf numFmtId="0" fontId="3" fillId="6" borderId="14" xfId="4" applyFill="1" applyBorder="1" applyAlignment="1" applyProtection="1">
      <alignment vertical="center"/>
      <protection locked="0"/>
    </xf>
    <xf numFmtId="44" fontId="3" fillId="6" borderId="20" xfId="5" applyFill="1" applyBorder="1" applyAlignment="1" applyProtection="1">
      <alignment vertical="center"/>
      <protection locked="0"/>
    </xf>
    <xf numFmtId="0" fontId="3" fillId="6" borderId="16" xfId="4" applyFill="1" applyBorder="1" applyAlignment="1" applyProtection="1">
      <alignment vertical="center"/>
      <protection locked="0"/>
    </xf>
    <xf numFmtId="44" fontId="3" fillId="6" borderId="15" xfId="5" applyFill="1" applyBorder="1" applyAlignment="1" applyProtection="1">
      <alignment vertical="center"/>
      <protection locked="0"/>
    </xf>
    <xf numFmtId="44" fontId="3" fillId="6" borderId="16" xfId="4" applyNumberFormat="1" applyFill="1" applyBorder="1" applyAlignment="1" applyProtection="1">
      <alignment vertical="center"/>
      <protection locked="0"/>
    </xf>
    <xf numFmtId="10" fontId="3" fillId="6" borderId="17" xfId="6" applyNumberFormat="1" applyFill="1" applyBorder="1" applyAlignment="1" applyProtection="1">
      <alignment vertical="center"/>
      <protection locked="0"/>
    </xf>
    <xf numFmtId="44" fontId="3" fillId="0" borderId="0" xfId="4" applyNumberFormat="1" applyProtection="1">
      <protection locked="0"/>
    </xf>
    <xf numFmtId="0" fontId="4" fillId="0" borderId="0" xfId="4" applyFont="1" applyAlignment="1" applyProtection="1">
      <alignment horizontal="center" wrapText="1"/>
    </xf>
    <xf numFmtId="0" fontId="3" fillId="0" borderId="0" xfId="4" applyAlignment="1" applyProtection="1">
      <alignment horizontal="center" wrapText="1"/>
    </xf>
    <xf numFmtId="0" fontId="4" fillId="0" borderId="8" xfId="4" applyFont="1" applyFill="1" applyBorder="1" applyAlignment="1" applyProtection="1">
      <alignment horizontal="center" wrapText="1"/>
    </xf>
    <xf numFmtId="0" fontId="3" fillId="0" borderId="9" xfId="4" applyBorder="1" applyAlignment="1" applyProtection="1">
      <alignment wrapText="1"/>
    </xf>
    <xf numFmtId="0" fontId="4" fillId="0" borderId="6" xfId="4" applyFont="1" applyFill="1" applyBorder="1" applyAlignment="1" applyProtection="1">
      <alignment horizontal="center" wrapText="1"/>
    </xf>
    <xf numFmtId="0" fontId="3" fillId="0" borderId="10" xfId="4" applyBorder="1" applyAlignment="1" applyProtection="1">
      <alignment wrapText="1"/>
    </xf>
    <xf numFmtId="0" fontId="3" fillId="0" borderId="1" xfId="4" applyBorder="1" applyAlignment="1" applyProtection="1">
      <alignment horizontal="left" vertical="center" wrapText="1"/>
    </xf>
    <xf numFmtId="0" fontId="11" fillId="0" borderId="0" xfId="4" applyFont="1" applyAlignment="1" applyProtection="1">
      <alignment horizontal="left" vertical="top" wrapText="1" indent="1"/>
    </xf>
    <xf numFmtId="0" fontId="4" fillId="5" borderId="0" xfId="4" applyFont="1" applyFill="1" applyAlignment="1" applyProtection="1">
      <alignment horizontal="left" vertical="top" wrapText="1"/>
    </xf>
    <xf numFmtId="0" fontId="4" fillId="2" borderId="0" xfId="4" applyFont="1" applyFill="1" applyAlignment="1" applyProtection="1">
      <alignment horizontal="left" vertical="center"/>
      <protection locked="0"/>
    </xf>
    <xf numFmtId="0" fontId="8" fillId="0" borderId="0" xfId="4" applyFont="1" applyAlignment="1" applyProtection="1">
      <alignment horizontal="left" vertical="top"/>
    </xf>
    <xf numFmtId="0" fontId="4" fillId="0" borderId="2" xfId="4" applyFont="1" applyBorder="1" applyAlignment="1" applyProtection="1">
      <alignment horizontal="center"/>
    </xf>
    <xf numFmtId="0" fontId="4" fillId="0" borderId="3" xfId="4" applyFont="1" applyBorder="1" applyAlignment="1" applyProtection="1">
      <alignment horizontal="center"/>
    </xf>
    <xf numFmtId="0" fontId="4" fillId="0" borderId="4" xfId="4" applyFont="1" applyBorder="1" applyAlignment="1" applyProtection="1">
      <alignment horizontal="center"/>
    </xf>
  </cellXfs>
  <cellStyles count="7">
    <cellStyle name="Comma" xfId="1" builtinId="3"/>
    <cellStyle name="Currency" xfId="2" builtinId="4"/>
    <cellStyle name="Currency 2" xfId="5"/>
    <cellStyle name="Normal" xfId="0" builtinId="0"/>
    <cellStyle name="Normal 2" xfId="4"/>
    <cellStyle name="Percent" xfId="3" builtinId="5"/>
    <cellStyle name="Percent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4%20IRM%20Rate%20Generator_V2.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Table of Contents"/>
      <sheetName val="3. Rate Class Selection"/>
      <sheetName val="4. Current Tariff Schedule"/>
      <sheetName val="4. Hidden"/>
      <sheetName val="5. 2014 Continuity Schedule"/>
      <sheetName val="6. Billing Det. for Def-Var"/>
      <sheetName val="6. hidden"/>
      <sheetName val="7. Allocating Def-Var Balances"/>
      <sheetName val="8. Calculation of Def-Var RR"/>
      <sheetName val="9. Rev2Cost_GDPIPI"/>
      <sheetName val="9. hidden"/>
      <sheetName val="10. Other Charges &amp; LF"/>
      <sheetName val="11. Proposed Rates"/>
      <sheetName val="11. Hidden"/>
      <sheetName val="12. Summary Sheet"/>
      <sheetName val="13. Final Tariff Schedule"/>
      <sheetName val="14. Bill Impacts"/>
      <sheetName val="14. Bill Impacts1"/>
      <sheetName val="lists"/>
    </sheetNames>
    <sheetDataSet>
      <sheetData sheetId="0" refreshError="1"/>
      <sheetData sheetId="1" refreshError="1"/>
      <sheetData sheetId="2">
        <row r="19">
          <cell r="B19" t="str">
            <v>RESIDENTIAL</v>
          </cell>
        </row>
        <row r="20">
          <cell r="B20" t="str">
            <v>GENERAL SERVICE LESS THAN 50 KW</v>
          </cell>
        </row>
        <row r="21">
          <cell r="B21" t="str">
            <v>GENERAL SERVICE 50 TO 4,999 KW</v>
          </cell>
        </row>
        <row r="22">
          <cell r="B22" t="str">
            <v>GENERAL SERVICE 3,000 TO 4,999 KW - INTERMEDIATE USE</v>
          </cell>
        </row>
        <row r="23">
          <cell r="B23" t="str">
            <v>LARGE USE - REGULAR</v>
          </cell>
        </row>
        <row r="24">
          <cell r="B24" t="str">
            <v>LARGE USE - 3TS</v>
          </cell>
        </row>
        <row r="25">
          <cell r="B25" t="str">
            <v>LARGE USE - FORD ANNEX</v>
          </cell>
        </row>
        <row r="26">
          <cell r="B26" t="str">
            <v>UNMETERED SCATTERED LOAD</v>
          </cell>
        </row>
        <row r="27">
          <cell r="B27" t="str">
            <v>STANDBY POWER - APPROVED ON AN INTERIM BASIS</v>
          </cell>
        </row>
        <row r="28">
          <cell r="B28" t="str">
            <v>SENTINEL LIGHTING</v>
          </cell>
        </row>
        <row r="29">
          <cell r="B29" t="str">
            <v>STREET LIGHTING</v>
          </cell>
        </row>
        <row r="30">
          <cell r="B30" t="str">
            <v>microFIT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L45"/>
  <sheetViews>
    <sheetView tabSelected="1" workbookViewId="0">
      <selection activeCell="I16" sqref="I16"/>
    </sheetView>
  </sheetViews>
  <sheetFormatPr defaultRowHeight="12.75" x14ac:dyDescent="0.2"/>
  <cols>
    <col min="1" max="1" width="23.25" style="2" customWidth="1"/>
    <col min="2" max="2" width="1.125" style="2" customWidth="1"/>
    <col min="3" max="3" width="9.875" style="2" customWidth="1"/>
    <col min="4" max="4" width="1.125" style="2" customWidth="1"/>
    <col min="5" max="5" width="10.75" style="2" customWidth="1"/>
    <col min="6" max="6" width="10.75" style="2" bestFit="1" customWidth="1"/>
    <col min="7" max="7" width="12.75" style="2" customWidth="1"/>
    <col min="8" max="8" width="2.5" style="2" customWidth="1"/>
    <col min="9" max="9" width="10.625" style="2" customWidth="1"/>
    <col min="10" max="10" width="10.75" style="2" customWidth="1"/>
    <col min="11" max="11" width="16.5" style="2" customWidth="1"/>
    <col min="12" max="12" width="2.5" style="2" customWidth="1"/>
    <col min="13" max="13" width="16.5" style="2" customWidth="1"/>
    <col min="14" max="14" width="11.25" style="2" customWidth="1"/>
    <col min="15" max="15" width="3.375" style="1" customWidth="1"/>
    <col min="16" max="18" width="9" style="1"/>
    <col min="19" max="19" width="0" style="1" hidden="1" customWidth="1"/>
    <col min="20" max="25" width="9" style="1"/>
    <col min="26" max="27" width="0" style="2" hidden="1" customWidth="1"/>
    <col min="28" max="28" width="9" style="2"/>
    <col min="29" max="168" width="9" style="1"/>
    <col min="169" max="16384" width="9" style="2"/>
  </cols>
  <sheetData>
    <row r="1" spans="1:14" ht="15.75" x14ac:dyDescent="0.2">
      <c r="A1" s="3" t="s">
        <v>0</v>
      </c>
      <c r="C1" s="159" t="s">
        <v>1</v>
      </c>
      <c r="D1" s="159"/>
      <c r="E1" s="159"/>
      <c r="F1" s="159"/>
      <c r="G1" s="159"/>
      <c r="H1" s="159"/>
      <c r="I1" s="159"/>
      <c r="J1" s="159"/>
      <c r="K1" s="159"/>
      <c r="L1" s="4"/>
      <c r="M1" s="4"/>
      <c r="N1" s="4"/>
    </row>
    <row r="2" spans="1:14" s="1" customFormat="1" ht="15.75" x14ac:dyDescent="0.25">
      <c r="A2" s="5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12.75" customHeight="1" x14ac:dyDescent="0.25">
      <c r="A3" s="3" t="s">
        <v>2</v>
      </c>
      <c r="C3" s="8"/>
      <c r="D3" s="8"/>
      <c r="E3" s="9">
        <v>1.0377000000000001</v>
      </c>
      <c r="F3" s="8"/>
      <c r="G3" s="8"/>
      <c r="H3" s="8"/>
      <c r="I3" s="8"/>
      <c r="J3" s="8"/>
      <c r="K3" s="8"/>
      <c r="L3" s="8"/>
      <c r="M3" s="8"/>
      <c r="N3" s="8"/>
    </row>
    <row r="4" spans="1:14" s="1" customFormat="1" ht="12.75" customHeight="1" x14ac:dyDescent="0.25">
      <c r="A4" s="5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ht="12.75" customHeight="1" x14ac:dyDescent="0.2">
      <c r="A5" s="3" t="s">
        <v>3</v>
      </c>
      <c r="C5" s="10" t="s">
        <v>4</v>
      </c>
      <c r="D5" s="11"/>
      <c r="E5" s="12">
        <v>2000</v>
      </c>
    </row>
    <row r="6" spans="1:14" s="1" customFormat="1" ht="12.75" customHeight="1" x14ac:dyDescent="0.2">
      <c r="F6" s="13"/>
    </row>
    <row r="7" spans="1:14" ht="12.75" customHeight="1" x14ac:dyDescent="0.2">
      <c r="A7" s="14" t="s">
        <v>5</v>
      </c>
      <c r="F7" s="11"/>
    </row>
    <row r="8" spans="1:14" ht="12.75" customHeight="1" x14ac:dyDescent="0.2">
      <c r="A8" s="15" t="s">
        <v>6</v>
      </c>
      <c r="B8" s="16"/>
      <c r="C8" s="17" t="s">
        <v>7</v>
      </c>
      <c r="D8" s="18"/>
      <c r="E8" s="19"/>
      <c r="F8" s="11"/>
    </row>
    <row r="9" spans="1:14" ht="12.75" customHeight="1" x14ac:dyDescent="0.2">
      <c r="A9" s="15" t="s">
        <v>8</v>
      </c>
      <c r="B9" s="16"/>
      <c r="C9" s="17"/>
      <c r="D9" s="18"/>
      <c r="E9" s="20"/>
    </row>
    <row r="10" spans="1:14" s="1" customFormat="1" x14ac:dyDescent="0.2">
      <c r="A10" s="21"/>
      <c r="C10" s="22"/>
      <c r="D10" s="13"/>
      <c r="E10" s="160" t="str">
        <f>IF(AND(ISNUMBER(E8), ISBLANK(E9)), "Please enter a load factor", "")</f>
        <v/>
      </c>
      <c r="F10" s="160"/>
      <c r="G10" s="160"/>
      <c r="H10" s="160"/>
      <c r="I10" s="160"/>
      <c r="J10" s="160"/>
    </row>
    <row r="11" spans="1:14" s="1" customFormat="1" x14ac:dyDescent="0.2">
      <c r="A11" s="23"/>
    </row>
    <row r="12" spans="1:14" s="1" customFormat="1" x14ac:dyDescent="0.2">
      <c r="A12" s="23"/>
      <c r="C12" s="24"/>
      <c r="D12" s="24"/>
      <c r="E12" s="161" t="s">
        <v>9</v>
      </c>
      <c r="F12" s="162"/>
      <c r="G12" s="163"/>
      <c r="I12" s="161" t="s">
        <v>10</v>
      </c>
      <c r="J12" s="162"/>
      <c r="K12" s="163"/>
      <c r="M12" s="161" t="s">
        <v>11</v>
      </c>
      <c r="N12" s="163"/>
    </row>
    <row r="13" spans="1:14" s="1" customFormat="1" x14ac:dyDescent="0.2">
      <c r="A13" s="23"/>
      <c r="C13" s="150"/>
      <c r="D13" s="25"/>
      <c r="E13" s="26" t="s">
        <v>12</v>
      </c>
      <c r="F13" s="26" t="s">
        <v>13</v>
      </c>
      <c r="G13" s="27" t="s">
        <v>14</v>
      </c>
      <c r="I13" s="26" t="s">
        <v>12</v>
      </c>
      <c r="J13" s="28" t="s">
        <v>13</v>
      </c>
      <c r="K13" s="27" t="s">
        <v>14</v>
      </c>
      <c r="M13" s="152" t="s">
        <v>15</v>
      </c>
      <c r="N13" s="154" t="s">
        <v>16</v>
      </c>
    </row>
    <row r="14" spans="1:14" s="1" customFormat="1" x14ac:dyDescent="0.2">
      <c r="A14" s="23"/>
      <c r="C14" s="151"/>
      <c r="D14" s="25"/>
      <c r="E14" s="29" t="s">
        <v>17</v>
      </c>
      <c r="F14" s="29"/>
      <c r="G14" s="30" t="s">
        <v>17</v>
      </c>
      <c r="I14" s="29" t="s">
        <v>17</v>
      </c>
      <c r="J14" s="30"/>
      <c r="K14" s="30" t="s">
        <v>17</v>
      </c>
      <c r="M14" s="153"/>
      <c r="N14" s="155"/>
    </row>
    <row r="15" spans="1:14" ht="14.25" x14ac:dyDescent="0.2">
      <c r="A15" s="31" t="s">
        <v>18</v>
      </c>
      <c r="B15" s="31"/>
      <c r="C15" s="32"/>
      <c r="D15" s="33"/>
      <c r="E15" s="34">
        <v>25.51</v>
      </c>
      <c r="F15" s="35">
        <v>1</v>
      </c>
      <c r="G15" s="36">
        <f>F15*E15</f>
        <v>25.51</v>
      </c>
      <c r="H15" s="37"/>
      <c r="I15" s="34">
        <v>25.63</v>
      </c>
      <c r="J15" s="38">
        <v>1</v>
      </c>
      <c r="K15" s="39">
        <f>J15*I15</f>
        <v>25.63</v>
      </c>
      <c r="L15" s="37"/>
      <c r="M15" s="40">
        <f>K15-G15</f>
        <v>0.11999999999999744</v>
      </c>
      <c r="N15" s="41">
        <f>IF((G15)=0,"",(M15/G15))</f>
        <v>4.7040376323009576E-3</v>
      </c>
    </row>
    <row r="16" spans="1:14" ht="14.25" x14ac:dyDescent="0.2">
      <c r="A16" s="31" t="s">
        <v>19</v>
      </c>
      <c r="B16" s="31"/>
      <c r="C16" s="32"/>
      <c r="D16" s="33"/>
      <c r="E16" s="42">
        <v>1.6400000000000001E-2</v>
      </c>
      <c r="F16" s="43">
        <v>2000</v>
      </c>
      <c r="G16" s="36">
        <f>F16*E16</f>
        <v>32.800000000000004</v>
      </c>
      <c r="H16" s="37"/>
      <c r="I16" s="42">
        <v>1.6500000000000001E-2</v>
      </c>
      <c r="J16" s="44">
        <f>F16</f>
        <v>2000</v>
      </c>
      <c r="K16" s="36">
        <f>J16*I16</f>
        <v>33</v>
      </c>
      <c r="L16" s="37"/>
      <c r="M16" s="40">
        <f>K16-G16</f>
        <v>0.19999999999999574</v>
      </c>
      <c r="N16" s="41">
        <f>IF((G16)=0,"",(M16/G16))</f>
        <v>6.0975609756096253E-3</v>
      </c>
    </row>
    <row r="17" spans="1:168" ht="14.25" x14ac:dyDescent="0.2">
      <c r="A17" s="45" t="s">
        <v>20</v>
      </c>
      <c r="B17" s="45"/>
      <c r="C17" s="32"/>
      <c r="D17" s="33"/>
      <c r="E17" s="46">
        <v>0</v>
      </c>
      <c r="F17" s="35">
        <v>1</v>
      </c>
      <c r="G17" s="36">
        <f t="shared" ref="G17:G18" si="0">F17*E17</f>
        <v>0</v>
      </c>
      <c r="H17" s="37"/>
      <c r="I17" s="46">
        <v>4.47</v>
      </c>
      <c r="J17" s="38">
        <v>1</v>
      </c>
      <c r="K17" s="39">
        <f t="shared" ref="K17:K18" si="1">J17*I17</f>
        <v>4.47</v>
      </c>
      <c r="L17" s="37"/>
      <c r="M17" s="40">
        <f t="shared" ref="M17:M20" si="2">K17-G17</f>
        <v>4.47</v>
      </c>
      <c r="N17" s="41" t="str">
        <f t="shared" ref="N17:N20" si="3">IF((G17)=0,"",(M17/G17))</f>
        <v/>
      </c>
    </row>
    <row r="18" spans="1:168" ht="14.25" x14ac:dyDescent="0.2">
      <c r="A18" s="47" t="s">
        <v>21</v>
      </c>
      <c r="B18" s="48"/>
      <c r="C18" s="49"/>
      <c r="D18" s="50"/>
      <c r="E18" s="51">
        <v>-2.0000000000000001E-4</v>
      </c>
      <c r="F18" s="52">
        <v>2000</v>
      </c>
      <c r="G18" s="53">
        <f t="shared" si="0"/>
        <v>-0.4</v>
      </c>
      <c r="H18" s="54"/>
      <c r="I18" s="51">
        <v>-2.0000000000000001E-4</v>
      </c>
      <c r="J18" s="55">
        <f>F18</f>
        <v>2000</v>
      </c>
      <c r="K18" s="53">
        <f t="shared" si="1"/>
        <v>-0.4</v>
      </c>
      <c r="L18" s="54"/>
      <c r="M18" s="56">
        <f t="shared" si="2"/>
        <v>0</v>
      </c>
      <c r="N18" s="57">
        <f t="shared" si="3"/>
        <v>0</v>
      </c>
    </row>
    <row r="19" spans="1:168" s="70" customFormat="1" ht="15" x14ac:dyDescent="0.2">
      <c r="A19" s="58" t="s">
        <v>22</v>
      </c>
      <c r="B19" s="59"/>
      <c r="C19" s="59"/>
      <c r="D19" s="60"/>
      <c r="E19" s="61"/>
      <c r="F19" s="62"/>
      <c r="G19" s="63">
        <f>SUM(G15:G18)</f>
        <v>57.910000000000004</v>
      </c>
      <c r="H19" s="64"/>
      <c r="I19" s="61"/>
      <c r="J19" s="65"/>
      <c r="K19" s="63">
        <f>SUM(K15:K18)</f>
        <v>62.699999999999996</v>
      </c>
      <c r="L19" s="66"/>
      <c r="M19" s="67">
        <f t="shared" si="2"/>
        <v>4.789999999999992</v>
      </c>
      <c r="N19" s="68">
        <f t="shared" si="3"/>
        <v>8.2714557071317418E-2</v>
      </c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</row>
    <row r="20" spans="1:168" ht="14.25" x14ac:dyDescent="0.2">
      <c r="A20" s="71" t="s">
        <v>23</v>
      </c>
      <c r="B20" s="72"/>
      <c r="C20" s="73"/>
      <c r="D20" s="74"/>
      <c r="E20" s="42">
        <f>E33</f>
        <v>9.0999999999999998E-2</v>
      </c>
      <c r="F20" s="75">
        <f>E5*(E3-1)</f>
        <v>75.400000000000134</v>
      </c>
      <c r="G20" s="36">
        <f>E20*F20</f>
        <v>6.8614000000000122</v>
      </c>
      <c r="H20" s="64"/>
      <c r="I20" s="42">
        <f>E20</f>
        <v>9.0999999999999998E-2</v>
      </c>
      <c r="J20" s="75">
        <f>F20</f>
        <v>75.400000000000134</v>
      </c>
      <c r="K20" s="36">
        <f>I20*J20</f>
        <v>6.8614000000000122</v>
      </c>
      <c r="L20" s="76"/>
      <c r="M20" s="40">
        <f t="shared" si="2"/>
        <v>0</v>
      </c>
      <c r="N20" s="41">
        <f t="shared" si="3"/>
        <v>0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</row>
    <row r="21" spans="1:168" ht="25.5" x14ac:dyDescent="0.2">
      <c r="A21" s="71" t="s">
        <v>24</v>
      </c>
      <c r="B21" s="72"/>
      <c r="C21" s="73"/>
      <c r="D21" s="74"/>
      <c r="E21" s="42">
        <v>1E-3</v>
      </c>
      <c r="F21" s="75">
        <v>2000</v>
      </c>
      <c r="G21" s="36">
        <f>F21*E21</f>
        <v>2</v>
      </c>
      <c r="H21" s="64"/>
      <c r="I21" s="42">
        <v>-2.9999999999999992E-4</v>
      </c>
      <c r="J21" s="75">
        <f>F21</f>
        <v>2000</v>
      </c>
      <c r="K21" s="36">
        <f>J21*I21</f>
        <v>-0.59999999999999987</v>
      </c>
      <c r="L21" s="76"/>
      <c r="M21" s="40">
        <f>K21-G21</f>
        <v>-2.5999999999999996</v>
      </c>
      <c r="N21" s="41">
        <f>IF((G21)=0,"",(M21/G21))</f>
        <v>-1.2999999999999998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</row>
    <row r="22" spans="1:168" ht="14.25" x14ac:dyDescent="0.2">
      <c r="A22" s="77" t="s">
        <v>25</v>
      </c>
      <c r="B22" s="72"/>
      <c r="C22" s="73"/>
      <c r="D22" s="74"/>
      <c r="E22" s="42"/>
      <c r="F22" s="75">
        <v>2000</v>
      </c>
      <c r="G22" s="36">
        <f>F22*E22</f>
        <v>0</v>
      </c>
      <c r="H22" s="64"/>
      <c r="I22" s="42"/>
      <c r="J22" s="75">
        <f>F22</f>
        <v>2000</v>
      </c>
      <c r="K22" s="36">
        <f>J22*I22</f>
        <v>0</v>
      </c>
      <c r="L22" s="76"/>
      <c r="M22" s="40">
        <f>K22-G22</f>
        <v>0</v>
      </c>
      <c r="N22" s="41" t="str">
        <f>IF((G22)=0,"",(M22/G22))</f>
        <v/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</row>
    <row r="23" spans="1:168" ht="14.25" x14ac:dyDescent="0.2">
      <c r="A23" s="77" t="s">
        <v>26</v>
      </c>
      <c r="B23" s="72"/>
      <c r="C23" s="73"/>
      <c r="D23" s="74"/>
      <c r="E23" s="42">
        <v>0.79</v>
      </c>
      <c r="F23" s="75">
        <v>1</v>
      </c>
      <c r="G23" s="36">
        <f>F23*E23</f>
        <v>0.79</v>
      </c>
      <c r="H23" s="64"/>
      <c r="I23" s="42">
        <v>0.79</v>
      </c>
      <c r="J23" s="75">
        <f>F23</f>
        <v>1</v>
      </c>
      <c r="K23" s="36">
        <f>J23*I23</f>
        <v>0.79</v>
      </c>
      <c r="L23" s="76"/>
      <c r="M23" s="40">
        <f>K23-G23</f>
        <v>0</v>
      </c>
      <c r="N23" s="41">
        <f>IF((G23)=0,"",(M23/G23))</f>
        <v>0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</row>
    <row r="24" spans="1:168" ht="25.5" x14ac:dyDescent="0.2">
      <c r="A24" s="78" t="s">
        <v>27</v>
      </c>
      <c r="B24" s="79"/>
      <c r="C24" s="79"/>
      <c r="D24" s="80"/>
      <c r="E24" s="81"/>
      <c r="F24" s="81"/>
      <c r="G24" s="82">
        <f>SUM(G21:G23)+G19</f>
        <v>60.7</v>
      </c>
      <c r="H24" s="64"/>
      <c r="I24" s="81"/>
      <c r="J24" s="83"/>
      <c r="K24" s="82">
        <f>SUM(K21:K23)+K19</f>
        <v>62.889999999999993</v>
      </c>
      <c r="L24" s="66"/>
      <c r="M24" s="84">
        <f t="shared" ref="M24:M39" si="4">K24-G24</f>
        <v>2.1899999999999906</v>
      </c>
      <c r="N24" s="85">
        <f t="shared" ref="N24:N39" si="5">IF((G24)=0,"",(M24/G24))</f>
        <v>3.6079077429983369E-2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</row>
    <row r="25" spans="1:168" ht="14.25" x14ac:dyDescent="0.2">
      <c r="A25" s="86" t="s">
        <v>28</v>
      </c>
      <c r="B25" s="86"/>
      <c r="C25" s="87"/>
      <c r="D25" s="88"/>
      <c r="E25" s="42">
        <v>7.1999999999999998E-3</v>
      </c>
      <c r="F25" s="89">
        <v>2075.4</v>
      </c>
      <c r="G25" s="36">
        <f>F25*E25</f>
        <v>14.942880000000001</v>
      </c>
      <c r="H25" s="64"/>
      <c r="I25" s="42">
        <v>6.8999999999999999E-3</v>
      </c>
      <c r="J25" s="90">
        <f>F25</f>
        <v>2075.4</v>
      </c>
      <c r="K25" s="36">
        <f>J25*I25</f>
        <v>14.320260000000001</v>
      </c>
      <c r="L25" s="76"/>
      <c r="M25" s="40">
        <f t="shared" si="4"/>
        <v>-0.62261999999999951</v>
      </c>
      <c r="N25" s="41">
        <f t="shared" si="5"/>
        <v>-4.166666666666663E-2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</row>
    <row r="26" spans="1:168" ht="14.25" x14ac:dyDescent="0.2">
      <c r="A26" s="156" t="s">
        <v>29</v>
      </c>
      <c r="B26" s="156"/>
      <c r="C26" s="156"/>
      <c r="D26" s="88"/>
      <c r="E26" s="42">
        <v>4.1999999999999997E-3</v>
      </c>
      <c r="F26" s="89">
        <v>2075.4</v>
      </c>
      <c r="G26" s="36">
        <f>F26*E26</f>
        <v>8.7166800000000002</v>
      </c>
      <c r="H26" s="64"/>
      <c r="I26" s="42">
        <v>4.0000000000000001E-3</v>
      </c>
      <c r="J26" s="90">
        <f>F26</f>
        <v>2075.4</v>
      </c>
      <c r="K26" s="36">
        <f>J26*I26</f>
        <v>8.3016000000000005</v>
      </c>
      <c r="L26" s="76"/>
      <c r="M26" s="40">
        <f t="shared" si="4"/>
        <v>-0.41507999999999967</v>
      </c>
      <c r="N26" s="41">
        <f t="shared" si="5"/>
        <v>-4.7619047619047582E-2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</row>
    <row r="27" spans="1:168" ht="25.5" x14ac:dyDescent="0.2">
      <c r="A27" s="78" t="s">
        <v>30</v>
      </c>
      <c r="B27" s="91"/>
      <c r="C27" s="91"/>
      <c r="D27" s="92"/>
      <c r="E27" s="81"/>
      <c r="F27" s="81"/>
      <c r="G27" s="82">
        <f>SUM(G24:G26)</f>
        <v>84.359560000000002</v>
      </c>
      <c r="H27" s="93"/>
      <c r="I27" s="94"/>
      <c r="J27" s="95"/>
      <c r="K27" s="82">
        <f>SUM(K24:K26)</f>
        <v>85.511859999999984</v>
      </c>
      <c r="L27" s="96"/>
      <c r="M27" s="84">
        <f t="shared" si="4"/>
        <v>1.1522999999999826</v>
      </c>
      <c r="N27" s="85">
        <f t="shared" si="5"/>
        <v>1.3659388455795438E-2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</row>
    <row r="28" spans="1:168" ht="25.5" x14ac:dyDescent="0.2">
      <c r="A28" s="97" t="s">
        <v>31</v>
      </c>
      <c r="B28" s="72"/>
      <c r="C28" s="73"/>
      <c r="D28" s="74"/>
      <c r="E28" s="98">
        <v>4.4000000000000003E-3</v>
      </c>
      <c r="F28" s="89">
        <f>E5*E3</f>
        <v>2075.4</v>
      </c>
      <c r="G28" s="99">
        <f t="shared" ref="G28:G31" si="6">F28*E28</f>
        <v>9.1317600000000017</v>
      </c>
      <c r="H28" s="76"/>
      <c r="I28" s="98">
        <v>4.4000000000000003E-3</v>
      </c>
      <c r="J28" s="90">
        <f>E5*E3</f>
        <v>2075.4</v>
      </c>
      <c r="K28" s="99">
        <f t="shared" ref="K28:K31" si="7">J28*I28</f>
        <v>9.1317600000000017</v>
      </c>
      <c r="L28" s="76"/>
      <c r="M28" s="40">
        <f t="shared" si="4"/>
        <v>0</v>
      </c>
      <c r="N28" s="100">
        <f t="shared" si="5"/>
        <v>0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</row>
    <row r="29" spans="1:168" ht="25.5" x14ac:dyDescent="0.2">
      <c r="A29" s="97" t="s">
        <v>32</v>
      </c>
      <c r="B29" s="72"/>
      <c r="C29" s="73"/>
      <c r="D29" s="74"/>
      <c r="E29" s="98">
        <v>1.1999999999999999E-3</v>
      </c>
      <c r="F29" s="89">
        <f>E5*E3</f>
        <v>2075.4</v>
      </c>
      <c r="G29" s="99">
        <f t="shared" si="6"/>
        <v>2.4904799999999998</v>
      </c>
      <c r="H29" s="76"/>
      <c r="I29" s="98">
        <v>1.1999999999999999E-3</v>
      </c>
      <c r="J29" s="90">
        <f>E5*E3</f>
        <v>2075.4</v>
      </c>
      <c r="K29" s="99">
        <f t="shared" si="7"/>
        <v>2.4904799999999998</v>
      </c>
      <c r="L29" s="76"/>
      <c r="M29" s="40">
        <f t="shared" si="4"/>
        <v>0</v>
      </c>
      <c r="N29" s="100">
        <f t="shared" si="5"/>
        <v>0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</row>
    <row r="30" spans="1:168" ht="14.25" x14ac:dyDescent="0.2">
      <c r="A30" s="72" t="s">
        <v>33</v>
      </c>
      <c r="B30" s="72"/>
      <c r="C30" s="73"/>
      <c r="D30" s="74"/>
      <c r="E30" s="98">
        <v>0.25</v>
      </c>
      <c r="F30" s="89">
        <v>1</v>
      </c>
      <c r="G30" s="99">
        <f t="shared" si="6"/>
        <v>0.25</v>
      </c>
      <c r="H30" s="76"/>
      <c r="I30" s="98">
        <v>0.25</v>
      </c>
      <c r="J30" s="90">
        <v>1</v>
      </c>
      <c r="K30" s="99">
        <f t="shared" si="7"/>
        <v>0.25</v>
      </c>
      <c r="L30" s="76"/>
      <c r="M30" s="40">
        <f t="shared" si="4"/>
        <v>0</v>
      </c>
      <c r="N30" s="100">
        <f t="shared" si="5"/>
        <v>0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</row>
    <row r="31" spans="1:168" ht="14.25" x14ac:dyDescent="0.2">
      <c r="A31" s="72" t="s">
        <v>34</v>
      </c>
      <c r="B31" s="72"/>
      <c r="C31" s="73"/>
      <c r="D31" s="74"/>
      <c r="E31" s="98">
        <v>7.0000000000000001E-3</v>
      </c>
      <c r="F31" s="89">
        <f>E5</f>
        <v>2000</v>
      </c>
      <c r="G31" s="99">
        <f t="shared" si="6"/>
        <v>14</v>
      </c>
      <c r="H31" s="76"/>
      <c r="I31" s="98">
        <v>7.0000000000000001E-3</v>
      </c>
      <c r="J31" s="90">
        <f>E5</f>
        <v>2000</v>
      </c>
      <c r="K31" s="99">
        <f t="shared" si="7"/>
        <v>14</v>
      </c>
      <c r="L31" s="76"/>
      <c r="M31" s="40">
        <f t="shared" si="4"/>
        <v>0</v>
      </c>
      <c r="N31" s="100">
        <f t="shared" si="5"/>
        <v>0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</row>
    <row r="32" spans="1:168" ht="14.25" x14ac:dyDescent="0.2">
      <c r="A32" s="72" t="s">
        <v>41</v>
      </c>
      <c r="B32" s="72"/>
      <c r="C32" s="73"/>
      <c r="D32" s="74"/>
      <c r="E32" s="98">
        <v>7.8E-2</v>
      </c>
      <c r="F32" s="89">
        <v>750</v>
      </c>
      <c r="G32" s="99">
        <f>E32*F32</f>
        <v>58.5</v>
      </c>
      <c r="H32" s="76"/>
      <c r="I32" s="98">
        <f>E32</f>
        <v>7.8E-2</v>
      </c>
      <c r="J32" s="90">
        <f>F32</f>
        <v>750</v>
      </c>
      <c r="K32" s="99">
        <f>I32*J32</f>
        <v>58.5</v>
      </c>
      <c r="L32" s="76"/>
      <c r="M32" s="40">
        <f t="shared" si="4"/>
        <v>0</v>
      </c>
      <c r="N32" s="100">
        <f t="shared" si="5"/>
        <v>0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</row>
    <row r="33" spans="1:168" ht="15" thickBot="1" x14ac:dyDescent="0.25">
      <c r="A33" s="72" t="s">
        <v>42</v>
      </c>
      <c r="B33" s="72"/>
      <c r="C33" s="73"/>
      <c r="D33" s="74"/>
      <c r="E33" s="98">
        <v>9.0999999999999998E-2</v>
      </c>
      <c r="F33" s="89">
        <f>E5-F32</f>
        <v>1250</v>
      </c>
      <c r="G33" s="99">
        <f>E33*F33</f>
        <v>113.75</v>
      </c>
      <c r="H33" s="76"/>
      <c r="I33" s="98">
        <f>E33</f>
        <v>9.0999999999999998E-2</v>
      </c>
      <c r="J33" s="90">
        <f>F33</f>
        <v>1250</v>
      </c>
      <c r="K33" s="99">
        <f>I33*J33</f>
        <v>113.75</v>
      </c>
      <c r="L33" s="76"/>
      <c r="M33" s="40">
        <f t="shared" si="4"/>
        <v>0</v>
      </c>
      <c r="N33" s="100">
        <f t="shared" si="5"/>
        <v>0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</row>
    <row r="34" spans="1:168" ht="15" thickBot="1" x14ac:dyDescent="0.25">
      <c r="A34" s="102"/>
      <c r="B34" s="103"/>
      <c r="C34" s="103"/>
      <c r="D34" s="104"/>
      <c r="E34" s="105"/>
      <c r="F34" s="106"/>
      <c r="G34" s="107"/>
      <c r="H34" s="108"/>
      <c r="I34" s="105"/>
      <c r="J34" s="109"/>
      <c r="K34" s="107"/>
      <c r="L34" s="108"/>
      <c r="M34" s="110"/>
      <c r="N34" s="111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</row>
    <row r="35" spans="1:168" ht="15" x14ac:dyDescent="0.2">
      <c r="A35" s="112" t="s">
        <v>43</v>
      </c>
      <c r="B35" s="72"/>
      <c r="C35" s="72"/>
      <c r="D35" s="113"/>
      <c r="E35" s="114"/>
      <c r="F35" s="115"/>
      <c r="G35" s="116">
        <f>SUM(G27:G33,)</f>
        <v>282.48180000000002</v>
      </c>
      <c r="H35" s="117"/>
      <c r="I35" s="118"/>
      <c r="J35" s="118"/>
      <c r="K35" s="119">
        <f>SUM(K27:K33)</f>
        <v>283.63409999999999</v>
      </c>
      <c r="L35" s="120"/>
      <c r="M35" s="121">
        <f t="shared" ref="M35" si="8">K35-G35</f>
        <v>1.1522999999999683</v>
      </c>
      <c r="N35" s="122">
        <f t="shared" ref="N35" si="9">IF((G35)=0,"",(M35/G35))</f>
        <v>4.0792008547098193E-3</v>
      </c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</row>
    <row r="36" spans="1:168" ht="14.25" x14ac:dyDescent="0.2">
      <c r="A36" s="123" t="s">
        <v>36</v>
      </c>
      <c r="B36" s="72"/>
      <c r="C36" s="72"/>
      <c r="D36" s="113"/>
      <c r="E36" s="114">
        <v>0.13</v>
      </c>
      <c r="F36" s="124"/>
      <c r="G36" s="125">
        <f>G35*E36</f>
        <v>36.722634000000006</v>
      </c>
      <c r="H36" s="35"/>
      <c r="I36" s="114">
        <v>0.13</v>
      </c>
      <c r="J36" s="35"/>
      <c r="K36" s="126">
        <f>K35*I36</f>
        <v>36.872433000000001</v>
      </c>
      <c r="L36" s="127"/>
      <c r="M36" s="128">
        <f t="shared" si="4"/>
        <v>0.14979899999999446</v>
      </c>
      <c r="N36" s="129">
        <f t="shared" si="5"/>
        <v>4.0792008547097802E-3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</row>
    <row r="37" spans="1:168" ht="14.25" x14ac:dyDescent="0.2">
      <c r="A37" s="130" t="s">
        <v>37</v>
      </c>
      <c r="B37" s="72"/>
      <c r="C37" s="72"/>
      <c r="D37" s="113"/>
      <c r="E37" s="35"/>
      <c r="F37" s="124"/>
      <c r="G37" s="125">
        <f>G35+G36</f>
        <v>319.20443400000005</v>
      </c>
      <c r="H37" s="35"/>
      <c r="I37" s="35"/>
      <c r="J37" s="35"/>
      <c r="K37" s="126">
        <f>K35+K36</f>
        <v>320.50653299999999</v>
      </c>
      <c r="L37" s="127"/>
      <c r="M37" s="128">
        <f t="shared" si="4"/>
        <v>1.3020989999999415</v>
      </c>
      <c r="N37" s="129">
        <f t="shared" si="5"/>
        <v>4.0792008547097481E-3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</row>
    <row r="38" spans="1:168" ht="14.25" x14ac:dyDescent="0.2">
      <c r="A38" s="157" t="s">
        <v>38</v>
      </c>
      <c r="B38" s="157"/>
      <c r="C38" s="157"/>
      <c r="D38" s="113"/>
      <c r="E38" s="35"/>
      <c r="F38" s="124"/>
      <c r="G38" s="131">
        <f>ROUND(-G37*10%,2)</f>
        <v>-31.92</v>
      </c>
      <c r="H38" s="35"/>
      <c r="I38" s="35"/>
      <c r="J38" s="35"/>
      <c r="K38" s="132">
        <f>ROUND(-K37*10%,2)</f>
        <v>-32.049999999999997</v>
      </c>
      <c r="L38" s="127"/>
      <c r="M38" s="133">
        <f t="shared" si="4"/>
        <v>-0.12999999999999545</v>
      </c>
      <c r="N38" s="134">
        <f t="shared" si="5"/>
        <v>4.0726817042605092E-3</v>
      </c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</row>
    <row r="39" spans="1:168" ht="15.75" thickBot="1" x14ac:dyDescent="0.25">
      <c r="A39" s="158" t="s">
        <v>44</v>
      </c>
      <c r="B39" s="158"/>
      <c r="C39" s="158"/>
      <c r="D39" s="135"/>
      <c r="E39" s="136"/>
      <c r="F39" s="137"/>
      <c r="G39" s="138">
        <f>G37+G38</f>
        <v>287.28443400000003</v>
      </c>
      <c r="H39" s="139"/>
      <c r="I39" s="139"/>
      <c r="J39" s="139"/>
      <c r="K39" s="140">
        <f>K37+K38</f>
        <v>288.45653299999998</v>
      </c>
      <c r="L39" s="141"/>
      <c r="M39" s="67">
        <f t="shared" si="4"/>
        <v>1.172098999999946</v>
      </c>
      <c r="N39" s="68">
        <f t="shared" si="5"/>
        <v>4.0799251935799133E-3</v>
      </c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</row>
    <row r="40" spans="1:168" ht="13.5" thickBot="1" x14ac:dyDescent="0.25">
      <c r="A40" s="102"/>
      <c r="B40" s="103"/>
      <c r="C40" s="103"/>
      <c r="D40" s="104"/>
      <c r="E40" s="142"/>
      <c r="F40" s="143"/>
      <c r="G40" s="144"/>
      <c r="H40" s="145"/>
      <c r="I40" s="142"/>
      <c r="J40" s="145"/>
      <c r="K40" s="146"/>
      <c r="L40" s="143"/>
      <c r="M40" s="147"/>
      <c r="N40" s="148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</row>
    <row r="41" spans="1:168" x14ac:dyDescent="0.2">
      <c r="A41" s="1"/>
      <c r="B41" s="1"/>
      <c r="C41" s="1"/>
      <c r="K41" s="149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</row>
    <row r="42" spans="1:168" x14ac:dyDescent="0.2">
      <c r="A42" s="1"/>
      <c r="B42" s="1"/>
      <c r="C42" s="1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</row>
    <row r="43" spans="1:168" x14ac:dyDescent="0.2">
      <c r="A43" s="1"/>
      <c r="B43" s="1"/>
      <c r="C43" s="1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</row>
    <row r="44" spans="1:168" x14ac:dyDescent="0.2">
      <c r="A44" s="13" t="s">
        <v>40</v>
      </c>
      <c r="B44" s="1"/>
      <c r="C44" s="1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</row>
    <row r="45" spans="1:168" x14ac:dyDescent="0.2">
      <c r="A45" s="1"/>
      <c r="B45" s="1"/>
      <c r="C45" s="1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</row>
  </sheetData>
  <mergeCells count="11">
    <mergeCell ref="M12:N12"/>
    <mergeCell ref="A39:C39"/>
    <mergeCell ref="C1:K1"/>
    <mergeCell ref="E10:J10"/>
    <mergeCell ref="E12:G12"/>
    <mergeCell ref="I12:K12"/>
    <mergeCell ref="C13:C14"/>
    <mergeCell ref="M13:M14"/>
    <mergeCell ref="N13:N14"/>
    <mergeCell ref="A26:C26"/>
    <mergeCell ref="A38:C38"/>
  </mergeCells>
  <dataValidations count="4">
    <dataValidation type="list" allowBlank="1" showInputMessage="1" showErrorMessage="1" sqref="C1">
      <formula1>BI_LDCLIST</formula1>
    </dataValidation>
    <dataValidation showDropDown="1" showInputMessage="1" showErrorMessage="1" prompt="Select Charge Unit - monthly, per kWh, per kW" sqref="C15:C18 C21:C23 C25 C28:C33"/>
    <dataValidation type="list" allowBlank="1" showInputMessage="1" showErrorMessage="1" sqref="D25:D26 D40 D15:D18 D21:D23 D28:D34">
      <formula1>#REF!</formula1>
    </dataValidation>
    <dataValidation type="list" allowBlank="1" showInputMessage="1" showErrorMessage="1" prompt="Select Charge Unit - monthly, per kWh, per kW" sqref="C34 C40">
      <formula1>"Monthly, per kWh, per kW"</formula1>
    </dataValidation>
  </dataValidations>
  <pageMargins left="0.7" right="0.7" top="0.75" bottom="0.75" header="0.3" footer="0.3"/>
  <pageSetup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L45"/>
  <sheetViews>
    <sheetView workbookViewId="0">
      <selection activeCell="I16" sqref="I16"/>
    </sheetView>
  </sheetViews>
  <sheetFormatPr defaultRowHeight="12.75" x14ac:dyDescent="0.2"/>
  <cols>
    <col min="1" max="1" width="23.25" style="2" customWidth="1"/>
    <col min="2" max="2" width="1.125" style="2" customWidth="1"/>
    <col min="3" max="3" width="9.875" style="2" customWidth="1"/>
    <col min="4" max="4" width="1.125" style="2" customWidth="1"/>
    <col min="5" max="5" width="10.75" style="2" customWidth="1"/>
    <col min="6" max="6" width="10.75" style="2" bestFit="1" customWidth="1"/>
    <col min="7" max="7" width="12.75" style="2" customWidth="1"/>
    <col min="8" max="8" width="2.5" style="2" customWidth="1"/>
    <col min="9" max="9" width="10.625" style="2" customWidth="1"/>
    <col min="10" max="10" width="10.75" style="2" customWidth="1"/>
    <col min="11" max="11" width="16.5" style="2" customWidth="1"/>
    <col min="12" max="12" width="2.5" style="2" customWidth="1"/>
    <col min="13" max="13" width="16.5" style="2" customWidth="1"/>
    <col min="14" max="14" width="11.25" style="2" customWidth="1"/>
    <col min="15" max="15" width="3.375" style="1" customWidth="1"/>
    <col min="16" max="18" width="9" style="1"/>
    <col min="19" max="19" width="0" style="1" hidden="1" customWidth="1"/>
    <col min="20" max="25" width="9" style="1"/>
    <col min="26" max="27" width="0" style="2" hidden="1" customWidth="1"/>
    <col min="28" max="28" width="9" style="2"/>
    <col min="29" max="168" width="9" style="1"/>
    <col min="169" max="16384" width="9" style="2"/>
  </cols>
  <sheetData>
    <row r="1" spans="1:14" ht="15.75" x14ac:dyDescent="0.2">
      <c r="A1" s="3" t="s">
        <v>0</v>
      </c>
      <c r="C1" s="159" t="s">
        <v>45</v>
      </c>
      <c r="D1" s="159"/>
      <c r="E1" s="159"/>
      <c r="F1" s="159"/>
      <c r="G1" s="159"/>
      <c r="H1" s="159"/>
      <c r="I1" s="159"/>
      <c r="J1" s="159"/>
      <c r="K1" s="159"/>
      <c r="L1" s="4"/>
      <c r="M1" s="4"/>
      <c r="N1" s="4"/>
    </row>
    <row r="2" spans="1:14" s="1" customFormat="1" ht="15.75" x14ac:dyDescent="0.25">
      <c r="A2" s="5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12.75" customHeight="1" x14ac:dyDescent="0.25">
      <c r="A3" s="3" t="s">
        <v>2</v>
      </c>
      <c r="C3" s="8"/>
      <c r="D3" s="8"/>
      <c r="E3" s="9">
        <v>1.0377000000000001</v>
      </c>
      <c r="F3" s="8"/>
      <c r="G3" s="8"/>
      <c r="H3" s="8"/>
      <c r="I3" s="8"/>
      <c r="J3" s="8"/>
      <c r="K3" s="8"/>
      <c r="L3" s="8"/>
      <c r="M3" s="8"/>
      <c r="N3" s="8"/>
    </row>
    <row r="4" spans="1:14" s="1" customFormat="1" ht="12.75" customHeight="1" x14ac:dyDescent="0.25">
      <c r="A4" s="5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ht="12.75" customHeight="1" x14ac:dyDescent="0.2">
      <c r="A5" s="3" t="s">
        <v>3</v>
      </c>
      <c r="C5" s="10" t="s">
        <v>4</v>
      </c>
      <c r="D5" s="11"/>
      <c r="E5" s="12">
        <v>1000</v>
      </c>
    </row>
    <row r="6" spans="1:14" s="1" customFormat="1" ht="12.75" customHeight="1" x14ac:dyDescent="0.2">
      <c r="F6" s="13"/>
    </row>
    <row r="7" spans="1:14" ht="12.75" customHeight="1" x14ac:dyDescent="0.2">
      <c r="A7" s="14" t="s">
        <v>5</v>
      </c>
      <c r="F7" s="11"/>
    </row>
    <row r="8" spans="1:14" ht="12.75" customHeight="1" x14ac:dyDescent="0.2">
      <c r="A8" s="15" t="s">
        <v>6</v>
      </c>
      <c r="B8" s="16"/>
      <c r="C8" s="17" t="s">
        <v>7</v>
      </c>
      <c r="D8" s="18"/>
      <c r="E8" s="19"/>
      <c r="F8" s="11"/>
    </row>
    <row r="9" spans="1:14" ht="12.75" customHeight="1" x14ac:dyDescent="0.2">
      <c r="A9" s="15" t="s">
        <v>8</v>
      </c>
      <c r="B9" s="16"/>
      <c r="C9" s="17"/>
      <c r="D9" s="18"/>
      <c r="E9" s="20"/>
    </row>
    <row r="10" spans="1:14" s="1" customFormat="1" x14ac:dyDescent="0.2">
      <c r="A10" s="21"/>
      <c r="C10" s="22"/>
      <c r="D10" s="13"/>
      <c r="E10" s="160" t="str">
        <f>IF(AND(ISNUMBER(E8), ISBLANK(E9)), "Please enter a load factor", "")</f>
        <v/>
      </c>
      <c r="F10" s="160"/>
      <c r="G10" s="160"/>
      <c r="H10" s="160"/>
      <c r="I10" s="160"/>
      <c r="J10" s="160"/>
    </row>
    <row r="11" spans="1:14" s="1" customFormat="1" x14ac:dyDescent="0.2">
      <c r="A11" s="23"/>
    </row>
    <row r="12" spans="1:14" s="1" customFormat="1" x14ac:dyDescent="0.2">
      <c r="A12" s="23"/>
      <c r="C12" s="24"/>
      <c r="D12" s="24"/>
      <c r="E12" s="161" t="s">
        <v>9</v>
      </c>
      <c r="F12" s="162"/>
      <c r="G12" s="163"/>
      <c r="I12" s="161" t="s">
        <v>10</v>
      </c>
      <c r="J12" s="162"/>
      <c r="K12" s="163"/>
      <c r="M12" s="161" t="s">
        <v>11</v>
      </c>
      <c r="N12" s="163"/>
    </row>
    <row r="13" spans="1:14" s="1" customFormat="1" x14ac:dyDescent="0.2">
      <c r="A13" s="23"/>
      <c r="C13" s="150"/>
      <c r="D13" s="25"/>
      <c r="E13" s="26" t="s">
        <v>12</v>
      </c>
      <c r="F13" s="26" t="s">
        <v>13</v>
      </c>
      <c r="G13" s="27" t="s">
        <v>14</v>
      </c>
      <c r="I13" s="26" t="s">
        <v>12</v>
      </c>
      <c r="J13" s="28" t="s">
        <v>13</v>
      </c>
      <c r="K13" s="27" t="s">
        <v>14</v>
      </c>
      <c r="M13" s="152" t="s">
        <v>15</v>
      </c>
      <c r="N13" s="154" t="s">
        <v>16</v>
      </c>
    </row>
    <row r="14" spans="1:14" s="1" customFormat="1" x14ac:dyDescent="0.2">
      <c r="A14" s="23"/>
      <c r="C14" s="151"/>
      <c r="D14" s="25"/>
      <c r="E14" s="29" t="s">
        <v>17</v>
      </c>
      <c r="F14" s="29"/>
      <c r="G14" s="30" t="s">
        <v>17</v>
      </c>
      <c r="I14" s="29" t="s">
        <v>17</v>
      </c>
      <c r="J14" s="30"/>
      <c r="K14" s="30" t="s">
        <v>17</v>
      </c>
      <c r="M14" s="153"/>
      <c r="N14" s="155"/>
    </row>
    <row r="15" spans="1:14" ht="14.25" x14ac:dyDescent="0.2">
      <c r="A15" s="31" t="s">
        <v>18</v>
      </c>
      <c r="B15" s="31"/>
      <c r="C15" s="32"/>
      <c r="D15" s="33"/>
      <c r="E15" s="34">
        <v>10.82</v>
      </c>
      <c r="F15" s="35">
        <v>1</v>
      </c>
      <c r="G15" s="36">
        <f>F15*E15</f>
        <v>10.82</v>
      </c>
      <c r="H15" s="37"/>
      <c r="I15" s="34">
        <v>10.87</v>
      </c>
      <c r="J15" s="38">
        <v>1</v>
      </c>
      <c r="K15" s="39">
        <f>J15*I15</f>
        <v>10.87</v>
      </c>
      <c r="L15" s="37"/>
      <c r="M15" s="40">
        <f>K15-G15</f>
        <v>4.9999999999998934E-2</v>
      </c>
      <c r="N15" s="41">
        <f>IF((G15)=0,"",(M15/G15))</f>
        <v>4.6210720887244856E-3</v>
      </c>
    </row>
    <row r="16" spans="1:14" ht="14.25" x14ac:dyDescent="0.2">
      <c r="A16" s="31" t="s">
        <v>19</v>
      </c>
      <c r="B16" s="31"/>
      <c r="C16" s="32"/>
      <c r="D16" s="33"/>
      <c r="E16" s="42">
        <v>2.0199999999999999E-2</v>
      </c>
      <c r="F16" s="43">
        <v>1000</v>
      </c>
      <c r="G16" s="36">
        <f>F16*E16</f>
        <v>20.2</v>
      </c>
      <c r="H16" s="37"/>
      <c r="I16" s="42">
        <v>2.0299999999999999E-2</v>
      </c>
      <c r="J16" s="44">
        <f>F16</f>
        <v>1000</v>
      </c>
      <c r="K16" s="36">
        <f>J16*I16</f>
        <v>20.299999999999997</v>
      </c>
      <c r="L16" s="37"/>
      <c r="M16" s="40">
        <f>K16-G16</f>
        <v>9.9999999999997868E-2</v>
      </c>
      <c r="N16" s="41">
        <f>IF((G16)=0,"",(M16/G16))</f>
        <v>4.9504950495048447E-3</v>
      </c>
    </row>
    <row r="17" spans="1:168" ht="14.25" x14ac:dyDescent="0.2">
      <c r="A17" s="45" t="s">
        <v>20</v>
      </c>
      <c r="B17" s="45"/>
      <c r="C17" s="32"/>
      <c r="D17" s="33"/>
      <c r="E17" s="46"/>
      <c r="F17" s="35">
        <v>1</v>
      </c>
      <c r="G17" s="36">
        <f t="shared" ref="G17:G18" si="0">F17*E17</f>
        <v>0</v>
      </c>
      <c r="H17" s="37"/>
      <c r="I17" s="46">
        <v>0.27</v>
      </c>
      <c r="J17" s="38">
        <v>1</v>
      </c>
      <c r="K17" s="39">
        <f t="shared" ref="K17:K18" si="1">J17*I17</f>
        <v>0.27</v>
      </c>
      <c r="L17" s="37"/>
      <c r="M17" s="40">
        <f t="shared" ref="M17:M20" si="2">K17-G17</f>
        <v>0.27</v>
      </c>
      <c r="N17" s="41" t="str">
        <f t="shared" ref="N17:N20" si="3">IF((G17)=0,"",(M17/G17))</f>
        <v/>
      </c>
    </row>
    <row r="18" spans="1:168" ht="14.25" x14ac:dyDescent="0.2">
      <c r="A18" s="47" t="s">
        <v>21</v>
      </c>
      <c r="B18" s="48"/>
      <c r="C18" s="49"/>
      <c r="D18" s="50"/>
      <c r="E18" s="51">
        <v>-2.9999999999999997E-4</v>
      </c>
      <c r="F18" s="52">
        <v>1000</v>
      </c>
      <c r="G18" s="53">
        <f t="shared" si="0"/>
        <v>-0.3</v>
      </c>
      <c r="H18" s="54"/>
      <c r="I18" s="51">
        <v>-2.9999999999999997E-4</v>
      </c>
      <c r="J18" s="55">
        <f>F18</f>
        <v>1000</v>
      </c>
      <c r="K18" s="53">
        <f t="shared" si="1"/>
        <v>-0.3</v>
      </c>
      <c r="L18" s="54"/>
      <c r="M18" s="56">
        <f t="shared" si="2"/>
        <v>0</v>
      </c>
      <c r="N18" s="57">
        <f t="shared" si="3"/>
        <v>0</v>
      </c>
    </row>
    <row r="19" spans="1:168" s="70" customFormat="1" ht="15" x14ac:dyDescent="0.2">
      <c r="A19" s="58" t="s">
        <v>22</v>
      </c>
      <c r="B19" s="59"/>
      <c r="C19" s="59"/>
      <c r="D19" s="60"/>
      <c r="E19" s="61"/>
      <c r="F19" s="62"/>
      <c r="G19" s="63">
        <f>SUM(G15:G18)</f>
        <v>30.72</v>
      </c>
      <c r="H19" s="64"/>
      <c r="I19" s="61"/>
      <c r="J19" s="65"/>
      <c r="K19" s="63">
        <f>SUM(K15:K18)</f>
        <v>31.139999999999993</v>
      </c>
      <c r="L19" s="66"/>
      <c r="M19" s="67">
        <f t="shared" si="2"/>
        <v>0.4199999999999946</v>
      </c>
      <c r="N19" s="68">
        <f t="shared" si="3"/>
        <v>1.3671874999999825E-2</v>
      </c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</row>
    <row r="20" spans="1:168" ht="14.25" x14ac:dyDescent="0.2">
      <c r="A20" s="71" t="s">
        <v>23</v>
      </c>
      <c r="B20" s="72"/>
      <c r="C20" s="73"/>
      <c r="D20" s="74"/>
      <c r="E20" s="42">
        <f>E33</f>
        <v>9.0999999999999998E-2</v>
      </c>
      <c r="F20" s="75">
        <f>E5*(E3-1)</f>
        <v>37.700000000000067</v>
      </c>
      <c r="G20" s="36">
        <f>E20*F20</f>
        <v>3.4307000000000061</v>
      </c>
      <c r="H20" s="64"/>
      <c r="I20" s="42">
        <f>E20</f>
        <v>9.0999999999999998E-2</v>
      </c>
      <c r="J20" s="75">
        <f>F20</f>
        <v>37.700000000000067</v>
      </c>
      <c r="K20" s="36">
        <f>I20*J20</f>
        <v>3.4307000000000061</v>
      </c>
      <c r="L20" s="76"/>
      <c r="M20" s="40">
        <f t="shared" si="2"/>
        <v>0</v>
      </c>
      <c r="N20" s="41">
        <f t="shared" si="3"/>
        <v>0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</row>
    <row r="21" spans="1:168" ht="25.5" x14ac:dyDescent="0.2">
      <c r="A21" s="71" t="s">
        <v>24</v>
      </c>
      <c r="B21" s="72"/>
      <c r="C21" s="73"/>
      <c r="D21" s="74"/>
      <c r="E21" s="42">
        <v>1.2999999999999999E-3</v>
      </c>
      <c r="F21" s="75">
        <v>1000</v>
      </c>
      <c r="G21" s="36">
        <f>F21*E21</f>
        <v>1.3</v>
      </c>
      <c r="H21" s="64"/>
      <c r="I21" s="42">
        <v>-1.0000000000000005E-4</v>
      </c>
      <c r="J21" s="75">
        <f>F21</f>
        <v>1000</v>
      </c>
      <c r="K21" s="36">
        <f>J21*I21</f>
        <v>-0.10000000000000005</v>
      </c>
      <c r="L21" s="76"/>
      <c r="M21" s="40">
        <f>K21-G21</f>
        <v>-1.4000000000000001</v>
      </c>
      <c r="N21" s="41">
        <f>IF((G21)=0,"",(M21/G21))</f>
        <v>-1.0769230769230771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</row>
    <row r="22" spans="1:168" ht="14.25" x14ac:dyDescent="0.2">
      <c r="A22" s="77" t="s">
        <v>25</v>
      </c>
      <c r="B22" s="72"/>
      <c r="C22" s="73"/>
      <c r="D22" s="74"/>
      <c r="E22" s="42"/>
      <c r="F22" s="75">
        <v>1000</v>
      </c>
      <c r="G22" s="36">
        <f>F22*E22</f>
        <v>0</v>
      </c>
      <c r="H22" s="64"/>
      <c r="I22" s="42"/>
      <c r="J22" s="75">
        <f>F22</f>
        <v>1000</v>
      </c>
      <c r="K22" s="36">
        <f>J22*I22</f>
        <v>0</v>
      </c>
      <c r="L22" s="76"/>
      <c r="M22" s="40">
        <f>K22-G22</f>
        <v>0</v>
      </c>
      <c r="N22" s="41" t="str">
        <f>IF((G22)=0,"",(M22/G22))</f>
        <v/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</row>
    <row r="23" spans="1:168" ht="14.25" x14ac:dyDescent="0.2">
      <c r="A23" s="77" t="s">
        <v>26</v>
      </c>
      <c r="B23" s="72"/>
      <c r="C23" s="73"/>
      <c r="D23" s="74"/>
      <c r="E23" s="42">
        <v>0.79</v>
      </c>
      <c r="F23" s="75">
        <v>1</v>
      </c>
      <c r="G23" s="36">
        <f>F23*E23</f>
        <v>0.79</v>
      </c>
      <c r="H23" s="64"/>
      <c r="I23" s="42">
        <v>0.79</v>
      </c>
      <c r="J23" s="75">
        <f>F23</f>
        <v>1</v>
      </c>
      <c r="K23" s="36">
        <f>J23*I23</f>
        <v>0.79</v>
      </c>
      <c r="L23" s="76"/>
      <c r="M23" s="40">
        <f>K23-G23</f>
        <v>0</v>
      </c>
      <c r="N23" s="41">
        <f>IF((G23)=0,"",(M23/G23))</f>
        <v>0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</row>
    <row r="24" spans="1:168" ht="25.5" x14ac:dyDescent="0.2">
      <c r="A24" s="78" t="s">
        <v>27</v>
      </c>
      <c r="B24" s="79"/>
      <c r="C24" s="79"/>
      <c r="D24" s="80"/>
      <c r="E24" s="81"/>
      <c r="F24" s="81"/>
      <c r="G24" s="82">
        <f>SUM(G21:G23)+G19</f>
        <v>32.81</v>
      </c>
      <c r="H24" s="64"/>
      <c r="I24" s="81"/>
      <c r="J24" s="83"/>
      <c r="K24" s="82">
        <f>SUM(K21:K23)+K19</f>
        <v>31.829999999999995</v>
      </c>
      <c r="L24" s="66"/>
      <c r="M24" s="84">
        <f t="shared" ref="M24:M39" si="4">K24-G24</f>
        <v>-0.98000000000000753</v>
      </c>
      <c r="N24" s="85">
        <f t="shared" ref="N24:N39" si="5">IF((G24)=0,"",(M24/G24))</f>
        <v>-2.9868942395611321E-2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</row>
    <row r="25" spans="1:168" ht="14.25" x14ac:dyDescent="0.2">
      <c r="A25" s="86" t="s">
        <v>28</v>
      </c>
      <c r="B25" s="86"/>
      <c r="C25" s="87"/>
      <c r="D25" s="88"/>
      <c r="E25" s="42">
        <v>7.9000000000000008E-3</v>
      </c>
      <c r="F25" s="89">
        <v>1037.7</v>
      </c>
      <c r="G25" s="36">
        <f>F25*E25</f>
        <v>8.1978300000000015</v>
      </c>
      <c r="H25" s="64"/>
      <c r="I25" s="42">
        <v>7.6E-3</v>
      </c>
      <c r="J25" s="90">
        <f>F25</f>
        <v>1037.7</v>
      </c>
      <c r="K25" s="36">
        <f>J25*I25</f>
        <v>7.88652</v>
      </c>
      <c r="L25" s="76"/>
      <c r="M25" s="40">
        <f t="shared" si="4"/>
        <v>-0.31131000000000153</v>
      </c>
      <c r="N25" s="41">
        <f t="shared" si="5"/>
        <v>-3.7974683544303979E-2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</row>
    <row r="26" spans="1:168" ht="14.25" x14ac:dyDescent="0.2">
      <c r="A26" s="156" t="s">
        <v>29</v>
      </c>
      <c r="B26" s="156"/>
      <c r="C26" s="156"/>
      <c r="D26" s="88"/>
      <c r="E26" s="42">
        <v>4.4999999999999997E-3</v>
      </c>
      <c r="F26" s="89">
        <v>1037.7</v>
      </c>
      <c r="G26" s="36">
        <f>F26*E26</f>
        <v>4.6696499999999999</v>
      </c>
      <c r="H26" s="64"/>
      <c r="I26" s="42">
        <v>4.3E-3</v>
      </c>
      <c r="J26" s="90">
        <f>F26</f>
        <v>1037.7</v>
      </c>
      <c r="K26" s="36">
        <f>J26*I26</f>
        <v>4.46211</v>
      </c>
      <c r="L26" s="76"/>
      <c r="M26" s="40">
        <f t="shared" si="4"/>
        <v>-0.20753999999999984</v>
      </c>
      <c r="N26" s="41">
        <f t="shared" si="5"/>
        <v>-4.4444444444444411E-2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</row>
    <row r="27" spans="1:168" ht="25.5" x14ac:dyDescent="0.2">
      <c r="A27" s="78" t="s">
        <v>30</v>
      </c>
      <c r="B27" s="91"/>
      <c r="C27" s="91"/>
      <c r="D27" s="92"/>
      <c r="E27" s="81"/>
      <c r="F27" s="81"/>
      <c r="G27" s="82">
        <f>SUM(G24:G26)</f>
        <v>45.677480000000003</v>
      </c>
      <c r="H27" s="93"/>
      <c r="I27" s="94"/>
      <c r="J27" s="95"/>
      <c r="K27" s="82">
        <f>SUM(K24:K26)</f>
        <v>44.178629999999998</v>
      </c>
      <c r="L27" s="96"/>
      <c r="M27" s="84">
        <f t="shared" si="4"/>
        <v>-1.4988500000000045</v>
      </c>
      <c r="N27" s="85">
        <f t="shared" si="5"/>
        <v>-3.2813762930879821E-2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</row>
    <row r="28" spans="1:168" ht="25.5" x14ac:dyDescent="0.2">
      <c r="A28" s="97" t="s">
        <v>31</v>
      </c>
      <c r="B28" s="72"/>
      <c r="C28" s="73"/>
      <c r="D28" s="74"/>
      <c r="E28" s="98">
        <v>4.4000000000000003E-3</v>
      </c>
      <c r="F28" s="89">
        <f>E5*E3</f>
        <v>1037.7</v>
      </c>
      <c r="G28" s="99">
        <f t="shared" ref="G28:G33" si="6">F28*E28</f>
        <v>4.5658800000000008</v>
      </c>
      <c r="H28" s="76"/>
      <c r="I28" s="98">
        <v>4.4000000000000003E-3</v>
      </c>
      <c r="J28" s="90">
        <f>E5*E3</f>
        <v>1037.7</v>
      </c>
      <c r="K28" s="99">
        <f t="shared" ref="K28:K33" si="7">J28*I28</f>
        <v>4.5658800000000008</v>
      </c>
      <c r="L28" s="76"/>
      <c r="M28" s="40">
        <f t="shared" si="4"/>
        <v>0</v>
      </c>
      <c r="N28" s="100">
        <f t="shared" si="5"/>
        <v>0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</row>
    <row r="29" spans="1:168" ht="25.5" x14ac:dyDescent="0.2">
      <c r="A29" s="97" t="s">
        <v>32</v>
      </c>
      <c r="B29" s="72"/>
      <c r="C29" s="73"/>
      <c r="D29" s="74"/>
      <c r="E29" s="98">
        <v>1.1999999999999999E-3</v>
      </c>
      <c r="F29" s="89">
        <f>E5*E3</f>
        <v>1037.7</v>
      </c>
      <c r="G29" s="99">
        <f t="shared" si="6"/>
        <v>1.2452399999999999</v>
      </c>
      <c r="H29" s="76"/>
      <c r="I29" s="98">
        <v>1.1999999999999999E-3</v>
      </c>
      <c r="J29" s="90">
        <f>E5*E3</f>
        <v>1037.7</v>
      </c>
      <c r="K29" s="99">
        <f t="shared" si="7"/>
        <v>1.2452399999999999</v>
      </c>
      <c r="L29" s="76"/>
      <c r="M29" s="40">
        <f t="shared" si="4"/>
        <v>0</v>
      </c>
      <c r="N29" s="100">
        <f t="shared" si="5"/>
        <v>0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</row>
    <row r="30" spans="1:168" ht="14.25" x14ac:dyDescent="0.2">
      <c r="A30" s="72" t="s">
        <v>33</v>
      </c>
      <c r="B30" s="72"/>
      <c r="C30" s="73"/>
      <c r="D30" s="74"/>
      <c r="E30" s="98">
        <v>0.25</v>
      </c>
      <c r="F30" s="89">
        <v>1</v>
      </c>
      <c r="G30" s="99">
        <f t="shared" si="6"/>
        <v>0.25</v>
      </c>
      <c r="H30" s="76"/>
      <c r="I30" s="98">
        <v>0.25</v>
      </c>
      <c r="J30" s="90">
        <v>1</v>
      </c>
      <c r="K30" s="99">
        <f t="shared" si="7"/>
        <v>0.25</v>
      </c>
      <c r="L30" s="76"/>
      <c r="M30" s="40">
        <f t="shared" si="4"/>
        <v>0</v>
      </c>
      <c r="N30" s="100">
        <f t="shared" si="5"/>
        <v>0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</row>
    <row r="31" spans="1:168" ht="14.25" x14ac:dyDescent="0.2">
      <c r="A31" s="72" t="s">
        <v>34</v>
      </c>
      <c r="B31" s="72"/>
      <c r="C31" s="73"/>
      <c r="D31" s="74"/>
      <c r="E31" s="98">
        <v>7.0000000000000001E-3</v>
      </c>
      <c r="F31" s="89">
        <f>E5</f>
        <v>1000</v>
      </c>
      <c r="G31" s="99">
        <f t="shared" si="6"/>
        <v>7</v>
      </c>
      <c r="H31" s="76"/>
      <c r="I31" s="98">
        <v>7.0000000000000001E-3</v>
      </c>
      <c r="J31" s="90">
        <f>E5</f>
        <v>1000</v>
      </c>
      <c r="K31" s="99">
        <f t="shared" si="7"/>
        <v>7</v>
      </c>
      <c r="L31" s="76"/>
      <c r="M31" s="40">
        <f t="shared" si="4"/>
        <v>0</v>
      </c>
      <c r="N31" s="100">
        <f t="shared" si="5"/>
        <v>0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</row>
    <row r="32" spans="1:168" ht="14.25" x14ac:dyDescent="0.2">
      <c r="A32" s="77" t="s">
        <v>41</v>
      </c>
      <c r="B32" s="72"/>
      <c r="C32" s="73"/>
      <c r="D32" s="74"/>
      <c r="E32" s="101">
        <v>7.8E-2</v>
      </c>
      <c r="F32" s="89">
        <v>600</v>
      </c>
      <c r="G32" s="99">
        <f t="shared" si="6"/>
        <v>46.8</v>
      </c>
      <c r="H32" s="76"/>
      <c r="I32" s="98">
        <f>E32</f>
        <v>7.8E-2</v>
      </c>
      <c r="J32" s="89">
        <f t="shared" ref="J32" si="8">F32</f>
        <v>600</v>
      </c>
      <c r="K32" s="99">
        <f t="shared" si="7"/>
        <v>46.8</v>
      </c>
      <c r="L32" s="76"/>
      <c r="M32" s="40">
        <f t="shared" si="4"/>
        <v>0</v>
      </c>
      <c r="N32" s="100">
        <f t="shared" si="5"/>
        <v>0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</row>
    <row r="33" spans="1:168" ht="15" thickBot="1" x14ac:dyDescent="0.25">
      <c r="A33" s="23" t="s">
        <v>42</v>
      </c>
      <c r="B33" s="72"/>
      <c r="C33" s="73"/>
      <c r="D33" s="74"/>
      <c r="E33" s="101">
        <v>9.0999999999999998E-2</v>
      </c>
      <c r="F33" s="89">
        <f>E5-F32</f>
        <v>400</v>
      </c>
      <c r="G33" s="99">
        <f t="shared" si="6"/>
        <v>36.4</v>
      </c>
      <c r="H33" s="76"/>
      <c r="I33" s="98">
        <f>E33</f>
        <v>9.0999999999999998E-2</v>
      </c>
      <c r="J33" s="89">
        <f>F33</f>
        <v>400</v>
      </c>
      <c r="K33" s="99">
        <f t="shared" si="7"/>
        <v>36.4</v>
      </c>
      <c r="L33" s="76"/>
      <c r="M33" s="40">
        <f t="shared" si="4"/>
        <v>0</v>
      </c>
      <c r="N33" s="100">
        <f t="shared" si="5"/>
        <v>0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</row>
    <row r="34" spans="1:168" ht="15" thickBot="1" x14ac:dyDescent="0.25">
      <c r="A34" s="102"/>
      <c r="B34" s="103"/>
      <c r="C34" s="103"/>
      <c r="D34" s="104"/>
      <c r="E34" s="105"/>
      <c r="F34" s="106"/>
      <c r="G34" s="107"/>
      <c r="H34" s="108"/>
      <c r="I34" s="105"/>
      <c r="J34" s="109"/>
      <c r="K34" s="107"/>
      <c r="L34" s="108"/>
      <c r="M34" s="110"/>
      <c r="N34" s="111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</row>
    <row r="35" spans="1:168" ht="15" x14ac:dyDescent="0.2">
      <c r="A35" s="112" t="s">
        <v>35</v>
      </c>
      <c r="B35" s="72"/>
      <c r="C35" s="72"/>
      <c r="D35" s="113"/>
      <c r="E35" s="114"/>
      <c r="F35" s="115"/>
      <c r="G35" s="116">
        <f>SUM(G27:G31,G32:G33)</f>
        <v>141.93860000000001</v>
      </c>
      <c r="H35" s="117"/>
      <c r="I35" s="118"/>
      <c r="J35" s="118"/>
      <c r="K35" s="119">
        <f>SUM(K27:K31,K32:K33)</f>
        <v>140.43975</v>
      </c>
      <c r="L35" s="120"/>
      <c r="M35" s="121">
        <f t="shared" ref="M35" si="9">K35-G35</f>
        <v>-1.4988500000000045</v>
      </c>
      <c r="N35" s="122">
        <f t="shared" ref="N35" si="10">IF((G35)=0,"",(M35/G35))</f>
        <v>-1.0559847708798061E-2</v>
      </c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</row>
    <row r="36" spans="1:168" ht="14.25" x14ac:dyDescent="0.2">
      <c r="A36" s="123" t="s">
        <v>36</v>
      </c>
      <c r="B36" s="72"/>
      <c r="C36" s="72"/>
      <c r="D36" s="113"/>
      <c r="E36" s="114">
        <v>0.13</v>
      </c>
      <c r="F36" s="124"/>
      <c r="G36" s="125">
        <f>G35*E36</f>
        <v>18.452018000000002</v>
      </c>
      <c r="H36" s="35"/>
      <c r="I36" s="114">
        <v>0.13</v>
      </c>
      <c r="J36" s="35"/>
      <c r="K36" s="126">
        <f>K35*I36</f>
        <v>18.257167500000001</v>
      </c>
      <c r="L36" s="127"/>
      <c r="M36" s="128">
        <f t="shared" si="4"/>
        <v>-0.19485050000000115</v>
      </c>
      <c r="N36" s="129">
        <f t="shared" si="5"/>
        <v>-1.055984770879809E-2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</row>
    <row r="37" spans="1:168" ht="14.25" x14ac:dyDescent="0.2">
      <c r="A37" s="130" t="s">
        <v>37</v>
      </c>
      <c r="B37" s="72"/>
      <c r="C37" s="72"/>
      <c r="D37" s="113"/>
      <c r="E37" s="35"/>
      <c r="F37" s="124"/>
      <c r="G37" s="125">
        <f>G35+G36</f>
        <v>160.39061800000002</v>
      </c>
      <c r="H37" s="35"/>
      <c r="I37" s="35"/>
      <c r="J37" s="35"/>
      <c r="K37" s="126">
        <f>K35+K36</f>
        <v>158.69691750000001</v>
      </c>
      <c r="L37" s="127"/>
      <c r="M37" s="128">
        <f t="shared" si="4"/>
        <v>-1.6937005000000056</v>
      </c>
      <c r="N37" s="129">
        <f t="shared" si="5"/>
        <v>-1.0559847708798063E-2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</row>
    <row r="38" spans="1:168" ht="14.25" x14ac:dyDescent="0.2">
      <c r="A38" s="157" t="s">
        <v>38</v>
      </c>
      <c r="B38" s="157"/>
      <c r="C38" s="157"/>
      <c r="D38" s="113"/>
      <c r="E38" s="35"/>
      <c r="F38" s="124"/>
      <c r="G38" s="131">
        <f>ROUND(-G37*10%,2)</f>
        <v>-16.04</v>
      </c>
      <c r="H38" s="35"/>
      <c r="I38" s="35"/>
      <c r="J38" s="35"/>
      <c r="K38" s="132">
        <f>ROUND(-K37*10%,2)</f>
        <v>-15.87</v>
      </c>
      <c r="L38" s="127"/>
      <c r="M38" s="133">
        <f t="shared" si="4"/>
        <v>0.16999999999999993</v>
      </c>
      <c r="N38" s="134">
        <f t="shared" si="5"/>
        <v>-1.0598503740648375E-2</v>
      </c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</row>
    <row r="39" spans="1:168" ht="15.75" thickBot="1" x14ac:dyDescent="0.25">
      <c r="A39" s="158" t="s">
        <v>39</v>
      </c>
      <c r="B39" s="158"/>
      <c r="C39" s="158"/>
      <c r="D39" s="135"/>
      <c r="E39" s="136"/>
      <c r="F39" s="137"/>
      <c r="G39" s="138">
        <f>G37+G38</f>
        <v>144.35061800000003</v>
      </c>
      <c r="H39" s="139"/>
      <c r="I39" s="139"/>
      <c r="J39" s="139"/>
      <c r="K39" s="140">
        <f>K37+K38</f>
        <v>142.82691750000001</v>
      </c>
      <c r="L39" s="141"/>
      <c r="M39" s="67">
        <f t="shared" si="4"/>
        <v>-1.5237005000000181</v>
      </c>
      <c r="N39" s="68">
        <f t="shared" si="5"/>
        <v>-1.0555552314989173E-2</v>
      </c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</row>
    <row r="40" spans="1:168" ht="13.5" thickBot="1" x14ac:dyDescent="0.25">
      <c r="A40" s="102"/>
      <c r="B40" s="103"/>
      <c r="C40" s="103"/>
      <c r="D40" s="104"/>
      <c r="E40" s="142"/>
      <c r="F40" s="143"/>
      <c r="G40" s="144"/>
      <c r="H40" s="145"/>
      <c r="I40" s="142"/>
      <c r="J40" s="145"/>
      <c r="K40" s="146"/>
      <c r="L40" s="143"/>
      <c r="M40" s="147"/>
      <c r="N40" s="148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</row>
    <row r="41" spans="1:168" x14ac:dyDescent="0.2">
      <c r="A41" s="1"/>
      <c r="B41" s="1"/>
      <c r="C41" s="1"/>
      <c r="K41" s="149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</row>
    <row r="42" spans="1:168" x14ac:dyDescent="0.2">
      <c r="A42" s="1"/>
      <c r="B42" s="1"/>
      <c r="C42" s="1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</row>
    <row r="43" spans="1:168" x14ac:dyDescent="0.2">
      <c r="A43" s="1"/>
      <c r="B43" s="1"/>
      <c r="C43" s="1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</row>
    <row r="44" spans="1:168" x14ac:dyDescent="0.2">
      <c r="A44" s="13" t="s">
        <v>40</v>
      </c>
      <c r="B44" s="1"/>
      <c r="C44" s="1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</row>
    <row r="45" spans="1:168" x14ac:dyDescent="0.2">
      <c r="A45" s="1"/>
      <c r="B45" s="1"/>
      <c r="C45" s="1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</row>
  </sheetData>
  <mergeCells count="11">
    <mergeCell ref="M12:N12"/>
    <mergeCell ref="A39:C39"/>
    <mergeCell ref="C1:K1"/>
    <mergeCell ref="E10:J10"/>
    <mergeCell ref="E12:G12"/>
    <mergeCell ref="I12:K12"/>
    <mergeCell ref="C13:C14"/>
    <mergeCell ref="M13:M14"/>
    <mergeCell ref="N13:N14"/>
    <mergeCell ref="A26:C26"/>
    <mergeCell ref="A38:C38"/>
  </mergeCells>
  <dataValidations count="4">
    <dataValidation type="list" allowBlank="1" showInputMessage="1" showErrorMessage="1" sqref="C1">
      <formula1>BI_LDCLIST</formula1>
    </dataValidation>
    <dataValidation showDropDown="1" showInputMessage="1" showErrorMessage="1" prompt="Select Charge Unit - monthly, per kWh, per kW" sqref="C15:C18 C21:C23 C25 C28:C33"/>
    <dataValidation type="list" allowBlank="1" showInputMessage="1" showErrorMessage="1" sqref="D25:D26 D40 D15:D18 D21:D23 D28:D34">
      <formula1>#REF!</formula1>
    </dataValidation>
    <dataValidation type="list" allowBlank="1" showInputMessage="1" showErrorMessage="1" prompt="Select Charge Unit - monthly, per kWh, per kW" sqref="C34 C40">
      <formula1>"Monthly, per kWh, per kW"</formula1>
    </dataValidation>
  </dataValidations>
  <pageMargins left="0.7" right="0.7" top="0.75" bottom="0.75" header="0.3" footer="0.3"/>
  <pageSetup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L45"/>
  <sheetViews>
    <sheetView workbookViewId="0">
      <selection activeCell="I16" sqref="I16"/>
    </sheetView>
  </sheetViews>
  <sheetFormatPr defaultRowHeight="12.75" x14ac:dyDescent="0.2"/>
  <cols>
    <col min="1" max="1" width="23.25" style="2" customWidth="1"/>
    <col min="2" max="2" width="1.125" style="2" customWidth="1"/>
    <col min="3" max="3" width="9.875" style="2" customWidth="1"/>
    <col min="4" max="4" width="1.125" style="2" customWidth="1"/>
    <col min="5" max="5" width="10.75" style="2" customWidth="1"/>
    <col min="6" max="6" width="10.75" style="2" bestFit="1" customWidth="1"/>
    <col min="7" max="7" width="12.75" style="2" customWidth="1"/>
    <col min="8" max="8" width="2.5" style="2" customWidth="1"/>
    <col min="9" max="9" width="10.625" style="2" customWidth="1"/>
    <col min="10" max="10" width="10.75" style="2" customWidth="1"/>
    <col min="11" max="11" width="16.5" style="2" customWidth="1"/>
    <col min="12" max="12" width="2.5" style="2" customWidth="1"/>
    <col min="13" max="13" width="16.5" style="2" customWidth="1"/>
    <col min="14" max="14" width="11.25" style="2" customWidth="1"/>
    <col min="15" max="15" width="3.375" style="1" customWidth="1"/>
    <col min="16" max="18" width="9" style="1"/>
    <col min="19" max="19" width="0" style="1" hidden="1" customWidth="1"/>
    <col min="20" max="25" width="9" style="1"/>
    <col min="26" max="27" width="0" style="2" hidden="1" customWidth="1"/>
    <col min="28" max="28" width="9" style="2"/>
    <col min="29" max="168" width="9" style="1"/>
    <col min="169" max="16384" width="9" style="2"/>
  </cols>
  <sheetData>
    <row r="1" spans="1:14" ht="15.75" x14ac:dyDescent="0.2">
      <c r="A1" s="3" t="s">
        <v>0</v>
      </c>
      <c r="C1" s="159" t="s">
        <v>45</v>
      </c>
      <c r="D1" s="159"/>
      <c r="E1" s="159"/>
      <c r="F1" s="159"/>
      <c r="G1" s="159"/>
      <c r="H1" s="159"/>
      <c r="I1" s="159"/>
      <c r="J1" s="159"/>
      <c r="K1" s="159"/>
      <c r="L1" s="4"/>
      <c r="M1" s="4"/>
      <c r="N1" s="4"/>
    </row>
    <row r="2" spans="1:14" s="1" customFormat="1" ht="15.75" x14ac:dyDescent="0.25">
      <c r="A2" s="5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12.75" customHeight="1" x14ac:dyDescent="0.25">
      <c r="A3" s="3" t="s">
        <v>2</v>
      </c>
      <c r="C3" s="8"/>
      <c r="D3" s="8"/>
      <c r="E3" s="9">
        <v>1.0377000000000001</v>
      </c>
      <c r="F3" s="8"/>
      <c r="G3" s="8"/>
      <c r="H3" s="8"/>
      <c r="I3" s="8"/>
      <c r="J3" s="8"/>
      <c r="K3" s="8"/>
      <c r="L3" s="8"/>
      <c r="M3" s="8"/>
      <c r="N3" s="8"/>
    </row>
    <row r="4" spans="1:14" s="1" customFormat="1" ht="12.75" customHeight="1" x14ac:dyDescent="0.25">
      <c r="A4" s="5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ht="12.75" customHeight="1" x14ac:dyDescent="0.2">
      <c r="A5" s="3" t="s">
        <v>3</v>
      </c>
      <c r="C5" s="10" t="s">
        <v>4</v>
      </c>
      <c r="D5" s="11"/>
      <c r="E5" s="12">
        <v>800</v>
      </c>
    </row>
    <row r="6" spans="1:14" s="1" customFormat="1" ht="12.75" customHeight="1" x14ac:dyDescent="0.2">
      <c r="F6" s="13"/>
    </row>
    <row r="7" spans="1:14" ht="12.75" customHeight="1" x14ac:dyDescent="0.2">
      <c r="A7" s="14" t="s">
        <v>5</v>
      </c>
      <c r="F7" s="11"/>
    </row>
    <row r="8" spans="1:14" ht="12.75" customHeight="1" x14ac:dyDescent="0.2">
      <c r="A8" s="15" t="s">
        <v>6</v>
      </c>
      <c r="B8" s="16"/>
      <c r="C8" s="17" t="s">
        <v>7</v>
      </c>
      <c r="D8" s="18"/>
      <c r="E8" s="19"/>
      <c r="F8" s="11"/>
    </row>
    <row r="9" spans="1:14" ht="12.75" customHeight="1" x14ac:dyDescent="0.2">
      <c r="A9" s="15" t="s">
        <v>8</v>
      </c>
      <c r="B9" s="16"/>
      <c r="C9" s="17"/>
      <c r="D9" s="18"/>
      <c r="E9" s="20"/>
    </row>
    <row r="10" spans="1:14" s="1" customFormat="1" x14ac:dyDescent="0.2">
      <c r="A10" s="21"/>
      <c r="C10" s="22"/>
      <c r="D10" s="13"/>
      <c r="E10" s="160" t="str">
        <f>IF(AND(ISNUMBER(E8), ISBLANK(E9)), "Please enter a load factor", "")</f>
        <v/>
      </c>
      <c r="F10" s="160"/>
      <c r="G10" s="160"/>
      <c r="H10" s="160"/>
      <c r="I10" s="160"/>
      <c r="J10" s="160"/>
    </row>
    <row r="11" spans="1:14" s="1" customFormat="1" x14ac:dyDescent="0.2">
      <c r="A11" s="23"/>
    </row>
    <row r="12" spans="1:14" s="1" customFormat="1" x14ac:dyDescent="0.2">
      <c r="A12" s="23"/>
      <c r="C12" s="24"/>
      <c r="D12" s="24"/>
      <c r="E12" s="161" t="s">
        <v>9</v>
      </c>
      <c r="F12" s="162"/>
      <c r="G12" s="163"/>
      <c r="I12" s="161" t="s">
        <v>10</v>
      </c>
      <c r="J12" s="162"/>
      <c r="K12" s="163"/>
      <c r="M12" s="161" t="s">
        <v>11</v>
      </c>
      <c r="N12" s="163"/>
    </row>
    <row r="13" spans="1:14" s="1" customFormat="1" x14ac:dyDescent="0.2">
      <c r="A13" s="23"/>
      <c r="C13" s="150"/>
      <c r="D13" s="25"/>
      <c r="E13" s="26" t="s">
        <v>12</v>
      </c>
      <c r="F13" s="26" t="s">
        <v>13</v>
      </c>
      <c r="G13" s="27" t="s">
        <v>14</v>
      </c>
      <c r="I13" s="26" t="s">
        <v>12</v>
      </c>
      <c r="J13" s="28" t="s">
        <v>13</v>
      </c>
      <c r="K13" s="27" t="s">
        <v>14</v>
      </c>
      <c r="M13" s="152" t="s">
        <v>15</v>
      </c>
      <c r="N13" s="154" t="s">
        <v>16</v>
      </c>
    </row>
    <row r="14" spans="1:14" s="1" customFormat="1" x14ac:dyDescent="0.2">
      <c r="A14" s="23"/>
      <c r="C14" s="151"/>
      <c r="D14" s="25"/>
      <c r="E14" s="29" t="s">
        <v>17</v>
      </c>
      <c r="F14" s="29"/>
      <c r="G14" s="30" t="s">
        <v>17</v>
      </c>
      <c r="I14" s="29" t="s">
        <v>17</v>
      </c>
      <c r="J14" s="30"/>
      <c r="K14" s="30" t="s">
        <v>17</v>
      </c>
      <c r="M14" s="153"/>
      <c r="N14" s="155"/>
    </row>
    <row r="15" spans="1:14" ht="14.25" x14ac:dyDescent="0.2">
      <c r="A15" s="31" t="s">
        <v>18</v>
      </c>
      <c r="B15" s="31"/>
      <c r="C15" s="32"/>
      <c r="D15" s="33"/>
      <c r="E15" s="34">
        <v>10.82</v>
      </c>
      <c r="F15" s="35">
        <v>1</v>
      </c>
      <c r="G15" s="36">
        <f>F15*E15</f>
        <v>10.82</v>
      </c>
      <c r="H15" s="37"/>
      <c r="I15" s="34">
        <v>10.87</v>
      </c>
      <c r="J15" s="38">
        <v>1</v>
      </c>
      <c r="K15" s="39">
        <f>J15*I15</f>
        <v>10.87</v>
      </c>
      <c r="L15" s="37"/>
      <c r="M15" s="40">
        <f>K15-G15</f>
        <v>4.9999999999998934E-2</v>
      </c>
      <c r="N15" s="41">
        <f>IF((G15)=0,"",(M15/G15))</f>
        <v>4.6210720887244856E-3</v>
      </c>
    </row>
    <row r="16" spans="1:14" ht="14.25" x14ac:dyDescent="0.2">
      <c r="A16" s="31" t="s">
        <v>19</v>
      </c>
      <c r="B16" s="31"/>
      <c r="C16" s="32"/>
      <c r="D16" s="33"/>
      <c r="E16" s="42">
        <v>2.0199999999999999E-2</v>
      </c>
      <c r="F16" s="43">
        <v>800</v>
      </c>
      <c r="G16" s="36">
        <f>F16*E16</f>
        <v>16.16</v>
      </c>
      <c r="H16" s="37"/>
      <c r="I16" s="42">
        <v>2.0299999999999999E-2</v>
      </c>
      <c r="J16" s="44">
        <f>F16</f>
        <v>800</v>
      </c>
      <c r="K16" s="36">
        <f>J16*I16</f>
        <v>16.239999999999998</v>
      </c>
      <c r="L16" s="37"/>
      <c r="M16" s="40">
        <f>K16-G16</f>
        <v>7.9999999999998295E-2</v>
      </c>
      <c r="N16" s="41">
        <f>IF((G16)=0,"",(M16/G16))</f>
        <v>4.9504950495048447E-3</v>
      </c>
    </row>
    <row r="17" spans="1:168" ht="14.25" x14ac:dyDescent="0.2">
      <c r="A17" s="45" t="s">
        <v>20</v>
      </c>
      <c r="B17" s="45"/>
      <c r="C17" s="32"/>
      <c r="D17" s="33"/>
      <c r="E17" s="46"/>
      <c r="F17" s="35">
        <v>1</v>
      </c>
      <c r="G17" s="36">
        <f t="shared" ref="G17:G18" si="0">F17*E17</f>
        <v>0</v>
      </c>
      <c r="H17" s="37"/>
      <c r="I17" s="46">
        <v>0.27</v>
      </c>
      <c r="J17" s="38">
        <v>1</v>
      </c>
      <c r="K17" s="39">
        <f t="shared" ref="K17:K18" si="1">J17*I17</f>
        <v>0.27</v>
      </c>
      <c r="L17" s="37"/>
      <c r="M17" s="40">
        <f t="shared" ref="M17:M20" si="2">K17-G17</f>
        <v>0.27</v>
      </c>
      <c r="N17" s="41" t="str">
        <f t="shared" ref="N17:N20" si="3">IF((G17)=0,"",(M17/G17))</f>
        <v/>
      </c>
    </row>
    <row r="18" spans="1:168" ht="14.25" x14ac:dyDescent="0.2">
      <c r="A18" s="47" t="s">
        <v>21</v>
      </c>
      <c r="B18" s="48"/>
      <c r="C18" s="49"/>
      <c r="D18" s="50"/>
      <c r="E18" s="51">
        <v>-2.9999999999999997E-4</v>
      </c>
      <c r="F18" s="52">
        <v>800</v>
      </c>
      <c r="G18" s="53">
        <f t="shared" si="0"/>
        <v>-0.24</v>
      </c>
      <c r="H18" s="54"/>
      <c r="I18" s="51">
        <v>-2.9999999999999997E-4</v>
      </c>
      <c r="J18" s="55">
        <f>F18</f>
        <v>800</v>
      </c>
      <c r="K18" s="53">
        <f t="shared" si="1"/>
        <v>-0.24</v>
      </c>
      <c r="L18" s="54"/>
      <c r="M18" s="56">
        <f t="shared" si="2"/>
        <v>0</v>
      </c>
      <c r="N18" s="57">
        <f t="shared" si="3"/>
        <v>0</v>
      </c>
    </row>
    <row r="19" spans="1:168" s="70" customFormat="1" ht="15" x14ac:dyDescent="0.2">
      <c r="A19" s="58" t="s">
        <v>22</v>
      </c>
      <c r="B19" s="59"/>
      <c r="C19" s="59"/>
      <c r="D19" s="60"/>
      <c r="E19" s="61"/>
      <c r="F19" s="62"/>
      <c r="G19" s="63">
        <f>SUM(G15:G18)</f>
        <v>26.740000000000002</v>
      </c>
      <c r="H19" s="64"/>
      <c r="I19" s="61"/>
      <c r="J19" s="65"/>
      <c r="K19" s="63">
        <f>SUM(K15:K18)</f>
        <v>27.14</v>
      </c>
      <c r="L19" s="66"/>
      <c r="M19" s="67">
        <f t="shared" si="2"/>
        <v>0.39999999999999858</v>
      </c>
      <c r="N19" s="68">
        <f t="shared" si="3"/>
        <v>1.4958863126402339E-2</v>
      </c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</row>
    <row r="20" spans="1:168" ht="14.25" x14ac:dyDescent="0.2">
      <c r="A20" s="71" t="s">
        <v>23</v>
      </c>
      <c r="B20" s="72"/>
      <c r="C20" s="73"/>
      <c r="D20" s="74"/>
      <c r="E20" s="42">
        <f>E33</f>
        <v>9.0999999999999998E-2</v>
      </c>
      <c r="F20" s="75">
        <f>E5*(E3-1)</f>
        <v>30.160000000000053</v>
      </c>
      <c r="G20" s="36">
        <f>E20*F20</f>
        <v>2.7445600000000048</v>
      </c>
      <c r="H20" s="64"/>
      <c r="I20" s="42">
        <f>E20</f>
        <v>9.0999999999999998E-2</v>
      </c>
      <c r="J20" s="75">
        <f>F20</f>
        <v>30.160000000000053</v>
      </c>
      <c r="K20" s="36">
        <f>I20*J20</f>
        <v>2.7445600000000048</v>
      </c>
      <c r="L20" s="76"/>
      <c r="M20" s="40">
        <f t="shared" si="2"/>
        <v>0</v>
      </c>
      <c r="N20" s="41">
        <f t="shared" si="3"/>
        <v>0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</row>
    <row r="21" spans="1:168" ht="25.5" x14ac:dyDescent="0.2">
      <c r="A21" s="71" t="s">
        <v>24</v>
      </c>
      <c r="B21" s="72"/>
      <c r="C21" s="73"/>
      <c r="D21" s="74"/>
      <c r="E21" s="42">
        <v>1.2999999999999999E-3</v>
      </c>
      <c r="F21" s="75">
        <v>800</v>
      </c>
      <c r="G21" s="36">
        <f>F21*E21</f>
        <v>1.04</v>
      </c>
      <c r="H21" s="64"/>
      <c r="I21" s="42">
        <v>-1.0000000000000005E-4</v>
      </c>
      <c r="J21" s="75">
        <f>F21</f>
        <v>800</v>
      </c>
      <c r="K21" s="36">
        <f>J21*I21</f>
        <v>-8.0000000000000043E-2</v>
      </c>
      <c r="L21" s="76"/>
      <c r="M21" s="40">
        <f>K21-G21</f>
        <v>-1.1200000000000001</v>
      </c>
      <c r="N21" s="41">
        <f>IF((G21)=0,"",(M21/G21))</f>
        <v>-1.0769230769230771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</row>
    <row r="22" spans="1:168" ht="14.25" x14ac:dyDescent="0.2">
      <c r="A22" s="77" t="s">
        <v>25</v>
      </c>
      <c r="B22" s="72"/>
      <c r="C22" s="73"/>
      <c r="D22" s="74"/>
      <c r="E22" s="42"/>
      <c r="F22" s="75">
        <v>800</v>
      </c>
      <c r="G22" s="36">
        <f>F22*E22</f>
        <v>0</v>
      </c>
      <c r="H22" s="64"/>
      <c r="I22" s="42"/>
      <c r="J22" s="75">
        <f>F22</f>
        <v>800</v>
      </c>
      <c r="K22" s="36">
        <f>J22*I22</f>
        <v>0</v>
      </c>
      <c r="L22" s="76"/>
      <c r="M22" s="40">
        <f>K22-G22</f>
        <v>0</v>
      </c>
      <c r="N22" s="41" t="str">
        <f>IF((G22)=0,"",(M22/G22))</f>
        <v/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</row>
    <row r="23" spans="1:168" ht="14.25" x14ac:dyDescent="0.2">
      <c r="A23" s="77" t="s">
        <v>26</v>
      </c>
      <c r="B23" s="72"/>
      <c r="C23" s="73"/>
      <c r="D23" s="74"/>
      <c r="E23" s="42">
        <v>0.79</v>
      </c>
      <c r="F23" s="75">
        <v>1</v>
      </c>
      <c r="G23" s="36">
        <f>F23*E23</f>
        <v>0.79</v>
      </c>
      <c r="H23" s="64"/>
      <c r="I23" s="42">
        <v>0.79</v>
      </c>
      <c r="J23" s="75">
        <f>F23</f>
        <v>1</v>
      </c>
      <c r="K23" s="36">
        <f>J23*I23</f>
        <v>0.79</v>
      </c>
      <c r="L23" s="76"/>
      <c r="M23" s="40">
        <f>K23-G23</f>
        <v>0</v>
      </c>
      <c r="N23" s="41">
        <f>IF((G23)=0,"",(M23/G23))</f>
        <v>0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</row>
    <row r="24" spans="1:168" ht="25.5" x14ac:dyDescent="0.2">
      <c r="A24" s="78" t="s">
        <v>27</v>
      </c>
      <c r="B24" s="79"/>
      <c r="C24" s="79"/>
      <c r="D24" s="80"/>
      <c r="E24" s="81"/>
      <c r="F24" s="81"/>
      <c r="G24" s="82">
        <f>SUM(G21:G23)+G19</f>
        <v>28.57</v>
      </c>
      <c r="H24" s="64"/>
      <c r="I24" s="81"/>
      <c r="J24" s="83"/>
      <c r="K24" s="82">
        <f>SUM(K21:K23)+K19</f>
        <v>27.85</v>
      </c>
      <c r="L24" s="66"/>
      <c r="M24" s="84">
        <f t="shared" ref="M24:M39" si="4">K24-G24</f>
        <v>-0.71999999999999886</v>
      </c>
      <c r="N24" s="85">
        <f t="shared" ref="N24:N39" si="5">IF((G24)=0,"",(M24/G24))</f>
        <v>-2.5201260063003109E-2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</row>
    <row r="25" spans="1:168" ht="14.25" x14ac:dyDescent="0.2">
      <c r="A25" s="86" t="s">
        <v>28</v>
      </c>
      <c r="B25" s="86"/>
      <c r="C25" s="87"/>
      <c r="D25" s="88"/>
      <c r="E25" s="42">
        <v>7.9000000000000008E-3</v>
      </c>
      <c r="F25" s="89">
        <v>830.16000000000008</v>
      </c>
      <c r="G25" s="36">
        <f>F25*E25</f>
        <v>6.5582640000000012</v>
      </c>
      <c r="H25" s="64"/>
      <c r="I25" s="42">
        <v>7.6E-3</v>
      </c>
      <c r="J25" s="90">
        <f>F25</f>
        <v>830.16000000000008</v>
      </c>
      <c r="K25" s="36">
        <f>J25*I25</f>
        <v>6.309216000000001</v>
      </c>
      <c r="L25" s="76"/>
      <c r="M25" s="40">
        <f t="shared" si="4"/>
        <v>-0.24904800000000016</v>
      </c>
      <c r="N25" s="41">
        <f t="shared" si="5"/>
        <v>-3.7974683544303812E-2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</row>
    <row r="26" spans="1:168" ht="21.75" customHeight="1" x14ac:dyDescent="0.2">
      <c r="A26" s="156" t="s">
        <v>29</v>
      </c>
      <c r="B26" s="156"/>
      <c r="C26" s="156"/>
      <c r="D26" s="88"/>
      <c r="E26" s="42">
        <v>4.4999999999999997E-3</v>
      </c>
      <c r="F26" s="89">
        <v>830.16000000000008</v>
      </c>
      <c r="G26" s="36">
        <f>F26*E26</f>
        <v>3.7357200000000002</v>
      </c>
      <c r="H26" s="64"/>
      <c r="I26" s="42">
        <v>4.3E-3</v>
      </c>
      <c r="J26" s="90">
        <f>F26</f>
        <v>830.16000000000008</v>
      </c>
      <c r="K26" s="36">
        <f>J26*I26</f>
        <v>3.5696880000000002</v>
      </c>
      <c r="L26" s="76"/>
      <c r="M26" s="40">
        <f t="shared" si="4"/>
        <v>-0.16603199999999996</v>
      </c>
      <c r="N26" s="41">
        <f t="shared" si="5"/>
        <v>-4.4444444444444432E-2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</row>
    <row r="27" spans="1:168" ht="25.5" x14ac:dyDescent="0.2">
      <c r="A27" s="78" t="s">
        <v>30</v>
      </c>
      <c r="B27" s="91"/>
      <c r="C27" s="91"/>
      <c r="D27" s="92"/>
      <c r="E27" s="81"/>
      <c r="F27" s="81"/>
      <c r="G27" s="82">
        <f>SUM(G24:G26)</f>
        <v>38.863984000000002</v>
      </c>
      <c r="H27" s="93"/>
      <c r="I27" s="94"/>
      <c r="J27" s="95"/>
      <c r="K27" s="82">
        <f>SUM(K24:K26)</f>
        <v>37.728904</v>
      </c>
      <c r="L27" s="96"/>
      <c r="M27" s="84">
        <f t="shared" si="4"/>
        <v>-1.1350800000000021</v>
      </c>
      <c r="N27" s="85">
        <f t="shared" si="5"/>
        <v>-2.920647558932718E-2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</row>
    <row r="28" spans="1:168" ht="25.5" x14ac:dyDescent="0.2">
      <c r="A28" s="97" t="s">
        <v>31</v>
      </c>
      <c r="B28" s="72"/>
      <c r="C28" s="73"/>
      <c r="D28" s="74"/>
      <c r="E28" s="98">
        <v>4.4000000000000003E-3</v>
      </c>
      <c r="F28" s="89">
        <f>E5*E3</f>
        <v>830.16000000000008</v>
      </c>
      <c r="G28" s="99">
        <f t="shared" ref="G28:G33" si="6">F28*E28</f>
        <v>3.6527040000000004</v>
      </c>
      <c r="H28" s="76"/>
      <c r="I28" s="98">
        <v>4.4000000000000003E-3</v>
      </c>
      <c r="J28" s="90">
        <f>E5*E3</f>
        <v>830.16000000000008</v>
      </c>
      <c r="K28" s="99">
        <f t="shared" ref="K28:K33" si="7">J28*I28</f>
        <v>3.6527040000000004</v>
      </c>
      <c r="L28" s="76"/>
      <c r="M28" s="40">
        <f t="shared" si="4"/>
        <v>0</v>
      </c>
      <c r="N28" s="100">
        <f t="shared" si="5"/>
        <v>0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</row>
    <row r="29" spans="1:168" ht="25.5" x14ac:dyDescent="0.2">
      <c r="A29" s="97" t="s">
        <v>32</v>
      </c>
      <c r="B29" s="72"/>
      <c r="C29" s="73"/>
      <c r="D29" s="74"/>
      <c r="E29" s="98">
        <v>1.1999999999999999E-3</v>
      </c>
      <c r="F29" s="89">
        <f>E5*E3</f>
        <v>830.16000000000008</v>
      </c>
      <c r="G29" s="99">
        <f t="shared" si="6"/>
        <v>0.99619199999999997</v>
      </c>
      <c r="H29" s="76"/>
      <c r="I29" s="98">
        <v>1.1999999999999999E-3</v>
      </c>
      <c r="J29" s="90">
        <f>E5*E3</f>
        <v>830.16000000000008</v>
      </c>
      <c r="K29" s="99">
        <f t="shared" si="7"/>
        <v>0.99619199999999997</v>
      </c>
      <c r="L29" s="76"/>
      <c r="M29" s="40">
        <f t="shared" si="4"/>
        <v>0</v>
      </c>
      <c r="N29" s="100">
        <f t="shared" si="5"/>
        <v>0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</row>
    <row r="30" spans="1:168" ht="14.25" x14ac:dyDescent="0.2">
      <c r="A30" s="72" t="s">
        <v>33</v>
      </c>
      <c r="B30" s="72"/>
      <c r="C30" s="73"/>
      <c r="D30" s="74"/>
      <c r="E30" s="98">
        <v>0.25</v>
      </c>
      <c r="F30" s="89">
        <v>1</v>
      </c>
      <c r="G30" s="99">
        <f t="shared" si="6"/>
        <v>0.25</v>
      </c>
      <c r="H30" s="76"/>
      <c r="I30" s="98">
        <v>0.25</v>
      </c>
      <c r="J30" s="90">
        <v>1</v>
      </c>
      <c r="K30" s="99">
        <f t="shared" si="7"/>
        <v>0.25</v>
      </c>
      <c r="L30" s="76"/>
      <c r="M30" s="40">
        <f t="shared" si="4"/>
        <v>0</v>
      </c>
      <c r="N30" s="100">
        <f t="shared" si="5"/>
        <v>0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</row>
    <row r="31" spans="1:168" ht="14.25" x14ac:dyDescent="0.2">
      <c r="A31" s="72" t="s">
        <v>34</v>
      </c>
      <c r="B31" s="72"/>
      <c r="C31" s="73"/>
      <c r="D31" s="74"/>
      <c r="E31" s="98">
        <v>7.0000000000000001E-3</v>
      </c>
      <c r="F31" s="89">
        <f>E5</f>
        <v>800</v>
      </c>
      <c r="G31" s="99">
        <f t="shared" si="6"/>
        <v>5.6000000000000005</v>
      </c>
      <c r="H31" s="76"/>
      <c r="I31" s="98">
        <v>7.0000000000000001E-3</v>
      </c>
      <c r="J31" s="90">
        <f>E5</f>
        <v>800</v>
      </c>
      <c r="K31" s="99">
        <f t="shared" si="7"/>
        <v>5.6000000000000005</v>
      </c>
      <c r="L31" s="76"/>
      <c r="M31" s="40">
        <f t="shared" si="4"/>
        <v>0</v>
      </c>
      <c r="N31" s="100">
        <f t="shared" si="5"/>
        <v>0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</row>
    <row r="32" spans="1:168" ht="14.25" x14ac:dyDescent="0.2">
      <c r="A32" s="77" t="s">
        <v>41</v>
      </c>
      <c r="B32" s="72"/>
      <c r="C32" s="73"/>
      <c r="D32" s="74"/>
      <c r="E32" s="101">
        <v>7.8E-2</v>
      </c>
      <c r="F32" s="89">
        <f>600</f>
        <v>600</v>
      </c>
      <c r="G32" s="99">
        <f t="shared" si="6"/>
        <v>46.8</v>
      </c>
      <c r="H32" s="76"/>
      <c r="I32" s="98">
        <f>E32</f>
        <v>7.8E-2</v>
      </c>
      <c r="J32" s="89">
        <f t="shared" ref="J32:J33" si="8">F32</f>
        <v>600</v>
      </c>
      <c r="K32" s="99">
        <f t="shared" si="7"/>
        <v>46.8</v>
      </c>
      <c r="L32" s="76"/>
      <c r="M32" s="40">
        <f t="shared" si="4"/>
        <v>0</v>
      </c>
      <c r="N32" s="100">
        <f t="shared" si="5"/>
        <v>0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</row>
    <row r="33" spans="1:168" ht="15" thickBot="1" x14ac:dyDescent="0.25">
      <c r="A33" s="23" t="s">
        <v>42</v>
      </c>
      <c r="B33" s="72"/>
      <c r="C33" s="73"/>
      <c r="D33" s="74"/>
      <c r="E33" s="101">
        <v>9.0999999999999998E-2</v>
      </c>
      <c r="F33" s="89">
        <f>E5-F32</f>
        <v>200</v>
      </c>
      <c r="G33" s="99">
        <f t="shared" si="6"/>
        <v>18.2</v>
      </c>
      <c r="H33" s="76"/>
      <c r="I33" s="98">
        <f>E33</f>
        <v>9.0999999999999998E-2</v>
      </c>
      <c r="J33" s="89">
        <f t="shared" si="8"/>
        <v>200</v>
      </c>
      <c r="K33" s="99">
        <f t="shared" si="7"/>
        <v>18.2</v>
      </c>
      <c r="L33" s="76"/>
      <c r="M33" s="40">
        <f t="shared" si="4"/>
        <v>0</v>
      </c>
      <c r="N33" s="100">
        <f t="shared" si="5"/>
        <v>0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</row>
    <row r="34" spans="1:168" ht="15" thickBot="1" x14ac:dyDescent="0.25">
      <c r="A34" s="102"/>
      <c r="B34" s="103"/>
      <c r="C34" s="103"/>
      <c r="D34" s="104"/>
      <c r="E34" s="105"/>
      <c r="F34" s="106"/>
      <c r="G34" s="107"/>
      <c r="H34" s="108"/>
      <c r="I34" s="105"/>
      <c r="J34" s="109"/>
      <c r="K34" s="107"/>
      <c r="L34" s="108"/>
      <c r="M34" s="110"/>
      <c r="N34" s="111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</row>
    <row r="35" spans="1:168" ht="15" x14ac:dyDescent="0.2">
      <c r="A35" s="112" t="s">
        <v>35</v>
      </c>
      <c r="B35" s="72"/>
      <c r="C35" s="72"/>
      <c r="D35" s="113"/>
      <c r="E35" s="114"/>
      <c r="F35" s="115"/>
      <c r="G35" s="116">
        <f>SUM(G27:G31,G32:G33)</f>
        <v>114.36288</v>
      </c>
      <c r="H35" s="117"/>
      <c r="I35" s="118"/>
      <c r="J35" s="118"/>
      <c r="K35" s="119">
        <f>SUM(K27:K31,K32:K33)</f>
        <v>113.2278</v>
      </c>
      <c r="L35" s="120"/>
      <c r="M35" s="121">
        <f t="shared" ref="M35" si="9">K35-G35</f>
        <v>-1.1350800000000021</v>
      </c>
      <c r="N35" s="122">
        <f t="shared" ref="N35" si="10">IF((G35)=0,"",(M35/G35))</f>
        <v>-9.9252484722315674E-3</v>
      </c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</row>
    <row r="36" spans="1:168" ht="14.25" x14ac:dyDescent="0.2">
      <c r="A36" s="123" t="s">
        <v>36</v>
      </c>
      <c r="B36" s="72"/>
      <c r="C36" s="72"/>
      <c r="D36" s="113"/>
      <c r="E36" s="114">
        <v>0.13</v>
      </c>
      <c r="F36" s="124"/>
      <c r="G36" s="125">
        <f>G35*E36</f>
        <v>14.867174400000001</v>
      </c>
      <c r="H36" s="35"/>
      <c r="I36" s="114">
        <v>0.13</v>
      </c>
      <c r="J36" s="35"/>
      <c r="K36" s="126">
        <f>K35*I36</f>
        <v>14.719614</v>
      </c>
      <c r="L36" s="127"/>
      <c r="M36" s="128">
        <f t="shared" si="4"/>
        <v>-0.14756040000000148</v>
      </c>
      <c r="N36" s="129">
        <f t="shared" si="5"/>
        <v>-9.9252484722316472E-3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</row>
    <row r="37" spans="1:168" ht="14.25" x14ac:dyDescent="0.2">
      <c r="A37" s="130" t="s">
        <v>37</v>
      </c>
      <c r="B37" s="72"/>
      <c r="C37" s="72"/>
      <c r="D37" s="113"/>
      <c r="E37" s="35"/>
      <c r="F37" s="124"/>
      <c r="G37" s="125">
        <f>G35+G36</f>
        <v>129.2300544</v>
      </c>
      <c r="H37" s="35"/>
      <c r="I37" s="35"/>
      <c r="J37" s="35"/>
      <c r="K37" s="126">
        <f>K35+K36</f>
        <v>127.94741400000001</v>
      </c>
      <c r="L37" s="127"/>
      <c r="M37" s="128">
        <f t="shared" si="4"/>
        <v>-1.2826403999999911</v>
      </c>
      <c r="N37" s="129">
        <f t="shared" si="5"/>
        <v>-9.9252484722314807E-3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</row>
    <row r="38" spans="1:168" ht="14.25" x14ac:dyDescent="0.2">
      <c r="A38" s="157" t="s">
        <v>38</v>
      </c>
      <c r="B38" s="157"/>
      <c r="C38" s="157"/>
      <c r="D38" s="113"/>
      <c r="E38" s="35"/>
      <c r="F38" s="124"/>
      <c r="G38" s="131">
        <f>ROUND(-G37*10%,2)</f>
        <v>-12.92</v>
      </c>
      <c r="H38" s="35"/>
      <c r="I38" s="35"/>
      <c r="J38" s="35"/>
      <c r="K38" s="132">
        <f>ROUND(-K37*10%,2)</f>
        <v>-12.79</v>
      </c>
      <c r="L38" s="127"/>
      <c r="M38" s="133">
        <f t="shared" si="4"/>
        <v>0.13000000000000078</v>
      </c>
      <c r="N38" s="134">
        <f t="shared" si="5"/>
        <v>-1.0061919504644024E-2</v>
      </c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</row>
    <row r="39" spans="1:168" ht="15.75" thickBot="1" x14ac:dyDescent="0.25">
      <c r="A39" s="158" t="s">
        <v>39</v>
      </c>
      <c r="B39" s="158"/>
      <c r="C39" s="158"/>
      <c r="D39" s="135"/>
      <c r="E39" s="136"/>
      <c r="F39" s="137"/>
      <c r="G39" s="138">
        <f>G37+G38</f>
        <v>116.3100544</v>
      </c>
      <c r="H39" s="139"/>
      <c r="I39" s="139"/>
      <c r="J39" s="139"/>
      <c r="K39" s="140">
        <f>K37+K38</f>
        <v>115.15741400000002</v>
      </c>
      <c r="L39" s="141"/>
      <c r="M39" s="67">
        <f t="shared" si="4"/>
        <v>-1.1526403999999815</v>
      </c>
      <c r="N39" s="68">
        <f t="shared" si="5"/>
        <v>-9.9100667259251277E-3</v>
      </c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</row>
    <row r="40" spans="1:168" ht="13.5" thickBot="1" x14ac:dyDescent="0.25">
      <c r="A40" s="102"/>
      <c r="B40" s="103"/>
      <c r="C40" s="103"/>
      <c r="D40" s="104"/>
      <c r="E40" s="142"/>
      <c r="F40" s="143"/>
      <c r="G40" s="144"/>
      <c r="H40" s="145"/>
      <c r="I40" s="142"/>
      <c r="J40" s="145"/>
      <c r="K40" s="146"/>
      <c r="L40" s="143"/>
      <c r="M40" s="147"/>
      <c r="N40" s="148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</row>
    <row r="41" spans="1:168" x14ac:dyDescent="0.2">
      <c r="A41" s="1"/>
      <c r="B41" s="1"/>
      <c r="C41" s="1"/>
      <c r="K41" s="149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</row>
    <row r="42" spans="1:168" x14ac:dyDescent="0.2">
      <c r="A42" s="1"/>
      <c r="B42" s="1"/>
      <c r="C42" s="1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</row>
    <row r="43" spans="1:168" x14ac:dyDescent="0.2">
      <c r="A43" s="1"/>
      <c r="B43" s="1"/>
      <c r="C43" s="1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</row>
    <row r="44" spans="1:168" x14ac:dyDescent="0.2">
      <c r="A44" s="13" t="s">
        <v>40</v>
      </c>
      <c r="B44" s="1"/>
      <c r="C44" s="1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</row>
    <row r="45" spans="1:168" x14ac:dyDescent="0.2">
      <c r="A45" s="1"/>
      <c r="B45" s="1"/>
      <c r="C45" s="1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</row>
  </sheetData>
  <mergeCells count="11">
    <mergeCell ref="M12:N12"/>
    <mergeCell ref="A39:C39"/>
    <mergeCell ref="C1:K1"/>
    <mergeCell ref="E10:J10"/>
    <mergeCell ref="E12:G12"/>
    <mergeCell ref="I12:K12"/>
    <mergeCell ref="C13:C14"/>
    <mergeCell ref="M13:M14"/>
    <mergeCell ref="N13:N14"/>
    <mergeCell ref="A26:C26"/>
    <mergeCell ref="A38:C38"/>
  </mergeCells>
  <dataValidations count="4">
    <dataValidation type="list" allowBlank="1" showInputMessage="1" showErrorMessage="1" sqref="C1">
      <formula1>BI_LDCLIST</formula1>
    </dataValidation>
    <dataValidation showDropDown="1" showInputMessage="1" showErrorMessage="1" prompt="Select Charge Unit - monthly, per kWh, per kW" sqref="C15:C18 C21:C23 C25 C28:C33"/>
    <dataValidation type="list" allowBlank="1" showInputMessage="1" showErrorMessage="1" sqref="D25:D26 D40 D15:D18 D21:D23 D28:D34">
      <formula1>#REF!</formula1>
    </dataValidation>
    <dataValidation type="list" allowBlank="1" showInputMessage="1" showErrorMessage="1" prompt="Select Charge Unit - monthly, per kWh, per kW" sqref="C34 C40">
      <formula1>"Monthly, per kWh, per kW"</formula1>
    </dataValidation>
  </dataValidations>
  <pageMargins left="0.7" right="0.7" top="0.75" bottom="0.75" header="0.3" footer="0.3"/>
  <pageSetup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GS &lt; 50 2000</vt:lpstr>
      <vt:lpstr>Res 1000</vt:lpstr>
      <vt:lpstr>Res 800</vt:lpstr>
    </vt:vector>
  </TitlesOfParts>
  <Company>Enwin Utilities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June Broadfoot </dc:creator>
  <cp:lastModifiedBy>June Broadfoot </cp:lastModifiedBy>
  <cp:lastPrinted>2013-08-22T18:07:18Z</cp:lastPrinted>
  <dcterms:created xsi:type="dcterms:W3CDTF">2013-08-22T17:45:15Z</dcterms:created>
  <dcterms:modified xsi:type="dcterms:W3CDTF">2013-08-23T17:25:37Z</dcterms:modified>
</cp:coreProperties>
</file>