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bookViews>
    <workbookView xWindow="12585" yWindow="105" windowWidth="12630" windowHeight="12285" activeTab="5"/>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s>
  <externalReferences>
    <externalReference r:id="rId7"/>
    <externalReference r:id="rId8"/>
    <externalReference r:id="rId9"/>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2">'3. Appendix A'!$B$1:$F$69</definedName>
    <definedName name="_xlnm.Print_Area" localSheetId="5">'6. Rate Rider Calculations'!$A$1:$J$40</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CQ43" i="2" l="1"/>
  <c r="CQ44" i="2"/>
  <c r="CQ45" i="2"/>
  <c r="CQ46" i="2"/>
  <c r="CQ47" i="2"/>
  <c r="CQ48" i="2"/>
  <c r="CQ49" i="2"/>
  <c r="CQ50" i="2"/>
  <c r="CQ51" i="2"/>
  <c r="CQ52" i="2"/>
  <c r="CQ53" i="2"/>
  <c r="CQ55" i="2"/>
  <c r="CQ56" i="2"/>
  <c r="CQ57" i="2"/>
  <c r="CQ58" i="2"/>
  <c r="CQ59" i="2"/>
  <c r="CQ60" i="2"/>
  <c r="CQ61" i="2"/>
  <c r="G76" i="14" l="1"/>
  <c r="G77" i="14"/>
  <c r="G78" i="14"/>
  <c r="G79" i="14"/>
  <c r="G80" i="14"/>
  <c r="G81" i="14"/>
  <c r="G82" i="14"/>
  <c r="G83" i="14"/>
  <c r="G84" i="14"/>
  <c r="G85" i="14"/>
  <c r="G86" i="14"/>
  <c r="G87" i="14"/>
  <c r="G88" i="14"/>
  <c r="G89" i="14"/>
  <c r="G90" i="14"/>
  <c r="G91" i="14"/>
  <c r="G92" i="14"/>
  <c r="G93" i="14"/>
  <c r="G94" i="14"/>
  <c r="G75" i="14"/>
  <c r="N41" i="12" l="1"/>
  <c r="D76" i="14" l="1"/>
  <c r="D77" i="14"/>
  <c r="D78" i="14"/>
  <c r="D79" i="14"/>
  <c r="D80" i="14"/>
  <c r="D81" i="14"/>
  <c r="D84" i="14"/>
  <c r="D75" i="14"/>
  <c r="C94" i="14"/>
  <c r="D94" i="14" s="1"/>
  <c r="C93" i="14"/>
  <c r="D93" i="14" s="1"/>
  <c r="C92" i="14"/>
  <c r="D92" i="14" s="1"/>
  <c r="C91" i="14"/>
  <c r="D91" i="14" s="1"/>
  <c r="C90" i="14"/>
  <c r="D90" i="14" s="1"/>
  <c r="C89" i="14"/>
  <c r="D89" i="14" s="1"/>
  <c r="C88" i="14"/>
  <c r="D88" i="14" s="1"/>
  <c r="C87" i="14"/>
  <c r="D87" i="14" s="1"/>
  <c r="C86" i="14"/>
  <c r="D86" i="14" s="1"/>
  <c r="C85" i="14"/>
  <c r="D85" i="14" s="1"/>
  <c r="C83" i="14"/>
  <c r="D83" i="14" s="1"/>
  <c r="C82" i="14"/>
  <c r="D82" i="14" s="1"/>
  <c r="F36" i="2" l="1"/>
  <c r="G36" i="2"/>
  <c r="H36" i="2"/>
  <c r="J36" i="2"/>
  <c r="K36" i="2"/>
  <c r="L36" i="2"/>
  <c r="M36" i="2"/>
  <c r="P36" i="2"/>
  <c r="Q36" i="2"/>
  <c r="R36" i="2"/>
  <c r="U36" i="2"/>
  <c r="V36" i="2"/>
  <c r="W36" i="2"/>
  <c r="Z36" i="2"/>
  <c r="AA36" i="2"/>
  <c r="AB36" i="2"/>
  <c r="AE36" i="2"/>
  <c r="AF36" i="2"/>
  <c r="AG36" i="2"/>
  <c r="AJ36" i="2"/>
  <c r="AK36" i="2"/>
  <c r="AL36" i="2"/>
  <c r="AO36" i="2"/>
  <c r="AP36" i="2"/>
  <c r="AQ36" i="2"/>
  <c r="AT36" i="2"/>
  <c r="AU36" i="2"/>
  <c r="AV36" i="2"/>
  <c r="AY36" i="2"/>
  <c r="AZ36" i="2"/>
  <c r="BA36" i="2"/>
  <c r="BD36" i="2"/>
  <c r="BE36" i="2"/>
  <c r="BF36" i="2"/>
  <c r="BI36" i="2"/>
  <c r="BJ36" i="2"/>
  <c r="BK36" i="2"/>
  <c r="BN36" i="2"/>
  <c r="BO36" i="2"/>
  <c r="BP36" i="2"/>
  <c r="BS36" i="2"/>
  <c r="BT36" i="2"/>
  <c r="BU36" i="2"/>
  <c r="BX36" i="2"/>
  <c r="BY36" i="2"/>
  <c r="BZ36" i="2"/>
  <c r="CA36" i="2"/>
  <c r="CB36" i="2"/>
  <c r="CC36" i="2"/>
  <c r="CF36" i="2"/>
  <c r="CG36" i="2"/>
  <c r="CH36" i="2"/>
  <c r="CH69" i="2" s="1"/>
  <c r="CH75" i="2" s="1"/>
  <c r="CJ36" i="2"/>
  <c r="CK36" i="2"/>
  <c r="CN36" i="2"/>
  <c r="CO36" i="2"/>
  <c r="E36" i="2"/>
  <c r="CE83" i="2"/>
  <c r="CI83" i="2" s="1"/>
  <c r="CM83" i="2" s="1"/>
  <c r="CH63" i="2"/>
  <c r="CG63" i="2"/>
  <c r="CF63" i="2"/>
  <c r="CC63" i="2"/>
  <c r="CB63" i="2"/>
  <c r="CA63" i="2"/>
  <c r="BZ63" i="2"/>
  <c r="BZ69" i="2" s="1"/>
  <c r="BZ75" i="2" s="1"/>
  <c r="BY63" i="2"/>
  <c r="BX63" i="2"/>
  <c r="CH38" i="2"/>
  <c r="CG38" i="2"/>
  <c r="CG37" i="2" s="1"/>
  <c r="CF38" i="2"/>
  <c r="CF37" i="2" s="1"/>
  <c r="CC38" i="2"/>
  <c r="CB38" i="2"/>
  <c r="CA38" i="2"/>
  <c r="CA37" i="2" s="1"/>
  <c r="BZ38" i="2"/>
  <c r="BY38" i="2"/>
  <c r="BX38" i="2"/>
  <c r="N34" i="2"/>
  <c r="T34" i="2" s="1"/>
  <c r="X34" i="2" s="1"/>
  <c r="AD34" i="2" s="1"/>
  <c r="AH34" i="2" s="1"/>
  <c r="AN34" i="2" s="1"/>
  <c r="AR34" i="2" s="1"/>
  <c r="AX34" i="2" s="1"/>
  <c r="BB34" i="2" s="1"/>
  <c r="BH34" i="2" s="1"/>
  <c r="BL34" i="2" s="1"/>
  <c r="BR34" i="2" s="1"/>
  <c r="BV34" i="2" s="1"/>
  <c r="CE34" i="2" s="1"/>
  <c r="CI34" i="2" s="1"/>
  <c r="CM34" i="2" s="1"/>
  <c r="I34" i="2"/>
  <c r="O34" i="2" s="1"/>
  <c r="S34" i="2" s="1"/>
  <c r="Y34" i="2" s="1"/>
  <c r="AC34" i="2" s="1"/>
  <c r="AI34" i="2" s="1"/>
  <c r="AM34" i="2" s="1"/>
  <c r="AS34" i="2" s="1"/>
  <c r="AW34" i="2" s="1"/>
  <c r="BC34" i="2" s="1"/>
  <c r="BG34" i="2" s="1"/>
  <c r="BM34" i="2" s="1"/>
  <c r="BQ34" i="2" s="1"/>
  <c r="BX37" i="2" l="1"/>
  <c r="CG69" i="2"/>
  <c r="CG75" i="2" s="1"/>
  <c r="BX69" i="2"/>
  <c r="BX75" i="2" s="1"/>
  <c r="CB69" i="2"/>
  <c r="CB75" i="2" s="1"/>
  <c r="CH37" i="2"/>
  <c r="BZ37" i="2"/>
  <c r="BW34" i="2"/>
  <c r="CD34" i="2" s="1"/>
  <c r="CD83" i="2"/>
  <c r="CB37" i="2"/>
  <c r="BY37" i="2"/>
  <c r="CC37" i="2"/>
  <c r="BY69" i="2"/>
  <c r="BY75" i="2" s="1"/>
  <c r="CC69" i="2"/>
  <c r="CC75" i="2" s="1"/>
  <c r="CF69" i="2"/>
  <c r="CF75" i="2" s="1"/>
  <c r="CA69" i="2"/>
  <c r="CA75" i="2" s="1"/>
  <c r="G48" i="14"/>
  <c r="G49" i="14"/>
  <c r="G50" i="14"/>
  <c r="G51" i="14"/>
  <c r="G52" i="14"/>
  <c r="G53" i="14"/>
  <c r="G20" i="14"/>
  <c r="G47" i="14"/>
  <c r="D48" i="14"/>
  <c r="D51" i="14"/>
  <c r="D52" i="14"/>
  <c r="D53" i="14"/>
  <c r="D47" i="14"/>
  <c r="D20" i="14"/>
  <c r="C66" i="14"/>
  <c r="G66" i="14" s="1"/>
  <c r="C65" i="14"/>
  <c r="D65" i="14" s="1"/>
  <c r="C64" i="14"/>
  <c r="G64" i="14" s="1"/>
  <c r="C63" i="14"/>
  <c r="D63" i="14" s="1"/>
  <c r="G62" i="14"/>
  <c r="C61" i="14"/>
  <c r="D61" i="14" s="1"/>
  <c r="C60" i="14"/>
  <c r="G60" i="14" s="1"/>
  <c r="C59" i="14"/>
  <c r="D59" i="14" s="1"/>
  <c r="G58" i="14"/>
  <c r="C57" i="14"/>
  <c r="D57" i="14" s="1"/>
  <c r="G56" i="14"/>
  <c r="C55" i="14"/>
  <c r="D55" i="14" s="1"/>
  <c r="C54" i="14"/>
  <c r="G54" i="14" s="1"/>
  <c r="CL83" i="2" l="1"/>
  <c r="CP83" i="2" s="1"/>
  <c r="D55" i="13" s="1"/>
  <c r="CR83" i="2"/>
  <c r="E66" i="11" s="1"/>
  <c r="CL34" i="2"/>
  <c r="CP34" i="2" s="1"/>
  <c r="CQ34" i="2" s="1"/>
  <c r="CR34" i="2" s="1"/>
  <c r="E34" i="11" s="1"/>
  <c r="D64" i="14"/>
  <c r="D62" i="14"/>
  <c r="D60" i="14"/>
  <c r="D58" i="14"/>
  <c r="D56" i="14"/>
  <c r="D54" i="14"/>
  <c r="G65" i="14"/>
  <c r="G63" i="14"/>
  <c r="G61" i="14"/>
  <c r="G59" i="14"/>
  <c r="G57" i="14"/>
  <c r="G55" i="14"/>
  <c r="D66" i="14"/>
  <c r="D15" i="13" l="1"/>
  <c r="K15" i="13"/>
  <c r="O15" i="13"/>
  <c r="S15" i="13"/>
  <c r="W15" i="13"/>
  <c r="P15" i="13"/>
  <c r="T15" i="13"/>
  <c r="X15" i="13"/>
  <c r="L15" i="13"/>
  <c r="M15" i="13"/>
  <c r="Q15" i="13"/>
  <c r="U15" i="13"/>
  <c r="Y15" i="13"/>
  <c r="N15" i="13"/>
  <c r="R15" i="13"/>
  <c r="V15" i="13"/>
  <c r="C25" i="14"/>
  <c r="C26" i="14"/>
  <c r="C27" i="14"/>
  <c r="C28" i="14"/>
  <c r="C29" i="14"/>
  <c r="C30" i="14"/>
  <c r="C31" i="14"/>
  <c r="C32" i="14"/>
  <c r="C34" i="14"/>
  <c r="C35" i="14"/>
  <c r="C36" i="14"/>
  <c r="C37" i="14"/>
  <c r="C38" i="14"/>
  <c r="C39" i="14"/>
  <c r="B21" i="14"/>
  <c r="B22" i="14"/>
  <c r="B23" i="14"/>
  <c r="B24" i="14"/>
  <c r="B25" i="14"/>
  <c r="B26" i="14"/>
  <c r="B27" i="14"/>
  <c r="B28" i="14"/>
  <c r="B29" i="14"/>
  <c r="B30" i="14"/>
  <c r="B31" i="14"/>
  <c r="B32" i="14"/>
  <c r="B33" i="14"/>
  <c r="B34" i="14"/>
  <c r="B35" i="14"/>
  <c r="B36" i="14"/>
  <c r="B37" i="14"/>
  <c r="B38" i="14"/>
  <c r="B39" i="14"/>
  <c r="B20" i="14"/>
  <c r="D47" i="13"/>
  <c r="B63" i="14" l="1"/>
  <c r="B91" i="14"/>
  <c r="B59" i="14"/>
  <c r="B87" i="14"/>
  <c r="B55" i="14"/>
  <c r="B83" i="14"/>
  <c r="B51" i="14"/>
  <c r="B79" i="14"/>
  <c r="B66" i="14"/>
  <c r="B94" i="14"/>
  <c r="B62" i="14"/>
  <c r="B90" i="14"/>
  <c r="B58" i="14"/>
  <c r="B86" i="14"/>
  <c r="B54" i="14"/>
  <c r="B82" i="14"/>
  <c r="B50" i="14"/>
  <c r="B78" i="14"/>
  <c r="B65" i="14"/>
  <c r="B93" i="14"/>
  <c r="B61" i="14"/>
  <c r="B89" i="14"/>
  <c r="B57" i="14"/>
  <c r="B85" i="14"/>
  <c r="B53" i="14"/>
  <c r="B81" i="14"/>
  <c r="B64" i="14"/>
  <c r="B92" i="14"/>
  <c r="B60" i="14"/>
  <c r="B88" i="14"/>
  <c r="B56" i="14"/>
  <c r="B84" i="14"/>
  <c r="B52" i="14"/>
  <c r="B80" i="14"/>
  <c r="B49" i="14"/>
  <c r="B77" i="14"/>
  <c r="B48" i="14"/>
  <c r="B76" i="14"/>
  <c r="B47" i="14"/>
  <c r="B75" i="14"/>
  <c r="G38" i="14"/>
  <c r="D38" i="14"/>
  <c r="G36" i="14"/>
  <c r="D36" i="14"/>
  <c r="G34" i="14"/>
  <c r="D34" i="14"/>
  <c r="G32" i="14"/>
  <c r="D32" i="14"/>
  <c r="G30" i="14"/>
  <c r="D30" i="14"/>
  <c r="G28" i="14"/>
  <c r="D28" i="14"/>
  <c r="G26" i="14"/>
  <c r="D26" i="14"/>
  <c r="G24" i="14"/>
  <c r="D24" i="14"/>
  <c r="G22" i="14"/>
  <c r="D22" i="14"/>
  <c r="D39" i="14"/>
  <c r="G39" i="14"/>
  <c r="D37" i="14"/>
  <c r="G37" i="14"/>
  <c r="D35" i="14"/>
  <c r="G35" i="14"/>
  <c r="D33" i="14"/>
  <c r="G33" i="14"/>
  <c r="D31" i="14"/>
  <c r="G31" i="14"/>
  <c r="D29" i="14"/>
  <c r="G29" i="14"/>
  <c r="D27" i="14"/>
  <c r="G27" i="14"/>
  <c r="D25" i="14"/>
  <c r="G25" i="14"/>
  <c r="D23" i="14"/>
  <c r="G23" i="14"/>
  <c r="D21" i="14"/>
  <c r="G21" i="14"/>
  <c r="D41" i="12"/>
  <c r="Y4" i="13"/>
  <c r="X4" i="13"/>
  <c r="W4" i="13"/>
  <c r="V4" i="13"/>
  <c r="U4" i="13"/>
  <c r="T4" i="13"/>
  <c r="S4" i="13"/>
  <c r="R4" i="13"/>
  <c r="Q4" i="13"/>
  <c r="P4" i="13"/>
  <c r="O4" i="13"/>
  <c r="N4" i="13"/>
  <c r="M4" i="13"/>
  <c r="L4" i="13"/>
  <c r="K4" i="13"/>
  <c r="J4" i="13"/>
  <c r="J15" i="13" s="1"/>
  <c r="I4" i="13"/>
  <c r="H4" i="13"/>
  <c r="G4" i="13"/>
  <c r="F4" i="13"/>
  <c r="F41" i="12"/>
  <c r="G41" i="12"/>
  <c r="I41" i="12"/>
  <c r="J41" i="12"/>
  <c r="K41" i="12"/>
  <c r="L41" i="12"/>
  <c r="M41" i="12"/>
  <c r="O41" i="12"/>
  <c r="E41" i="12"/>
  <c r="H22" i="12"/>
  <c r="H23" i="12"/>
  <c r="D49" i="14" s="1"/>
  <c r="H24" i="12"/>
  <c r="D50" i="14" s="1"/>
  <c r="H25" i="12"/>
  <c r="H26" i="12"/>
  <c r="H27" i="12"/>
  <c r="H28" i="12"/>
  <c r="H29" i="12"/>
  <c r="H30" i="12"/>
  <c r="H31" i="12"/>
  <c r="H32" i="12"/>
  <c r="H33" i="12"/>
  <c r="H34" i="12"/>
  <c r="H35" i="12"/>
  <c r="H36" i="12"/>
  <c r="H37" i="12"/>
  <c r="H38" i="12"/>
  <c r="H39" i="12"/>
  <c r="H40" i="12"/>
  <c r="H21" i="12"/>
  <c r="BL72" i="2"/>
  <c r="BR72" i="2" s="1"/>
  <c r="BV72" i="2" s="1"/>
  <c r="CE72" i="2" s="1"/>
  <c r="CI72" i="2" s="1"/>
  <c r="CM72" i="2" s="1"/>
  <c r="BG72" i="2"/>
  <c r="BM72" i="2" s="1"/>
  <c r="BQ72" i="2" s="1"/>
  <c r="BW72" i="2" s="1"/>
  <c r="CD72" i="2" s="1"/>
  <c r="I15" i="13" l="1"/>
  <c r="F15" i="13"/>
  <c r="G15" i="13"/>
  <c r="H15" i="13"/>
  <c r="U55" i="13"/>
  <c r="U43" i="13"/>
  <c r="U41" i="13"/>
  <c r="U37" i="13"/>
  <c r="U35" i="13"/>
  <c r="U33" i="13"/>
  <c r="U31" i="13"/>
  <c r="U29" i="13"/>
  <c r="U27" i="13"/>
  <c r="U25" i="13"/>
  <c r="U54" i="13"/>
  <c r="U42" i="13"/>
  <c r="U38" i="13"/>
  <c r="U36" i="13"/>
  <c r="U34" i="13"/>
  <c r="U32" i="13"/>
  <c r="U30" i="13"/>
  <c r="U28" i="13"/>
  <c r="U26" i="13"/>
  <c r="U23" i="13"/>
  <c r="U21" i="13"/>
  <c r="U19" i="13"/>
  <c r="U11" i="13"/>
  <c r="U9" i="13"/>
  <c r="U7" i="13"/>
  <c r="U5" i="13"/>
  <c r="U24" i="13"/>
  <c r="U22" i="13"/>
  <c r="U20" i="13"/>
  <c r="U18" i="13"/>
  <c r="U10" i="13"/>
  <c r="U51" i="13" s="1"/>
  <c r="U8" i="13"/>
  <c r="U6" i="13"/>
  <c r="Y55" i="13"/>
  <c r="Y43" i="13"/>
  <c r="Y41" i="13"/>
  <c r="Y37" i="13"/>
  <c r="Y35" i="13"/>
  <c r="Y33" i="13"/>
  <c r="Y31" i="13"/>
  <c r="Y29" i="13"/>
  <c r="Y27" i="13"/>
  <c r="Y25" i="13"/>
  <c r="Y54" i="13"/>
  <c r="Y42" i="13"/>
  <c r="Y38" i="13"/>
  <c r="Y36" i="13"/>
  <c r="Y34" i="13"/>
  <c r="Y32" i="13"/>
  <c r="Y30" i="13"/>
  <c r="Y28" i="13"/>
  <c r="Y26" i="13"/>
  <c r="Y23" i="13"/>
  <c r="Y21" i="13"/>
  <c r="Y19" i="13"/>
  <c r="Y11" i="13"/>
  <c r="Y9" i="13"/>
  <c r="Y7" i="13"/>
  <c r="Y5" i="13"/>
  <c r="Y24" i="13"/>
  <c r="Y22" i="13"/>
  <c r="Y20" i="13"/>
  <c r="Y18" i="13"/>
  <c r="Y10" i="13"/>
  <c r="Y51" i="13" s="1"/>
  <c r="Y8" i="13"/>
  <c r="Y6" i="13"/>
  <c r="M55" i="13"/>
  <c r="M43" i="13"/>
  <c r="M41" i="13"/>
  <c r="M37" i="13"/>
  <c r="M35" i="13"/>
  <c r="M33" i="13"/>
  <c r="M31" i="13"/>
  <c r="M29" i="13"/>
  <c r="M27" i="13"/>
  <c r="M25" i="13"/>
  <c r="M54" i="13"/>
  <c r="M42" i="13"/>
  <c r="M38" i="13"/>
  <c r="M36" i="13"/>
  <c r="M34" i="13"/>
  <c r="M32" i="13"/>
  <c r="M30" i="13"/>
  <c r="M28" i="13"/>
  <c r="M26" i="13"/>
  <c r="M23" i="13"/>
  <c r="M21" i="13"/>
  <c r="M19" i="13"/>
  <c r="M11" i="13"/>
  <c r="M9" i="13"/>
  <c r="M7" i="13"/>
  <c r="M5" i="13"/>
  <c r="M24" i="13"/>
  <c r="M22" i="13"/>
  <c r="M20" i="13"/>
  <c r="M18" i="13"/>
  <c r="M10" i="13"/>
  <c r="M51" i="13" s="1"/>
  <c r="M8" i="13"/>
  <c r="M6" i="13"/>
  <c r="V54" i="13"/>
  <c r="V42" i="13"/>
  <c r="V38" i="13"/>
  <c r="V36" i="13"/>
  <c r="V34" i="13"/>
  <c r="V32" i="13"/>
  <c r="V30" i="13"/>
  <c r="V28" i="13"/>
  <c r="V26" i="13"/>
  <c r="V55" i="13"/>
  <c r="V43" i="13"/>
  <c r="V41" i="13"/>
  <c r="V37" i="13"/>
  <c r="V35" i="13"/>
  <c r="V33" i="13"/>
  <c r="V31" i="13"/>
  <c r="V29" i="13"/>
  <c r="V27" i="13"/>
  <c r="V25" i="13"/>
  <c r="V24" i="13"/>
  <c r="V22" i="13"/>
  <c r="V20" i="13"/>
  <c r="V18" i="13"/>
  <c r="V10" i="13"/>
  <c r="V51" i="13" s="1"/>
  <c r="V8" i="13"/>
  <c r="V6" i="13"/>
  <c r="V23" i="13"/>
  <c r="V21" i="13"/>
  <c r="V19" i="13"/>
  <c r="V11" i="13"/>
  <c r="V9" i="13"/>
  <c r="V7" i="13"/>
  <c r="V5" i="13"/>
  <c r="W54" i="13"/>
  <c r="W42" i="13"/>
  <c r="W38" i="13"/>
  <c r="W36" i="13"/>
  <c r="W34" i="13"/>
  <c r="W32" i="13"/>
  <c r="W30" i="13"/>
  <c r="W28" i="13"/>
  <c r="W26" i="13"/>
  <c r="W55" i="13"/>
  <c r="W43" i="13"/>
  <c r="W41" i="13"/>
  <c r="W37" i="13"/>
  <c r="W35" i="13"/>
  <c r="W33" i="13"/>
  <c r="W31" i="13"/>
  <c r="W29" i="13"/>
  <c r="W27" i="13"/>
  <c r="W25" i="13"/>
  <c r="W24" i="13"/>
  <c r="W22" i="13"/>
  <c r="W20" i="13"/>
  <c r="W18" i="13"/>
  <c r="W10" i="13"/>
  <c r="W51" i="13" s="1"/>
  <c r="W8" i="13"/>
  <c r="W6" i="13"/>
  <c r="W23" i="13"/>
  <c r="W21" i="13"/>
  <c r="W19" i="13"/>
  <c r="W11" i="13"/>
  <c r="W9" i="13"/>
  <c r="W7" i="13"/>
  <c r="W5" i="13"/>
  <c r="I55" i="13"/>
  <c r="I43" i="13"/>
  <c r="I41" i="13"/>
  <c r="I37" i="13"/>
  <c r="I35" i="13"/>
  <c r="I33" i="13"/>
  <c r="I31" i="13"/>
  <c r="I29" i="13"/>
  <c r="I27" i="13"/>
  <c r="I54" i="13"/>
  <c r="I42" i="13"/>
  <c r="I38" i="13"/>
  <c r="I36" i="13"/>
  <c r="I34" i="13"/>
  <c r="I32" i="13"/>
  <c r="I30" i="13"/>
  <c r="I28" i="13"/>
  <c r="I26" i="13"/>
  <c r="I25" i="13"/>
  <c r="I23" i="13"/>
  <c r="I21" i="13"/>
  <c r="I24" i="13"/>
  <c r="I22" i="13"/>
  <c r="I20" i="13"/>
  <c r="Q55" i="13"/>
  <c r="Q43" i="13"/>
  <c r="Q41" i="13"/>
  <c r="Q37" i="13"/>
  <c r="Q35" i="13"/>
  <c r="Q33" i="13"/>
  <c r="Q31" i="13"/>
  <c r="Q29" i="13"/>
  <c r="Q27" i="13"/>
  <c r="Q25" i="13"/>
  <c r="Q54" i="13"/>
  <c r="Q42" i="13"/>
  <c r="Q38" i="13"/>
  <c r="Q36" i="13"/>
  <c r="Q34" i="13"/>
  <c r="Q32" i="13"/>
  <c r="Q30" i="13"/>
  <c r="Q28" i="13"/>
  <c r="Q26" i="13"/>
  <c r="Q23" i="13"/>
  <c r="Q21" i="13"/>
  <c r="Q19" i="13"/>
  <c r="Q11" i="13"/>
  <c r="Q9" i="13"/>
  <c r="Q7" i="13"/>
  <c r="Q5" i="13"/>
  <c r="Q24" i="13"/>
  <c r="Q22" i="13"/>
  <c r="Q20" i="13"/>
  <c r="Q18" i="13"/>
  <c r="Q10" i="13"/>
  <c r="Q51" i="13" s="1"/>
  <c r="Q8" i="13"/>
  <c r="Q6" i="13"/>
  <c r="J54" i="13"/>
  <c r="J42" i="13"/>
  <c r="J38" i="13"/>
  <c r="J36" i="13"/>
  <c r="J34" i="13"/>
  <c r="J32" i="13"/>
  <c r="J30" i="13"/>
  <c r="J28" i="13"/>
  <c r="J26" i="13"/>
  <c r="J55" i="13"/>
  <c r="J43" i="13"/>
  <c r="J41" i="13"/>
  <c r="J37" i="13"/>
  <c r="J35" i="13"/>
  <c r="J33" i="13"/>
  <c r="J31" i="13"/>
  <c r="J29" i="13"/>
  <c r="J27" i="13"/>
  <c r="J25" i="13"/>
  <c r="J24" i="13"/>
  <c r="J22" i="13"/>
  <c r="J20" i="13"/>
  <c r="J23" i="13"/>
  <c r="J21" i="13"/>
  <c r="N54" i="13"/>
  <c r="N42" i="13"/>
  <c r="N38" i="13"/>
  <c r="N36" i="13"/>
  <c r="N34" i="13"/>
  <c r="N32" i="13"/>
  <c r="N30" i="13"/>
  <c r="N28" i="13"/>
  <c r="N26" i="13"/>
  <c r="N55" i="13"/>
  <c r="N43" i="13"/>
  <c r="N41" i="13"/>
  <c r="N37" i="13"/>
  <c r="N35" i="13"/>
  <c r="N33" i="13"/>
  <c r="N31" i="13"/>
  <c r="N29" i="13"/>
  <c r="N27" i="13"/>
  <c r="N25" i="13"/>
  <c r="N24" i="13"/>
  <c r="N22" i="13"/>
  <c r="N20" i="13"/>
  <c r="N18" i="13"/>
  <c r="N10" i="13"/>
  <c r="N51" i="13" s="1"/>
  <c r="N8" i="13"/>
  <c r="N6" i="13"/>
  <c r="N23" i="13"/>
  <c r="N21" i="13"/>
  <c r="N19" i="13"/>
  <c r="N11" i="13"/>
  <c r="N9" i="13"/>
  <c r="N7" i="13"/>
  <c r="N5" i="13"/>
  <c r="R54" i="13"/>
  <c r="R42" i="13"/>
  <c r="R38" i="13"/>
  <c r="R36" i="13"/>
  <c r="R34" i="13"/>
  <c r="R32" i="13"/>
  <c r="R30" i="13"/>
  <c r="R28" i="13"/>
  <c r="R26" i="13"/>
  <c r="R55" i="13"/>
  <c r="R43" i="13"/>
  <c r="R41" i="13"/>
  <c r="R37" i="13"/>
  <c r="R35" i="13"/>
  <c r="R33" i="13"/>
  <c r="R31" i="13"/>
  <c r="R29" i="13"/>
  <c r="R27" i="13"/>
  <c r="R25" i="13"/>
  <c r="R24" i="13"/>
  <c r="R22" i="13"/>
  <c r="R20" i="13"/>
  <c r="R18" i="13"/>
  <c r="R10" i="13"/>
  <c r="R51" i="13" s="1"/>
  <c r="R8" i="13"/>
  <c r="R6" i="13"/>
  <c r="R23" i="13"/>
  <c r="R21" i="13"/>
  <c r="R19" i="13"/>
  <c r="R11" i="13"/>
  <c r="R9" i="13"/>
  <c r="R7" i="13"/>
  <c r="R5" i="13"/>
  <c r="K54" i="13"/>
  <c r="K42" i="13"/>
  <c r="K38" i="13"/>
  <c r="K36" i="13"/>
  <c r="K34" i="13"/>
  <c r="K32" i="13"/>
  <c r="K30" i="13"/>
  <c r="K28" i="13"/>
  <c r="K26" i="13"/>
  <c r="K55" i="13"/>
  <c r="K43" i="13"/>
  <c r="K41" i="13"/>
  <c r="K37" i="13"/>
  <c r="K35" i="13"/>
  <c r="K33" i="13"/>
  <c r="K31" i="13"/>
  <c r="K29" i="13"/>
  <c r="K27" i="13"/>
  <c r="K25" i="13"/>
  <c r="K24" i="13"/>
  <c r="K22" i="13"/>
  <c r="K20" i="13"/>
  <c r="K18" i="13"/>
  <c r="K10" i="13"/>
  <c r="K8" i="13"/>
  <c r="K6" i="13"/>
  <c r="K23" i="13"/>
  <c r="K21" i="13"/>
  <c r="K19" i="13"/>
  <c r="K11" i="13"/>
  <c r="K9" i="13"/>
  <c r="K7" i="13"/>
  <c r="K5" i="13"/>
  <c r="O54" i="13"/>
  <c r="O42" i="13"/>
  <c r="O38" i="13"/>
  <c r="O36" i="13"/>
  <c r="O34" i="13"/>
  <c r="O32" i="13"/>
  <c r="O30" i="13"/>
  <c r="O28" i="13"/>
  <c r="O26" i="13"/>
  <c r="O55" i="13"/>
  <c r="O43" i="13"/>
  <c r="O41" i="13"/>
  <c r="O37" i="13"/>
  <c r="O35" i="13"/>
  <c r="O33" i="13"/>
  <c r="O31" i="13"/>
  <c r="O29" i="13"/>
  <c r="O27" i="13"/>
  <c r="O25" i="13"/>
  <c r="O24" i="13"/>
  <c r="O22" i="13"/>
  <c r="O20" i="13"/>
  <c r="O18" i="13"/>
  <c r="O10" i="13"/>
  <c r="O51" i="13" s="1"/>
  <c r="O8" i="13"/>
  <c r="O6" i="13"/>
  <c r="O23" i="13"/>
  <c r="O21" i="13"/>
  <c r="O19" i="13"/>
  <c r="O11" i="13"/>
  <c r="O9" i="13"/>
  <c r="O7" i="13"/>
  <c r="O5" i="13"/>
  <c r="S54" i="13"/>
  <c r="S42" i="13"/>
  <c r="S38" i="13"/>
  <c r="S36" i="13"/>
  <c r="S34" i="13"/>
  <c r="S32" i="13"/>
  <c r="S30" i="13"/>
  <c r="S28" i="13"/>
  <c r="S26" i="13"/>
  <c r="S55" i="13"/>
  <c r="S43" i="13"/>
  <c r="S41" i="13"/>
  <c r="S37" i="13"/>
  <c r="S35" i="13"/>
  <c r="S33" i="13"/>
  <c r="S31" i="13"/>
  <c r="S29" i="13"/>
  <c r="S27" i="13"/>
  <c r="S25" i="13"/>
  <c r="S24" i="13"/>
  <c r="S22" i="13"/>
  <c r="S20" i="13"/>
  <c r="S18" i="13"/>
  <c r="S10" i="13"/>
  <c r="S51" i="13" s="1"/>
  <c r="S8" i="13"/>
  <c r="S6" i="13"/>
  <c r="S23" i="13"/>
  <c r="S21" i="13"/>
  <c r="S19" i="13"/>
  <c r="S11" i="13"/>
  <c r="S9" i="13"/>
  <c r="S7" i="13"/>
  <c r="S5" i="13"/>
  <c r="H55" i="13"/>
  <c r="H43" i="13"/>
  <c r="H41" i="13"/>
  <c r="H37" i="13"/>
  <c r="H35" i="13"/>
  <c r="H33" i="13"/>
  <c r="H31" i="13"/>
  <c r="H29" i="13"/>
  <c r="H27" i="13"/>
  <c r="H54" i="13"/>
  <c r="H42" i="13"/>
  <c r="H38" i="13"/>
  <c r="H36" i="13"/>
  <c r="H34" i="13"/>
  <c r="H32" i="13"/>
  <c r="H30" i="13"/>
  <c r="H28" i="13"/>
  <c r="H26" i="13"/>
  <c r="H25" i="13"/>
  <c r="H23" i="13"/>
  <c r="H21" i="13"/>
  <c r="H24" i="13"/>
  <c r="H22" i="13"/>
  <c r="H20" i="13"/>
  <c r="L55" i="13"/>
  <c r="L43" i="13"/>
  <c r="L41" i="13"/>
  <c r="L37" i="13"/>
  <c r="L35" i="13"/>
  <c r="L33" i="13"/>
  <c r="L31" i="13"/>
  <c r="L29" i="13"/>
  <c r="L27" i="13"/>
  <c r="L25" i="13"/>
  <c r="L54" i="13"/>
  <c r="L42" i="13"/>
  <c r="L38" i="13"/>
  <c r="L36" i="13"/>
  <c r="L34" i="13"/>
  <c r="L32" i="13"/>
  <c r="L30" i="13"/>
  <c r="L28" i="13"/>
  <c r="L26" i="13"/>
  <c r="L23" i="13"/>
  <c r="L21" i="13"/>
  <c r="L19" i="13"/>
  <c r="L11" i="13"/>
  <c r="L9" i="13"/>
  <c r="L7" i="13"/>
  <c r="L5" i="13"/>
  <c r="L24" i="13"/>
  <c r="L22" i="13"/>
  <c r="L20" i="13"/>
  <c r="L18" i="13"/>
  <c r="L10" i="13"/>
  <c r="L8" i="13"/>
  <c r="L6" i="13"/>
  <c r="P55" i="13"/>
  <c r="P43" i="13"/>
  <c r="P41" i="13"/>
  <c r="P37" i="13"/>
  <c r="P35" i="13"/>
  <c r="P33" i="13"/>
  <c r="P31" i="13"/>
  <c r="P29" i="13"/>
  <c r="P27" i="13"/>
  <c r="P25" i="13"/>
  <c r="P54" i="13"/>
  <c r="P42" i="13"/>
  <c r="P38" i="13"/>
  <c r="P36" i="13"/>
  <c r="P34" i="13"/>
  <c r="P32" i="13"/>
  <c r="P30" i="13"/>
  <c r="P28" i="13"/>
  <c r="P26" i="13"/>
  <c r="P23" i="13"/>
  <c r="P21" i="13"/>
  <c r="P19" i="13"/>
  <c r="P11" i="13"/>
  <c r="P9" i="13"/>
  <c r="P7" i="13"/>
  <c r="P5" i="13"/>
  <c r="P24" i="13"/>
  <c r="P22" i="13"/>
  <c r="P20" i="13"/>
  <c r="P18" i="13"/>
  <c r="P10" i="13"/>
  <c r="P51" i="13" s="1"/>
  <c r="P8" i="13"/>
  <c r="P6" i="13"/>
  <c r="T55" i="13"/>
  <c r="T43" i="13"/>
  <c r="T41" i="13"/>
  <c r="T37" i="13"/>
  <c r="T35" i="13"/>
  <c r="T33" i="13"/>
  <c r="T31" i="13"/>
  <c r="T29" i="13"/>
  <c r="T27" i="13"/>
  <c r="T25" i="13"/>
  <c r="T54" i="13"/>
  <c r="T42" i="13"/>
  <c r="T38" i="13"/>
  <c r="T36" i="13"/>
  <c r="T34" i="13"/>
  <c r="T32" i="13"/>
  <c r="T30" i="13"/>
  <c r="T28" i="13"/>
  <c r="T26" i="13"/>
  <c r="T23" i="13"/>
  <c r="T21" i="13"/>
  <c r="T19" i="13"/>
  <c r="T11" i="13"/>
  <c r="T9" i="13"/>
  <c r="T7" i="13"/>
  <c r="T5" i="13"/>
  <c r="T24" i="13"/>
  <c r="T22" i="13"/>
  <c r="T20" i="13"/>
  <c r="T18" i="13"/>
  <c r="T10" i="13"/>
  <c r="T51" i="13" s="1"/>
  <c r="T8" i="13"/>
  <c r="T6" i="13"/>
  <c r="X55" i="13"/>
  <c r="X43" i="13"/>
  <c r="X41" i="13"/>
  <c r="X37" i="13"/>
  <c r="X35" i="13"/>
  <c r="X33" i="13"/>
  <c r="X31" i="13"/>
  <c r="X29" i="13"/>
  <c r="X27" i="13"/>
  <c r="X25" i="13"/>
  <c r="X54" i="13"/>
  <c r="X42" i="13"/>
  <c r="X38" i="13"/>
  <c r="X36" i="13"/>
  <c r="X34" i="13"/>
  <c r="X32" i="13"/>
  <c r="X30" i="13"/>
  <c r="X28" i="13"/>
  <c r="X26" i="13"/>
  <c r="X23" i="13"/>
  <c r="X21" i="13"/>
  <c r="X19" i="13"/>
  <c r="X11" i="13"/>
  <c r="X9" i="13"/>
  <c r="X7" i="13"/>
  <c r="X5" i="13"/>
  <c r="X24" i="13"/>
  <c r="X22" i="13"/>
  <c r="X20" i="13"/>
  <c r="X18" i="13"/>
  <c r="X10" i="13"/>
  <c r="X51" i="13" s="1"/>
  <c r="X8" i="13"/>
  <c r="X6" i="13"/>
  <c r="G54" i="13"/>
  <c r="G55" i="13"/>
  <c r="F55" i="13"/>
  <c r="F54" i="13"/>
  <c r="CL72" i="2"/>
  <c r="CR72" i="2"/>
  <c r="H41" i="12"/>
  <c r="CP72" i="2"/>
  <c r="D46" i="13" s="1"/>
  <c r="D48" i="13" s="1"/>
  <c r="Y56" i="13" l="1"/>
  <c r="Q56" i="13"/>
  <c r="I56" i="13"/>
  <c r="X56" i="13"/>
  <c r="P56" i="13"/>
  <c r="S56" i="13"/>
  <c r="V56" i="13"/>
  <c r="N56" i="13"/>
  <c r="O56" i="13"/>
  <c r="R56" i="13"/>
  <c r="J56" i="13"/>
  <c r="U56" i="13"/>
  <c r="M56" i="13"/>
  <c r="K56" i="13"/>
  <c r="T56" i="13"/>
  <c r="L56" i="13"/>
  <c r="W56" i="13"/>
  <c r="N44" i="13"/>
  <c r="M39" i="13"/>
  <c r="M44" i="13"/>
  <c r="X44" i="13"/>
  <c r="V39" i="13"/>
  <c r="T44" i="13"/>
  <c r="R39" i="13"/>
  <c r="P39" i="13"/>
  <c r="N39" i="13"/>
  <c r="Y39" i="13"/>
  <c r="Y44" i="13"/>
  <c r="W39" i="13"/>
  <c r="W44" i="13"/>
  <c r="U39" i="13"/>
  <c r="U44" i="13"/>
  <c r="S39" i="13"/>
  <c r="S44" i="13"/>
  <c r="Q39" i="13"/>
  <c r="Q44" i="13"/>
  <c r="O39" i="13"/>
  <c r="O44" i="13"/>
  <c r="X39" i="13"/>
  <c r="V44" i="13"/>
  <c r="T39" i="13"/>
  <c r="R44" i="13"/>
  <c r="P44" i="13"/>
  <c r="O42" i="12"/>
  <c r="O43" i="12" s="1"/>
  <c r="BB57" i="2" l="1"/>
  <c r="BH57" i="2" s="1"/>
  <c r="BL57" i="2" s="1"/>
  <c r="BR57" i="2" s="1"/>
  <c r="BV57" i="2" s="1"/>
  <c r="CE57" i="2" s="1"/>
  <c r="CI57" i="2" s="1"/>
  <c r="CM57" i="2" s="1"/>
  <c r="AS44" i="2"/>
  <c r="AW44" i="2" s="1"/>
  <c r="BC44" i="2" s="1"/>
  <c r="BG44" i="2" s="1"/>
  <c r="BM44" i="2" s="1"/>
  <c r="BQ44" i="2" s="1"/>
  <c r="BW44" i="2" s="1"/>
  <c r="CD44" i="2" s="1"/>
  <c r="BM45" i="2"/>
  <c r="BQ45" i="2" s="1"/>
  <c r="BW45" i="2" s="1"/>
  <c r="CD45" i="2" s="1"/>
  <c r="BM46" i="2"/>
  <c r="BQ46" i="2" s="1"/>
  <c r="BW46" i="2" s="1"/>
  <c r="CD46" i="2" s="1"/>
  <c r="I30" i="2"/>
  <c r="O30" i="2" s="1"/>
  <c r="S30" i="2" s="1"/>
  <c r="Y30" i="2" s="1"/>
  <c r="AC30" i="2" s="1"/>
  <c r="AI30" i="2" s="1"/>
  <c r="AM30" i="2" s="1"/>
  <c r="AS30" i="2" s="1"/>
  <c r="AW30" i="2" s="1"/>
  <c r="BC30" i="2" s="1"/>
  <c r="BG30" i="2" s="1"/>
  <c r="BM30" i="2" s="1"/>
  <c r="BQ30" i="2" s="1"/>
  <c r="BW30" i="2" s="1"/>
  <c r="CD30" i="2" s="1"/>
  <c r="CK63" i="2"/>
  <c r="CJ63" i="2"/>
  <c r="BU63" i="2"/>
  <c r="BT63" i="2"/>
  <c r="BO63" i="2"/>
  <c r="BN63" i="2"/>
  <c r="BK63" i="2"/>
  <c r="BJ63" i="2"/>
  <c r="BD63" i="2"/>
  <c r="AT63" i="2"/>
  <c r="AT69" i="2" s="1"/>
  <c r="AT75" i="2" s="1"/>
  <c r="AJ63" i="2"/>
  <c r="Z63" i="2"/>
  <c r="P63" i="2"/>
  <c r="P69" i="2" s="1"/>
  <c r="P75" i="2" s="1"/>
  <c r="CK69" i="2"/>
  <c r="CK75" i="2" s="1"/>
  <c r="BO69" i="2"/>
  <c r="BO75" i="2" s="1"/>
  <c r="BN69" i="2"/>
  <c r="BN75" i="2" s="1"/>
  <c r="CD82" i="2"/>
  <c r="BR46" i="2"/>
  <c r="BV46" i="2" s="1"/>
  <c r="CE46" i="2" s="1"/>
  <c r="CI46" i="2" s="1"/>
  <c r="CM46" i="2" s="1"/>
  <c r="BR45" i="2"/>
  <c r="BV45" i="2" s="1"/>
  <c r="CE45" i="2" s="1"/>
  <c r="CI45" i="2" s="1"/>
  <c r="CM45" i="2" s="1"/>
  <c r="N33" i="2"/>
  <c r="T33" i="2" s="1"/>
  <c r="X33" i="2" s="1"/>
  <c r="AD33" i="2" s="1"/>
  <c r="AH33" i="2" s="1"/>
  <c r="AN33" i="2" s="1"/>
  <c r="AR33" i="2" s="1"/>
  <c r="AX33" i="2" s="1"/>
  <c r="BB33" i="2" s="1"/>
  <c r="BH33" i="2" s="1"/>
  <c r="BL33" i="2" s="1"/>
  <c r="BR33" i="2" s="1"/>
  <c r="BV33" i="2" s="1"/>
  <c r="CE33" i="2" s="1"/>
  <c r="CI33" i="2" s="1"/>
  <c r="CM33" i="2" s="1"/>
  <c r="I33" i="2"/>
  <c r="O33" i="2" s="1"/>
  <c r="S33" i="2" s="1"/>
  <c r="Y33" i="2" s="1"/>
  <c r="AC33" i="2" s="1"/>
  <c r="AI33" i="2" s="1"/>
  <c r="AM33" i="2" s="1"/>
  <c r="AS33" i="2" s="1"/>
  <c r="AW33" i="2" s="1"/>
  <c r="BC33" i="2" s="1"/>
  <c r="BG33" i="2" s="1"/>
  <c r="BS63" i="2"/>
  <c r="BP63" i="2"/>
  <c r="BU38" i="2"/>
  <c r="BT38" i="2"/>
  <c r="BS38" i="2"/>
  <c r="BS37" i="2" s="1"/>
  <c r="BP38" i="2"/>
  <c r="BO38" i="2"/>
  <c r="BN38" i="2"/>
  <c r="N66" i="2"/>
  <c r="T66" i="2" s="1"/>
  <c r="X66" i="2" s="1"/>
  <c r="AD66" i="2" s="1"/>
  <c r="AH66" i="2" s="1"/>
  <c r="AN66" i="2" s="1"/>
  <c r="AR66" i="2" s="1"/>
  <c r="AX66" i="2" s="1"/>
  <c r="BB66" i="2" s="1"/>
  <c r="BH66" i="2" s="1"/>
  <c r="I24" i="2"/>
  <c r="I27" i="2"/>
  <c r="O27" i="2" s="1"/>
  <c r="S27" i="2" s="1"/>
  <c r="Y27" i="2" s="1"/>
  <c r="AC27" i="2" s="1"/>
  <c r="AI27" i="2" s="1"/>
  <c r="AM27" i="2" s="1"/>
  <c r="AS27" i="2" s="1"/>
  <c r="AW27" i="2" s="1"/>
  <c r="BC27" i="2" s="1"/>
  <c r="BG27" i="2" s="1"/>
  <c r="BM27" i="2" s="1"/>
  <c r="BQ27" i="2" s="1"/>
  <c r="BW27" i="2" s="1"/>
  <c r="CD27" i="2" s="1"/>
  <c r="I25" i="2"/>
  <c r="O25" i="2" s="1"/>
  <c r="S25" i="2" s="1"/>
  <c r="Y25" i="2" s="1"/>
  <c r="AC25" i="2" s="1"/>
  <c r="AI25" i="2" s="1"/>
  <c r="AM25" i="2" s="1"/>
  <c r="AS25" i="2" s="1"/>
  <c r="AW25" i="2" s="1"/>
  <c r="BC25" i="2" s="1"/>
  <c r="BG25" i="2" s="1"/>
  <c r="BM25" i="2" s="1"/>
  <c r="BQ25" i="2" s="1"/>
  <c r="BW25" i="2" s="1"/>
  <c r="CD25" i="2" s="1"/>
  <c r="I26" i="2"/>
  <c r="O26" i="2" s="1"/>
  <c r="S26" i="2" s="1"/>
  <c r="Y26" i="2" s="1"/>
  <c r="AC26" i="2" s="1"/>
  <c r="AI26" i="2" s="1"/>
  <c r="AM26" i="2" s="1"/>
  <c r="AS26" i="2" s="1"/>
  <c r="AW26" i="2" s="1"/>
  <c r="BC26" i="2" s="1"/>
  <c r="BG26" i="2" s="1"/>
  <c r="BM26" i="2" s="1"/>
  <c r="BQ26" i="2" s="1"/>
  <c r="BW26" i="2" s="1"/>
  <c r="CD26" i="2" s="1"/>
  <c r="I28" i="2"/>
  <c r="O28" i="2" s="1"/>
  <c r="S28" i="2" s="1"/>
  <c r="Y28" i="2" s="1"/>
  <c r="AC28" i="2" s="1"/>
  <c r="AI28" i="2" s="1"/>
  <c r="AM28" i="2" s="1"/>
  <c r="AS28" i="2" s="1"/>
  <c r="AW28" i="2" s="1"/>
  <c r="BC28" i="2" s="1"/>
  <c r="BG28" i="2" s="1"/>
  <c r="BM28" i="2" s="1"/>
  <c r="BQ28" i="2" s="1"/>
  <c r="BW28" i="2" s="1"/>
  <c r="CD28" i="2" s="1"/>
  <c r="I29" i="2"/>
  <c r="O29" i="2" s="1"/>
  <c r="O38" i="2" s="1"/>
  <c r="I31" i="2"/>
  <c r="O31" i="2" s="1"/>
  <c r="I32" i="2"/>
  <c r="O32" i="2" s="1"/>
  <c r="S32" i="2" s="1"/>
  <c r="Y32" i="2" s="1"/>
  <c r="AC32" i="2" s="1"/>
  <c r="AI32" i="2" s="1"/>
  <c r="AM32" i="2" s="1"/>
  <c r="AS32" i="2" s="1"/>
  <c r="AW32" i="2" s="1"/>
  <c r="BC32" i="2" s="1"/>
  <c r="BG32" i="2" s="1"/>
  <c r="BM32" i="2" s="1"/>
  <c r="BQ32" i="2" s="1"/>
  <c r="BW32" i="2" s="1"/>
  <c r="CD32" i="2" s="1"/>
  <c r="I41" i="2"/>
  <c r="O41" i="2" s="1"/>
  <c r="I42" i="2"/>
  <c r="O42" i="2" s="1"/>
  <c r="S42" i="2" s="1"/>
  <c r="Y42" i="2" s="1"/>
  <c r="AC42" i="2" s="1"/>
  <c r="AI42" i="2" s="1"/>
  <c r="AM42" i="2" s="1"/>
  <c r="AS42" i="2" s="1"/>
  <c r="AW42" i="2" s="1"/>
  <c r="BC42" i="2" s="1"/>
  <c r="BG42" i="2" s="1"/>
  <c r="BM42" i="2" s="1"/>
  <c r="BQ42" i="2" s="1"/>
  <c r="BW42" i="2" s="1"/>
  <c r="CD42" i="2" s="1"/>
  <c r="I43" i="2"/>
  <c r="O43" i="2" s="1"/>
  <c r="S43" i="2" s="1"/>
  <c r="Y43" i="2" s="1"/>
  <c r="AC43" i="2" s="1"/>
  <c r="AI43" i="2" s="1"/>
  <c r="AM43" i="2" s="1"/>
  <c r="AS43" i="2" s="1"/>
  <c r="AW43" i="2" s="1"/>
  <c r="BC43" i="2" s="1"/>
  <c r="BG43" i="2" s="1"/>
  <c r="BM43" i="2" s="1"/>
  <c r="BQ43" i="2" s="1"/>
  <c r="BW43" i="2" s="1"/>
  <c r="CD43" i="2" s="1"/>
  <c r="I47" i="2"/>
  <c r="O47" i="2" s="1"/>
  <c r="S47" i="2" s="1"/>
  <c r="Y47" i="2" s="1"/>
  <c r="AC47" i="2" s="1"/>
  <c r="AI47" i="2" s="1"/>
  <c r="AM47" i="2" s="1"/>
  <c r="AS47" i="2" s="1"/>
  <c r="AW47" i="2" s="1"/>
  <c r="BC47" i="2" s="1"/>
  <c r="BG47" i="2" s="1"/>
  <c r="BM47" i="2" s="1"/>
  <c r="BQ47" i="2" s="1"/>
  <c r="BW47" i="2" s="1"/>
  <c r="CD47" i="2" s="1"/>
  <c r="I48" i="2"/>
  <c r="O48" i="2" s="1"/>
  <c r="S48" i="2" s="1"/>
  <c r="Y48" i="2" s="1"/>
  <c r="AC48" i="2" s="1"/>
  <c r="AI48" i="2" s="1"/>
  <c r="AM48" i="2" s="1"/>
  <c r="AS48" i="2" s="1"/>
  <c r="AW48" i="2" s="1"/>
  <c r="BC48" i="2" s="1"/>
  <c r="BG48" i="2" s="1"/>
  <c r="BM48" i="2" s="1"/>
  <c r="BQ48" i="2" s="1"/>
  <c r="BW48" i="2" s="1"/>
  <c r="CD48" i="2" s="1"/>
  <c r="I49" i="2"/>
  <c r="O49" i="2" s="1"/>
  <c r="S49" i="2" s="1"/>
  <c r="Y49" i="2" s="1"/>
  <c r="AC49" i="2" s="1"/>
  <c r="AI49" i="2" s="1"/>
  <c r="AM49" i="2" s="1"/>
  <c r="AS49" i="2" s="1"/>
  <c r="AW49" i="2" s="1"/>
  <c r="BC49" i="2" s="1"/>
  <c r="BG49" i="2" s="1"/>
  <c r="BM49" i="2" s="1"/>
  <c r="BQ49" i="2" s="1"/>
  <c r="BW49" i="2" s="1"/>
  <c r="CD49" i="2" s="1"/>
  <c r="I56" i="2"/>
  <c r="O56" i="2" s="1"/>
  <c r="S56" i="2" s="1"/>
  <c r="Y56" i="2" s="1"/>
  <c r="AC56" i="2" s="1"/>
  <c r="AI56" i="2" s="1"/>
  <c r="AM56" i="2" s="1"/>
  <c r="AS56" i="2" s="1"/>
  <c r="AW56" i="2" s="1"/>
  <c r="BC56" i="2" s="1"/>
  <c r="BG56" i="2" s="1"/>
  <c r="BM56" i="2" s="1"/>
  <c r="BQ56" i="2" s="1"/>
  <c r="BW56" i="2" s="1"/>
  <c r="CD56" i="2" s="1"/>
  <c r="I77" i="2"/>
  <c r="O77" i="2" s="1"/>
  <c r="S77" i="2" s="1"/>
  <c r="Y77" i="2" s="1"/>
  <c r="AC77" i="2" s="1"/>
  <c r="AI77" i="2" s="1"/>
  <c r="AM77" i="2" s="1"/>
  <c r="AS77" i="2" s="1"/>
  <c r="AW77" i="2" s="1"/>
  <c r="BC77" i="2" s="1"/>
  <c r="BG77" i="2" s="1"/>
  <c r="BM77" i="2" s="1"/>
  <c r="BQ77" i="2" s="1"/>
  <c r="BW77" i="2" s="1"/>
  <c r="CD77" i="2" s="1"/>
  <c r="I78" i="2"/>
  <c r="O78" i="2" s="1"/>
  <c r="S78" i="2" s="1"/>
  <c r="Y78" i="2" s="1"/>
  <c r="AC78" i="2" s="1"/>
  <c r="AI78" i="2" s="1"/>
  <c r="AM78" i="2" s="1"/>
  <c r="AS78" i="2" s="1"/>
  <c r="AW78" i="2" s="1"/>
  <c r="BC78" i="2" s="1"/>
  <c r="BG78" i="2" s="1"/>
  <c r="BM78" i="2" s="1"/>
  <c r="BQ78" i="2" s="1"/>
  <c r="BW78" i="2" s="1"/>
  <c r="CD78" i="2" s="1"/>
  <c r="I79" i="2"/>
  <c r="O79" i="2" s="1"/>
  <c r="S79" i="2" s="1"/>
  <c r="Y79" i="2" s="1"/>
  <c r="AC79" i="2" s="1"/>
  <c r="AI79" i="2" s="1"/>
  <c r="AM79" i="2" s="1"/>
  <c r="AS79" i="2" s="1"/>
  <c r="AW79" i="2" s="1"/>
  <c r="BC79" i="2" s="1"/>
  <c r="BG79" i="2" s="1"/>
  <c r="BM79" i="2" s="1"/>
  <c r="BQ79" i="2" s="1"/>
  <c r="BW79" i="2" s="1"/>
  <c r="CD79" i="2" s="1"/>
  <c r="I80" i="2"/>
  <c r="O80" i="2" s="1"/>
  <c r="S80" i="2" s="1"/>
  <c r="Y80" i="2" s="1"/>
  <c r="AC80" i="2" s="1"/>
  <c r="AI80" i="2" s="1"/>
  <c r="AM80" i="2" s="1"/>
  <c r="AS80" i="2" s="1"/>
  <c r="AW80" i="2" s="1"/>
  <c r="BC80" i="2" s="1"/>
  <c r="BG80" i="2" s="1"/>
  <c r="BM80" i="2" s="1"/>
  <c r="BQ80" i="2" s="1"/>
  <c r="BW80" i="2" s="1"/>
  <c r="CD80" i="2" s="1"/>
  <c r="I58" i="2"/>
  <c r="O58" i="2" s="1"/>
  <c r="S58" i="2" s="1"/>
  <c r="Y58" i="2" s="1"/>
  <c r="AC58" i="2" s="1"/>
  <c r="AI58" i="2" s="1"/>
  <c r="AM58" i="2" s="1"/>
  <c r="AS58" i="2" s="1"/>
  <c r="AW58" i="2" s="1"/>
  <c r="BC58" i="2" s="1"/>
  <c r="BG58" i="2" s="1"/>
  <c r="BM58" i="2" s="1"/>
  <c r="BQ58" i="2" s="1"/>
  <c r="BW58" i="2" s="1"/>
  <c r="CD58" i="2" s="1"/>
  <c r="I59" i="2"/>
  <c r="O59" i="2" s="1"/>
  <c r="S59" i="2" s="1"/>
  <c r="Y59" i="2" s="1"/>
  <c r="AC59" i="2" s="1"/>
  <c r="AI59" i="2" s="1"/>
  <c r="AM59" i="2" s="1"/>
  <c r="AS59" i="2" s="1"/>
  <c r="AW59" i="2" s="1"/>
  <c r="BC59" i="2" s="1"/>
  <c r="BG59" i="2" s="1"/>
  <c r="BM59" i="2" s="1"/>
  <c r="BQ59" i="2" s="1"/>
  <c r="BW59" i="2" s="1"/>
  <c r="CD59" i="2" s="1"/>
  <c r="I60" i="2"/>
  <c r="O60" i="2" s="1"/>
  <c r="S60" i="2" s="1"/>
  <c r="Y60" i="2" s="1"/>
  <c r="AC60" i="2" s="1"/>
  <c r="AI60" i="2" s="1"/>
  <c r="AM60" i="2" s="1"/>
  <c r="AS60" i="2" s="1"/>
  <c r="AW60" i="2" s="1"/>
  <c r="BC60" i="2" s="1"/>
  <c r="BG60" i="2" s="1"/>
  <c r="BM60" i="2" s="1"/>
  <c r="BQ60" i="2" s="1"/>
  <c r="BW60" i="2" s="1"/>
  <c r="CD60" i="2" s="1"/>
  <c r="I61" i="2"/>
  <c r="O61" i="2" s="1"/>
  <c r="S61" i="2" s="1"/>
  <c r="Y61" i="2" s="1"/>
  <c r="AC61" i="2" s="1"/>
  <c r="AI61" i="2" s="1"/>
  <c r="AM61" i="2" s="1"/>
  <c r="AS61" i="2" s="1"/>
  <c r="AW61" i="2" s="1"/>
  <c r="BC61" i="2" s="1"/>
  <c r="BG61" i="2" s="1"/>
  <c r="BM61" i="2" s="1"/>
  <c r="BQ61" i="2" s="1"/>
  <c r="BW61" i="2" s="1"/>
  <c r="CD61" i="2" s="1"/>
  <c r="N27" i="2"/>
  <c r="T27" i="2" s="1"/>
  <c r="X27" i="2" s="1"/>
  <c r="AD27" i="2" s="1"/>
  <c r="AH27" i="2" s="1"/>
  <c r="AN27" i="2" s="1"/>
  <c r="AR27" i="2" s="1"/>
  <c r="AX27" i="2" s="1"/>
  <c r="BB27" i="2" s="1"/>
  <c r="BH27" i="2" s="1"/>
  <c r="BL27" i="2" s="1"/>
  <c r="BR27" i="2" s="1"/>
  <c r="BV27" i="2" s="1"/>
  <c r="CE27" i="2" s="1"/>
  <c r="CI27" i="2" s="1"/>
  <c r="CM27" i="2" s="1"/>
  <c r="N24" i="2"/>
  <c r="N25" i="2"/>
  <c r="T25" i="2" s="1"/>
  <c r="X25" i="2" s="1"/>
  <c r="AD25" i="2" s="1"/>
  <c r="AH25" i="2" s="1"/>
  <c r="AN25" i="2" s="1"/>
  <c r="AR25" i="2" s="1"/>
  <c r="AX25" i="2" s="1"/>
  <c r="BB25" i="2" s="1"/>
  <c r="BH25" i="2" s="1"/>
  <c r="BL25" i="2" s="1"/>
  <c r="BR25" i="2" s="1"/>
  <c r="BV25" i="2" s="1"/>
  <c r="CE25" i="2" s="1"/>
  <c r="CI25" i="2" s="1"/>
  <c r="CM25" i="2" s="1"/>
  <c r="N26" i="2"/>
  <c r="T26" i="2" s="1"/>
  <c r="X26" i="2" s="1"/>
  <c r="AD26" i="2" s="1"/>
  <c r="AH26" i="2" s="1"/>
  <c r="AN26" i="2" s="1"/>
  <c r="AR26" i="2" s="1"/>
  <c r="AX26" i="2" s="1"/>
  <c r="BB26" i="2" s="1"/>
  <c r="BH26" i="2" s="1"/>
  <c r="BL26" i="2" s="1"/>
  <c r="BR26" i="2" s="1"/>
  <c r="BV26" i="2" s="1"/>
  <c r="CE26" i="2" s="1"/>
  <c r="CI26" i="2" s="1"/>
  <c r="CM26" i="2" s="1"/>
  <c r="N28" i="2"/>
  <c r="T28" i="2" s="1"/>
  <c r="X28" i="2" s="1"/>
  <c r="AD28" i="2" s="1"/>
  <c r="AH28" i="2" s="1"/>
  <c r="AN28" i="2" s="1"/>
  <c r="AR28" i="2" s="1"/>
  <c r="AX28" i="2" s="1"/>
  <c r="BB28" i="2" s="1"/>
  <c r="BH28" i="2" s="1"/>
  <c r="BL28" i="2" s="1"/>
  <c r="BR28" i="2" s="1"/>
  <c r="BV28" i="2" s="1"/>
  <c r="CE28" i="2" s="1"/>
  <c r="CI28" i="2" s="1"/>
  <c r="CM28" i="2" s="1"/>
  <c r="N29" i="2"/>
  <c r="T29" i="2" s="1"/>
  <c r="N30" i="2"/>
  <c r="T30" i="2" s="1"/>
  <c r="X30" i="2" s="1"/>
  <c r="AD30" i="2" s="1"/>
  <c r="AH30" i="2" s="1"/>
  <c r="AN30" i="2" s="1"/>
  <c r="AR30" i="2" s="1"/>
  <c r="AX30" i="2" s="1"/>
  <c r="BB30" i="2" s="1"/>
  <c r="BH30" i="2" s="1"/>
  <c r="BL30" i="2" s="1"/>
  <c r="BR30" i="2" s="1"/>
  <c r="BV30" i="2" s="1"/>
  <c r="CE30" i="2" s="1"/>
  <c r="CI30" i="2" s="1"/>
  <c r="CM30" i="2" s="1"/>
  <c r="N31" i="2"/>
  <c r="T31" i="2" s="1"/>
  <c r="X31" i="2" s="1"/>
  <c r="AD31" i="2" s="1"/>
  <c r="AH31" i="2" s="1"/>
  <c r="AN31" i="2" s="1"/>
  <c r="AR31" i="2" s="1"/>
  <c r="AX31" i="2" s="1"/>
  <c r="BB31" i="2" s="1"/>
  <c r="BH31" i="2" s="1"/>
  <c r="BL31" i="2" s="1"/>
  <c r="BR31" i="2" s="1"/>
  <c r="BV31" i="2" s="1"/>
  <c r="CE31" i="2" s="1"/>
  <c r="CI31" i="2" s="1"/>
  <c r="CM31" i="2" s="1"/>
  <c r="N32" i="2"/>
  <c r="T32" i="2" s="1"/>
  <c r="X32" i="2" s="1"/>
  <c r="AD32" i="2" s="1"/>
  <c r="AH32" i="2" s="1"/>
  <c r="AN32" i="2" s="1"/>
  <c r="AR32" i="2" s="1"/>
  <c r="AX32" i="2" s="1"/>
  <c r="BB32" i="2" s="1"/>
  <c r="BH32" i="2" s="1"/>
  <c r="BL32" i="2" s="1"/>
  <c r="BR32" i="2" s="1"/>
  <c r="BV32" i="2" s="1"/>
  <c r="CE32" i="2" s="1"/>
  <c r="CI32" i="2" s="1"/>
  <c r="CM32" i="2" s="1"/>
  <c r="N41" i="2"/>
  <c r="T41" i="2" s="1"/>
  <c r="X41" i="2" s="1"/>
  <c r="AD41" i="2" s="1"/>
  <c r="AH41" i="2" s="1"/>
  <c r="AN41" i="2" s="1"/>
  <c r="AR41" i="2" s="1"/>
  <c r="AX41" i="2" s="1"/>
  <c r="BB41" i="2" s="1"/>
  <c r="N42" i="2"/>
  <c r="T42" i="2" s="1"/>
  <c r="X42" i="2" s="1"/>
  <c r="AD42" i="2" s="1"/>
  <c r="N43" i="2"/>
  <c r="T43" i="2" s="1"/>
  <c r="X43" i="2" s="1"/>
  <c r="AD43" i="2" s="1"/>
  <c r="AH43" i="2" s="1"/>
  <c r="AN43" i="2" s="1"/>
  <c r="AR43" i="2" s="1"/>
  <c r="AX43" i="2" s="1"/>
  <c r="BB43" i="2" s="1"/>
  <c r="BH43" i="2" s="1"/>
  <c r="BL43" i="2" s="1"/>
  <c r="BR43" i="2" s="1"/>
  <c r="BV43" i="2" s="1"/>
  <c r="CE43" i="2" s="1"/>
  <c r="CI43" i="2" s="1"/>
  <c r="CM43" i="2" s="1"/>
  <c r="AX44" i="2"/>
  <c r="BB44" i="2" s="1"/>
  <c r="BH44" i="2" s="1"/>
  <c r="BL44" i="2" s="1"/>
  <c r="N47" i="2"/>
  <c r="T47" i="2" s="1"/>
  <c r="X47" i="2" s="1"/>
  <c r="AD47" i="2" s="1"/>
  <c r="AH47" i="2" s="1"/>
  <c r="AN47" i="2" s="1"/>
  <c r="AR47" i="2" s="1"/>
  <c r="AX47" i="2" s="1"/>
  <c r="BB47" i="2" s="1"/>
  <c r="BH47" i="2" s="1"/>
  <c r="BL47" i="2" s="1"/>
  <c r="BR47" i="2" s="1"/>
  <c r="BV47" i="2" s="1"/>
  <c r="CE47" i="2" s="1"/>
  <c r="CI47" i="2" s="1"/>
  <c r="CM47" i="2" s="1"/>
  <c r="N48" i="2"/>
  <c r="T48" i="2" s="1"/>
  <c r="X48" i="2" s="1"/>
  <c r="AD48" i="2" s="1"/>
  <c r="AH48" i="2" s="1"/>
  <c r="N49" i="2"/>
  <c r="T49" i="2" s="1"/>
  <c r="X49" i="2" s="1"/>
  <c r="AD49" i="2" s="1"/>
  <c r="AH49" i="2" s="1"/>
  <c r="AN49" i="2" s="1"/>
  <c r="AR49" i="2" s="1"/>
  <c r="AX49" i="2" s="1"/>
  <c r="BB49" i="2" s="1"/>
  <c r="BH49" i="2" s="1"/>
  <c r="BL49" i="2" s="1"/>
  <c r="BR49" i="2" s="1"/>
  <c r="BV49" i="2" s="1"/>
  <c r="CE49" i="2" s="1"/>
  <c r="CI49" i="2" s="1"/>
  <c r="CM49" i="2" s="1"/>
  <c r="N56" i="2"/>
  <c r="T56" i="2" s="1"/>
  <c r="X56" i="2" s="1"/>
  <c r="AD56" i="2" s="1"/>
  <c r="AH56" i="2" s="1"/>
  <c r="AN56" i="2" s="1"/>
  <c r="AR56" i="2" s="1"/>
  <c r="AX56" i="2" s="1"/>
  <c r="BB56" i="2" s="1"/>
  <c r="BH56" i="2" s="1"/>
  <c r="BL56" i="2" s="1"/>
  <c r="N77" i="2"/>
  <c r="T77" i="2" s="1"/>
  <c r="X77" i="2" s="1"/>
  <c r="AD77" i="2" s="1"/>
  <c r="AH77" i="2" s="1"/>
  <c r="AN77" i="2" s="1"/>
  <c r="AR77" i="2" s="1"/>
  <c r="AX77" i="2" s="1"/>
  <c r="BB77" i="2" s="1"/>
  <c r="BH77" i="2" s="1"/>
  <c r="BL77" i="2" s="1"/>
  <c r="BR77" i="2" s="1"/>
  <c r="BV77" i="2" s="1"/>
  <c r="CE77" i="2" s="1"/>
  <c r="CI77" i="2" s="1"/>
  <c r="CM77" i="2" s="1"/>
  <c r="N78" i="2"/>
  <c r="T78" i="2" s="1"/>
  <c r="X78" i="2" s="1"/>
  <c r="AD78" i="2" s="1"/>
  <c r="AH78" i="2" s="1"/>
  <c r="AN78" i="2" s="1"/>
  <c r="AR78" i="2" s="1"/>
  <c r="AX78" i="2" s="1"/>
  <c r="BB78" i="2" s="1"/>
  <c r="BH78" i="2" s="1"/>
  <c r="BL78" i="2" s="1"/>
  <c r="BR78" i="2" s="1"/>
  <c r="BV78" i="2" s="1"/>
  <c r="CE78" i="2" s="1"/>
  <c r="CI78" i="2" s="1"/>
  <c r="CM78" i="2" s="1"/>
  <c r="N79" i="2"/>
  <c r="T79" i="2" s="1"/>
  <c r="X79" i="2" s="1"/>
  <c r="AD79" i="2" s="1"/>
  <c r="AH79" i="2" s="1"/>
  <c r="AN79" i="2" s="1"/>
  <c r="AR79" i="2" s="1"/>
  <c r="AX79" i="2" s="1"/>
  <c r="BB79" i="2" s="1"/>
  <c r="BH79" i="2" s="1"/>
  <c r="BL79" i="2" s="1"/>
  <c r="BR79" i="2" s="1"/>
  <c r="BV79" i="2" s="1"/>
  <c r="CE79" i="2" s="1"/>
  <c r="CI79" i="2" s="1"/>
  <c r="CM79" i="2" s="1"/>
  <c r="N80" i="2"/>
  <c r="T80" i="2" s="1"/>
  <c r="X80" i="2" s="1"/>
  <c r="AD80" i="2" s="1"/>
  <c r="AH80" i="2" s="1"/>
  <c r="AN80" i="2" s="1"/>
  <c r="AR80" i="2" s="1"/>
  <c r="AX80" i="2" s="1"/>
  <c r="BB80" i="2" s="1"/>
  <c r="BH80" i="2" s="1"/>
  <c r="BL80" i="2" s="1"/>
  <c r="BR80" i="2" s="1"/>
  <c r="BV80" i="2" s="1"/>
  <c r="CE80" i="2" s="1"/>
  <c r="CI80" i="2" s="1"/>
  <c r="CM80" i="2" s="1"/>
  <c r="N58" i="2"/>
  <c r="T58" i="2" s="1"/>
  <c r="X58" i="2" s="1"/>
  <c r="AD58" i="2" s="1"/>
  <c r="AH58" i="2" s="1"/>
  <c r="AN58" i="2" s="1"/>
  <c r="AR58" i="2" s="1"/>
  <c r="AX58" i="2" s="1"/>
  <c r="BB58" i="2" s="1"/>
  <c r="BH58" i="2" s="1"/>
  <c r="BL58" i="2" s="1"/>
  <c r="BR58" i="2" s="1"/>
  <c r="BV58" i="2" s="1"/>
  <c r="CE58" i="2" s="1"/>
  <c r="CI58" i="2" s="1"/>
  <c r="CM58" i="2" s="1"/>
  <c r="N59" i="2"/>
  <c r="T59" i="2" s="1"/>
  <c r="X59" i="2" s="1"/>
  <c r="AD59" i="2" s="1"/>
  <c r="AH59" i="2" s="1"/>
  <c r="AN59" i="2" s="1"/>
  <c r="AR59" i="2" s="1"/>
  <c r="AX59" i="2" s="1"/>
  <c r="BB59" i="2" s="1"/>
  <c r="BH59" i="2" s="1"/>
  <c r="BL59" i="2" s="1"/>
  <c r="BR59" i="2" s="1"/>
  <c r="BV59" i="2" s="1"/>
  <c r="CE59" i="2" s="1"/>
  <c r="CI59" i="2" s="1"/>
  <c r="CM59" i="2" s="1"/>
  <c r="N60" i="2"/>
  <c r="T60" i="2" s="1"/>
  <c r="X60" i="2" s="1"/>
  <c r="AD60" i="2" s="1"/>
  <c r="AH60" i="2" s="1"/>
  <c r="AN60" i="2" s="1"/>
  <c r="AR60" i="2" s="1"/>
  <c r="AX60" i="2" s="1"/>
  <c r="BB60" i="2" s="1"/>
  <c r="BH60" i="2" s="1"/>
  <c r="BL60" i="2" s="1"/>
  <c r="N61" i="2"/>
  <c r="T61" i="2" s="1"/>
  <c r="X61" i="2" s="1"/>
  <c r="AD61" i="2" s="1"/>
  <c r="AH61" i="2" s="1"/>
  <c r="AN61" i="2" s="1"/>
  <c r="AR61" i="2" s="1"/>
  <c r="AX61" i="2" s="1"/>
  <c r="BB61" i="2" s="1"/>
  <c r="BH61" i="2" s="1"/>
  <c r="BL61" i="2" s="1"/>
  <c r="BR61" i="2" s="1"/>
  <c r="BV61" i="2" s="1"/>
  <c r="CE61" i="2" s="1"/>
  <c r="CI61" i="2" s="1"/>
  <c r="CM61" i="2" s="1"/>
  <c r="I66" i="2"/>
  <c r="O66" i="2" s="1"/>
  <c r="S66" i="2" s="1"/>
  <c r="Y66" i="2" s="1"/>
  <c r="AC66" i="2" s="1"/>
  <c r="AI66" i="2" s="1"/>
  <c r="AM66" i="2" s="1"/>
  <c r="AS66" i="2" s="1"/>
  <c r="AW66" i="2" s="1"/>
  <c r="BC66" i="2" s="1"/>
  <c r="BG66" i="2" s="1"/>
  <c r="BM66" i="2" s="1"/>
  <c r="BQ66" i="2" s="1"/>
  <c r="BW66" i="2" s="1"/>
  <c r="CD66" i="2" s="1"/>
  <c r="I67" i="2"/>
  <c r="O67" i="2" s="1"/>
  <c r="S67" i="2" s="1"/>
  <c r="Y67" i="2" s="1"/>
  <c r="AC67" i="2" s="1"/>
  <c r="AI67" i="2" s="1"/>
  <c r="AM67" i="2" s="1"/>
  <c r="AS67" i="2" s="1"/>
  <c r="AW67" i="2" s="1"/>
  <c r="BC67" i="2" s="1"/>
  <c r="BG67" i="2" s="1"/>
  <c r="BM67" i="2" s="1"/>
  <c r="BQ67" i="2" s="1"/>
  <c r="BW67" i="2" s="1"/>
  <c r="CD67" i="2" s="1"/>
  <c r="N67" i="2"/>
  <c r="T67" i="2" s="1"/>
  <c r="X67" i="2" s="1"/>
  <c r="AD67" i="2" s="1"/>
  <c r="AH67" i="2" s="1"/>
  <c r="AN67" i="2" s="1"/>
  <c r="AR67" i="2" s="1"/>
  <c r="AX67" i="2" s="1"/>
  <c r="BB67" i="2" s="1"/>
  <c r="BH67" i="2" s="1"/>
  <c r="BL67" i="2" s="1"/>
  <c r="BR67" i="2" s="1"/>
  <c r="BV67" i="2" s="1"/>
  <c r="CE67" i="2" s="1"/>
  <c r="CI67" i="2" s="1"/>
  <c r="CM67" i="2" s="1"/>
  <c r="N65" i="2"/>
  <c r="T65" i="2" s="1"/>
  <c r="X65" i="2" s="1"/>
  <c r="AD65" i="2" s="1"/>
  <c r="AH65" i="2" s="1"/>
  <c r="AN65" i="2" s="1"/>
  <c r="AR65" i="2" s="1"/>
  <c r="AX65" i="2" s="1"/>
  <c r="BB65" i="2" s="1"/>
  <c r="BH65" i="2" s="1"/>
  <c r="BL65" i="2" s="1"/>
  <c r="BR65" i="2" s="1"/>
  <c r="BV65" i="2" s="1"/>
  <c r="CE65" i="2" s="1"/>
  <c r="CI65" i="2" s="1"/>
  <c r="CM65" i="2" s="1"/>
  <c r="I65" i="2"/>
  <c r="O65" i="2" s="1"/>
  <c r="S65" i="2" s="1"/>
  <c r="Y65" i="2" s="1"/>
  <c r="AC65" i="2" s="1"/>
  <c r="AI65" i="2" s="1"/>
  <c r="AM65" i="2" s="1"/>
  <c r="AS65" i="2" s="1"/>
  <c r="AW65" i="2" s="1"/>
  <c r="BC65" i="2" s="1"/>
  <c r="BG65" i="2" s="1"/>
  <c r="BM65" i="2" s="1"/>
  <c r="BQ65" i="2" s="1"/>
  <c r="BW65" i="2" s="1"/>
  <c r="CD65" i="2" s="1"/>
  <c r="AX50" i="2"/>
  <c r="BB50" i="2" s="1"/>
  <c r="BH50" i="2" s="1"/>
  <c r="BL50" i="2" s="1"/>
  <c r="BR50" i="2" s="1"/>
  <c r="BV50" i="2" s="1"/>
  <c r="CE50" i="2" s="1"/>
  <c r="CI50" i="2" s="1"/>
  <c r="CM50" i="2" s="1"/>
  <c r="AW50" i="2"/>
  <c r="BC50" i="2" s="1"/>
  <c r="BG50" i="2" s="1"/>
  <c r="BM50" i="2" s="1"/>
  <c r="BQ50" i="2" s="1"/>
  <c r="BW50" i="2" s="1"/>
  <c r="CD50" i="2" s="1"/>
  <c r="AX51" i="2"/>
  <c r="BB51" i="2" s="1"/>
  <c r="BH51" i="2" s="1"/>
  <c r="BL51" i="2" s="1"/>
  <c r="BR51" i="2" s="1"/>
  <c r="BV51" i="2" s="1"/>
  <c r="CE51" i="2" s="1"/>
  <c r="CI51" i="2" s="1"/>
  <c r="CM51" i="2" s="1"/>
  <c r="AW51" i="2"/>
  <c r="BC51" i="2" s="1"/>
  <c r="BG51" i="2" s="1"/>
  <c r="BM51" i="2" s="1"/>
  <c r="BQ51" i="2" s="1"/>
  <c r="BW51" i="2" s="1"/>
  <c r="CD51" i="2" s="1"/>
  <c r="AX52" i="2"/>
  <c r="BB52" i="2" s="1"/>
  <c r="BH52" i="2" s="1"/>
  <c r="BL52" i="2" s="1"/>
  <c r="BR52" i="2" s="1"/>
  <c r="BV52" i="2" s="1"/>
  <c r="CE52" i="2" s="1"/>
  <c r="CI52" i="2" s="1"/>
  <c r="CM52" i="2" s="1"/>
  <c r="AW52" i="2"/>
  <c r="BC52" i="2" s="1"/>
  <c r="BG52" i="2" s="1"/>
  <c r="BM52" i="2" s="1"/>
  <c r="BQ52" i="2" s="1"/>
  <c r="BW52" i="2" s="1"/>
  <c r="CD52" i="2" s="1"/>
  <c r="AX53" i="2"/>
  <c r="BB53" i="2" s="1"/>
  <c r="BH53" i="2" s="1"/>
  <c r="BL53" i="2" s="1"/>
  <c r="BR53" i="2" s="1"/>
  <c r="BV53" i="2" s="1"/>
  <c r="CE53" i="2" s="1"/>
  <c r="CI53" i="2" s="1"/>
  <c r="CM53" i="2" s="1"/>
  <c r="AW53" i="2"/>
  <c r="BC53" i="2" s="1"/>
  <c r="BG53" i="2" s="1"/>
  <c r="BM53" i="2" s="1"/>
  <c r="BQ53" i="2" s="1"/>
  <c r="BW53" i="2" s="1"/>
  <c r="CD53" i="2" s="1"/>
  <c r="AX54" i="2"/>
  <c r="BB54" i="2" s="1"/>
  <c r="BH54" i="2" s="1"/>
  <c r="BL54" i="2" s="1"/>
  <c r="BR54" i="2" s="1"/>
  <c r="BV54" i="2" s="1"/>
  <c r="CE54" i="2" s="1"/>
  <c r="CI54" i="2" s="1"/>
  <c r="CM54" i="2" s="1"/>
  <c r="AW54" i="2"/>
  <c r="BC54" i="2" s="1"/>
  <c r="BG54" i="2" s="1"/>
  <c r="BM54" i="2" s="1"/>
  <c r="BQ54" i="2" s="1"/>
  <c r="BW54" i="2" s="1"/>
  <c r="CD54" i="2" s="1"/>
  <c r="AX55" i="2"/>
  <c r="BB55" i="2" s="1"/>
  <c r="BH55" i="2" s="1"/>
  <c r="BL55" i="2" s="1"/>
  <c r="BR55" i="2" s="1"/>
  <c r="BV55" i="2" s="1"/>
  <c r="CE55" i="2" s="1"/>
  <c r="CI55" i="2" s="1"/>
  <c r="CM55" i="2" s="1"/>
  <c r="AW55" i="2"/>
  <c r="BC55" i="2" s="1"/>
  <c r="BG55" i="2" s="1"/>
  <c r="BM55" i="2" s="1"/>
  <c r="BQ55" i="2" s="1"/>
  <c r="BW55" i="2" s="1"/>
  <c r="CD55" i="2" s="1"/>
  <c r="I87" i="2"/>
  <c r="O87" i="2" s="1"/>
  <c r="S87" i="2" s="1"/>
  <c r="Y87" i="2" s="1"/>
  <c r="AC87" i="2" s="1"/>
  <c r="AI87" i="2" s="1"/>
  <c r="AM87" i="2" s="1"/>
  <c r="AS87" i="2" s="1"/>
  <c r="AW87" i="2" s="1"/>
  <c r="BC87" i="2" s="1"/>
  <c r="BG87" i="2" s="1"/>
  <c r="BM87" i="2" s="1"/>
  <c r="BQ87" i="2" s="1"/>
  <c r="BW87" i="2" s="1"/>
  <c r="CD87" i="2" s="1"/>
  <c r="N87" i="2"/>
  <c r="T87" i="2" s="1"/>
  <c r="X87" i="2" s="1"/>
  <c r="AD87" i="2" s="1"/>
  <c r="AH87" i="2" s="1"/>
  <c r="AN87" i="2" s="1"/>
  <c r="AR87" i="2" s="1"/>
  <c r="AX87" i="2" s="1"/>
  <c r="BB87" i="2" s="1"/>
  <c r="BH87" i="2" s="1"/>
  <c r="BL87" i="2" s="1"/>
  <c r="BR87" i="2" s="1"/>
  <c r="BV87" i="2" s="1"/>
  <c r="CE87" i="2" s="1"/>
  <c r="CI87" i="2" s="1"/>
  <c r="CM87" i="2" s="1"/>
  <c r="BG57" i="2"/>
  <c r="BM57" i="2" s="1"/>
  <c r="BQ57" i="2" s="1"/>
  <c r="BW57" i="2" s="1"/>
  <c r="CD57" i="2" s="1"/>
  <c r="I88" i="2"/>
  <c r="O88" i="2" s="1"/>
  <c r="S88" i="2" s="1"/>
  <c r="Y88" i="2" s="1"/>
  <c r="AC88" i="2" s="1"/>
  <c r="AI88" i="2" s="1"/>
  <c r="AM88" i="2" s="1"/>
  <c r="AS88" i="2" s="1"/>
  <c r="AW88" i="2" s="1"/>
  <c r="BC88" i="2" s="1"/>
  <c r="BG88" i="2" s="1"/>
  <c r="BM88" i="2" s="1"/>
  <c r="BQ88" i="2" s="1"/>
  <c r="BW88" i="2" s="1"/>
  <c r="CD88" i="2" s="1"/>
  <c r="N88" i="2"/>
  <c r="T88" i="2" s="1"/>
  <c r="X88" i="2" s="1"/>
  <c r="AD88" i="2" s="1"/>
  <c r="AH88" i="2" s="1"/>
  <c r="AN88" i="2" s="1"/>
  <c r="AR88" i="2" s="1"/>
  <c r="AX88" i="2" s="1"/>
  <c r="BB88" i="2" s="1"/>
  <c r="BH88" i="2" s="1"/>
  <c r="BL88" i="2" s="1"/>
  <c r="BR88" i="2" s="1"/>
  <c r="BV88" i="2" s="1"/>
  <c r="CE88" i="2" s="1"/>
  <c r="CI88" i="2" s="1"/>
  <c r="CM88" i="2" s="1"/>
  <c r="CO38" i="2"/>
  <c r="CO37" i="2" s="1"/>
  <c r="CN38" i="2"/>
  <c r="CJ38" i="2"/>
  <c r="CJ37" i="2" s="1"/>
  <c r="CK38" i="2"/>
  <c r="CK37" i="2" s="1"/>
  <c r="J63" i="2"/>
  <c r="J69" i="2" s="1"/>
  <c r="J75" i="2" s="1"/>
  <c r="K63" i="2"/>
  <c r="L63" i="2"/>
  <c r="L69" i="2" s="1"/>
  <c r="L75" i="2" s="1"/>
  <c r="M63" i="2"/>
  <c r="M69" i="2" s="1"/>
  <c r="M75" i="2" s="1"/>
  <c r="I86" i="2"/>
  <c r="O86" i="2" s="1"/>
  <c r="S86" i="2" s="1"/>
  <c r="Y86" i="2" s="1"/>
  <c r="AC86" i="2" s="1"/>
  <c r="AI86" i="2" s="1"/>
  <c r="AM86" i="2" s="1"/>
  <c r="AS86" i="2" s="1"/>
  <c r="AW86" i="2" s="1"/>
  <c r="BC86" i="2" s="1"/>
  <c r="BG86" i="2" s="1"/>
  <c r="BM86" i="2" s="1"/>
  <c r="BQ86" i="2" s="1"/>
  <c r="BW86" i="2" s="1"/>
  <c r="CD86" i="2" s="1"/>
  <c r="N86" i="2"/>
  <c r="T86" i="2" s="1"/>
  <c r="X86" i="2" s="1"/>
  <c r="AD86" i="2" s="1"/>
  <c r="AH86" i="2" s="1"/>
  <c r="AN86" i="2" s="1"/>
  <c r="AR86" i="2" s="1"/>
  <c r="AX86" i="2" s="1"/>
  <c r="BB86" i="2" s="1"/>
  <c r="BH86" i="2" s="1"/>
  <c r="BL86" i="2" s="1"/>
  <c r="BR86" i="2" s="1"/>
  <c r="BV86" i="2" s="1"/>
  <c r="CE86" i="2" s="1"/>
  <c r="CI86" i="2" s="1"/>
  <c r="CM86" i="2" s="1"/>
  <c r="G63" i="2"/>
  <c r="G69" i="2" s="1"/>
  <c r="G75" i="2" s="1"/>
  <c r="H63" i="2"/>
  <c r="H69" i="2" s="1"/>
  <c r="H75" i="2" s="1"/>
  <c r="Q63" i="2"/>
  <c r="Q69" i="2" s="1"/>
  <c r="Q75" i="2" s="1"/>
  <c r="R63" i="2"/>
  <c r="R69" i="2" s="1"/>
  <c r="R75" i="2" s="1"/>
  <c r="U63" i="2"/>
  <c r="U69" i="2" s="1"/>
  <c r="U75" i="2" s="1"/>
  <c r="V63" i="2"/>
  <c r="V69" i="2" s="1"/>
  <c r="V75" i="2" s="1"/>
  <c r="W63" i="2"/>
  <c r="W69" i="2" s="1"/>
  <c r="W75" i="2" s="1"/>
  <c r="AA63" i="2"/>
  <c r="AA69" i="2" s="1"/>
  <c r="AA75" i="2" s="1"/>
  <c r="AB63" i="2"/>
  <c r="AB69" i="2" s="1"/>
  <c r="AB75" i="2" s="1"/>
  <c r="AE63" i="2"/>
  <c r="AE69" i="2" s="1"/>
  <c r="AE75" i="2" s="1"/>
  <c r="AF63" i="2"/>
  <c r="AF69" i="2" s="1"/>
  <c r="AF75" i="2" s="1"/>
  <c r="AG63" i="2"/>
  <c r="AG69" i="2" s="1"/>
  <c r="AG75" i="2" s="1"/>
  <c r="AK63" i="2"/>
  <c r="AK69" i="2" s="1"/>
  <c r="AK75" i="2" s="1"/>
  <c r="AL63" i="2"/>
  <c r="AL69" i="2" s="1"/>
  <c r="AL75" i="2" s="1"/>
  <c r="AO63" i="2"/>
  <c r="AO69" i="2" s="1"/>
  <c r="AO75" i="2" s="1"/>
  <c r="AP63" i="2"/>
  <c r="AP69" i="2" s="1"/>
  <c r="AP75" i="2" s="1"/>
  <c r="AQ63" i="2"/>
  <c r="AQ69" i="2" s="1"/>
  <c r="AQ75" i="2" s="1"/>
  <c r="AU63" i="2"/>
  <c r="AU69" i="2" s="1"/>
  <c r="AU75" i="2" s="1"/>
  <c r="AV63" i="2"/>
  <c r="AV69" i="2" s="1"/>
  <c r="AV75" i="2" s="1"/>
  <c r="AY63" i="2"/>
  <c r="AY69" i="2" s="1"/>
  <c r="AY75" i="2" s="1"/>
  <c r="AZ63" i="2"/>
  <c r="AZ69" i="2" s="1"/>
  <c r="AZ75" i="2" s="1"/>
  <c r="BA63" i="2"/>
  <c r="BA69" i="2" s="1"/>
  <c r="BA75" i="2" s="1"/>
  <c r="BE63" i="2"/>
  <c r="BE69" i="2" s="1"/>
  <c r="BE75" i="2" s="1"/>
  <c r="BF63" i="2"/>
  <c r="BF69" i="2" s="1"/>
  <c r="BF75" i="2" s="1"/>
  <c r="BI63" i="2"/>
  <c r="BI69" i="2" s="1"/>
  <c r="BI75" i="2" s="1"/>
  <c r="CN63" i="2"/>
  <c r="CN69" i="2" s="1"/>
  <c r="CN75" i="2" s="1"/>
  <c r="CO63" i="2"/>
  <c r="CO69" i="2" s="1"/>
  <c r="CO75" i="2" s="1"/>
  <c r="F63" i="2"/>
  <c r="F69" i="2" s="1"/>
  <c r="F75" i="2" s="1"/>
  <c r="E63" i="2"/>
  <c r="E69" i="2" s="1"/>
  <c r="E75" i="2" s="1"/>
  <c r="E38" i="2"/>
  <c r="E37" i="2" s="1"/>
  <c r="F38" i="2"/>
  <c r="F37" i="2" s="1"/>
  <c r="G38" i="2"/>
  <c r="G37" i="2" s="1"/>
  <c r="H38" i="2"/>
  <c r="H37" i="2" s="1"/>
  <c r="J38" i="2"/>
  <c r="J37" i="2" s="1"/>
  <c r="K38" i="2"/>
  <c r="K37" i="2" s="1"/>
  <c r="L38" i="2"/>
  <c r="L37" i="2" s="1"/>
  <c r="M38" i="2"/>
  <c r="M37" i="2" s="1"/>
  <c r="N38" i="2"/>
  <c r="P38" i="2"/>
  <c r="P37" i="2" s="1"/>
  <c r="Q38" i="2"/>
  <c r="Q37" i="2" s="1"/>
  <c r="R38" i="2"/>
  <c r="R37" i="2" s="1"/>
  <c r="U38" i="2"/>
  <c r="U37" i="2" s="1"/>
  <c r="V38" i="2"/>
  <c r="V37" i="2" s="1"/>
  <c r="W38" i="2"/>
  <c r="W37" i="2" s="1"/>
  <c r="Z38" i="2"/>
  <c r="Z37" i="2" s="1"/>
  <c r="AA38" i="2"/>
  <c r="AA37" i="2" s="1"/>
  <c r="AB38" i="2"/>
  <c r="AB37" i="2" s="1"/>
  <c r="AE38" i="2"/>
  <c r="AE37" i="2" s="1"/>
  <c r="AF38" i="2"/>
  <c r="AF37" i="2" s="1"/>
  <c r="AG38" i="2"/>
  <c r="AG37" i="2" s="1"/>
  <c r="AJ38" i="2"/>
  <c r="AJ37" i="2" s="1"/>
  <c r="AK38" i="2"/>
  <c r="AK37" i="2" s="1"/>
  <c r="AL38" i="2"/>
  <c r="AL37" i="2" s="1"/>
  <c r="AO38" i="2"/>
  <c r="AO37" i="2" s="1"/>
  <c r="AP38" i="2"/>
  <c r="AQ38" i="2"/>
  <c r="AQ37" i="2" s="1"/>
  <c r="AT38" i="2"/>
  <c r="AT37" i="2" s="1"/>
  <c r="AU38" i="2"/>
  <c r="AV38" i="2"/>
  <c r="AV37" i="2" s="1"/>
  <c r="AY38" i="2"/>
  <c r="AY37" i="2" s="1"/>
  <c r="AZ38" i="2"/>
  <c r="AZ37" i="2" s="1"/>
  <c r="BA38" i="2"/>
  <c r="BA37" i="2" s="1"/>
  <c r="BD38" i="2"/>
  <c r="BD37" i="2" s="1"/>
  <c r="BE38" i="2"/>
  <c r="BE37" i="2" s="1"/>
  <c r="BF38" i="2"/>
  <c r="BF37" i="2" s="1"/>
  <c r="BI38" i="2"/>
  <c r="BI37" i="2" s="1"/>
  <c r="BJ38" i="2"/>
  <c r="BJ37" i="2" s="1"/>
  <c r="BK38" i="2"/>
  <c r="BK37" i="2" s="1"/>
  <c r="C38" i="2"/>
  <c r="S29" i="2"/>
  <c r="S38" i="2" s="1"/>
  <c r="BO37" i="2"/>
  <c r="BU37" i="2"/>
  <c r="CE82" i="2"/>
  <c r="CI82" i="2" s="1"/>
  <c r="CM82" i="2" s="1"/>
  <c r="BP37" i="2"/>
  <c r="BR56" i="2"/>
  <c r="BV56" i="2" s="1"/>
  <c r="CE56" i="2" s="1"/>
  <c r="CI56" i="2" s="1"/>
  <c r="CM56" i="2" s="1"/>
  <c r="BN37" i="2"/>
  <c r="AP37" i="2"/>
  <c r="BM33" i="2"/>
  <c r="BQ33" i="2" s="1"/>
  <c r="BW33" i="2" s="1"/>
  <c r="CD33" i="2" s="1"/>
  <c r="BR60" i="2"/>
  <c r="BV60" i="2" s="1"/>
  <c r="CE60" i="2" s="1"/>
  <c r="CI60" i="2" s="1"/>
  <c r="CM60" i="2" s="1"/>
  <c r="BT37" i="2"/>
  <c r="S31" i="2"/>
  <c r="Y31" i="2" s="1"/>
  <c r="AC31" i="2" s="1"/>
  <c r="AI31" i="2" s="1"/>
  <c r="AM31" i="2" s="1"/>
  <c r="AS31" i="2" s="1"/>
  <c r="AW31" i="2" s="1"/>
  <c r="BC31" i="2" s="1"/>
  <c r="BG31" i="2" s="1"/>
  <c r="BM31" i="2" s="1"/>
  <c r="BQ31" i="2" s="1"/>
  <c r="BW31" i="2" s="1"/>
  <c r="CD31" i="2" s="1"/>
  <c r="BR44" i="2"/>
  <c r="BV44" i="2" s="1"/>
  <c r="CE44" i="2" s="1"/>
  <c r="CI44" i="2" s="1"/>
  <c r="CM44" i="2" s="1"/>
  <c r="BL66" i="2"/>
  <c r="BR66" i="2" s="1"/>
  <c r="BV66" i="2" s="1"/>
  <c r="CE66" i="2" s="1"/>
  <c r="CI66" i="2" s="1"/>
  <c r="CM66" i="2" s="1"/>
  <c r="AU37" i="2"/>
  <c r="E67" i="11"/>
  <c r="I63" i="2" l="1"/>
  <c r="CL25" i="2"/>
  <c r="CP25" i="2" s="1"/>
  <c r="CL79" i="2"/>
  <c r="CP79" i="2" s="1"/>
  <c r="CR79" i="2"/>
  <c r="E63" i="11" s="1"/>
  <c r="CL86" i="2"/>
  <c r="CR86" i="2"/>
  <c r="CL88" i="2"/>
  <c r="CR88" i="2"/>
  <c r="CL55" i="2"/>
  <c r="CR55" i="2"/>
  <c r="CL53" i="2"/>
  <c r="CR53" i="2"/>
  <c r="CL51" i="2"/>
  <c r="CR51" i="2"/>
  <c r="E46" i="11" s="1"/>
  <c r="CL65" i="2"/>
  <c r="CR65" i="2"/>
  <c r="CL66" i="2"/>
  <c r="CR66" i="2"/>
  <c r="CL58" i="2"/>
  <c r="CR58" i="2"/>
  <c r="E53" i="11" s="1"/>
  <c r="CL78" i="2"/>
  <c r="CR78" i="2"/>
  <c r="E62" i="11" s="1"/>
  <c r="CL48" i="2"/>
  <c r="CL42" i="2"/>
  <c r="CL27" i="2"/>
  <c r="CL45" i="2"/>
  <c r="CR45" i="2"/>
  <c r="E40" i="11" s="1"/>
  <c r="CL57" i="2"/>
  <c r="CP57" i="2" s="1"/>
  <c r="D34" i="13" s="1"/>
  <c r="CR57" i="2"/>
  <c r="CL61" i="2"/>
  <c r="CR61" i="2"/>
  <c r="CL80" i="2"/>
  <c r="CL77" i="2"/>
  <c r="CP77" i="2" s="1"/>
  <c r="CR77" i="2"/>
  <c r="E61" i="11" s="1"/>
  <c r="CL47" i="2"/>
  <c r="CP47" i="2" s="1"/>
  <c r="D24" i="13" s="1"/>
  <c r="CR47" i="2"/>
  <c r="E42" i="11" s="1"/>
  <c r="CL28" i="2"/>
  <c r="CL82" i="2"/>
  <c r="CP82" i="2" s="1"/>
  <c r="D54" i="13" s="1"/>
  <c r="CR82" i="2"/>
  <c r="E65" i="11" s="1"/>
  <c r="CL44" i="2"/>
  <c r="CR44" i="2"/>
  <c r="CL54" i="2"/>
  <c r="CP54" i="2" s="1"/>
  <c r="CL52" i="2"/>
  <c r="CR52" i="2"/>
  <c r="E47" i="11" s="1"/>
  <c r="CL50" i="2"/>
  <c r="CR50" i="2"/>
  <c r="E45" i="11" s="1"/>
  <c r="CL60" i="2"/>
  <c r="CR60" i="2"/>
  <c r="CL56" i="2"/>
  <c r="CR56" i="2"/>
  <c r="CL43" i="2"/>
  <c r="CR43" i="2"/>
  <c r="CL32" i="2"/>
  <c r="CL26" i="2"/>
  <c r="CP26" i="2" s="1"/>
  <c r="CL30" i="2"/>
  <c r="CP30" i="2" s="1"/>
  <c r="CL31" i="2"/>
  <c r="CL33" i="2"/>
  <c r="CP33" i="2" s="1"/>
  <c r="CQ33" i="2" s="1"/>
  <c r="CR33" i="2" s="1"/>
  <c r="CL87" i="2"/>
  <c r="CR87" i="2"/>
  <c r="CL67" i="2"/>
  <c r="CR67" i="2"/>
  <c r="CL59" i="2"/>
  <c r="CR59" i="2"/>
  <c r="E54" i="11" s="1"/>
  <c r="CL49" i="2"/>
  <c r="CP49" i="2" s="1"/>
  <c r="D26" i="13" s="1"/>
  <c r="CR49" i="2"/>
  <c r="E44" i="11" s="1"/>
  <c r="CL46" i="2"/>
  <c r="CP46" i="2" s="1"/>
  <c r="D23" i="13" s="1"/>
  <c r="CR46" i="2"/>
  <c r="E41" i="11" s="1"/>
  <c r="N36" i="2"/>
  <c r="N37" i="2" s="1"/>
  <c r="O24" i="2"/>
  <c r="O36" i="2" s="1"/>
  <c r="O37" i="2" s="1"/>
  <c r="I36" i="2"/>
  <c r="K69" i="2"/>
  <c r="K75" i="2" s="1"/>
  <c r="I38" i="2"/>
  <c r="Y29" i="2"/>
  <c r="X29" i="2"/>
  <c r="T38" i="2"/>
  <c r="E69" i="11"/>
  <c r="E60" i="11"/>
  <c r="E58" i="11"/>
  <c r="E59" i="11"/>
  <c r="AH42" i="2"/>
  <c r="AN42" i="2" s="1"/>
  <c r="AR42" i="2" s="1"/>
  <c r="AX42" i="2" s="1"/>
  <c r="BB42" i="2" s="1"/>
  <c r="BH42" i="2" s="1"/>
  <c r="BL42" i="2" s="1"/>
  <c r="BR42" i="2" s="1"/>
  <c r="BV42" i="2" s="1"/>
  <c r="CE42" i="2" s="1"/>
  <c r="CI42" i="2" s="1"/>
  <c r="CM42" i="2" s="1"/>
  <c r="AD63" i="2"/>
  <c r="E52" i="11"/>
  <c r="CP78" i="2"/>
  <c r="CJ69" i="2"/>
  <c r="CJ75" i="2" s="1"/>
  <c r="AJ69" i="2"/>
  <c r="AJ75" i="2" s="1"/>
  <c r="BP69" i="2"/>
  <c r="BP75" i="2" s="1"/>
  <c r="BS69" i="2"/>
  <c r="BS75" i="2" s="1"/>
  <c r="Z69" i="2"/>
  <c r="Z75" i="2" s="1"/>
  <c r="CP32" i="2"/>
  <c r="CQ32" i="2" s="1"/>
  <c r="CR32" i="2" s="1"/>
  <c r="E32" i="11" s="1"/>
  <c r="E56" i="11"/>
  <c r="E39" i="11"/>
  <c r="CP44" i="2"/>
  <c r="D21" i="13" s="1"/>
  <c r="CP31" i="2"/>
  <c r="CQ31" i="2" s="1"/>
  <c r="CR31" i="2" s="1"/>
  <c r="E31" i="11" s="1"/>
  <c r="CP59" i="2"/>
  <c r="D36" i="13" s="1"/>
  <c r="CP45" i="2"/>
  <c r="D22" i="13" s="1"/>
  <c r="CP86" i="2"/>
  <c r="E68" i="11"/>
  <c r="E38" i="11"/>
  <c r="AH63" i="2"/>
  <c r="AN48" i="2"/>
  <c r="CP28" i="2"/>
  <c r="T63" i="2"/>
  <c r="X63" i="2"/>
  <c r="CP27" i="2"/>
  <c r="E51" i="11"/>
  <c r="CP88" i="2"/>
  <c r="BH41" i="2"/>
  <c r="CP61" i="2"/>
  <c r="D38" i="13" s="1"/>
  <c r="CP66" i="2"/>
  <c r="D42" i="13" s="1"/>
  <c r="CP67" i="2"/>
  <c r="D43" i="13" s="1"/>
  <c r="CP56" i="2"/>
  <c r="D33" i="13" s="1"/>
  <c r="CP58" i="2"/>
  <c r="D35" i="13" s="1"/>
  <c r="E50" i="11"/>
  <c r="E48" i="11"/>
  <c r="CP87" i="2"/>
  <c r="CP55" i="2"/>
  <c r="D32" i="13" s="1"/>
  <c r="CP53" i="2"/>
  <c r="D30" i="13" s="1"/>
  <c r="CP52" i="2"/>
  <c r="D29" i="13" s="1"/>
  <c r="CP51" i="2"/>
  <c r="D28" i="13" s="1"/>
  <c r="CP50" i="2"/>
  <c r="D27" i="13" s="1"/>
  <c r="CP80" i="2"/>
  <c r="CQ80" i="2" s="1"/>
  <c r="CR80" i="2" s="1"/>
  <c r="E64" i="11" s="1"/>
  <c r="N63" i="2"/>
  <c r="E57" i="11"/>
  <c r="CP65" i="2"/>
  <c r="D41" i="13" s="1"/>
  <c r="T24" i="2"/>
  <c r="T36" i="2" s="1"/>
  <c r="CP60" i="2"/>
  <c r="D37" i="13" s="1"/>
  <c r="E55" i="11"/>
  <c r="CP43" i="2"/>
  <c r="D20" i="13" s="1"/>
  <c r="O63" i="2"/>
  <c r="S41" i="2"/>
  <c r="S24" i="2"/>
  <c r="S36" i="2" s="1"/>
  <c r="CN37" i="2"/>
  <c r="BD69" i="2"/>
  <c r="BD75" i="2" s="1"/>
  <c r="BK69" i="2"/>
  <c r="BK75" i="2" s="1"/>
  <c r="BT69" i="2"/>
  <c r="BT75" i="2" s="1"/>
  <c r="BJ69" i="2"/>
  <c r="BJ75" i="2" s="1"/>
  <c r="BU69" i="2"/>
  <c r="BU75" i="2" s="1"/>
  <c r="D11" i="13" l="1"/>
  <c r="CQ30" i="2"/>
  <c r="CR30" i="2" s="1"/>
  <c r="E30" i="11" s="1"/>
  <c r="D7" i="13"/>
  <c r="CQ26" i="2"/>
  <c r="CR26" i="2" s="1"/>
  <c r="E26" i="11" s="1"/>
  <c r="D8" i="13"/>
  <c r="G8" i="13" s="1"/>
  <c r="CQ27" i="2"/>
  <c r="CR27" i="2" s="1"/>
  <c r="E27" i="11" s="1"/>
  <c r="D6" i="13"/>
  <c r="J6" i="13" s="1"/>
  <c r="CQ25" i="2"/>
  <c r="CR25" i="2" s="1"/>
  <c r="E25" i="11" s="1"/>
  <c r="D9" i="13"/>
  <c r="CQ28" i="2"/>
  <c r="CR28" i="2" s="1"/>
  <c r="E28" i="11" s="1"/>
  <c r="D31" i="13"/>
  <c r="CQ54" i="2"/>
  <c r="D14" i="13"/>
  <c r="M14" i="13"/>
  <c r="U14" i="13"/>
  <c r="N14" i="13"/>
  <c r="V14" i="13"/>
  <c r="O14" i="13"/>
  <c r="W14" i="13"/>
  <c r="P14" i="13"/>
  <c r="X14" i="13"/>
  <c r="Q14" i="13"/>
  <c r="Y14" i="13"/>
  <c r="J14" i="13"/>
  <c r="R14" i="13"/>
  <c r="K14" i="13"/>
  <c r="S14" i="13"/>
  <c r="L14" i="13"/>
  <c r="T14" i="13"/>
  <c r="I14" i="13"/>
  <c r="F14" i="13"/>
  <c r="G14" i="13"/>
  <c r="H14" i="13"/>
  <c r="E33" i="11"/>
  <c r="D12" i="13"/>
  <c r="Y12" i="13"/>
  <c r="L12" i="13"/>
  <c r="X12" i="13"/>
  <c r="S12" i="13"/>
  <c r="M12" i="13"/>
  <c r="U12" i="13"/>
  <c r="N12" i="13"/>
  <c r="V12" i="13"/>
  <c r="O12" i="13"/>
  <c r="W12" i="13"/>
  <c r="P12" i="13"/>
  <c r="Q12" i="13"/>
  <c r="J12" i="13"/>
  <c r="R12" i="13"/>
  <c r="K12" i="13"/>
  <c r="T12" i="13"/>
  <c r="I12" i="13"/>
  <c r="F12" i="13"/>
  <c r="G12" i="13"/>
  <c r="H12" i="13"/>
  <c r="D13" i="13"/>
  <c r="Q13" i="13"/>
  <c r="L13" i="13"/>
  <c r="T13" i="13"/>
  <c r="M13" i="13"/>
  <c r="U13" i="13"/>
  <c r="N13" i="13"/>
  <c r="V13" i="13"/>
  <c r="O13" i="13"/>
  <c r="W13" i="13"/>
  <c r="P13" i="13"/>
  <c r="X13" i="13"/>
  <c r="Y13" i="13"/>
  <c r="J13" i="13"/>
  <c r="R13" i="13"/>
  <c r="K13" i="13"/>
  <c r="S13" i="13"/>
  <c r="I13" i="13"/>
  <c r="F13" i="13"/>
  <c r="H13" i="13"/>
  <c r="G13" i="13"/>
  <c r="G43" i="13"/>
  <c r="F43" i="13"/>
  <c r="G42" i="13"/>
  <c r="F42" i="13"/>
  <c r="G41" i="13"/>
  <c r="F41" i="13"/>
  <c r="G38" i="13"/>
  <c r="F38" i="13"/>
  <c r="G37" i="13"/>
  <c r="F37" i="13"/>
  <c r="G36" i="13"/>
  <c r="F36" i="13"/>
  <c r="G35" i="13"/>
  <c r="F35" i="13"/>
  <c r="G34" i="13"/>
  <c r="F34" i="13"/>
  <c r="G33" i="13"/>
  <c r="F33" i="13"/>
  <c r="G32" i="13"/>
  <c r="F32" i="13"/>
  <c r="G31" i="13"/>
  <c r="F31" i="13"/>
  <c r="F30" i="13"/>
  <c r="G30" i="13"/>
  <c r="G29" i="13"/>
  <c r="F29" i="13"/>
  <c r="G28" i="13"/>
  <c r="F28" i="13"/>
  <c r="G27" i="13"/>
  <c r="F27" i="13"/>
  <c r="G26" i="13"/>
  <c r="F26" i="13"/>
  <c r="G24" i="13"/>
  <c r="F24" i="13"/>
  <c r="G23" i="13"/>
  <c r="F23" i="13"/>
  <c r="G22" i="13"/>
  <c r="F22" i="13"/>
  <c r="G21" i="13"/>
  <c r="F21" i="13"/>
  <c r="G20" i="13"/>
  <c r="F20" i="13"/>
  <c r="G11" i="13"/>
  <c r="F11" i="13"/>
  <c r="G9" i="13"/>
  <c r="F9" i="13"/>
  <c r="G7" i="13"/>
  <c r="F7" i="13"/>
  <c r="D56" i="13"/>
  <c r="F56" i="13"/>
  <c r="H56" i="13"/>
  <c r="G56" i="13"/>
  <c r="CP42" i="2"/>
  <c r="I37" i="2"/>
  <c r="Y38" i="2"/>
  <c r="AC29" i="2"/>
  <c r="X38" i="2"/>
  <c r="AD29" i="2"/>
  <c r="K44" i="13"/>
  <c r="I44" i="13"/>
  <c r="L44" i="13"/>
  <c r="H44" i="13"/>
  <c r="D44" i="13"/>
  <c r="J44" i="13"/>
  <c r="T37" i="2"/>
  <c r="X24" i="2"/>
  <c r="X36" i="2" s="1"/>
  <c r="BL41" i="2"/>
  <c r="AR48" i="2"/>
  <c r="AN63" i="2"/>
  <c r="S63" i="2"/>
  <c r="Y41" i="2"/>
  <c r="S37" i="2"/>
  <c r="Y24" i="2"/>
  <c r="Y36" i="2" s="1"/>
  <c r="O69" i="2"/>
  <c r="O75" i="2" s="1"/>
  <c r="N69" i="2"/>
  <c r="N75" i="2" s="1"/>
  <c r="I69" i="2"/>
  <c r="I75" i="2" s="1"/>
  <c r="D19" i="13" l="1"/>
  <c r="CQ42" i="2"/>
  <c r="CR42" i="2" s="1"/>
  <c r="E37" i="11" s="1"/>
  <c r="F8" i="13"/>
  <c r="H7" i="13"/>
  <c r="I7" i="13"/>
  <c r="J7" i="13"/>
  <c r="I6" i="13"/>
  <c r="H6" i="13"/>
  <c r="I8" i="13"/>
  <c r="J8" i="13"/>
  <c r="H8" i="13"/>
  <c r="F6" i="13"/>
  <c r="G6" i="13"/>
  <c r="I9" i="13"/>
  <c r="J9" i="13"/>
  <c r="H9" i="13"/>
  <c r="I11" i="13"/>
  <c r="J11" i="13"/>
  <c r="H11" i="13"/>
  <c r="CR54" i="2"/>
  <c r="E49" i="11" s="1"/>
  <c r="M16" i="13"/>
  <c r="M50" i="13" s="1"/>
  <c r="M52" i="13" s="1"/>
  <c r="X16" i="13"/>
  <c r="X50" i="13" s="1"/>
  <c r="X52" i="13" s="1"/>
  <c r="W16" i="13"/>
  <c r="W50" i="13" s="1"/>
  <c r="W52" i="13" s="1"/>
  <c r="Q16" i="13"/>
  <c r="Q50" i="13" s="1"/>
  <c r="Q52" i="13" s="1"/>
  <c r="P16" i="13"/>
  <c r="P50" i="13" s="1"/>
  <c r="P52" i="13" s="1"/>
  <c r="N16" i="13"/>
  <c r="N50" i="13" s="1"/>
  <c r="N52" i="13" s="1"/>
  <c r="R16" i="13"/>
  <c r="R50" i="13" s="1"/>
  <c r="R52" i="13" s="1"/>
  <c r="U16" i="13"/>
  <c r="U50" i="13" s="1"/>
  <c r="U52" i="13" s="1"/>
  <c r="O16" i="13"/>
  <c r="O50" i="13" s="1"/>
  <c r="O52" i="13" s="1"/>
  <c r="Y16" i="13"/>
  <c r="Y50" i="13" s="1"/>
  <c r="Y52" i="13" s="1"/>
  <c r="S16" i="13"/>
  <c r="S50" i="13" s="1"/>
  <c r="S52" i="13" s="1"/>
  <c r="T16" i="13"/>
  <c r="T50" i="13" s="1"/>
  <c r="T52" i="13" s="1"/>
  <c r="V16" i="13"/>
  <c r="V50" i="13" s="1"/>
  <c r="V52" i="13" s="1"/>
  <c r="F44" i="13"/>
  <c r="G44" i="13"/>
  <c r="G19" i="13"/>
  <c r="F19" i="13"/>
  <c r="E93" i="14"/>
  <c r="F93" i="14" s="1"/>
  <c r="E89" i="14"/>
  <c r="F89" i="14" s="1"/>
  <c r="E85" i="14"/>
  <c r="F85" i="14" s="1"/>
  <c r="E81" i="14"/>
  <c r="F81" i="14" s="1"/>
  <c r="E77" i="14"/>
  <c r="F77" i="14" s="1"/>
  <c r="E92" i="14"/>
  <c r="F92" i="14" s="1"/>
  <c r="E88" i="14"/>
  <c r="F88" i="14" s="1"/>
  <c r="E84" i="14"/>
  <c r="F84" i="14" s="1"/>
  <c r="E80" i="14"/>
  <c r="F80" i="14" s="1"/>
  <c r="E76" i="14"/>
  <c r="F76" i="14" s="1"/>
  <c r="E91" i="14"/>
  <c r="F91" i="14" s="1"/>
  <c r="E87" i="14"/>
  <c r="F87" i="14" s="1"/>
  <c r="E83" i="14"/>
  <c r="F83" i="14" s="1"/>
  <c r="E79" i="14"/>
  <c r="F79" i="14" s="1"/>
  <c r="E75" i="14"/>
  <c r="E94" i="14"/>
  <c r="F94" i="14" s="1"/>
  <c r="E90" i="14"/>
  <c r="F90" i="14" s="1"/>
  <c r="E86" i="14"/>
  <c r="F86" i="14" s="1"/>
  <c r="E82" i="14"/>
  <c r="F82" i="14" s="1"/>
  <c r="E78" i="14"/>
  <c r="F78" i="14" s="1"/>
  <c r="AC38" i="2"/>
  <c r="AI29" i="2"/>
  <c r="AD38" i="2"/>
  <c r="AH29" i="2"/>
  <c r="Y63" i="2"/>
  <c r="AC41" i="2"/>
  <c r="BR41" i="2"/>
  <c r="T69" i="2"/>
  <c r="T75" i="2" s="1"/>
  <c r="Y37" i="2"/>
  <c r="AC24" i="2"/>
  <c r="AC36" i="2" s="1"/>
  <c r="S69" i="2"/>
  <c r="S75" i="2" s="1"/>
  <c r="AR63" i="2"/>
  <c r="AX48" i="2"/>
  <c r="AD24" i="2"/>
  <c r="AD36" i="2" s="1"/>
  <c r="H19" i="13" l="1"/>
  <c r="J19" i="13"/>
  <c r="I19" i="13"/>
  <c r="F75" i="14"/>
  <c r="E95" i="14"/>
  <c r="AM29" i="2"/>
  <c r="AI38" i="2"/>
  <c r="AH38" i="2"/>
  <c r="AN29" i="2"/>
  <c r="AH24" i="2"/>
  <c r="AH36" i="2" s="1"/>
  <c r="BB48" i="2"/>
  <c r="AX63" i="2"/>
  <c r="BV41" i="2"/>
  <c r="CE41" i="2" s="1"/>
  <c r="Y69" i="2"/>
  <c r="Y75" i="2" s="1"/>
  <c r="X37" i="2"/>
  <c r="X69" i="2"/>
  <c r="X75" i="2" s="1"/>
  <c r="AC37" i="2"/>
  <c r="AI24" i="2"/>
  <c r="AI36" i="2" s="1"/>
  <c r="AC63" i="2"/>
  <c r="AI41" i="2"/>
  <c r="CI41" i="2" l="1"/>
  <c r="AM38" i="2"/>
  <c r="AS29" i="2"/>
  <c r="AC69" i="2"/>
  <c r="AC75" i="2" s="1"/>
  <c r="AR29" i="2"/>
  <c r="AN38" i="2"/>
  <c r="BH48" i="2"/>
  <c r="BB63" i="2"/>
  <c r="AD37" i="2"/>
  <c r="AD69" i="2"/>
  <c r="AD75" i="2" s="1"/>
  <c r="AI63" i="2"/>
  <c r="AM41" i="2"/>
  <c r="AI37" i="2"/>
  <c r="AM24" i="2"/>
  <c r="AM36" i="2" s="1"/>
  <c r="AN24" i="2"/>
  <c r="AN36" i="2" s="1"/>
  <c r="CM41" i="2" l="1"/>
  <c r="AW29" i="2"/>
  <c r="AS38" i="2"/>
  <c r="AX29" i="2"/>
  <c r="AR38" i="2"/>
  <c r="AR24" i="2"/>
  <c r="AR36" i="2" s="1"/>
  <c r="AI69" i="2"/>
  <c r="AI75" i="2" s="1"/>
  <c r="BL48" i="2"/>
  <c r="BH63" i="2"/>
  <c r="AH37" i="2"/>
  <c r="AH69" i="2"/>
  <c r="AH75" i="2" s="1"/>
  <c r="AM37" i="2"/>
  <c r="AS24" i="2"/>
  <c r="AS36" i="2" s="1"/>
  <c r="AM63" i="2"/>
  <c r="AS41" i="2"/>
  <c r="BC29" i="2" l="1"/>
  <c r="AW38" i="2"/>
  <c r="AM69" i="2"/>
  <c r="AM75" i="2" s="1"/>
  <c r="BB29" i="2"/>
  <c r="AX38" i="2"/>
  <c r="AN37" i="2"/>
  <c r="AN69" i="2"/>
  <c r="AN75" i="2" s="1"/>
  <c r="AS63" i="2"/>
  <c r="AW41" i="2"/>
  <c r="AS37" i="2"/>
  <c r="AW24" i="2"/>
  <c r="AW36" i="2" s="1"/>
  <c r="BR48" i="2"/>
  <c r="BL63" i="2"/>
  <c r="AX24" i="2"/>
  <c r="AX36" i="2" s="1"/>
  <c r="BG29" i="2" l="1"/>
  <c r="BC38" i="2"/>
  <c r="BB38" i="2"/>
  <c r="BH29" i="2"/>
  <c r="BB24" i="2"/>
  <c r="BB36" i="2" s="1"/>
  <c r="AW37" i="2"/>
  <c r="BC24" i="2"/>
  <c r="BC36" i="2" s="1"/>
  <c r="AW63" i="2"/>
  <c r="BC41" i="2"/>
  <c r="AR37" i="2"/>
  <c r="AR69" i="2"/>
  <c r="AR75" i="2" s="1"/>
  <c r="BV48" i="2"/>
  <c r="CE48" i="2" s="1"/>
  <c r="BR63" i="2"/>
  <c r="AS69" i="2"/>
  <c r="AS75" i="2" s="1"/>
  <c r="CI48" i="2" l="1"/>
  <c r="CR48" i="2" s="1"/>
  <c r="E43" i="11" s="1"/>
  <c r="CE63" i="2"/>
  <c r="BM29" i="2"/>
  <c r="BG38" i="2"/>
  <c r="AW69" i="2"/>
  <c r="AW75" i="2" s="1"/>
  <c r="BH38" i="2"/>
  <c r="BL29" i="2"/>
  <c r="BV63" i="2"/>
  <c r="BC63" i="2"/>
  <c r="BG41" i="2"/>
  <c r="BC37" i="2"/>
  <c r="BG24" i="2"/>
  <c r="BG36" i="2" s="1"/>
  <c r="AX37" i="2"/>
  <c r="AX69" i="2"/>
  <c r="AX75" i="2" s="1"/>
  <c r="BH24" i="2"/>
  <c r="BH36" i="2" s="1"/>
  <c r="L51" i="13" l="1"/>
  <c r="K51" i="13"/>
  <c r="CM48" i="2"/>
  <c r="CI63" i="2"/>
  <c r="BM38" i="2"/>
  <c r="BQ29" i="2"/>
  <c r="BW29" i="2" s="1"/>
  <c r="BR29" i="2"/>
  <c r="BL38" i="2"/>
  <c r="BL24" i="2"/>
  <c r="BL36" i="2" s="1"/>
  <c r="BC69" i="2"/>
  <c r="BC75" i="2" s="1"/>
  <c r="CP48" i="2"/>
  <c r="D25" i="13" s="1"/>
  <c r="CM63" i="2"/>
  <c r="BB37" i="2"/>
  <c r="BB69" i="2"/>
  <c r="BB75" i="2" s="1"/>
  <c r="BG37" i="2"/>
  <c r="BM24" i="2"/>
  <c r="BM36" i="2" s="1"/>
  <c r="BG63" i="2"/>
  <c r="BM41" i="2"/>
  <c r="G25" i="13" l="1"/>
  <c r="F25" i="13"/>
  <c r="CD29" i="2"/>
  <c r="BW38" i="2"/>
  <c r="BQ38" i="2"/>
  <c r="BG69" i="2"/>
  <c r="BG75" i="2" s="1"/>
  <c r="BR38" i="2"/>
  <c r="BV29" i="2"/>
  <c r="CE29" i="2" s="1"/>
  <c r="BM63" i="2"/>
  <c r="BQ41" i="2"/>
  <c r="BW41" i="2" s="1"/>
  <c r="BM37" i="2"/>
  <c r="BQ24" i="2"/>
  <c r="BH37" i="2"/>
  <c r="BH69" i="2"/>
  <c r="BH75" i="2" s="1"/>
  <c r="BR24" i="2"/>
  <c r="BR36" i="2" s="1"/>
  <c r="BQ36" i="2" l="1"/>
  <c r="BQ37" i="2" s="1"/>
  <c r="BW24" i="2"/>
  <c r="CE38" i="2"/>
  <c r="CI29" i="2"/>
  <c r="BW63" i="2"/>
  <c r="CD41" i="2"/>
  <c r="CD38" i="2"/>
  <c r="CL29" i="2"/>
  <c r="CL38" i="2" s="1"/>
  <c r="BV38" i="2"/>
  <c r="BV24" i="2"/>
  <c r="BM69" i="2"/>
  <c r="BM75" i="2" s="1"/>
  <c r="BL37" i="2"/>
  <c r="BL69" i="2"/>
  <c r="BL75" i="2" s="1"/>
  <c r="BQ63" i="2"/>
  <c r="CD24" i="2" l="1"/>
  <c r="BW36" i="2"/>
  <c r="BW37" i="2" s="1"/>
  <c r="CI38" i="2"/>
  <c r="CM29" i="2"/>
  <c r="CM38" i="2" s="1"/>
  <c r="CP38" i="2" s="1"/>
  <c r="BV36" i="2"/>
  <c r="CE24" i="2"/>
  <c r="CD63" i="2"/>
  <c r="CL41" i="2"/>
  <c r="CP41" i="2" s="1"/>
  <c r="BQ69" i="2"/>
  <c r="BQ75" i="2" s="1"/>
  <c r="BR37" i="2"/>
  <c r="BR69" i="2"/>
  <c r="BR75" i="2" s="1"/>
  <c r="D18" i="13" l="1"/>
  <c r="CQ41" i="2"/>
  <c r="G18" i="13"/>
  <c r="G39" i="13" s="1"/>
  <c r="F18" i="13"/>
  <c r="F39" i="13" s="1"/>
  <c r="CL63" i="2"/>
  <c r="CP63" i="2" s="1"/>
  <c r="CP29" i="2"/>
  <c r="BW69" i="2"/>
  <c r="BW75" i="2" s="1"/>
  <c r="CI24" i="2"/>
  <c r="CE36" i="2"/>
  <c r="CD36" i="2"/>
  <c r="CL24" i="2"/>
  <c r="K39" i="13"/>
  <c r="L39" i="13"/>
  <c r="D39" i="13"/>
  <c r="BV37" i="2"/>
  <c r="BV69" i="2"/>
  <c r="BV75" i="2" s="1"/>
  <c r="J18" i="13" l="1"/>
  <c r="J39" i="13" s="1"/>
  <c r="H18" i="13"/>
  <c r="H39" i="13" s="1"/>
  <c r="I18" i="13"/>
  <c r="I39" i="13" s="1"/>
  <c r="CQ63" i="2"/>
  <c r="CR63" i="2" s="1"/>
  <c r="CR41" i="2"/>
  <c r="E36" i="11" s="1"/>
  <c r="D10" i="13"/>
  <c r="CQ29" i="2"/>
  <c r="G10" i="13"/>
  <c r="G51" i="13" s="1"/>
  <c r="F10" i="13"/>
  <c r="F51" i="13" s="1"/>
  <c r="D51" i="13"/>
  <c r="CD37" i="2"/>
  <c r="CE37" i="2"/>
  <c r="CE69" i="2"/>
  <c r="CE75" i="2" s="1"/>
  <c r="CI36" i="2"/>
  <c r="CI69" i="2" s="1"/>
  <c r="CI75" i="2" s="1"/>
  <c r="CM24" i="2"/>
  <c r="CM36" i="2" s="1"/>
  <c r="CL36" i="2"/>
  <c r="CD69" i="2"/>
  <c r="CQ38" i="2" l="1"/>
  <c r="CR38" i="2" s="1"/>
  <c r="CR29" i="2"/>
  <c r="E29" i="11" s="1"/>
  <c r="H10" i="13"/>
  <c r="H51" i="13" s="1"/>
  <c r="E49" i="14" s="1"/>
  <c r="J10" i="13"/>
  <c r="J51" i="13" s="1"/>
  <c r="E51" i="14" s="1"/>
  <c r="I10" i="13"/>
  <c r="I51" i="13" s="1"/>
  <c r="E50" i="14" s="1"/>
  <c r="CP24" i="2"/>
  <c r="E54" i="14"/>
  <c r="E65" i="14"/>
  <c r="E61" i="14"/>
  <c r="E57" i="14"/>
  <c r="E53" i="14"/>
  <c r="E64" i="14"/>
  <c r="E60" i="14"/>
  <c r="E56" i="14"/>
  <c r="E52" i="14"/>
  <c r="E48" i="14"/>
  <c r="E63" i="14"/>
  <c r="E59" i="14"/>
  <c r="E55" i="14"/>
  <c r="E47" i="14"/>
  <c r="E66" i="14"/>
  <c r="E62" i="14"/>
  <c r="E58" i="14"/>
  <c r="L16" i="13"/>
  <c r="L50" i="13" s="1"/>
  <c r="L52" i="13" s="1"/>
  <c r="K16" i="13"/>
  <c r="K50" i="13" s="1"/>
  <c r="K52" i="13" s="1"/>
  <c r="CD75" i="2"/>
  <c r="CI37" i="2"/>
  <c r="CL37" i="2"/>
  <c r="CL69" i="2"/>
  <c r="CL75" i="2" s="1"/>
  <c r="CM37" i="2"/>
  <c r="CM69" i="2"/>
  <c r="CM75" i="2" s="1"/>
  <c r="CP36" i="2" l="1"/>
  <c r="CP69" i="2" s="1"/>
  <c r="CP75" i="2" s="1"/>
  <c r="CQ24" i="2"/>
  <c r="D5" i="13"/>
  <c r="G5" i="13"/>
  <c r="G16" i="13" s="1"/>
  <c r="G50" i="13" s="1"/>
  <c r="G52" i="13" s="1"/>
  <c r="F5" i="13"/>
  <c r="F16" i="13" s="1"/>
  <c r="F50" i="13" s="1"/>
  <c r="E20" i="14" s="1"/>
  <c r="F20" i="14" s="1"/>
  <c r="F50" i="14"/>
  <c r="F57" i="14"/>
  <c r="F65" i="14"/>
  <c r="F53" i="14"/>
  <c r="F52" i="14"/>
  <c r="F60" i="14"/>
  <c r="F63" i="14"/>
  <c r="F56" i="14"/>
  <c r="F61" i="14"/>
  <c r="F66" i="14"/>
  <c r="F62" i="14"/>
  <c r="F64" i="14"/>
  <c r="F59" i="14"/>
  <c r="F55" i="14"/>
  <c r="F51" i="14"/>
  <c r="F58" i="14"/>
  <c r="F54" i="14"/>
  <c r="F49" i="14"/>
  <c r="F48" i="14"/>
  <c r="CP37" i="2"/>
  <c r="D16" i="13" l="1"/>
  <c r="H5" i="13"/>
  <c r="H16" i="13" s="1"/>
  <c r="H50" i="13" s="1"/>
  <c r="H52" i="13" s="1"/>
  <c r="I5" i="13"/>
  <c r="I16" i="13" s="1"/>
  <c r="I50" i="13" s="1"/>
  <c r="I52" i="13" s="1"/>
  <c r="J5" i="13"/>
  <c r="J16" i="13" s="1"/>
  <c r="J50" i="13" s="1"/>
  <c r="J52" i="13" s="1"/>
  <c r="F52" i="13"/>
  <c r="E21" i="14"/>
  <c r="F21" i="14" s="1"/>
  <c r="E35" i="14"/>
  <c r="F35" i="14" s="1"/>
  <c r="E32" i="14"/>
  <c r="F32" i="14" s="1"/>
  <c r="E34" i="14"/>
  <c r="F34" i="14" s="1"/>
  <c r="E39" i="14"/>
  <c r="F39" i="14" s="1"/>
  <c r="E33" i="14"/>
  <c r="F33" i="14" s="1"/>
  <c r="E27" i="14"/>
  <c r="F27" i="14" s="1"/>
  <c r="E28" i="14"/>
  <c r="F28" i="14" s="1"/>
  <c r="E37" i="14"/>
  <c r="F37" i="14" s="1"/>
  <c r="E25" i="14"/>
  <c r="F25" i="14" s="1"/>
  <c r="E26" i="14"/>
  <c r="F26" i="14" s="1"/>
  <c r="E31" i="14"/>
  <c r="F31" i="14" s="1"/>
  <c r="E36" i="14"/>
  <c r="F36" i="14" s="1"/>
  <c r="E29" i="14"/>
  <c r="F29" i="14" s="1"/>
  <c r="E30" i="14"/>
  <c r="F30" i="14" s="1"/>
  <c r="E38" i="14"/>
  <c r="F38" i="14" s="1"/>
  <c r="E67" i="14"/>
  <c r="F47" i="14"/>
  <c r="E22" i="14" l="1"/>
  <c r="F22" i="14" s="1"/>
  <c r="E24" i="14"/>
  <c r="F24" i="14" s="1"/>
  <c r="E23" i="14"/>
  <c r="F23" i="14" s="1"/>
  <c r="D50" i="13"/>
  <c r="D52" i="13" s="1"/>
  <c r="E40" i="14" l="1"/>
  <c r="CR24" i="2"/>
  <c r="E24" i="11" s="1"/>
  <c r="CQ36" i="2"/>
  <c r="CR36" i="2" s="1"/>
  <c r="CQ69" i="2" l="1"/>
  <c r="CQ37" i="2"/>
  <c r="CR37" i="2" s="1"/>
  <c r="CR69" i="2" l="1"/>
  <c r="CQ75" i="2"/>
  <c r="CR75" i="2" s="1"/>
</calcChain>
</file>

<file path=xl/sharedStrings.xml><?xml version="1.0" encoding="utf-8"?>
<sst xmlns="http://schemas.openxmlformats.org/spreadsheetml/2006/main" count="436" uniqueCount="306">
  <si>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</si>
  <si>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</si>
  <si>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</si>
  <si>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</si>
  <si>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</si>
  <si>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</si>
  <si>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</si>
  <si>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</si>
  <si>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</si>
  <si>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</si>
  <si>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</si>
  <si>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</si>
  <si>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</si>
  <si>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</si>
  <si>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</si>
  <si>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</si>
  <si>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</si>
  <si>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</si>
  <si>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</si>
  <si>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</si>
  <si>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</si>
  <si>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</si>
  <si>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</si>
  <si>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</si>
  <si>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</si>
  <si>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</si>
  <si>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</si>
  <si>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</si>
  <si>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</si>
  <si>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</si>
  <si>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</si>
  <si>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</si>
  <si>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</si>
  <si>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</si>
  <si>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</si>
  <si>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</si>
  <si>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</si>
  <si>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</si>
  <si>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</si>
  <si>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</si>
  <si>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</si>
  <si>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</si>
  <si>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</si>
  <si>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</si>
  <si>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</si>
  <si>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</si>
  <si>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</si>
  <si>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</si>
  <si>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</si>
  <si>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</si>
  <si>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</si>
  <si>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</si>
  <si>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</si>
  <si>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</si>
  <si>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</si>
  <si>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</si>
  <si>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</si>
  <si>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</si>
  <si>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</si>
  <si>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</si>
  <si>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</si>
  <si>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</si>
  <si>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</si>
  <si>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</si>
  <si>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</si>
  <si>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</si>
  <si>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</si>
  <si>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</si>
  <si>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</si>
  <si>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</si>
  <si>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</si>
  <si>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</si>
  <si>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</si>
  <si>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</si>
  <si>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</si>
  <si>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</si>
  <si>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</si>
  <si>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</si>
  <si>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</si>
  <si>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</si>
  <si>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</si>
  <si>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</si>
  <si>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</si>
  <si>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</si>
  <si>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</si>
  <si>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</si>
  <si>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</si>
  <si>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</si>
  <si>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</si>
  <si>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</si>
  <si>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</si>
  <si>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</si>
  <si>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</si>
  <si>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</si>
  <si>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</si>
  <si>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</si>
  <si>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</si>
  <si>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</si>
  <si>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</si>
  <si>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</si>
  <si>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</si>
  <si>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</si>
  <si>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</si>
  <si>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</si>
  <si>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</si>
  <si>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</si>
  <si>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</si>
  <si>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Other Regulatory Assets - Sub-Account - Financial Assistance Payment and Recovery Variance - Ontario Clean Energy Benefit Act</t>
    </r>
    <r>
      <rPr>
        <vertAlign val="superscript"/>
        <sz val="11"/>
        <rFont val="Arial"/>
        <family val="2"/>
      </rPr>
      <t>8</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</si>
  <si>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</si>
  <si>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</si>
  <si>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</si>
  <si>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</si>
  <si>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</si>
  <si>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</si>
  <si>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</si>
  <si>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</si>
  <si>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</si>
  <si>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</si>
  <si>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</si>
  <si>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</si>
  <si>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</si>
  <si>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</si>
  <si>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</si>
  <si>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</si>
  <si>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</si>
  <si>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</si>
  <si>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</si>
  <si>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</si>
  <si>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</si>
  <si>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</si>
  <si>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</si>
  <si>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</si>
  <si>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</si>
  <si>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</si>
  <si>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</si>
  <si>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</si>
  <si>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</si>
  <si>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</si>
  <si>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</si>
  <si>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</si>
  <si>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</si>
  <si>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</si>
  <si>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</si>
  <si>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</si>
  <si>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</si>
  <si>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</si>
  <si>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</si>
  <si>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</si>
  <si>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</si>
  <si>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</si>
  <si>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</si>
  <si>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</si>
  <si>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</si>
  <si>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</si>
  <si>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</si>
  <si>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</si>
  <si>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</si>
  <si>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</si>
  <si>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</si>
  <si>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</si>
  <si>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</si>
  <si>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</si>
  <si>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</si>
  <si>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</si>
  <si>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</si>
  <si>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</si>
  <si>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</si>
  <si>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</si>
  <si>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</si>
  <si>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</si>
  <si>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</si>
  <si>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</si>
  <si>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</si>
  <si>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Include Account 1595 as part of Group 1 accounts (lines 31, 32, 33 and 34) for review and disposition if the recovery (or refund) period has been completed. If the recovery (or refund) period has not been completed, include the</t>
  </si>
  <si>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</si>
  <si>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</si>
  <si>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</si>
  <si>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</si>
  <si>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</si>
  <si>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</si>
  <si>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</si>
  <si>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</si>
  <si>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</si>
  <si>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</si>
  <si>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</si>
  <si>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</si>
  <si>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t>Principal Disposition during 2013 - instructed by Board</t>
  </si>
  <si>
    <t>Interest Disposition during 2013 - instructed by Board</t>
  </si>
  <si>
    <t>Closing Principal Balances as of Dec 31-12 Adjusted for Dispositions during 2013</t>
  </si>
  <si>
    <t>Closing Interest Balances as of Dec 31-12 Adjusted for Dispositions during 2013</t>
  </si>
  <si>
    <r>
      <t xml:space="preserve">Projected Interest from Jan 1, 2013 to December 31, 2013 on                        Dec 31 -12 balance adjusted for disposition during 2013 </t>
    </r>
    <r>
      <rPr>
        <b/>
        <vertAlign val="superscript"/>
        <sz val="10"/>
        <rFont val="Book Antiqua"/>
        <family val="1"/>
      </rPr>
      <t>6</t>
    </r>
  </si>
  <si>
    <r>
      <t xml:space="preserve">Projected Interest from January 1, 2014 to April 30, 2014 on Dec 31 -12 balance adjusted for disposition during 2013  </t>
    </r>
    <r>
      <rPr>
        <b/>
        <vertAlign val="superscript"/>
        <sz val="11"/>
        <rFont val="Book Antiqua"/>
        <family val="1"/>
      </rPr>
      <t>6</t>
    </r>
  </si>
  <si>
    <t>Projected Interest on Dec-31-12 Balances</t>
  </si>
  <si>
    <t>As of Dec 31-12</t>
  </si>
  <si>
    <r>
      <t xml:space="preserve">Variance                           RRR vs. 2012 Balance                        </t>
    </r>
    <r>
      <rPr>
        <b/>
        <i/>
        <sz val="10"/>
        <rFont val="Book Antiqua"/>
        <family val="1"/>
      </rPr>
      <t>(Principal + Interest)</t>
    </r>
  </si>
  <si>
    <t>Total Balance Allocated to each class (excluding 1589)</t>
  </si>
  <si>
    <t>Total Balance Allocated to each class (including 1589)</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</si>
  <si>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</si>
  <si>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</si>
  <si>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</si>
  <si>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</si>
  <si>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</si>
  <si>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</si>
  <si>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</si>
  <si>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</si>
  <si>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</si>
  <si>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</si>
  <si>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</si>
  <si>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</si>
  <si>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</si>
  <si>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</si>
  <si>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</si>
  <si>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 xml:space="preserve">Attawapiskat Power Corp. </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</si>
  <si>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</si>
  <si>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</si>
  <si>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</si>
  <si>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</si>
  <si>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</si>
  <si>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</si>
  <si>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</si>
  <si>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</si>
  <si>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Clinton Power Corporation</t>
  </si>
  <si>
    <t>COLLUS Power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</si>
  <si>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</si>
  <si>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</si>
  <si>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</si>
  <si>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</si>
  <si>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</si>
  <si>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</si>
  <si>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</si>
  <si>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</si>
  <si>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</si>
  <si>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</si>
  <si>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</si>
  <si>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</si>
  <si>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</si>
  <si>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</si>
  <si>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</si>
  <si>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</si>
  <si>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</si>
  <si>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</si>
  <si>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</si>
  <si>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</si>
  <si>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</si>
  <si>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</si>
  <si>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</si>
  <si>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</si>
  <si>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</si>
  <si>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</si>
  <si>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</si>
  <si>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</si>
  <si>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</si>
  <si>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</si>
  <si>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</si>
  <si>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</si>
  <si>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</si>
  <si>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</si>
  <si>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</si>
  <si>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</si>
  <si>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</si>
  <si>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</si>
  <si>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</si>
  <si>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</si>
  <si>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</si>
  <si>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</si>
  <si>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</si>
  <si>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</si>
  <si>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</si>
  <si>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</si>
  <si>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</si>
  <si>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</si>
  <si>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</si>
  <si>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</si>
  <si>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</si>
  <si>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</si>
  <si>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</si>
  <si>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</si>
  <si>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</si>
  <si>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</si>
  <si>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</si>
  <si>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</si>
  <si>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</si>
  <si>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</si>
  <si>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</si>
  <si>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 Perth Power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</si>
  <si>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</si>
  <si>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</si>
  <si>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</si>
  <si>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</si>
  <si>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</si>
  <si>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</si>
  <si>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</si>
  <si>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</si>
  <si>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</si>
  <si>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</si>
  <si>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</si>
  <si>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</si>
  <si>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</si>
  <si>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Residential</t>
  </si>
  <si>
    <t>General Service &lt; 50 kW</t>
  </si>
  <si>
    <t>General Service &gt; 50 to 4999 kW</t>
  </si>
  <si>
    <t>Unmetered Scattered Load</t>
  </si>
  <si>
    <t>Street Lighting</t>
  </si>
  <si>
    <t>kWh</t>
  </si>
  <si>
    <t>kW</t>
  </si>
  <si>
    <t>Non-RPP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</si>
</sst>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8" formatCode="&quot;$&quot;#,##0.00;[Red]\-&quot;$&quot;#,##0.00"/>
    <numFmt numFmtId="44" formatCode="_-&quot;$&quot;* #,##0.00_-;\-&quot;$&quot;* #,##0.00_-;_-&quot;$&quot;* &quot;-&quot;??_-;_-@_-"/>
    <numFmt numFmtId="43" formatCode="_-* #,##0.00_-;\-* #,##0.00_-;_-* &quot;-&quot;??_-;_-@_-"/>
    <numFmt numFmtId="164" formatCode="&quot;$&quot;#,##0_);\(&quot;$&quot;#,##0\)"/>
    <numFmt numFmtId="165" formatCode="_(* #,##0.0_);_(* \(#,##0.0\);_(* &quot;-&quot;??_);_(@_)"/>
    <numFmt numFmtId="166" formatCode="_(* #,##0_);_(* \(#,##0\);_(* &quot;-&quot;??_);_(@_)"/>
    <numFmt numFmtId="167" formatCode="&quot;£ &quot;#,##0.00;[Red]\-&quot;£ &quot;#,##0.00"/>
    <numFmt numFmtId="168" formatCode="#,##0.0"/>
    <numFmt numFmtId="169" formatCode="##\-#"/>
    <numFmt numFmtId="170" formatCode="mm/dd/yyyy"/>
    <numFmt numFmtId="171" formatCode="0\-0"/>
    <numFmt numFmtId="172" formatCode="_-&quot;$&quot;* #,##0_-;\-&quot;$&quot;* #,##0_-;_-&quot;$&quot;* &quot;-&quot;??_-;_-@_-"/>
    <numFmt numFmtId="173" formatCode="_(&quot;$&quot;* #,##0.00_);_(&quot;$&quot;* \(#,##0.00\);_(&quot;$&quot;* &quot;-&quot;??_);_(@_)"/>
    <numFmt numFmtId="174" formatCode="0.0"/>
    <numFmt numFmtId="175" formatCode="#,##0;[Red]\(#,##0\)"/>
    <numFmt numFmtId="176" formatCode="_-* #,##0_-;\-* #,##0_-;_-* &quot;-&quot;??_-;_-@_-"/>
    <numFmt numFmtId="177" formatCode="_-* #,##0.0000_-;\-* #,##0.0000_-;_-* &quot;-&quot;??_-;_-@_-"/>
    <numFmt numFmtId="178" formatCode="_ #,##0;[Red]\(#,##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1"/>
      <color indexed="8"/>
      <name val="Calibri"/>
      <family val="2"/>
    </font>
    <font>
      <sz val="11"/>
      <color theme="0"/>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39997558519241921"/>
        <bgColor indexed="65"/>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9"/>
      </left>
      <right style="medium">
        <color indexed="64"/>
      </right>
      <top style="medium">
        <color indexed="9"/>
      </top>
      <bottom/>
      <diagonal/>
    </border>
    <border>
      <left style="medium">
        <color indexed="64"/>
      </left>
      <right style="medium">
        <color indexed="64"/>
      </right>
      <top style="medium">
        <color indexed="9"/>
      </top>
      <bottom/>
      <diagonal/>
    </border>
    <border>
      <left style="medium">
        <color indexed="9"/>
      </left>
      <right style="medium">
        <color indexed="64"/>
      </right>
      <top/>
      <bottom style="medium">
        <color indexed="9"/>
      </bottom>
      <diagonal/>
    </border>
  </borders>
  <cellStyleXfs count="194">
    <xf numFmtId="0" fontId="0" fillId="0" borderId="0"/>
    <xf numFmtId="165" fontId="4" fillId="0" borderId="0"/>
    <xf numFmtId="168" fontId="4" fillId="0" borderId="0"/>
    <xf numFmtId="170" fontId="4" fillId="0" borderId="0"/>
    <xf numFmtId="171" fontId="4"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3" fontId="4" fillId="0" borderId="0" applyFont="0" applyFill="0" applyBorder="0" applyAlignment="0" applyProtection="0"/>
    <xf numFmtId="164" fontId="4" fillId="0" borderId="0" applyFont="0" applyFill="0" applyBorder="0" applyAlignment="0" applyProtection="0"/>
    <xf numFmtId="14" fontId="4" fillId="0" borderId="0" applyFont="0" applyFill="0" applyBorder="0" applyAlignment="0" applyProtection="0"/>
    <xf numFmtId="0" fontId="26" fillId="0" borderId="0" applyNumberFormat="0" applyFill="0" applyBorder="0" applyAlignment="0" applyProtection="0"/>
    <xf numFmtId="2" fontId="4" fillId="0" borderId="0" applyFont="0" applyFill="0" applyBorder="0" applyAlignment="0" applyProtection="0"/>
    <xf numFmtId="0" fontId="27" fillId="4" borderId="0" applyNumberFormat="0" applyBorder="0" applyAlignment="0" applyProtection="0"/>
    <xf numFmtId="38" fontId="8" fillId="22" borderId="0" applyNumberFormat="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10" fontId="8" fillId="23" borderId="4" applyNumberFormat="0" applyBorder="0" applyAlignment="0" applyProtection="0"/>
    <xf numFmtId="0" fontId="30" fillId="0" borderId="5" applyNumberFormat="0" applyFill="0" applyAlignment="0" applyProtection="0"/>
    <xf numFmtId="169" fontId="4" fillId="0" borderId="0"/>
    <xf numFmtId="166" fontId="4" fillId="0" borderId="0"/>
    <xf numFmtId="0" fontId="31" fillId="24" borderId="0" applyNumberFormat="0" applyBorder="0" applyAlignment="0" applyProtection="0"/>
    <xf numFmtId="167" fontId="4" fillId="0" borderId="0"/>
    <xf numFmtId="0" fontId="12" fillId="25" borderId="6" applyNumberFormat="0" applyFont="0" applyAlignment="0" applyProtection="0"/>
    <xf numFmtId="0" fontId="32" fillId="20" borderId="7" applyNumberFormat="0" applyAlignment="0" applyProtection="0"/>
    <xf numFmtId="10" fontId="4" fillId="0" borderId="0" applyFont="0" applyFill="0" applyBorder="0" applyAlignment="0" applyProtection="0"/>
    <xf numFmtId="0" fontId="33" fillId="0" borderId="0" applyNumberFormat="0" applyFill="0" applyBorder="0" applyAlignment="0" applyProtection="0"/>
    <xf numFmtId="0" fontId="4" fillId="0" borderId="8" applyNumberFormat="0" applyFont="0" applyBorder="0" applyAlignment="0" applyProtection="0"/>
    <xf numFmtId="0" fontId="34" fillId="0" borderId="0" applyNumberForma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9" fontId="40" fillId="0" borderId="0" applyFont="0" applyFill="0" applyBorder="0" applyAlignment="0" applyProtection="0"/>
    <xf numFmtId="0" fontId="3" fillId="0" borderId="0"/>
    <xf numFmtId="165" fontId="4" fillId="0" borderId="0"/>
    <xf numFmtId="165" fontId="4" fillId="0" borderId="0"/>
    <xf numFmtId="165" fontId="4" fillId="0" borderId="0"/>
    <xf numFmtId="165" fontId="4" fillId="0" borderId="0"/>
    <xf numFmtId="170"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53" fillId="0" borderId="0"/>
    <xf numFmtId="0" fontId="4" fillId="0" borderId="0"/>
    <xf numFmtId="9" fontId="4" fillId="0" borderId="0" applyFont="0" applyFill="0" applyBorder="0" applyAlignment="0" applyProtection="0"/>
    <xf numFmtId="14"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5" borderId="6"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4" fontId="4"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4" fillId="34" borderId="0" applyNumberFormat="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cellStyleXfs>
  <cellXfs count="323">
    <xf numFmtId="0" fontId="0" fillId="0" borderId="0" xfId="0"/>
    <xf numFmtId="0" fontId="0" fillId="0" borderId="0" xfId="0" applyProtection="1"/>
    <xf numFmtId="0" fontId="7" fillId="0" borderId="0" xfId="0" applyFont="1" applyProtection="1"/>
    <xf numFmtId="0" fontId="18" fillId="0" borderId="0" xfId="0" applyFont="1" applyProtection="1"/>
    <xf numFmtId="0" fontId="6" fillId="0" borderId="0" xfId="0" applyFont="1" applyProtection="1"/>
    <xf numFmtId="0" fontId="5" fillId="0" borderId="0" xfId="0" applyFont="1" applyProtection="1"/>
    <xf numFmtId="0" fontId="5" fillId="0" borderId="0" xfId="0" applyFont="1" applyBorder="1" applyProtection="1"/>
    <xf numFmtId="0" fontId="0" fillId="0" borderId="10" xfId="0" applyBorder="1" applyProtection="1"/>
    <xf numFmtId="0" fontId="5" fillId="0" borderId="0" xfId="0" applyFont="1" applyAlignment="1" applyProtection="1">
      <alignment horizontal="center"/>
    </xf>
    <xf numFmtId="0" fontId="5" fillId="0" borderId="0" xfId="0" applyFont="1" applyAlignment="1" applyProtection="1"/>
    <xf numFmtId="0" fontId="5" fillId="0" borderId="0" xfId="0" applyFont="1" applyAlignment="1" applyProtection="1">
      <alignment horizontal="left"/>
    </xf>
    <xf numFmtId="0" fontId="6" fillId="0" borderId="0" xfId="0" applyFont="1" applyAlignment="1" applyProtection="1"/>
    <xf numFmtId="0" fontId="6" fillId="0" borderId="0" xfId="0" applyFont="1" applyAlignment="1" applyProtection="1">
      <alignment horizontal="left"/>
    </xf>
    <xf numFmtId="0" fontId="6" fillId="0" borderId="0" xfId="0" applyFont="1" applyAlignment="1" applyProtection="1">
      <alignment horizontal="center"/>
    </xf>
    <xf numFmtId="0" fontId="5" fillId="0" borderId="0" xfId="0" applyFont="1" applyBorder="1" applyAlignment="1" applyProtection="1">
      <alignment horizontal="center"/>
    </xf>
    <xf numFmtId="0" fontId="6" fillId="0" borderId="0" xfId="0" applyFont="1" applyBorder="1" applyProtection="1"/>
    <xf numFmtId="0" fontId="5" fillId="0" borderId="0" xfId="0" applyFont="1" applyFill="1" applyBorder="1" applyProtection="1"/>
    <xf numFmtId="0" fontId="6" fillId="0" borderId="0" xfId="0" applyFont="1" applyFill="1" applyBorder="1" applyProtection="1"/>
    <xf numFmtId="0" fontId="11" fillId="0" borderId="0" xfId="0" applyFont="1" applyProtection="1"/>
    <xf numFmtId="0" fontId="12" fillId="0" borderId="0" xfId="0" applyFont="1" applyProtection="1"/>
    <xf numFmtId="0" fontId="11" fillId="0" borderId="0" xfId="0" applyFont="1" applyAlignment="1" applyProtection="1">
      <alignment horizontal="right"/>
    </xf>
    <xf numFmtId="0" fontId="35" fillId="0" borderId="0" xfId="0" applyFont="1" applyAlignment="1" applyProtection="1">
      <alignment vertical="center"/>
    </xf>
    <xf numFmtId="0" fontId="5" fillId="0" borderId="10" xfId="0" applyFont="1" applyBorder="1" applyProtection="1"/>
    <xf numFmtId="0" fontId="17" fillId="0" borderId="13" xfId="0" applyFont="1" applyBorder="1" applyAlignment="1" applyProtection="1"/>
    <xf numFmtId="0" fontId="17" fillId="0" borderId="14" xfId="0" applyFont="1" applyBorder="1" applyAlignment="1" applyProtection="1"/>
    <xf numFmtId="0" fontId="0" fillId="0" borderId="16" xfId="0" applyBorder="1" applyProtection="1"/>
    <xf numFmtId="0" fontId="17" fillId="0" borderId="17" xfId="0" applyFont="1" applyBorder="1" applyAlignment="1" applyProtection="1"/>
    <xf numFmtId="173" fontId="0" fillId="0" borderId="15" xfId="0" applyNumberFormat="1" applyBorder="1" applyAlignment="1" applyProtection="1">
      <alignment vertical="center"/>
    </xf>
    <xf numFmtId="0" fontId="6" fillId="0" borderId="10" xfId="0" applyFont="1" applyBorder="1" applyAlignment="1" applyProtection="1">
      <alignment horizontal="left" vertical="center"/>
    </xf>
    <xf numFmtId="0" fontId="39" fillId="0" borderId="9" xfId="0" applyFont="1" applyBorder="1" applyAlignment="1" applyProtection="1">
      <alignment vertical="center"/>
    </xf>
    <xf numFmtId="0" fontId="5" fillId="0" borderId="0" xfId="0" applyFont="1" applyAlignment="1" applyProtection="1">
      <alignment vertical="center" wrapText="1"/>
    </xf>
    <xf numFmtId="0" fontId="5" fillId="0" borderId="0" xfId="0" applyFont="1" applyBorder="1" applyAlignment="1" applyProtection="1">
      <alignment horizontal="center" vertical="center"/>
    </xf>
    <xf numFmtId="0" fontId="0" fillId="0" borderId="37" xfId="0" applyBorder="1" applyAlignment="1" applyProtection="1">
      <alignment horizontal="left" vertical="top" wrapText="1"/>
      <protection locked="0"/>
    </xf>
    <xf numFmtId="0" fontId="5" fillId="0" borderId="0" xfId="0" applyFont="1" applyAlignment="1" applyProtection="1">
      <alignment wrapText="1"/>
    </xf>
    <xf numFmtId="0" fontId="5" fillId="0" borderId="0" xfId="0" applyFont="1" applyAlignment="1" applyProtection="1">
      <alignment horizontal="center" vertical="center"/>
    </xf>
    <xf numFmtId="0" fontId="5" fillId="0" borderId="9" xfId="0" applyFont="1" applyBorder="1" applyAlignment="1" applyProtection="1">
      <alignment vertical="center"/>
    </xf>
    <xf numFmtId="0" fontId="5" fillId="0" borderId="9" xfId="0" applyFont="1" applyBorder="1" applyAlignment="1" applyProtection="1">
      <alignment vertical="center" wrapText="1"/>
    </xf>
    <xf numFmtId="0" fontId="5" fillId="0" borderId="9" xfId="0" applyFont="1" applyBorder="1" applyAlignment="1" applyProtection="1">
      <alignment horizontal="left" vertical="center"/>
    </xf>
    <xf numFmtId="0" fontId="0" fillId="0" borderId="39" xfId="0" applyBorder="1" applyAlignment="1" applyProtection="1">
      <alignment horizontal="left" vertical="top" wrapText="1"/>
      <protection locked="0"/>
    </xf>
    <xf numFmtId="0" fontId="0" fillId="0" borderId="10" xfId="0" applyBorder="1" applyProtection="1">
      <protection locked="0"/>
    </xf>
    <xf numFmtId="0" fontId="0" fillId="0" borderId="40" xfId="0" applyBorder="1" applyProtection="1"/>
    <xf numFmtId="0" fontId="3" fillId="0" borderId="0" xfId="59" applyProtection="1"/>
    <xf numFmtId="0" fontId="3" fillId="0" borderId="0" xfId="59" applyFill="1" applyProtection="1"/>
    <xf numFmtId="0" fontId="3" fillId="28" borderId="0" xfId="59" applyFill="1" applyAlignment="1" applyProtection="1">
      <alignment horizontal="left"/>
    </xf>
    <xf numFmtId="0" fontId="41" fillId="0" borderId="0" xfId="59" applyFont="1" applyProtection="1"/>
    <xf numFmtId="174"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3" fillId="0" borderId="0" xfId="59" applyAlignment="1" applyProtection="1">
      <alignment horizontal="right" vertical="center"/>
    </xf>
    <xf numFmtId="0" fontId="3" fillId="0" borderId="0" xfId="59" applyAlignment="1" applyProtection="1">
      <alignment vertical="center"/>
    </xf>
    <xf numFmtId="0" fontId="3"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3" fillId="0" borderId="0" xfId="59"/>
    <xf numFmtId="0" fontId="3" fillId="30" borderId="14" xfId="59" applyFill="1" applyBorder="1"/>
    <xf numFmtId="0" fontId="3" fillId="29" borderId="14" xfId="59" applyFill="1" applyBorder="1"/>
    <xf numFmtId="0" fontId="3" fillId="0" borderId="0" xfId="59" applyAlignment="1">
      <alignment wrapText="1"/>
    </xf>
    <xf numFmtId="0" fontId="3" fillId="0" borderId="14" xfId="59" applyBorder="1"/>
    <xf numFmtId="0" fontId="9" fillId="0" borderId="0" xfId="0" applyFont="1" applyAlignment="1" applyProtection="1">
      <alignment vertical="center"/>
    </xf>
    <xf numFmtId="0" fontId="4" fillId="0" borderId="0" xfId="0" applyFont="1"/>
    <xf numFmtId="0" fontId="7" fillId="0" borderId="0" xfId="0" applyFont="1"/>
    <xf numFmtId="0" fontId="13" fillId="0" borderId="10" xfId="59" applyFont="1" applyBorder="1" applyAlignment="1" applyProtection="1">
      <alignment horizontal="center"/>
    </xf>
    <xf numFmtId="0" fontId="13" fillId="0" borderId="0" xfId="59" applyFont="1" applyBorder="1" applyProtection="1"/>
    <xf numFmtId="0" fontId="13" fillId="0" borderId="0" xfId="59" applyFont="1" applyBorder="1" applyAlignment="1" applyProtection="1">
      <alignment horizontal="center"/>
    </xf>
    <xf numFmtId="0" fontId="0" fillId="0" borderId="4" xfId="0" applyBorder="1"/>
    <xf numFmtId="0" fontId="7" fillId="0" borderId="4" xfId="0" applyFont="1" applyBorder="1"/>
    <xf numFmtId="172" fontId="7" fillId="0" borderId="4" xfId="57" applyNumberFormat="1" applyFont="1" applyBorder="1"/>
    <xf numFmtId="0" fontId="8" fillId="0" borderId="0" xfId="0" applyFont="1" applyAlignment="1">
      <alignment horizontal="right" indent="1"/>
    </xf>
    <xf numFmtId="172" fontId="8" fillId="0" borderId="0" xfId="57" applyNumberFormat="1" applyFont="1" applyAlignment="1">
      <alignment horizontal="right" indent="1"/>
    </xf>
    <xf numFmtId="172" fontId="8" fillId="0" borderId="0" xfId="0" applyNumberFormat="1" applyFont="1" applyAlignment="1">
      <alignment horizontal="right" indent="1"/>
    </xf>
    <xf numFmtId="0" fontId="7" fillId="0" borderId="58" xfId="0" applyFont="1" applyBorder="1" applyAlignment="1">
      <alignment horizontal="center" vertical="center"/>
    </xf>
    <xf numFmtId="0" fontId="7" fillId="0" borderId="58" xfId="0" applyFont="1" applyBorder="1" applyAlignment="1">
      <alignment horizontal="center" vertical="center" wrapText="1"/>
    </xf>
    <xf numFmtId="0" fontId="4" fillId="0" borderId="4" xfId="0" applyFont="1" applyBorder="1" applyProtection="1"/>
    <xf numFmtId="0" fontId="4" fillId="0" borderId="4" xfId="0" applyFont="1" applyBorder="1" applyAlignment="1" applyProtection="1">
      <alignment horizontal="center"/>
    </xf>
    <xf numFmtId="175" fontId="4" fillId="0" borderId="4" xfId="57" applyNumberFormat="1" applyFont="1" applyBorder="1" applyAlignment="1" applyProtection="1">
      <alignment horizontal="center" vertical="center"/>
    </xf>
    <xf numFmtId="0" fontId="4" fillId="0" borderId="4" xfId="0" applyFont="1" applyBorder="1" applyAlignment="1" applyProtection="1"/>
    <xf numFmtId="0" fontId="4" fillId="0" borderId="4" xfId="0" applyFont="1" applyBorder="1" applyAlignment="1" applyProtection="1">
      <alignment horizontal="left"/>
    </xf>
    <xf numFmtId="0" fontId="7" fillId="0" borderId="0" xfId="0" applyFont="1" applyAlignment="1" applyProtection="1"/>
    <xf numFmtId="172" fontId="7" fillId="0" borderId="0" xfId="57" applyNumberFormat="1" applyFont="1" applyAlignment="1" applyProtection="1"/>
    <xf numFmtId="0" fontId="4" fillId="0" borderId="4" xfId="0" applyFont="1" applyBorder="1" applyAlignment="1" applyProtection="1">
      <alignment wrapText="1"/>
    </xf>
    <xf numFmtId="0" fontId="4" fillId="0" borderId="0" xfId="0" applyFont="1" applyBorder="1"/>
    <xf numFmtId="0" fontId="7" fillId="0" borderId="0" xfId="0" applyFont="1" applyBorder="1" applyProtection="1"/>
    <xf numFmtId="0" fontId="4" fillId="0" borderId="0" xfId="0" applyFont="1" applyBorder="1" applyAlignment="1" applyProtection="1">
      <alignment horizontal="center"/>
    </xf>
    <xf numFmtId="175" fontId="4" fillId="0" borderId="0" xfId="57" applyNumberFormat="1" applyFont="1" applyBorder="1" applyAlignment="1" applyProtection="1">
      <alignment horizontal="center" vertical="center"/>
    </xf>
    <xf numFmtId="0" fontId="4" fillId="0" borderId="0" xfId="0" applyFont="1" applyBorder="1" applyProtection="1"/>
    <xf numFmtId="172" fontId="4" fillId="0" borderId="0" xfId="57" applyNumberFormat="1" applyFont="1" applyBorder="1" applyProtection="1"/>
    <xf numFmtId="172" fontId="4" fillId="0" borderId="0" xfId="57" applyNumberFormat="1" applyFont="1"/>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left" vertical="center"/>
    </xf>
    <xf numFmtId="0" fontId="4" fillId="0" borderId="4" xfId="0" applyFont="1" applyBorder="1" applyAlignment="1" applyProtection="1">
      <alignment horizontal="left" vertical="center" wrapText="1"/>
    </xf>
    <xf numFmtId="0" fontId="7" fillId="0" borderId="0" xfId="0" applyFont="1" applyAlignment="1" applyProtection="1">
      <alignment vertical="center"/>
    </xf>
    <xf numFmtId="0" fontId="7" fillId="31" borderId="4" xfId="0" applyFont="1" applyFill="1" applyBorder="1" applyProtection="1"/>
    <xf numFmtId="175" fontId="7" fillId="31" borderId="4" xfId="57" applyNumberFormat="1" applyFont="1" applyFill="1" applyBorder="1" applyAlignment="1" applyProtection="1">
      <alignment horizontal="center" vertical="center"/>
    </xf>
    <xf numFmtId="0" fontId="7" fillId="31" borderId="4" xfId="0" applyFont="1" applyFill="1" applyBorder="1" applyAlignment="1" applyProtection="1">
      <alignment horizontal="center" vertical="center"/>
    </xf>
    <xf numFmtId="3" fontId="7" fillId="0" borderId="4" xfId="0" applyNumberFormat="1" applyFont="1" applyBorder="1"/>
    <xf numFmtId="9" fontId="7" fillId="0" borderId="4" xfId="58" applyFont="1" applyBorder="1"/>
    <xf numFmtId="0" fontId="4" fillId="28" borderId="0" xfId="0" applyFont="1" applyFill="1" applyBorder="1" applyAlignment="1" applyProtection="1">
      <alignment horizontal="center" vertical="center"/>
    </xf>
    <xf numFmtId="0" fontId="4" fillId="28" borderId="4" xfId="0" applyFont="1" applyFill="1" applyBorder="1" applyAlignment="1" applyProtection="1">
      <alignment horizontal="center" vertical="center"/>
    </xf>
    <xf numFmtId="175" fontId="4" fillId="0" borderId="0" xfId="0" applyNumberFormat="1" applyFont="1" applyBorder="1" applyAlignment="1">
      <alignment horizontal="center" vertical="center"/>
    </xf>
    <xf numFmtId="0" fontId="4" fillId="28" borderId="4" xfId="0" applyFont="1" applyFill="1" applyBorder="1"/>
    <xf numFmtId="0" fontId="4" fillId="28" borderId="0" xfId="0" applyFont="1" applyFill="1" applyBorder="1"/>
    <xf numFmtId="0" fontId="4" fillId="28" borderId="0" xfId="0" applyFont="1" applyFill="1"/>
    <xf numFmtId="176" fontId="0" fillId="0" borderId="4" xfId="56" applyNumberFormat="1" applyFont="1" applyBorder="1" applyAlignment="1">
      <alignment horizontal="center" vertical="center"/>
    </xf>
    <xf numFmtId="172" fontId="0" fillId="0" borderId="4" xfId="57" applyNumberFormat="1" applyFont="1" applyBorder="1"/>
    <xf numFmtId="175" fontId="7" fillId="31" borderId="4" xfId="0" applyNumberFormat="1" applyFont="1" applyFill="1" applyBorder="1" applyAlignment="1" applyProtection="1">
      <alignment vertical="center"/>
    </xf>
    <xf numFmtId="175" fontId="7" fillId="28" borderId="4" xfId="57" applyNumberFormat="1" applyFont="1" applyFill="1" applyBorder="1" applyAlignment="1" applyProtection="1">
      <alignment horizontal="center" vertical="center"/>
    </xf>
    <xf numFmtId="0" fontId="7" fillId="28" borderId="4" xfId="0" applyFont="1" applyFill="1" applyBorder="1" applyAlignment="1" applyProtection="1">
      <alignment horizontal="center" vertical="center"/>
    </xf>
    <xf numFmtId="175" fontId="7" fillId="33" borderId="4" xfId="57" applyNumberFormat="1" applyFont="1" applyFill="1" applyBorder="1" applyAlignment="1" applyProtection="1">
      <alignment horizontal="center" vertical="center"/>
    </xf>
    <xf numFmtId="0" fontId="7" fillId="33" borderId="4" xfId="0" applyFont="1" applyFill="1" applyBorder="1" applyAlignment="1" applyProtection="1">
      <alignment horizontal="center" vertical="center"/>
    </xf>
    <xf numFmtId="0" fontId="7" fillId="32" borderId="4" xfId="0" applyFont="1" applyFill="1" applyBorder="1"/>
    <xf numFmtId="0" fontId="7" fillId="32" borderId="4" xfId="0" applyFont="1" applyFill="1" applyBorder="1" applyAlignment="1">
      <alignment horizontal="center" vertical="center"/>
    </xf>
    <xf numFmtId="176" fontId="7" fillId="32" borderId="4" xfId="56" applyNumberFormat="1" applyFont="1" applyFill="1" applyBorder="1" applyAlignment="1">
      <alignment horizontal="center" vertical="center"/>
    </xf>
    <xf numFmtId="172" fontId="7" fillId="32" borderId="4" xfId="57" applyNumberFormat="1" applyFont="1" applyFill="1" applyBorder="1"/>
    <xf numFmtId="177" fontId="7" fillId="0" borderId="4" xfId="56" applyNumberFormat="1" applyFont="1" applyBorder="1" applyAlignment="1">
      <alignment horizontal="center" vertical="center"/>
    </xf>
    <xf numFmtId="0" fontId="7" fillId="0" borderId="0" xfId="70" applyFont="1" applyAlignment="1" applyProtection="1">
      <alignment vertical="top"/>
    </xf>
    <xf numFmtId="0" fontId="7" fillId="0" borderId="0" xfId="70" applyFont="1" applyAlignment="1" applyProtection="1">
      <alignment vertical="top" wrapText="1"/>
    </xf>
    <xf numFmtId="0" fontId="7" fillId="29" borderId="4" xfId="70" applyFont="1" applyFill="1" applyBorder="1" applyAlignment="1" applyProtection="1">
      <alignment horizontal="center"/>
      <protection locked="0"/>
    </xf>
    <xf numFmtId="176" fontId="4" fillId="28" borderId="4" xfId="0" applyNumberFormat="1" applyFont="1" applyFill="1" applyBorder="1" applyAlignment="1">
      <alignment horizontal="right" vertical="center"/>
    </xf>
    <xf numFmtId="0" fontId="52" fillId="0" borderId="0" xfId="0" applyFont="1"/>
    <xf numFmtId="176" fontId="0" fillId="0" borderId="0" xfId="0" applyNumberFormat="1"/>
    <xf numFmtId="0" fontId="4" fillId="0" borderId="0" xfId="0" applyFont="1" applyProtection="1"/>
    <xf numFmtId="0" fontId="0" fillId="0" borderId="10" xfId="0" applyBorder="1" applyAlignment="1" applyProtection="1">
      <alignment horizontal="left" vertical="top" wrapText="1"/>
      <protection locked="0"/>
    </xf>
    <xf numFmtId="0" fontId="11" fillId="0" borderId="0" xfId="0" applyFont="1" applyAlignment="1" applyProtection="1">
      <alignment vertical="top"/>
    </xf>
    <xf numFmtId="0" fontId="0" fillId="0" borderId="4" xfId="0" applyFill="1" applyBorder="1"/>
    <xf numFmtId="0" fontId="53" fillId="0" borderId="4" xfId="71" applyFont="1" applyFill="1" applyBorder="1"/>
    <xf numFmtId="0" fontId="4" fillId="0" borderId="4" xfId="0" applyFont="1" applyFill="1" applyBorder="1"/>
    <xf numFmtId="8" fontId="0" fillId="0" borderId="0" xfId="0" applyNumberFormat="1" applyProtection="1"/>
    <xf numFmtId="8" fontId="5" fillId="0" borderId="0" xfId="0" applyNumberFormat="1" applyFont="1" applyFill="1" applyBorder="1" applyProtection="1"/>
    <xf numFmtId="8" fontId="12" fillId="0" borderId="0" xfId="0" applyNumberFormat="1" applyFont="1" applyProtection="1"/>
    <xf numFmtId="8" fontId="5" fillId="0" borderId="0" xfId="0" applyNumberFormat="1" applyFont="1" applyProtection="1"/>
    <xf numFmtId="8" fontId="0" fillId="0" borderId="0" xfId="0" applyNumberFormat="1" applyAlignment="1" applyProtection="1">
      <alignment horizontal="center" vertical="center" wrapText="1"/>
    </xf>
    <xf numFmtId="8" fontId="0" fillId="0" borderId="0" xfId="0" applyNumberFormat="1" applyFill="1" applyProtection="1"/>
    <xf numFmtId="8" fontId="5" fillId="0" borderId="0" xfId="0" applyNumberFormat="1" applyFont="1" applyFill="1" applyProtection="1"/>
    <xf numFmtId="8" fontId="6" fillId="0" borderId="0" xfId="0" applyNumberFormat="1" applyFont="1" applyAlignment="1" applyProtection="1">
      <alignment horizontal="center" vertical="center" wrapText="1"/>
    </xf>
    <xf numFmtId="0" fontId="0" fillId="0" borderId="0" xfId="0" applyNumberFormat="1" applyProtection="1"/>
    <xf numFmtId="0" fontId="6" fillId="0" borderId="0" xfId="0" applyNumberFormat="1" applyFont="1" applyProtection="1"/>
    <xf numFmtId="0" fontId="6" fillId="0" borderId="0" xfId="0" applyNumberFormat="1" applyFont="1" applyAlignment="1" applyProtection="1">
      <alignment wrapText="1"/>
    </xf>
    <xf numFmtId="0" fontId="17" fillId="0" borderId="14" xfId="0" applyNumberFormat="1" applyFont="1" applyBorder="1" applyAlignment="1" applyProtection="1">
      <alignment horizontal="center"/>
    </xf>
    <xf numFmtId="0" fontId="17" fillId="0" borderId="13" xfId="0" applyNumberFormat="1" applyFont="1" applyBorder="1" applyAlignment="1" applyProtection="1"/>
    <xf numFmtId="0" fontId="5" fillId="0" borderId="1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vertical="center" wrapText="1"/>
    </xf>
    <xf numFmtId="0" fontId="5" fillId="0" borderId="43" xfId="0" applyFont="1" applyBorder="1" applyAlignment="1" applyProtection="1">
      <alignment vertical="center"/>
    </xf>
    <xf numFmtId="0" fontId="4" fillId="29" borderId="4" xfId="0" applyFont="1" applyFill="1" applyBorder="1" applyAlignment="1" applyProtection="1">
      <alignment horizontal="center" vertical="center"/>
      <protection locked="0"/>
    </xf>
    <xf numFmtId="175" fontId="4" fillId="30" borderId="4" xfId="57" applyNumberFormat="1" applyFont="1" applyFill="1" applyBorder="1" applyAlignment="1" applyProtection="1">
      <alignment horizontal="center" vertical="center"/>
      <protection locked="0"/>
    </xf>
    <xf numFmtId="0" fontId="4" fillId="30" borderId="4" xfId="0" applyFont="1" applyFill="1" applyBorder="1" applyProtection="1">
      <protection locked="0"/>
    </xf>
    <xf numFmtId="0" fontId="4" fillId="29" borderId="4" xfId="0" applyFont="1" applyFill="1" applyBorder="1" applyProtection="1">
      <protection locked="0"/>
    </xf>
    <xf numFmtId="176" fontId="4" fillId="30" borderId="4" xfId="56" applyNumberFormat="1" applyFont="1" applyFill="1" applyBorder="1" applyProtection="1">
      <protection locked="0"/>
    </xf>
    <xf numFmtId="9" fontId="4" fillId="30" borderId="4" xfId="58" applyFont="1" applyFill="1" applyBorder="1" applyProtection="1">
      <protection locked="0"/>
    </xf>
    <xf numFmtId="6" fontId="5" fillId="0" borderId="9" xfId="0" applyNumberFormat="1" applyFont="1" applyBorder="1" applyProtection="1"/>
    <xf numFmtId="6" fontId="5" fillId="0" borderId="0" xfId="0" applyNumberFormat="1" applyFont="1" applyBorder="1" applyProtection="1"/>
    <xf numFmtId="6" fontId="0" fillId="0" borderId="0" xfId="0" applyNumberFormat="1" applyBorder="1" applyAlignment="1" applyProtection="1">
      <alignment wrapText="1"/>
    </xf>
    <xf numFmtId="6" fontId="6" fillId="0" borderId="10" xfId="0" applyNumberFormat="1" applyFont="1" applyBorder="1" applyAlignment="1" applyProtection="1">
      <alignment horizontal="center" vertical="center" wrapText="1"/>
    </xf>
    <xf numFmtId="6" fontId="0" fillId="0" borderId="12" xfId="0" applyNumberFormat="1" applyBorder="1" applyAlignment="1" applyProtection="1">
      <alignment wrapText="1"/>
    </xf>
    <xf numFmtId="6" fontId="0" fillId="0" borderId="18" xfId="0" applyNumberFormat="1" applyBorder="1" applyAlignment="1" applyProtection="1">
      <alignment wrapText="1"/>
    </xf>
    <xf numFmtId="6" fontId="0" fillId="0" borderId="11" xfId="0" applyNumberFormat="1" applyBorder="1" applyAlignment="1" applyProtection="1">
      <alignment wrapText="1"/>
    </xf>
    <xf numFmtId="6" fontId="0" fillId="0" borderId="0" xfId="0" applyNumberFormat="1" applyBorder="1" applyProtection="1"/>
    <xf numFmtId="6" fontId="0" fillId="0" borderId="10" xfId="0" applyNumberFormat="1" applyBorder="1" applyProtection="1"/>
    <xf numFmtId="6" fontId="0" fillId="0" borderId="15" xfId="0" applyNumberFormat="1" applyBorder="1" applyProtection="1"/>
    <xf numFmtId="6" fontId="0" fillId="0" borderId="11" xfId="0" applyNumberFormat="1" applyBorder="1" applyProtection="1"/>
    <xf numFmtId="6" fontId="0" fillId="0" borderId="0" xfId="0" applyNumberFormat="1" applyProtection="1"/>
    <xf numFmtId="6" fontId="5" fillId="30" borderId="19" xfId="0" applyNumberFormat="1" applyFont="1" applyFill="1" applyBorder="1" applyProtection="1">
      <protection locked="0"/>
    </xf>
    <xf numFmtId="6" fontId="5" fillId="30" borderId="20" xfId="0" applyNumberFormat="1" applyFont="1" applyFill="1" applyBorder="1" applyProtection="1">
      <protection locked="0"/>
    </xf>
    <xf numFmtId="6" fontId="5" fillId="0" borderId="0" xfId="0" applyNumberFormat="1" applyFont="1" applyFill="1" applyBorder="1" applyProtection="1"/>
    <xf numFmtId="6" fontId="5" fillId="0" borderId="10" xfId="0" applyNumberFormat="1" applyFont="1" applyFill="1" applyBorder="1" applyProtection="1"/>
    <xf numFmtId="6" fontId="5" fillId="26" borderId="19" xfId="0" applyNumberFormat="1" applyFont="1" applyFill="1" applyBorder="1" applyProtection="1"/>
    <xf numFmtId="6" fontId="5" fillId="26" borderId="20" xfId="0" applyNumberFormat="1" applyFont="1" applyFill="1" applyBorder="1" applyProtection="1"/>
    <xf numFmtId="6" fontId="5" fillId="26" borderId="38" xfId="0" applyNumberFormat="1" applyFont="1" applyFill="1" applyBorder="1" applyProtection="1"/>
    <xf numFmtId="6" fontId="5" fillId="30" borderId="21" xfId="0" applyNumberFormat="1" applyFont="1" applyFill="1" applyBorder="1" applyProtection="1">
      <protection locked="0"/>
    </xf>
    <xf numFmtId="6" fontId="5" fillId="30" borderId="22" xfId="0" applyNumberFormat="1" applyFont="1" applyFill="1" applyBorder="1" applyProtection="1">
      <protection locked="0"/>
    </xf>
    <xf numFmtId="6" fontId="5" fillId="0" borderId="9" xfId="0" applyNumberFormat="1" applyFont="1" applyFill="1" applyBorder="1" applyProtection="1"/>
    <xf numFmtId="6" fontId="5" fillId="0" borderId="15" xfId="0" applyNumberFormat="1" applyFont="1" applyFill="1" applyBorder="1" applyProtection="1"/>
    <xf numFmtId="6" fontId="5" fillId="22" borderId="19" xfId="0" applyNumberFormat="1" applyFont="1" applyFill="1" applyBorder="1" applyProtection="1"/>
    <xf numFmtId="6" fontId="5" fillId="22" borderId="20" xfId="0" applyNumberFormat="1" applyFont="1" applyFill="1" applyBorder="1" applyProtection="1"/>
    <xf numFmtId="6" fontId="5" fillId="30" borderId="23" xfId="0" applyNumberFormat="1" applyFont="1" applyFill="1" applyBorder="1" applyProtection="1">
      <protection locked="0"/>
    </xf>
    <xf numFmtId="6" fontId="5" fillId="30" borderId="24" xfId="0" applyNumberFormat="1" applyFont="1" applyFill="1" applyBorder="1" applyProtection="1">
      <protection locked="0"/>
    </xf>
    <xf numFmtId="6" fontId="5" fillId="30" borderId="25" xfId="0" applyNumberFormat="1" applyFont="1" applyFill="1" applyBorder="1" applyProtection="1">
      <protection locked="0"/>
    </xf>
    <xf numFmtId="6" fontId="5" fillId="30" borderId="26" xfId="0" applyNumberFormat="1" applyFont="1" applyFill="1" applyBorder="1" applyProtection="1">
      <protection locked="0"/>
    </xf>
    <xf numFmtId="6" fontId="5" fillId="26" borderId="25" xfId="0" applyNumberFormat="1" applyFont="1" applyFill="1" applyBorder="1" applyProtection="1"/>
    <xf numFmtId="6" fontId="5" fillId="22" borderId="24" xfId="0" applyNumberFormat="1" applyFont="1" applyFill="1" applyBorder="1" applyProtection="1"/>
    <xf numFmtId="6" fontId="5" fillId="30" borderId="20" xfId="0" applyNumberFormat="1" applyFont="1" applyFill="1" applyBorder="1" applyAlignment="1" applyProtection="1">
      <alignment horizontal="center"/>
      <protection locked="0"/>
    </xf>
    <xf numFmtId="6" fontId="5" fillId="22" borderId="9" xfId="0" applyNumberFormat="1" applyFont="1" applyFill="1" applyBorder="1" applyProtection="1"/>
    <xf numFmtId="6" fontId="5" fillId="22" borderId="0" xfId="0" applyNumberFormat="1" applyFont="1" applyFill="1" applyBorder="1" applyProtection="1"/>
    <xf numFmtId="6" fontId="5" fillId="22" borderId="10" xfId="0" applyNumberFormat="1" applyFont="1" applyFill="1" applyBorder="1" applyProtection="1"/>
    <xf numFmtId="6" fontId="5" fillId="30" borderId="27" xfId="0" applyNumberFormat="1" applyFont="1" applyFill="1" applyBorder="1" applyProtection="1">
      <protection locked="0"/>
    </xf>
    <xf numFmtId="6" fontId="5" fillId="30" borderId="28" xfId="0" applyNumberFormat="1" applyFont="1" applyFill="1" applyBorder="1" applyProtection="1">
      <protection locked="0"/>
    </xf>
    <xf numFmtId="6" fontId="5" fillId="30" borderId="0" xfId="0" applyNumberFormat="1" applyFont="1" applyFill="1" applyBorder="1" applyProtection="1">
      <protection locked="0"/>
    </xf>
    <xf numFmtId="6" fontId="5" fillId="30" borderId="15" xfId="0" applyNumberFormat="1" applyFont="1" applyFill="1" applyBorder="1" applyProtection="1">
      <protection locked="0"/>
    </xf>
    <xf numFmtId="6" fontId="5" fillId="26" borderId="23" xfId="0" applyNumberFormat="1" applyFont="1" applyFill="1" applyBorder="1" applyProtection="1"/>
    <xf numFmtId="6" fontId="5" fillId="26" borderId="24" xfId="0" applyNumberFormat="1" applyFont="1" applyFill="1" applyBorder="1" applyProtection="1"/>
    <xf numFmtId="6" fontId="5" fillId="26" borderId="61" xfId="0" applyNumberFormat="1" applyFont="1" applyFill="1" applyBorder="1" applyProtection="1"/>
    <xf numFmtId="6" fontId="5" fillId="30" borderId="62" xfId="0" applyNumberFormat="1" applyFont="1" applyFill="1" applyBorder="1" applyProtection="1">
      <protection locked="0"/>
    </xf>
    <xf numFmtId="6" fontId="5" fillId="22" borderId="21" xfId="0" applyNumberFormat="1" applyFont="1" applyFill="1" applyBorder="1" applyProtection="1"/>
    <xf numFmtId="6" fontId="5" fillId="26" borderId="26" xfId="0" applyNumberFormat="1" applyFont="1" applyFill="1" applyBorder="1" applyProtection="1"/>
    <xf numFmtId="6" fontId="5" fillId="26" borderId="63" xfId="0" applyNumberFormat="1" applyFont="1" applyFill="1" applyBorder="1" applyProtection="1"/>
    <xf numFmtId="6" fontId="5" fillId="0" borderId="42" xfId="0" applyNumberFormat="1" applyFont="1" applyFill="1" applyBorder="1" applyProtection="1"/>
    <xf numFmtId="6" fontId="5" fillId="0" borderId="41" xfId="0" applyNumberFormat="1" applyFont="1" applyFill="1" applyBorder="1" applyProtection="1"/>
    <xf numFmtId="6" fontId="5" fillId="0" borderId="10" xfId="0" applyNumberFormat="1" applyFont="1" applyBorder="1" applyProtection="1"/>
    <xf numFmtId="6" fontId="5" fillId="30" borderId="33" xfId="0" applyNumberFormat="1" applyFont="1" applyFill="1" applyBorder="1" applyProtection="1">
      <protection locked="0"/>
    </xf>
    <xf numFmtId="6" fontId="5" fillId="30" borderId="29" xfId="0" applyNumberFormat="1" applyFont="1" applyFill="1" applyBorder="1" applyProtection="1">
      <protection locked="0"/>
    </xf>
    <xf numFmtId="6" fontId="5" fillId="0" borderId="29" xfId="0" applyNumberFormat="1" applyFont="1" applyFill="1" applyBorder="1" applyProtection="1"/>
    <xf numFmtId="6" fontId="5" fillId="0" borderId="30" xfId="0" applyNumberFormat="1" applyFont="1" applyFill="1" applyBorder="1" applyProtection="1"/>
    <xf numFmtId="6" fontId="5" fillId="26" borderId="33" xfId="0" applyNumberFormat="1" applyFont="1" applyFill="1" applyBorder="1" applyProtection="1"/>
    <xf numFmtId="6" fontId="5" fillId="26" borderId="29" xfId="0" applyNumberFormat="1" applyFont="1" applyFill="1" applyBorder="1" applyProtection="1"/>
    <xf numFmtId="6" fontId="5" fillId="0" borderId="31" xfId="0" applyNumberFormat="1" applyFont="1" applyFill="1" applyBorder="1" applyProtection="1"/>
    <xf numFmtId="6" fontId="5" fillId="0" borderId="43" xfId="0" applyNumberFormat="1" applyFont="1" applyFill="1" applyBorder="1" applyProtection="1"/>
    <xf numFmtId="6" fontId="5" fillId="26" borderId="44" xfId="0" applyNumberFormat="1" applyFont="1" applyFill="1" applyBorder="1" applyProtection="1"/>
    <xf numFmtId="6" fontId="5" fillId="30" borderId="35" xfId="0" applyNumberFormat="1" applyFont="1" applyFill="1" applyBorder="1" applyProtection="1">
      <protection locked="0"/>
    </xf>
    <xf numFmtId="6" fontId="5" fillId="30" borderId="36" xfId="0" applyNumberFormat="1" applyFont="1" applyFill="1" applyBorder="1" applyProtection="1">
      <protection locked="0"/>
    </xf>
    <xf numFmtId="6" fontId="5" fillId="30" borderId="34" xfId="0" applyNumberFormat="1" applyFont="1" applyFill="1" applyBorder="1" applyProtection="1">
      <protection locked="0"/>
    </xf>
    <xf numFmtId="6" fontId="0" fillId="0" borderId="57" xfId="0" applyNumberFormat="1" applyBorder="1" applyProtection="1"/>
    <xf numFmtId="6" fontId="5" fillId="30" borderId="32" xfId="0" applyNumberFormat="1" applyFont="1" applyFill="1" applyBorder="1" applyProtection="1">
      <protection locked="0"/>
    </xf>
    <xf numFmtId="6" fontId="0" fillId="0" borderId="32" xfId="0" applyNumberFormat="1" applyBorder="1" applyProtection="1"/>
    <xf numFmtId="178" fontId="5" fillId="30" borderId="20" xfId="130" applyNumberFormat="1" applyFont="1" applyFill="1" applyBorder="1" applyProtection="1">
      <protection locked="0"/>
    </xf>
    <xf numFmtId="178" fontId="5" fillId="30" borderId="20" xfId="130" applyNumberFormat="1" applyFont="1" applyFill="1" applyBorder="1" applyProtection="1">
      <protection locked="0"/>
    </xf>
    <xf numFmtId="178" fontId="5" fillId="30" borderId="20" xfId="130" applyNumberFormat="1" applyFont="1" applyFill="1" applyBorder="1" applyProtection="1">
      <protection locked="0"/>
    </xf>
    <xf numFmtId="178" fontId="5" fillId="30" borderId="20" xfId="130" applyNumberFormat="1" applyFont="1" applyFill="1" applyBorder="1" applyProtection="1">
      <protection locked="0"/>
    </xf>
    <xf numFmtId="178" fontId="5" fillId="30" borderId="20" xfId="130" applyNumberFormat="1" applyFont="1" applyFill="1" applyBorder="1" applyProtection="1">
      <protection locked="0"/>
    </xf>
    <xf numFmtId="172" fontId="5" fillId="30" borderId="20" xfId="99" applyNumberFormat="1" applyFont="1" applyFill="1" applyBorder="1" applyProtection="1">
      <protection locked="0"/>
    </xf>
    <xf numFmtId="178" fontId="5" fillId="30" borderId="20" xfId="130" applyNumberFormat="1" applyFont="1" applyFill="1" applyBorder="1" applyProtection="1">
      <protection locked="0"/>
    </xf>
    <xf numFmtId="172" fontId="5" fillId="30" borderId="20" xfId="112" applyNumberFormat="1" applyFont="1" applyFill="1" applyBorder="1" applyProtection="1">
      <protection locked="0"/>
    </xf>
    <xf numFmtId="172" fontId="5" fillId="30" borderId="25" xfId="98" applyNumberFormat="1" applyFont="1" applyFill="1" applyBorder="1" applyProtection="1">
      <protection locked="0"/>
    </xf>
    <xf numFmtId="172" fontId="5" fillId="30" borderId="25" xfId="97" applyNumberFormat="1" applyFont="1" applyFill="1" applyBorder="1" applyProtection="1">
      <protection locked="0"/>
    </xf>
    <xf numFmtId="178" fontId="5" fillId="30" borderId="20" xfId="130" applyNumberFormat="1" applyFont="1" applyFill="1" applyBorder="1" applyProtection="1">
      <protection locked="0"/>
    </xf>
    <xf numFmtId="178" fontId="5" fillId="30" borderId="20" xfId="130" applyNumberFormat="1" applyFont="1" applyFill="1" applyBorder="1" applyProtection="1">
      <protection locked="0"/>
    </xf>
    <xf numFmtId="172" fontId="5" fillId="30" borderId="20" xfId="94" applyNumberFormat="1" applyFont="1" applyFill="1" applyBorder="1" applyProtection="1">
      <protection locked="0"/>
    </xf>
    <xf numFmtId="172" fontId="5" fillId="30" borderId="20" xfId="80" applyNumberFormat="1" applyFont="1" applyFill="1" applyBorder="1" applyProtection="1">
      <protection locked="0"/>
    </xf>
    <xf numFmtId="172" fontId="5" fillId="30" borderId="20" xfId="161" applyNumberFormat="1" applyFont="1" applyFill="1" applyBorder="1" applyProtection="1">
      <protection locked="0"/>
    </xf>
    <xf numFmtId="172" fontId="5" fillId="30" borderId="24" xfId="161" applyNumberFormat="1" applyFont="1" applyFill="1" applyBorder="1" applyProtection="1">
      <protection locked="0"/>
    </xf>
    <xf numFmtId="178" fontId="5" fillId="30" borderId="20" xfId="130" applyNumberFormat="1" applyFont="1" applyFill="1" applyBorder="1" applyProtection="1">
      <protection locked="0"/>
    </xf>
    <xf numFmtId="178" fontId="5" fillId="30" borderId="20" xfId="130" applyNumberFormat="1" applyFont="1" applyFill="1" applyBorder="1" applyProtection="1">
      <protection locked="0"/>
    </xf>
    <xf numFmtId="172" fontId="5" fillId="30" borderId="20" xfId="168" applyNumberFormat="1" applyFont="1" applyFill="1" applyBorder="1" applyProtection="1">
      <protection locked="0"/>
    </xf>
    <xf numFmtId="172" fontId="5" fillId="30" borderId="20" xfId="96" applyNumberFormat="1" applyFont="1" applyFill="1" applyBorder="1" applyProtection="1">
      <protection locked="0"/>
    </xf>
    <xf numFmtId="172" fontId="5" fillId="30" borderId="20" xfId="78" applyNumberFormat="1" applyFont="1" applyFill="1" applyBorder="1" applyProtection="1">
      <protection locked="0"/>
    </xf>
    <xf numFmtId="172" fontId="5" fillId="30" borderId="20" xfId="159" applyNumberFormat="1" applyFont="1" applyFill="1" applyBorder="1" applyProtection="1">
      <protection locked="0"/>
    </xf>
    <xf numFmtId="172" fontId="5" fillId="30" borderId="20" xfId="89" applyNumberFormat="1" applyFont="1" applyFill="1" applyBorder="1" applyProtection="1">
      <protection locked="0"/>
    </xf>
    <xf numFmtId="172" fontId="5" fillId="30" borderId="20" xfId="182" applyNumberFormat="1" applyFont="1" applyFill="1" applyBorder="1" applyProtection="1">
      <protection locked="0"/>
    </xf>
    <xf numFmtId="172" fontId="5" fillId="30" borderId="20" xfId="184" applyNumberFormat="1" applyFont="1" applyFill="1" applyBorder="1" applyProtection="1">
      <protection locked="0"/>
    </xf>
    <xf numFmtId="172" fontId="5" fillId="30" borderId="25" xfId="184" applyNumberFormat="1" applyFont="1" applyFill="1" applyBorder="1" applyProtection="1">
      <protection locked="0"/>
    </xf>
    <xf numFmtId="0" fontId="4" fillId="30" borderId="4" xfId="189" applyFont="1" applyFill="1" applyBorder="1"/>
    <xf numFmtId="176" fontId="4" fillId="30" borderId="4" xfId="106" applyNumberFormat="1" applyFont="1" applyFill="1" applyBorder="1"/>
    <xf numFmtId="176" fontId="4" fillId="30" borderId="4" xfId="177" applyNumberFormat="1" applyFont="1" applyFill="1" applyBorder="1" applyAlignment="1">
      <alignment horizontal="right" vertical="center"/>
    </xf>
    <xf numFmtId="172" fontId="4" fillId="30" borderId="4" xfId="107" applyNumberFormat="1" applyFont="1" applyFill="1" applyBorder="1"/>
    <xf numFmtId="172" fontId="5" fillId="30" borderId="20" xfId="188" applyNumberFormat="1" applyFont="1" applyFill="1" applyBorder="1" applyProtection="1">
      <protection locked="0"/>
    </xf>
    <xf numFmtId="172" fontId="5" fillId="30" borderId="20" xfId="164" applyNumberFormat="1" applyFont="1" applyFill="1" applyBorder="1" applyProtection="1">
      <protection locked="0"/>
    </xf>
    <xf numFmtId="172" fontId="5" fillId="30" borderId="20" xfId="186" applyNumberFormat="1" applyFont="1" applyFill="1" applyBorder="1" applyProtection="1">
      <protection locked="0"/>
    </xf>
    <xf numFmtId="172" fontId="5" fillId="30" borderId="20" xfId="193" applyNumberFormat="1" applyFont="1" applyFill="1" applyBorder="1" applyProtection="1">
      <protection locked="0"/>
    </xf>
    <xf numFmtId="0" fontId="3" fillId="0" borderId="0" xfId="59" applyAlignment="1">
      <alignment horizontal="left"/>
    </xf>
    <xf numFmtId="0" fontId="4" fillId="0" borderId="9" xfId="59" applyFont="1" applyBorder="1" applyAlignment="1">
      <alignment horizontal="left" vertical="top" wrapText="1"/>
    </xf>
    <xf numFmtId="0" fontId="4" fillId="0" borderId="0" xfId="59" applyFont="1" applyBorder="1" applyAlignment="1">
      <alignment horizontal="left" vertical="top" wrapText="1"/>
    </xf>
    <xf numFmtId="0" fontId="4" fillId="0" borderId="0" xfId="59" applyFont="1" applyAlignment="1">
      <alignment horizontal="left" wrapText="1"/>
    </xf>
    <xf numFmtId="0" fontId="3" fillId="0" borderId="0" xfId="59" applyAlignment="1">
      <alignment horizontal="left" wrapText="1"/>
    </xf>
    <xf numFmtId="0" fontId="3" fillId="0" borderId="0" xfId="59" applyAlignment="1" applyProtection="1">
      <alignment horizontal="left" vertical="top" wrapText="1"/>
    </xf>
    <xf numFmtId="0" fontId="44" fillId="29" borderId="54" xfId="59" applyFont="1" applyFill="1" applyBorder="1" applyAlignment="1" applyProtection="1">
      <alignment horizontal="left" vertical="center" wrapText="1"/>
      <protection locked="0"/>
    </xf>
    <xf numFmtId="0" fontId="44" fillId="29" borderId="55" xfId="59" applyFont="1" applyFill="1" applyBorder="1" applyAlignment="1" applyProtection="1">
      <alignment horizontal="left" vertical="center" wrapText="1"/>
      <protection locked="0"/>
    </xf>
    <xf numFmtId="0" fontId="44" fillId="29" borderId="56" xfId="59" applyFont="1" applyFill="1" applyBorder="1" applyAlignment="1" applyProtection="1">
      <alignment horizontal="left" vertical="center" wrapText="1"/>
      <protection locked="0"/>
    </xf>
    <xf numFmtId="0" fontId="45" fillId="30" borderId="54" xfId="59" applyFont="1" applyFill="1" applyBorder="1" applyAlignment="1" applyProtection="1">
      <alignment horizontal="left" vertical="center"/>
      <protection locked="0"/>
    </xf>
    <xf numFmtId="0" fontId="45" fillId="30" borderId="55" xfId="59" applyFont="1" applyFill="1" applyBorder="1" applyAlignment="1" applyProtection="1">
      <alignment horizontal="left" vertical="center"/>
      <protection locked="0"/>
    </xf>
    <xf numFmtId="0" fontId="45" fillId="30" borderId="56" xfId="59" applyFont="1" applyFill="1" applyBorder="1" applyAlignment="1" applyProtection="1">
      <alignment horizontal="left" vertical="center"/>
      <protection locked="0"/>
    </xf>
    <xf numFmtId="0" fontId="44" fillId="30" borderId="54"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4" fillId="30" borderId="54" xfId="59" applyNumberFormat="1" applyFont="1" applyFill="1" applyBorder="1" applyAlignment="1" applyProtection="1">
      <alignment horizontal="left" vertical="center"/>
      <protection locked="0"/>
    </xf>
    <xf numFmtId="0" fontId="44" fillId="30" borderId="55" xfId="59" applyNumberFormat="1" applyFont="1" applyFill="1" applyBorder="1" applyAlignment="1" applyProtection="1">
      <alignment horizontal="left" vertical="center"/>
      <protection locked="0"/>
    </xf>
    <xf numFmtId="0" fontId="44" fillId="30" borderId="56" xfId="59" applyNumberFormat="1" applyFont="1" applyFill="1" applyBorder="1" applyAlignment="1" applyProtection="1">
      <alignment horizontal="left" vertical="center"/>
      <protection locked="0"/>
    </xf>
    <xf numFmtId="8" fontId="18" fillId="0" borderId="40" xfId="0" applyNumberFormat="1" applyFont="1" applyBorder="1" applyAlignment="1" applyProtection="1">
      <alignment horizontal="center" vertical="center" wrapText="1"/>
    </xf>
    <xf numFmtId="8" fontId="16" fillId="0" borderId="0" xfId="0" applyNumberFormat="1" applyFont="1" applyBorder="1" applyAlignment="1" applyProtection="1">
      <alignment horizontal="center" vertical="center" wrapText="1"/>
    </xf>
    <xf numFmtId="8" fontId="16" fillId="0" borderId="48" xfId="0" applyNumberFormat="1" applyFont="1" applyBorder="1" applyAlignment="1" applyProtection="1">
      <alignment horizontal="center" vertical="center" wrapText="1"/>
    </xf>
    <xf numFmtId="8" fontId="18" fillId="0" borderId="49" xfId="0" applyNumberFormat="1" applyFont="1" applyBorder="1" applyAlignment="1" applyProtection="1">
      <alignment horizontal="center" vertical="center" wrapText="1"/>
    </xf>
    <xf numFmtId="8" fontId="18" fillId="0" borderId="10" xfId="0" applyNumberFormat="1" applyFont="1" applyBorder="1" applyAlignment="1" applyProtection="1">
      <alignment horizontal="center" vertical="center" wrapText="1"/>
    </xf>
    <xf numFmtId="8" fontId="18" fillId="0" borderId="50" xfId="0" applyNumberFormat="1" applyFont="1" applyBorder="1" applyAlignment="1" applyProtection="1">
      <alignment horizontal="center" vertical="center" wrapText="1"/>
    </xf>
    <xf numFmtId="8" fontId="18" fillId="0" borderId="0" xfId="0" applyNumberFormat="1" applyFont="1" applyBorder="1" applyAlignment="1" applyProtection="1">
      <alignment horizontal="center" vertical="center" wrapText="1"/>
    </xf>
    <xf numFmtId="8" fontId="18" fillId="0" borderId="48" xfId="0" applyNumberFormat="1" applyFont="1" applyBorder="1" applyAlignment="1" applyProtection="1">
      <alignment horizontal="center" vertical="center" wrapText="1"/>
    </xf>
    <xf numFmtId="8" fontId="18" fillId="0" borderId="46" xfId="0" applyNumberFormat="1" applyFont="1" applyBorder="1" applyAlignment="1" applyProtection="1">
      <alignment horizontal="center" vertical="center" wrapText="1"/>
    </xf>
    <xf numFmtId="8" fontId="18" fillId="0" borderId="9" xfId="0" applyNumberFormat="1" applyFont="1" applyBorder="1" applyAlignment="1" applyProtection="1">
      <alignment horizontal="center" vertical="center" wrapText="1"/>
    </xf>
    <xf numFmtId="8" fontId="18" fillId="0" borderId="47" xfId="0" applyNumberFormat="1" applyFont="1" applyBorder="1" applyAlignment="1" applyProtection="1">
      <alignment horizontal="center" vertical="center" wrapText="1"/>
    </xf>
    <xf numFmtId="8" fontId="37" fillId="0" borderId="40" xfId="0" applyNumberFormat="1" applyFont="1" applyBorder="1" applyAlignment="1" applyProtection="1">
      <alignment horizontal="center" vertical="center" wrapText="1"/>
    </xf>
    <xf numFmtId="8" fontId="38" fillId="0" borderId="0" xfId="0" applyNumberFormat="1" applyFont="1" applyBorder="1" applyAlignment="1" applyProtection="1">
      <alignment horizontal="center" vertical="center" wrapText="1"/>
    </xf>
    <xf numFmtId="8" fontId="38" fillId="0" borderId="48" xfId="0" applyNumberFormat="1" applyFont="1" applyBorder="1" applyAlignment="1" applyProtection="1">
      <alignment horizontal="center" vertical="center" wrapText="1"/>
    </xf>
    <xf numFmtId="0" fontId="15" fillId="0" borderId="17" xfId="0" applyNumberFormat="1" applyFont="1" applyFill="1" applyBorder="1" applyAlignment="1" applyProtection="1">
      <alignment horizontal="center" vertical="center"/>
    </xf>
    <xf numFmtId="0" fontId="15" fillId="0" borderId="45"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8" fontId="18" fillId="0" borderId="51" xfId="0" applyNumberFormat="1" applyFont="1" applyBorder="1" applyAlignment="1" applyProtection="1">
      <alignment horizontal="center" vertical="center" wrapText="1"/>
    </xf>
    <xf numFmtId="8" fontId="18" fillId="0" borderId="15" xfId="0" applyNumberFormat="1" applyFont="1" applyBorder="1" applyAlignment="1" applyProtection="1">
      <alignment horizontal="center" vertical="center" wrapText="1"/>
    </xf>
    <xf numFmtId="8" fontId="18" fillId="0" borderId="52" xfId="0" applyNumberFormat="1" applyFont="1" applyBorder="1" applyAlignment="1" applyProtection="1">
      <alignment horizontal="center" vertical="center" wrapText="1"/>
    </xf>
    <xf numFmtId="0" fontId="17" fillId="0" borderId="17" xfId="0" applyNumberFormat="1" applyFont="1" applyBorder="1" applyAlignment="1" applyProtection="1">
      <alignment horizontal="center"/>
    </xf>
    <xf numFmtId="0" fontId="17" fillId="0" borderId="45" xfId="0" applyNumberFormat="1" applyFont="1" applyBorder="1" applyAlignment="1" applyProtection="1">
      <alignment horizontal="center"/>
    </xf>
    <xf numFmtId="0" fontId="17" fillId="0" borderId="13" xfId="0" applyNumberFormat="1" applyFont="1" applyBorder="1" applyAlignment="1" applyProtection="1">
      <alignment horizontal="center"/>
    </xf>
    <xf numFmtId="0" fontId="4" fillId="0" borderId="0" xfId="0" applyFont="1" applyAlignment="1" applyProtection="1">
      <alignment wrapText="1"/>
    </xf>
    <xf numFmtId="0" fontId="0" fillId="0" borderId="0" xfId="0" applyAlignment="1">
      <alignment wrapText="1"/>
    </xf>
    <xf numFmtId="0" fontId="12" fillId="0" borderId="0" xfId="0" applyFont="1" applyAlignment="1" applyProtection="1">
      <alignment horizontal="left" vertical="top" wrapText="1"/>
    </xf>
    <xf numFmtId="0" fontId="35" fillId="0" borderId="46" xfId="0" applyFont="1" applyBorder="1" applyAlignment="1" applyProtection="1">
      <alignment horizontal="left" vertical="center"/>
    </xf>
    <xf numFmtId="0" fontId="35" fillId="0" borderId="9" xfId="0" applyFont="1" applyBorder="1" applyAlignment="1" applyProtection="1">
      <alignment horizontal="left" vertical="center"/>
    </xf>
    <xf numFmtId="0" fontId="35" fillId="0" borderId="47" xfId="0" applyFont="1" applyBorder="1" applyAlignment="1" applyProtection="1">
      <alignment horizontal="left" vertical="center"/>
    </xf>
    <xf numFmtId="0" fontId="18" fillId="0" borderId="49"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6" fillId="27" borderId="0" xfId="0" applyFont="1" applyFill="1" applyBorder="1" applyAlignment="1" applyProtection="1">
      <alignment horizontal="left" vertical="top" wrapText="1"/>
    </xf>
    <xf numFmtId="0" fontId="18" fillId="0" borderId="51"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53" xfId="0" applyFont="1" applyBorder="1" applyAlignment="1" applyProtection="1">
      <alignment horizontal="center" vertical="center" wrapText="1"/>
    </xf>
    <xf numFmtId="0" fontId="35" fillId="0" borderId="46" xfId="0" applyFont="1" applyBorder="1" applyAlignment="1" applyProtection="1">
      <alignment horizontal="left" vertical="center" wrapText="1"/>
    </xf>
    <xf numFmtId="0" fontId="35" fillId="0" borderId="9" xfId="0" applyFont="1" applyBorder="1" applyAlignment="1" applyProtection="1">
      <alignment horizontal="left" vertical="center" wrapText="1"/>
    </xf>
    <xf numFmtId="0" fontId="35" fillId="0" borderId="47" xfId="0" applyFont="1" applyBorder="1" applyAlignment="1" applyProtection="1">
      <alignment horizontal="left" vertical="center" wrapText="1"/>
    </xf>
    <xf numFmtId="0" fontId="7" fillId="0" borderId="0" xfId="0" applyFont="1" applyAlignment="1" applyProtection="1">
      <alignment horizontal="left" vertical="top" wrapText="1"/>
    </xf>
    <xf numFmtId="0" fontId="4" fillId="0" borderId="0" xfId="0" applyFont="1" applyAlignment="1" applyProtection="1">
      <alignment horizontal="left" vertical="top" wrapText="1"/>
    </xf>
    <xf numFmtId="175" fontId="7" fillId="28" borderId="4" xfId="69" applyNumberFormat="1" applyFont="1" applyFill="1" applyBorder="1" applyAlignment="1" applyProtection="1">
      <alignment horizontal="center" vertical="center"/>
    </xf>
    <xf numFmtId="10" fontId="7" fillId="28" borderId="4" xfId="69" applyNumberFormat="1" applyFont="1" applyFill="1" applyBorder="1" applyAlignment="1" applyProtection="1">
      <alignment horizontal="center" vertical="center" wrapText="1"/>
    </xf>
    <xf numFmtId="0" fontId="7" fillId="28" borderId="4" xfId="69" applyNumberFormat="1" applyFont="1" applyFill="1" applyBorder="1" applyAlignment="1" applyProtection="1">
      <alignment horizontal="center" vertical="center" wrapText="1"/>
    </xf>
    <xf numFmtId="0" fontId="50" fillId="0" borderId="0" xfId="0" applyFont="1" applyAlignment="1" applyProtection="1">
      <alignment horizontal="left" vertical="top" wrapText="1"/>
    </xf>
    <xf numFmtId="175" fontId="7" fillId="28" borderId="4" xfId="69" applyNumberFormat="1" applyFont="1" applyFill="1" applyBorder="1" applyAlignment="1" applyProtection="1">
      <alignment horizontal="center" vertical="center" wrapText="1"/>
    </xf>
    <xf numFmtId="0" fontId="7" fillId="28" borderId="4" xfId="69" applyFont="1" applyFill="1" applyBorder="1" applyAlignment="1" applyProtection="1">
      <alignment horizontal="center" vertical="center"/>
    </xf>
    <xf numFmtId="0" fontId="7" fillId="0" borderId="4" xfId="69" applyFont="1" applyBorder="1" applyAlignment="1" applyProtection="1">
      <alignment horizontal="center" vertical="center" wrapText="1"/>
    </xf>
    <xf numFmtId="0" fontId="7" fillId="0" borderId="4" xfId="69" applyFont="1" applyBorder="1" applyAlignment="1" applyProtection="1">
      <alignment horizontal="center" vertical="center"/>
    </xf>
    <xf numFmtId="0" fontId="4" fillId="0" borderId="59" xfId="0" applyFont="1" applyBorder="1" applyAlignment="1">
      <alignment horizontal="right" vertical="center" wrapText="1" indent="1"/>
    </xf>
    <xf numFmtId="0" fontId="4" fillId="0" borderId="0" xfId="0" applyFont="1" applyBorder="1" applyAlignment="1">
      <alignment horizontal="right" vertical="center" wrapText="1" indent="1"/>
    </xf>
    <xf numFmtId="0" fontId="7" fillId="28" borderId="4" xfId="0" applyFont="1" applyFill="1" applyBorder="1" applyAlignment="1">
      <alignment horizontal="right" vertical="center" wrapText="1" indent="1"/>
    </xf>
    <xf numFmtId="0" fontId="7" fillId="33" borderId="4" xfId="0" applyFont="1" applyFill="1" applyBorder="1" applyAlignment="1">
      <alignment horizontal="right" vertical="center" wrapText="1" indent="1"/>
    </xf>
    <xf numFmtId="0" fontId="7" fillId="28" borderId="58" xfId="69" applyFont="1" applyFill="1" applyBorder="1" applyAlignment="1" applyProtection="1">
      <alignment horizontal="center" vertical="center" wrapText="1"/>
    </xf>
    <xf numFmtId="0" fontId="7" fillId="28" borderId="60" xfId="69" applyFont="1" applyFill="1" applyBorder="1" applyAlignment="1" applyProtection="1">
      <alignment horizontal="center" vertical="center" wrapText="1"/>
    </xf>
    <xf numFmtId="0" fontId="7" fillId="28" borderId="4" xfId="69" applyFont="1" applyFill="1" applyBorder="1" applyAlignment="1" applyProtection="1">
      <alignment horizontal="center" vertical="center" wrapText="1"/>
    </xf>
  </cellXfs>
  <cellStyles count="194">
    <cellStyle name="$" xfId="1"/>
    <cellStyle name="$.00" xfId="2"/>
    <cellStyle name="$_9. Rev2Cost_GDPIPI" xfId="60"/>
    <cellStyle name="$_lists" xfId="61"/>
    <cellStyle name="$_lists_4. Current Monthly Fixed Charge" xfId="62"/>
    <cellStyle name="$_Sheet4" xfId="63"/>
    <cellStyle name="$M" xfId="3"/>
    <cellStyle name="$M 2" xfId="116"/>
    <cellStyle name="$M 3" xfId="74"/>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1 2" xfId="134"/>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 2" xfId="127"/>
    <cellStyle name="Comma 3" xfId="106"/>
    <cellStyle name="Comma0" xfId="32"/>
    <cellStyle name="Currency" xfId="57" builtinId="4"/>
    <cellStyle name="Currency 2" xfId="135"/>
    <cellStyle name="Currency 3" xfId="107"/>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10" xfId="144"/>
    <cellStyle name="Normal 11" xfId="145"/>
    <cellStyle name="Normal 12" xfId="146"/>
    <cellStyle name="Normal 13" xfId="147"/>
    <cellStyle name="Normal 14" xfId="148"/>
    <cellStyle name="Normal 15" xfId="149"/>
    <cellStyle name="Normal 16" xfId="150"/>
    <cellStyle name="Normal 17" xfId="151"/>
    <cellStyle name="Normal 18" xfId="152"/>
    <cellStyle name="Normal 19" xfId="153"/>
    <cellStyle name="Normal 2" xfId="59"/>
    <cellStyle name="Normal 2 2" xfId="130"/>
    <cellStyle name="Normal 2 3" xfId="109"/>
    <cellStyle name="Normal 20" xfId="154"/>
    <cellStyle name="Normal 21" xfId="155"/>
    <cellStyle name="Normal 22" xfId="72"/>
    <cellStyle name="Normal 23" xfId="105"/>
    <cellStyle name="Normal 24" xfId="75"/>
    <cellStyle name="Normal 25" xfId="82"/>
    <cellStyle name="Normal 26" xfId="176"/>
    <cellStyle name="Normal 27" xfId="102"/>
    <cellStyle name="Normal 28" xfId="172"/>
    <cellStyle name="Normal 29" xfId="99"/>
    <cellStyle name="Normal 3" xfId="113"/>
    <cellStyle name="Normal 30" xfId="174"/>
    <cellStyle name="Normal 31" xfId="112"/>
    <cellStyle name="Normal 32" xfId="170"/>
    <cellStyle name="Normal 33" xfId="98"/>
    <cellStyle name="Normal 34" xfId="169"/>
    <cellStyle name="Normal 35" xfId="97"/>
    <cellStyle name="Normal 36" xfId="165"/>
    <cellStyle name="Normal 37" xfId="93"/>
    <cellStyle name="Normal 38" xfId="166"/>
    <cellStyle name="Normal 39" xfId="94"/>
    <cellStyle name="Normal 4" xfId="125"/>
    <cellStyle name="Normal 40" xfId="80"/>
    <cellStyle name="Normal 41" xfId="161"/>
    <cellStyle name="Normal 42" xfId="90"/>
    <cellStyle name="Normal 43" xfId="163"/>
    <cellStyle name="Normal 44" xfId="91"/>
    <cellStyle name="Normal 45" xfId="168"/>
    <cellStyle name="Normal 46" xfId="96"/>
    <cellStyle name="Normal 47" xfId="78"/>
    <cellStyle name="Normal 48" xfId="159"/>
    <cellStyle name="Normal 49" xfId="89"/>
    <cellStyle name="Normal 5" xfId="118"/>
    <cellStyle name="Normal 50" xfId="182"/>
    <cellStyle name="Normal 51" xfId="184"/>
    <cellStyle name="Normal 52" xfId="189"/>
    <cellStyle name="Normal 53" xfId="177"/>
    <cellStyle name="Normal 54" xfId="190"/>
    <cellStyle name="Normal 55" xfId="188"/>
    <cellStyle name="Normal 56" xfId="164"/>
    <cellStyle name="Normal 57" xfId="186"/>
    <cellStyle name="Normal 58" xfId="193"/>
    <cellStyle name="Normal 6" xfId="142"/>
    <cellStyle name="Normal 7" xfId="136"/>
    <cellStyle name="Normal 8" xfId="123"/>
    <cellStyle name="Normal 9" xfId="139"/>
    <cellStyle name="Normal_6. Cost Allocation for Def-Var" xfId="69"/>
    <cellStyle name="Normal_Sheet3" xfId="71"/>
    <cellStyle name="Normal_Sheet7" xfId="70"/>
    <cellStyle name="Note" xfId="50" builtinId="10" customBuiltin="1"/>
    <cellStyle name="Note 2" xfId="101"/>
    <cellStyle name="Output" xfId="51" builtinId="21" customBuiltin="1"/>
    <cellStyle name="Percent" xfId="58" builtinId="5"/>
    <cellStyle name="Percent [2]" xfId="52"/>
    <cellStyle name="Percent 10" xfId="119"/>
    <cellStyle name="Percent 11" xfId="138"/>
    <cellStyle name="Percent 12" xfId="126"/>
    <cellStyle name="Percent 13" xfId="117"/>
    <cellStyle name="Percent 14" xfId="137"/>
    <cellStyle name="Percent 15" xfId="132"/>
    <cellStyle name="Percent 16" xfId="141"/>
    <cellStyle name="Percent 17" xfId="124"/>
    <cellStyle name="Percent 18" xfId="143"/>
    <cellStyle name="Percent 19" xfId="133"/>
    <cellStyle name="Percent 2" xfId="128"/>
    <cellStyle name="Percent 20" xfId="129"/>
    <cellStyle name="Percent 21" xfId="108"/>
    <cellStyle name="Percent 22" xfId="111"/>
    <cellStyle name="Percent 23" xfId="83"/>
    <cellStyle name="Percent 24" xfId="178"/>
    <cellStyle name="Percent 25" xfId="156"/>
    <cellStyle name="Percent 26" xfId="86"/>
    <cellStyle name="Percent 27" xfId="181"/>
    <cellStyle name="Percent 28" xfId="104"/>
    <cellStyle name="Percent 29" xfId="76"/>
    <cellStyle name="Percent 3" xfId="115"/>
    <cellStyle name="Percent 30" xfId="81"/>
    <cellStyle name="Percent 31" xfId="175"/>
    <cellStyle name="Percent 32" xfId="157"/>
    <cellStyle name="Percent 33" xfId="87"/>
    <cellStyle name="Percent 34" xfId="110"/>
    <cellStyle name="Percent 35" xfId="84"/>
    <cellStyle name="Percent 36" xfId="179"/>
    <cellStyle name="Percent 37" xfId="73"/>
    <cellStyle name="Percent 38" xfId="85"/>
    <cellStyle name="Percent 39" xfId="180"/>
    <cellStyle name="Percent 4" xfId="121"/>
    <cellStyle name="Percent 40" xfId="103"/>
    <cellStyle name="Percent 41" xfId="77"/>
    <cellStyle name="Percent 42" xfId="158"/>
    <cellStyle name="Percent 43" xfId="88"/>
    <cellStyle name="Percent 44" xfId="171"/>
    <cellStyle name="Percent 45" xfId="173"/>
    <cellStyle name="Percent 46" xfId="100"/>
    <cellStyle name="Percent 47" xfId="167"/>
    <cellStyle name="Percent 48" xfId="95"/>
    <cellStyle name="Percent 49" xfId="79"/>
    <cellStyle name="Percent 5" xfId="114"/>
    <cellStyle name="Percent 50" xfId="160"/>
    <cellStyle name="Percent 51" xfId="191"/>
    <cellStyle name="Percent 52" xfId="92"/>
    <cellStyle name="Percent 53" xfId="192"/>
    <cellStyle name="Percent 54" xfId="185"/>
    <cellStyle name="Percent 55" xfId="162"/>
    <cellStyle name="Percent 56" xfId="187"/>
    <cellStyle name="Percent 57" xfId="183"/>
    <cellStyle name="Percent 6" xfId="122"/>
    <cellStyle name="Percent 7" xfId="140"/>
    <cellStyle name="Percent 8" xfId="131"/>
    <cellStyle name="Percent 9" xfId="120"/>
    <cellStyle name="Title" xfId="53" builtinId="15" customBuiltin="1"/>
    <cellStyle name="Total" xfId="54" builtinId="25" customBuiltin="1"/>
    <cellStyle name="Warning Text" xfId="55" builtinId="11" customBuiltin="1"/>
  </cellStyles>
  <dxfs count="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8813936" cy="1924049"/>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643218" y="63500"/>
          <a:ext cx="9311341" cy="2247153"/>
          <a:chOff x="9524" y="19051"/>
          <a:chExt cx="8537711" cy="1924049"/>
        </a:xfrm>
      </xdr:grpSpPr>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4767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73025</xdr:colOff>
      <xdr:row>14</xdr:row>
      <xdr:rowOff>95250</xdr:rowOff>
    </xdr:to>
    <xdr:grpSp>
      <xdr:nvGrpSpPr>
        <xdr:cNvPr id="2" name="Group 1"/>
        <xdr:cNvGrpSpPr/>
      </xdr:nvGrpSpPr>
      <xdr:grpSpPr>
        <a:xfrm>
          <a:off x="0" y="0"/>
          <a:ext cx="9321800" cy="236220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8867775" cy="184785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workbookViewId="0">
      <selection activeCell="F16" sqref="F16:J16"/>
    </sheetView>
  </sheetViews>
  <sheetFormatPr defaultRowHeight="15" x14ac:dyDescent="0.25"/>
  <cols>
    <col min="1" max="1" width="13.28515625" style="41" customWidth="1"/>
    <col min="2" max="4" width="9.140625" style="41"/>
    <col min="5" max="5" width="9.140625" style="41" customWidth="1"/>
    <col min="6" max="21" width="9.140625" style="41"/>
    <col min="22" max="22" width="0" style="41" hidden="1" customWidth="1"/>
    <col min="23" max="16384" width="9.140625" style="41"/>
  </cols>
  <sheetData>
    <row r="1" spans="2:22" x14ac:dyDescent="0.25">
      <c r="V1" s="125" t="s">
        <v>210</v>
      </c>
    </row>
    <row r="2" spans="2:22" x14ac:dyDescent="0.25">
      <c r="V2" s="125" t="s">
        <v>211</v>
      </c>
    </row>
    <row r="3" spans="2:22" x14ac:dyDescent="0.25">
      <c r="V3" s="125" t="s">
        <v>212</v>
      </c>
    </row>
    <row r="4" spans="2:22" x14ac:dyDescent="0.25">
      <c r="V4" s="125" t="s">
        <v>213</v>
      </c>
    </row>
    <row r="5" spans="2:22" x14ac:dyDescent="0.25">
      <c r="V5" s="125" t="s">
        <v>214</v>
      </c>
    </row>
    <row r="6" spans="2:22" x14ac:dyDescent="0.25">
      <c r="V6" s="125" t="s">
        <v>215</v>
      </c>
    </row>
    <row r="7" spans="2:22" x14ac:dyDescent="0.25">
      <c r="V7" s="125" t="s">
        <v>216</v>
      </c>
    </row>
    <row r="8" spans="2:22" x14ac:dyDescent="0.25">
      <c r="V8" s="125" t="s">
        <v>217</v>
      </c>
    </row>
    <row r="9" spans="2:22" x14ac:dyDescent="0.25">
      <c r="V9" s="125" t="s">
        <v>218</v>
      </c>
    </row>
    <row r="10" spans="2:22" x14ac:dyDescent="0.25">
      <c r="V10" s="125" t="s">
        <v>219</v>
      </c>
    </row>
    <row r="11" spans="2:22" x14ac:dyDescent="0.25">
      <c r="G11" s="42"/>
      <c r="V11" s="125" t="s">
        <v>220</v>
      </c>
    </row>
    <row r="12" spans="2:22" x14ac:dyDescent="0.25">
      <c r="B12" s="43"/>
      <c r="C12" s="43"/>
      <c r="D12" s="43"/>
      <c r="E12" s="43"/>
      <c r="F12" s="43"/>
      <c r="G12" s="42"/>
      <c r="M12" s="44" t="s">
        <v>118</v>
      </c>
      <c r="N12" s="45">
        <v>2.2000000000000002</v>
      </c>
      <c r="V12" s="125" t="s">
        <v>221</v>
      </c>
    </row>
    <row r="13" spans="2:22" ht="15.75" thickBot="1" x14ac:dyDescent="0.3">
      <c r="G13" s="42"/>
      <c r="V13" s="125" t="s">
        <v>222</v>
      </c>
    </row>
    <row r="14" spans="2:22" ht="16.5" customHeight="1" thickTop="1" thickBot="1" x14ac:dyDescent="0.3">
      <c r="E14" s="46" t="s">
        <v>119</v>
      </c>
      <c r="F14" s="255"/>
      <c r="G14" s="256"/>
      <c r="H14" s="256"/>
      <c r="I14" s="256"/>
      <c r="J14" s="256"/>
      <c r="K14" s="256"/>
      <c r="L14" s="257"/>
      <c r="V14" s="125" t="s">
        <v>223</v>
      </c>
    </row>
    <row r="15" spans="2:22" ht="15.75" thickBot="1" x14ac:dyDescent="0.3">
      <c r="E15" s="47"/>
      <c r="F15" s="48"/>
      <c r="G15" s="49"/>
      <c r="H15" s="48"/>
      <c r="I15" s="48"/>
      <c r="J15" s="48"/>
      <c r="V15" s="125" t="s">
        <v>224</v>
      </c>
    </row>
    <row r="16" spans="2:22" ht="16.5" thickTop="1" thickBot="1" x14ac:dyDescent="0.3">
      <c r="E16" s="50" t="s">
        <v>120</v>
      </c>
      <c r="F16" s="258" t="s">
        <v>121</v>
      </c>
      <c r="G16" s="259"/>
      <c r="H16" s="259"/>
      <c r="I16" s="259"/>
      <c r="J16" s="260"/>
      <c r="V16" s="125" t="s">
        <v>225</v>
      </c>
    </row>
    <row r="17" spans="2:22" ht="15.75" thickBot="1" x14ac:dyDescent="0.3">
      <c r="E17" s="51"/>
      <c r="V17" s="126" t="s">
        <v>226</v>
      </c>
    </row>
    <row r="18" spans="2:22" ht="16.5" thickTop="1" thickBot="1" x14ac:dyDescent="0.3">
      <c r="E18" s="50" t="s">
        <v>122</v>
      </c>
      <c r="F18" s="261"/>
      <c r="G18" s="262"/>
      <c r="H18" s="262"/>
      <c r="I18" s="262"/>
      <c r="J18" s="263"/>
      <c r="V18" s="125" t="s">
        <v>227</v>
      </c>
    </row>
    <row r="19" spans="2:22" ht="15.75" thickBot="1" x14ac:dyDescent="0.3">
      <c r="E19" s="51"/>
      <c r="V19" s="125" t="s">
        <v>228</v>
      </c>
    </row>
    <row r="20" spans="2:22" ht="16.5" thickTop="1" thickBot="1" x14ac:dyDescent="0.3">
      <c r="E20" s="50" t="s">
        <v>123</v>
      </c>
      <c r="F20" s="261"/>
      <c r="G20" s="262"/>
      <c r="H20" s="262"/>
      <c r="I20" s="262"/>
      <c r="J20" s="263"/>
      <c r="V20" s="125" t="s">
        <v>229</v>
      </c>
    </row>
    <row r="21" spans="2:22" ht="15.75" thickBot="1" x14ac:dyDescent="0.3">
      <c r="E21" s="52"/>
      <c r="F21" s="48"/>
      <c r="G21" s="49"/>
      <c r="H21" s="48"/>
      <c r="I21" s="48"/>
      <c r="J21" s="48"/>
      <c r="V21" s="125" t="s">
        <v>230</v>
      </c>
    </row>
    <row r="22" spans="2:22" ht="16.5" thickTop="1" thickBot="1" x14ac:dyDescent="0.3">
      <c r="E22" s="46" t="s">
        <v>124</v>
      </c>
      <c r="F22" s="261"/>
      <c r="G22" s="262"/>
      <c r="H22" s="262"/>
      <c r="I22" s="262"/>
      <c r="J22" s="263"/>
      <c r="V22" s="125" t="s">
        <v>231</v>
      </c>
    </row>
    <row r="23" spans="2:22" ht="15.75" thickBot="1" x14ac:dyDescent="0.3">
      <c r="E23" s="52"/>
      <c r="F23" s="48"/>
      <c r="G23" s="49"/>
      <c r="H23" s="48"/>
      <c r="I23" s="48"/>
      <c r="J23" s="48"/>
      <c r="V23" s="125" t="s">
        <v>232</v>
      </c>
    </row>
    <row r="24" spans="2:22" ht="16.5" thickTop="1" thickBot="1" x14ac:dyDescent="0.3">
      <c r="E24" s="46" t="s">
        <v>125</v>
      </c>
      <c r="F24" s="264"/>
      <c r="G24" s="265"/>
      <c r="H24" s="265"/>
      <c r="I24" s="265"/>
      <c r="J24" s="266"/>
      <c r="V24" s="125" t="s">
        <v>233</v>
      </c>
    </row>
    <row r="25" spans="2:22" x14ac:dyDescent="0.25">
      <c r="E25" s="52"/>
      <c r="F25" s="48"/>
      <c r="G25" s="49"/>
      <c r="H25" s="48"/>
      <c r="I25" s="48"/>
      <c r="J25" s="48"/>
      <c r="V25" s="125" t="s">
        <v>234</v>
      </c>
    </row>
    <row r="26" spans="2:22" x14ac:dyDescent="0.25">
      <c r="E26" s="46"/>
      <c r="I26" s="48"/>
      <c r="J26" s="48"/>
      <c r="V26" s="125" t="s">
        <v>235</v>
      </c>
    </row>
    <row r="27" spans="2:22" ht="168.75" customHeight="1" x14ac:dyDescent="0.25">
      <c r="B27" s="254" t="s">
        <v>130</v>
      </c>
      <c r="C27" s="254"/>
      <c r="D27" s="254"/>
      <c r="E27" s="254"/>
      <c r="F27" s="254"/>
      <c r="G27" s="254"/>
      <c r="H27" s="254"/>
      <c r="I27" s="254"/>
      <c r="J27" s="254"/>
      <c r="K27" s="254"/>
      <c r="L27" s="254"/>
      <c r="M27" s="254"/>
      <c r="V27" s="125" t="s">
        <v>236</v>
      </c>
    </row>
    <row r="28" spans="2:22" x14ac:dyDescent="0.25">
      <c r="V28" s="125" t="s">
        <v>237</v>
      </c>
    </row>
    <row r="29" spans="2:22" x14ac:dyDescent="0.25">
      <c r="B29" s="53" t="s">
        <v>126</v>
      </c>
      <c r="C29" s="54"/>
      <c r="D29" s="54"/>
      <c r="E29" s="54"/>
      <c r="F29" s="54"/>
      <c r="G29" s="54"/>
      <c r="H29" s="54"/>
      <c r="I29" s="54"/>
      <c r="J29" s="54"/>
      <c r="K29" s="54"/>
      <c r="L29" s="54"/>
      <c r="M29" s="54"/>
      <c r="N29" s="54"/>
      <c r="V29" s="125" t="s">
        <v>238</v>
      </c>
    </row>
    <row r="30" spans="2:22" ht="15.75" thickBot="1" x14ac:dyDescent="0.3">
      <c r="B30" s="54"/>
      <c r="C30" s="54"/>
      <c r="D30" s="54"/>
      <c r="E30" s="54"/>
      <c r="F30" s="54"/>
      <c r="G30" s="54"/>
      <c r="H30" s="54"/>
      <c r="I30" s="54"/>
      <c r="J30" s="54"/>
      <c r="K30" s="54"/>
      <c r="L30" s="54"/>
      <c r="M30" s="54"/>
      <c r="N30" s="54"/>
      <c r="V30" s="125" t="s">
        <v>239</v>
      </c>
    </row>
    <row r="31" spans="2:22" ht="15.75" thickBot="1" x14ac:dyDescent="0.3">
      <c r="B31" s="55"/>
      <c r="C31" s="249" t="s">
        <v>127</v>
      </c>
      <c r="D31" s="249"/>
      <c r="E31" s="249"/>
      <c r="F31" s="249"/>
      <c r="G31" s="249"/>
      <c r="H31" s="249"/>
      <c r="I31" s="249"/>
      <c r="J31" s="249"/>
      <c r="K31" s="249"/>
      <c r="L31" s="249"/>
      <c r="M31" s="54"/>
      <c r="N31" s="54"/>
      <c r="V31" s="125" t="s">
        <v>240</v>
      </c>
    </row>
    <row r="32" spans="2:22" ht="15.75" thickBot="1" x14ac:dyDescent="0.3">
      <c r="B32" s="54"/>
      <c r="C32" s="54"/>
      <c r="D32" s="54"/>
      <c r="E32" s="54"/>
      <c r="F32" s="54"/>
      <c r="G32" s="54"/>
      <c r="H32" s="54"/>
      <c r="I32" s="54"/>
      <c r="J32" s="54"/>
      <c r="K32" s="54"/>
      <c r="L32" s="54"/>
      <c r="M32" s="54"/>
      <c r="N32" s="54"/>
      <c r="V32" s="125" t="s">
        <v>241</v>
      </c>
    </row>
    <row r="33" spans="2:22" ht="15.75" thickBot="1" x14ac:dyDescent="0.3">
      <c r="B33" s="56"/>
      <c r="C33" s="250" t="s">
        <v>128</v>
      </c>
      <c r="D33" s="251"/>
      <c r="E33" s="251"/>
      <c r="F33" s="251"/>
      <c r="G33" s="251"/>
      <c r="H33" s="251"/>
      <c r="I33" s="251"/>
      <c r="J33" s="251"/>
      <c r="K33" s="251"/>
      <c r="L33" s="251"/>
      <c r="M33" s="251"/>
      <c r="N33" s="251"/>
      <c r="V33" s="125" t="s">
        <v>242</v>
      </c>
    </row>
    <row r="34" spans="2:22" ht="15.75" thickBot="1" x14ac:dyDescent="0.3">
      <c r="B34" s="57"/>
      <c r="C34" s="54"/>
      <c r="D34" s="54"/>
      <c r="E34" s="54"/>
      <c r="F34" s="54"/>
      <c r="G34" s="54"/>
      <c r="H34" s="54"/>
      <c r="I34" s="54"/>
      <c r="J34" s="54"/>
      <c r="K34" s="54"/>
      <c r="L34" s="54"/>
      <c r="M34" s="54"/>
      <c r="N34" s="54"/>
      <c r="V34" s="125" t="s">
        <v>243</v>
      </c>
    </row>
    <row r="35" spans="2:22" ht="15.75" thickBot="1" x14ac:dyDescent="0.3">
      <c r="B35" s="58"/>
      <c r="C35" s="252" t="s">
        <v>129</v>
      </c>
      <c r="D35" s="253"/>
      <c r="E35" s="253"/>
      <c r="F35" s="253"/>
      <c r="G35" s="253"/>
      <c r="H35" s="253"/>
      <c r="I35" s="253"/>
      <c r="J35" s="253"/>
      <c r="K35" s="253"/>
      <c r="L35" s="253"/>
      <c r="M35" s="253"/>
      <c r="N35" s="54"/>
      <c r="V35" s="127" t="s">
        <v>244</v>
      </c>
    </row>
    <row r="36" spans="2:22" x14ac:dyDescent="0.25">
      <c r="B36" s="54"/>
      <c r="C36" s="54"/>
      <c r="D36" s="54"/>
      <c r="E36" s="54"/>
      <c r="F36" s="54"/>
      <c r="G36" s="54"/>
      <c r="H36" s="54"/>
      <c r="I36" s="54"/>
      <c r="J36" s="54"/>
      <c r="K36" s="54"/>
      <c r="L36" s="54"/>
      <c r="M36" s="54"/>
      <c r="N36" s="54"/>
      <c r="V36" s="125" t="s">
        <v>245</v>
      </c>
    </row>
    <row r="37" spans="2:22" x14ac:dyDescent="0.25">
      <c r="V37" s="125" t="s">
        <v>246</v>
      </c>
    </row>
    <row r="38" spans="2:22" x14ac:dyDescent="0.25">
      <c r="V38" s="125" t="s">
        <v>247</v>
      </c>
    </row>
    <row r="39" spans="2:22" x14ac:dyDescent="0.25">
      <c r="V39" s="125" t="s">
        <v>248</v>
      </c>
    </row>
    <row r="40" spans="2:22" x14ac:dyDescent="0.25">
      <c r="V40" s="125" t="s">
        <v>249</v>
      </c>
    </row>
    <row r="41" spans="2:22" x14ac:dyDescent="0.25">
      <c r="V41" s="125" t="s">
        <v>250</v>
      </c>
    </row>
    <row r="42" spans="2:22" x14ac:dyDescent="0.25">
      <c r="V42" s="125" t="s">
        <v>251</v>
      </c>
    </row>
    <row r="43" spans="2:22" x14ac:dyDescent="0.25">
      <c r="V43" s="125" t="s">
        <v>252</v>
      </c>
    </row>
    <row r="44" spans="2:22" x14ac:dyDescent="0.25">
      <c r="V44" s="125" t="s">
        <v>253</v>
      </c>
    </row>
    <row r="45" spans="2:22" x14ac:dyDescent="0.25">
      <c r="V45" s="125" t="s">
        <v>254</v>
      </c>
    </row>
    <row r="46" spans="2:22" x14ac:dyDescent="0.25">
      <c r="V46" s="125" t="s">
        <v>255</v>
      </c>
    </row>
    <row r="47" spans="2:22" x14ac:dyDescent="0.25">
      <c r="V47" s="125" t="s">
        <v>256</v>
      </c>
    </row>
    <row r="48" spans="2:22" x14ac:dyDescent="0.25">
      <c r="V48" s="125" t="s">
        <v>257</v>
      </c>
    </row>
    <row r="49" spans="22:22" x14ac:dyDescent="0.25">
      <c r="V49" s="125" t="s">
        <v>258</v>
      </c>
    </row>
    <row r="50" spans="22:22" x14ac:dyDescent="0.25">
      <c r="V50" s="125" t="s">
        <v>259</v>
      </c>
    </row>
    <row r="51" spans="22:22" x14ac:dyDescent="0.25">
      <c r="V51" s="125" t="s">
        <v>260</v>
      </c>
    </row>
    <row r="52" spans="22:22" x14ac:dyDescent="0.25">
      <c r="V52" s="125" t="s">
        <v>261</v>
      </c>
    </row>
    <row r="53" spans="22:22" x14ac:dyDescent="0.25">
      <c r="V53" s="125" t="s">
        <v>262</v>
      </c>
    </row>
    <row r="54" spans="22:22" x14ac:dyDescent="0.25">
      <c r="V54" s="125" t="s">
        <v>263</v>
      </c>
    </row>
    <row r="55" spans="22:22" x14ac:dyDescent="0.25">
      <c r="V55" s="125" t="s">
        <v>264</v>
      </c>
    </row>
    <row r="56" spans="22:22" x14ac:dyDescent="0.25">
      <c r="V56" s="125" t="s">
        <v>265</v>
      </c>
    </row>
    <row r="57" spans="22:22" x14ac:dyDescent="0.25">
      <c r="V57" s="125" t="s">
        <v>266</v>
      </c>
    </row>
    <row r="58" spans="22:22" x14ac:dyDescent="0.25">
      <c r="V58" s="125" t="s">
        <v>267</v>
      </c>
    </row>
    <row r="59" spans="22:22" x14ac:dyDescent="0.25">
      <c r="V59" s="125" t="s">
        <v>268</v>
      </c>
    </row>
    <row r="60" spans="22:22" x14ac:dyDescent="0.25">
      <c r="V60" s="125" t="s">
        <v>269</v>
      </c>
    </row>
    <row r="61" spans="22:22" x14ac:dyDescent="0.25">
      <c r="V61" s="125" t="s">
        <v>270</v>
      </c>
    </row>
    <row r="62" spans="22:22" x14ac:dyDescent="0.25">
      <c r="V62" s="125" t="s">
        <v>271</v>
      </c>
    </row>
    <row r="63" spans="22:22" x14ac:dyDescent="0.25">
      <c r="V63" s="125" t="s">
        <v>272</v>
      </c>
    </row>
    <row r="64" spans="22:22" x14ac:dyDescent="0.25">
      <c r="V64" s="125" t="s">
        <v>273</v>
      </c>
    </row>
    <row r="65" spans="22:22" x14ac:dyDescent="0.25">
      <c r="V65" s="125" t="s">
        <v>274</v>
      </c>
    </row>
    <row r="66" spans="22:22" x14ac:dyDescent="0.25">
      <c r="V66" s="125" t="s">
        <v>275</v>
      </c>
    </row>
    <row r="67" spans="22:22" x14ac:dyDescent="0.25">
      <c r="V67" s="125" t="s">
        <v>276</v>
      </c>
    </row>
    <row r="68" spans="22:22" x14ac:dyDescent="0.25">
      <c r="V68" s="125" t="s">
        <v>277</v>
      </c>
    </row>
    <row r="69" spans="22:22" x14ac:dyDescent="0.25">
      <c r="V69" s="125" t="s">
        <v>278</v>
      </c>
    </row>
    <row r="70" spans="22:22" x14ac:dyDescent="0.25">
      <c r="V70" s="125" t="s">
        <v>279</v>
      </c>
    </row>
    <row r="71" spans="22:22" x14ac:dyDescent="0.25">
      <c r="V71" s="125" t="s">
        <v>280</v>
      </c>
    </row>
    <row r="72" spans="22:22" x14ac:dyDescent="0.25">
      <c r="V72" s="125" t="s">
        <v>281</v>
      </c>
    </row>
    <row r="73" spans="22:22" x14ac:dyDescent="0.25">
      <c r="V73" s="125" t="s">
        <v>282</v>
      </c>
    </row>
    <row r="74" spans="22:22" x14ac:dyDescent="0.25">
      <c r="V74" s="125" t="s">
        <v>283</v>
      </c>
    </row>
    <row r="75" spans="22:22" x14ac:dyDescent="0.25">
      <c r="V75" s="125" t="s">
        <v>284</v>
      </c>
    </row>
    <row r="76" spans="22:22" x14ac:dyDescent="0.25">
      <c r="V76" s="125" t="s">
        <v>285</v>
      </c>
    </row>
    <row r="77" spans="22:22" x14ac:dyDescent="0.25">
      <c r="V77" s="125" t="s">
        <v>286</v>
      </c>
    </row>
    <row r="78" spans="22:22" x14ac:dyDescent="0.25">
      <c r="V78" s="125" t="s">
        <v>287</v>
      </c>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pageMargins left="0.25" right="0.25" top="0.75" bottom="0.75" header="0.3" footer="0.3"/>
  <pageSetup scale="65"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CR108"/>
  <sheetViews>
    <sheetView topLeftCell="A12" zoomScale="85" zoomScaleNormal="85" workbookViewId="0">
      <pane xSplit="4" ySplit="11" topLeftCell="CI29" activePane="bottomRight" state="frozenSplit"/>
      <selection activeCell="A12" sqref="A12"/>
      <selection pane="topRight" activeCell="E12" sqref="E12"/>
      <selection pane="bottomLeft" activeCell="A23" sqref="A23"/>
      <selection pane="bottomRight" activeCell="C17" sqref="C17"/>
    </sheetView>
  </sheetViews>
  <sheetFormatPr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128" customWidth="1"/>
    <col min="6" max="6" width="23.140625" style="128" customWidth="1"/>
    <col min="7" max="8" width="18.42578125" style="128" customWidth="1"/>
    <col min="9" max="9" width="17.7109375" style="128" customWidth="1"/>
    <col min="10" max="10" width="14.140625" style="128" customWidth="1"/>
    <col min="11" max="13" width="14.85546875" style="128" customWidth="1"/>
    <col min="14" max="14" width="15.42578125" style="128" customWidth="1"/>
    <col min="15" max="15" width="16.140625" style="128" customWidth="1"/>
    <col min="16" max="16" width="23.140625" style="128" customWidth="1"/>
    <col min="17" max="18" width="18.42578125" style="128" customWidth="1"/>
    <col min="19" max="19" width="14.7109375" style="128" customWidth="1"/>
    <col min="20" max="20" width="14.140625" style="128" customWidth="1"/>
    <col min="21" max="23" width="14.85546875" style="128" customWidth="1"/>
    <col min="24" max="24" width="15.42578125" style="128" customWidth="1"/>
    <col min="25" max="25" width="16.140625" style="128" customWidth="1"/>
    <col min="26" max="26" width="23.140625" style="128" customWidth="1"/>
    <col min="27" max="28" width="18.42578125" style="128" customWidth="1"/>
    <col min="29" max="29" width="14.7109375" style="128" customWidth="1"/>
    <col min="30" max="30" width="14.140625" style="128" customWidth="1"/>
    <col min="31" max="33" width="14.85546875" style="128" customWidth="1"/>
    <col min="34" max="34" width="15.42578125" style="128" customWidth="1"/>
    <col min="35" max="35" width="16.140625" style="128" customWidth="1"/>
    <col min="36" max="36" width="23.140625" style="128" customWidth="1"/>
    <col min="37" max="38" width="18.42578125" style="128" customWidth="1"/>
    <col min="39" max="39" width="14.7109375" style="128" customWidth="1"/>
    <col min="40" max="40" width="14.140625" style="128" customWidth="1"/>
    <col min="41" max="43" width="14.85546875" style="128" customWidth="1"/>
    <col min="44" max="44" width="15.42578125" style="128" customWidth="1"/>
    <col min="45" max="45" width="16.140625" style="128" customWidth="1"/>
    <col min="46" max="46" width="23.140625" style="128" customWidth="1"/>
    <col min="47" max="48" width="18.42578125" style="128" customWidth="1"/>
    <col min="49" max="49" width="14.7109375" style="128" customWidth="1"/>
    <col min="50" max="50" width="14.140625" style="128" customWidth="1"/>
    <col min="51" max="53" width="14.85546875" style="128" customWidth="1"/>
    <col min="54" max="54" width="15.42578125" style="128" customWidth="1"/>
    <col min="55" max="55" width="16.140625" style="128" customWidth="1"/>
    <col min="56" max="56" width="23.140625" style="128" customWidth="1"/>
    <col min="57" max="58" width="18.42578125" style="128" customWidth="1"/>
    <col min="59" max="59" width="14.7109375" style="128" customWidth="1"/>
    <col min="60" max="60" width="14.140625" style="128" customWidth="1"/>
    <col min="61" max="63" width="14.85546875" style="128" customWidth="1"/>
    <col min="64" max="64" width="15.42578125" style="128" customWidth="1"/>
    <col min="65" max="65" width="16.140625" style="128" customWidth="1"/>
    <col min="66" max="66" width="23.140625" style="128" customWidth="1"/>
    <col min="67" max="68" width="18.42578125" style="128" customWidth="1"/>
    <col min="69" max="69" width="14.7109375" style="128" customWidth="1"/>
    <col min="70" max="70" width="14.140625" style="128" customWidth="1"/>
    <col min="71" max="73" width="14.85546875" style="128" customWidth="1"/>
    <col min="74" max="74" width="15.42578125" style="128" customWidth="1"/>
    <col min="75" max="75" width="16.140625" style="128" customWidth="1"/>
    <col min="76" max="76" width="23.140625" style="128" customWidth="1"/>
    <col min="77" max="81" width="18.42578125" style="128" customWidth="1"/>
    <col min="82" max="82" width="14.7109375" style="128" customWidth="1"/>
    <col min="83" max="83" width="14.140625" style="128" customWidth="1"/>
    <col min="84" max="86" width="14.85546875" style="128" customWidth="1"/>
    <col min="87" max="87" width="15.42578125" style="128" customWidth="1"/>
    <col min="88" max="89" width="14.85546875" style="128" customWidth="1"/>
    <col min="90" max="90" width="16.85546875" style="128" customWidth="1"/>
    <col min="91" max="91" width="17.28515625" style="128" customWidth="1"/>
    <col min="92" max="93" width="26.85546875" style="128" customWidth="1"/>
    <col min="94" max="94" width="22.28515625" style="128" bestFit="1" customWidth="1"/>
    <col min="95" max="95" width="22.42578125" style="128" bestFit="1" customWidth="1"/>
    <col min="96" max="96" width="19.85546875" style="128" customWidth="1"/>
    <col min="97" max="16384" width="9.140625" style="1"/>
  </cols>
  <sheetData>
    <row r="18" spans="1:96" ht="15.75" thickBot="1" x14ac:dyDescent="0.35">
      <c r="C18" s="3"/>
    </row>
    <row r="19" spans="1:96" s="136" customFormat="1" ht="29.25" thickBot="1" x14ac:dyDescent="0.5">
      <c r="C19" s="137"/>
      <c r="D19" s="138"/>
      <c r="E19" s="281">
        <v>2005</v>
      </c>
      <c r="F19" s="282"/>
      <c r="G19" s="282"/>
      <c r="H19" s="282"/>
      <c r="I19" s="282"/>
      <c r="J19" s="282"/>
      <c r="K19" s="282"/>
      <c r="L19" s="282"/>
      <c r="M19" s="282"/>
      <c r="N19" s="283"/>
      <c r="O19" s="281">
        <v>2006</v>
      </c>
      <c r="P19" s="282"/>
      <c r="Q19" s="282"/>
      <c r="R19" s="282"/>
      <c r="S19" s="282"/>
      <c r="T19" s="282"/>
      <c r="U19" s="282"/>
      <c r="V19" s="282"/>
      <c r="W19" s="282"/>
      <c r="X19" s="283"/>
      <c r="Y19" s="281">
        <v>2007</v>
      </c>
      <c r="Z19" s="282"/>
      <c r="AA19" s="282"/>
      <c r="AB19" s="282"/>
      <c r="AC19" s="282"/>
      <c r="AD19" s="282"/>
      <c r="AE19" s="282"/>
      <c r="AF19" s="282"/>
      <c r="AG19" s="282"/>
      <c r="AH19" s="283"/>
      <c r="AI19" s="281">
        <v>2008</v>
      </c>
      <c r="AJ19" s="282"/>
      <c r="AK19" s="282"/>
      <c r="AL19" s="282"/>
      <c r="AM19" s="282"/>
      <c r="AN19" s="282"/>
      <c r="AO19" s="282"/>
      <c r="AP19" s="282"/>
      <c r="AQ19" s="282"/>
      <c r="AR19" s="283"/>
      <c r="AS19" s="281">
        <v>2009</v>
      </c>
      <c r="AT19" s="282"/>
      <c r="AU19" s="282"/>
      <c r="AV19" s="282"/>
      <c r="AW19" s="282"/>
      <c r="AX19" s="282"/>
      <c r="AY19" s="282"/>
      <c r="AZ19" s="282"/>
      <c r="BA19" s="282"/>
      <c r="BB19" s="283"/>
      <c r="BC19" s="281">
        <v>2010</v>
      </c>
      <c r="BD19" s="282"/>
      <c r="BE19" s="282"/>
      <c r="BF19" s="282"/>
      <c r="BG19" s="282"/>
      <c r="BH19" s="282"/>
      <c r="BI19" s="282"/>
      <c r="BJ19" s="282"/>
      <c r="BK19" s="282"/>
      <c r="BL19" s="283"/>
      <c r="BM19" s="281">
        <v>2011</v>
      </c>
      <c r="BN19" s="282"/>
      <c r="BO19" s="282"/>
      <c r="BP19" s="282"/>
      <c r="BQ19" s="282"/>
      <c r="BR19" s="282"/>
      <c r="BS19" s="282"/>
      <c r="BT19" s="282"/>
      <c r="BU19" s="282"/>
      <c r="BV19" s="283"/>
      <c r="BW19" s="281">
        <v>2012</v>
      </c>
      <c r="BX19" s="282"/>
      <c r="BY19" s="282"/>
      <c r="BZ19" s="282"/>
      <c r="CA19" s="282"/>
      <c r="CB19" s="282"/>
      <c r="CC19" s="282"/>
      <c r="CD19" s="282"/>
      <c r="CE19" s="282"/>
      <c r="CF19" s="282"/>
      <c r="CG19" s="282"/>
      <c r="CH19" s="282"/>
      <c r="CI19" s="283"/>
      <c r="CJ19" s="281">
        <v>2013</v>
      </c>
      <c r="CK19" s="282"/>
      <c r="CL19" s="282"/>
      <c r="CM19" s="283"/>
      <c r="CN19" s="287" t="s">
        <v>192</v>
      </c>
      <c r="CO19" s="288"/>
      <c r="CP19" s="289"/>
      <c r="CQ19" s="139" t="s">
        <v>49</v>
      </c>
      <c r="CR19" s="140"/>
    </row>
    <row r="20" spans="1:96" ht="14.25" customHeight="1" x14ac:dyDescent="0.2">
      <c r="C20" s="293" t="s">
        <v>40</v>
      </c>
      <c r="D20" s="296" t="s">
        <v>0</v>
      </c>
      <c r="E20" s="275" t="s">
        <v>73</v>
      </c>
      <c r="F20" s="267" t="s">
        <v>98</v>
      </c>
      <c r="G20" s="267" t="s">
        <v>51</v>
      </c>
      <c r="H20" s="267" t="s">
        <v>91</v>
      </c>
      <c r="I20" s="267" t="s">
        <v>10</v>
      </c>
      <c r="J20" s="267" t="s">
        <v>8</v>
      </c>
      <c r="K20" s="267" t="s">
        <v>42</v>
      </c>
      <c r="L20" s="267" t="s">
        <v>51</v>
      </c>
      <c r="M20" s="267" t="s">
        <v>91</v>
      </c>
      <c r="N20" s="270" t="s">
        <v>9</v>
      </c>
      <c r="O20" s="275" t="s">
        <v>74</v>
      </c>
      <c r="P20" s="267" t="s">
        <v>99</v>
      </c>
      <c r="Q20" s="267" t="s">
        <v>89</v>
      </c>
      <c r="R20" s="267" t="s">
        <v>92</v>
      </c>
      <c r="S20" s="267" t="s">
        <v>11</v>
      </c>
      <c r="T20" s="267" t="s">
        <v>12</v>
      </c>
      <c r="U20" s="267" t="s">
        <v>43</v>
      </c>
      <c r="V20" s="267" t="s">
        <v>89</v>
      </c>
      <c r="W20" s="267" t="s">
        <v>92</v>
      </c>
      <c r="X20" s="270" t="s">
        <v>13</v>
      </c>
      <c r="Y20" s="275" t="s">
        <v>75</v>
      </c>
      <c r="Z20" s="267" t="s">
        <v>100</v>
      </c>
      <c r="AA20" s="267" t="s">
        <v>52</v>
      </c>
      <c r="AB20" s="267" t="s">
        <v>93</v>
      </c>
      <c r="AC20" s="267" t="s">
        <v>23</v>
      </c>
      <c r="AD20" s="267" t="s">
        <v>25</v>
      </c>
      <c r="AE20" s="267" t="s">
        <v>44</v>
      </c>
      <c r="AF20" s="267" t="s">
        <v>52</v>
      </c>
      <c r="AG20" s="267" t="s">
        <v>93</v>
      </c>
      <c r="AH20" s="270" t="s">
        <v>24</v>
      </c>
      <c r="AI20" s="275" t="s">
        <v>76</v>
      </c>
      <c r="AJ20" s="267" t="s">
        <v>101</v>
      </c>
      <c r="AK20" s="267" t="s">
        <v>53</v>
      </c>
      <c r="AL20" s="267" t="s">
        <v>94</v>
      </c>
      <c r="AM20" s="267" t="s">
        <v>26</v>
      </c>
      <c r="AN20" s="267" t="s">
        <v>27</v>
      </c>
      <c r="AO20" s="267" t="s">
        <v>45</v>
      </c>
      <c r="AP20" s="267" t="s">
        <v>53</v>
      </c>
      <c r="AQ20" s="267" t="s">
        <v>94</v>
      </c>
      <c r="AR20" s="270" t="s">
        <v>28</v>
      </c>
      <c r="AS20" s="275" t="s">
        <v>77</v>
      </c>
      <c r="AT20" s="267" t="s">
        <v>102</v>
      </c>
      <c r="AU20" s="267" t="s">
        <v>54</v>
      </c>
      <c r="AV20" s="267" t="s">
        <v>95</v>
      </c>
      <c r="AW20" s="267" t="s">
        <v>29</v>
      </c>
      <c r="AX20" s="267" t="s">
        <v>30</v>
      </c>
      <c r="AY20" s="267" t="s">
        <v>46</v>
      </c>
      <c r="AZ20" s="267" t="s">
        <v>54</v>
      </c>
      <c r="BA20" s="267" t="s">
        <v>95</v>
      </c>
      <c r="BB20" s="270" t="s">
        <v>31</v>
      </c>
      <c r="BC20" s="275" t="s">
        <v>78</v>
      </c>
      <c r="BD20" s="267" t="s">
        <v>103</v>
      </c>
      <c r="BE20" s="267" t="s">
        <v>55</v>
      </c>
      <c r="BF20" s="267" t="s">
        <v>96</v>
      </c>
      <c r="BG20" s="267" t="s">
        <v>36</v>
      </c>
      <c r="BH20" s="267" t="s">
        <v>37</v>
      </c>
      <c r="BI20" s="267" t="s">
        <v>47</v>
      </c>
      <c r="BJ20" s="267" t="s">
        <v>55</v>
      </c>
      <c r="BK20" s="267" t="s">
        <v>96</v>
      </c>
      <c r="BL20" s="270" t="s">
        <v>38</v>
      </c>
      <c r="BM20" s="275" t="s">
        <v>80</v>
      </c>
      <c r="BN20" s="267" t="s">
        <v>104</v>
      </c>
      <c r="BO20" s="267" t="s">
        <v>81</v>
      </c>
      <c r="BP20" s="267" t="s">
        <v>96</v>
      </c>
      <c r="BQ20" s="267" t="s">
        <v>82</v>
      </c>
      <c r="BR20" s="267" t="s">
        <v>83</v>
      </c>
      <c r="BS20" s="267" t="s">
        <v>84</v>
      </c>
      <c r="BT20" s="267" t="s">
        <v>81</v>
      </c>
      <c r="BU20" s="267" t="s">
        <v>97</v>
      </c>
      <c r="BV20" s="270" t="s">
        <v>85</v>
      </c>
      <c r="BW20" s="275" t="s">
        <v>174</v>
      </c>
      <c r="BX20" s="267" t="s">
        <v>175</v>
      </c>
      <c r="BY20" s="267" t="s">
        <v>176</v>
      </c>
      <c r="BZ20" s="267" t="s">
        <v>177</v>
      </c>
      <c r="CA20" s="267" t="s">
        <v>178</v>
      </c>
      <c r="CB20" s="267" t="s">
        <v>179</v>
      </c>
      <c r="CC20" s="267" t="s">
        <v>180</v>
      </c>
      <c r="CD20" s="267" t="s">
        <v>181</v>
      </c>
      <c r="CE20" s="267" t="s">
        <v>182</v>
      </c>
      <c r="CF20" s="267" t="s">
        <v>183</v>
      </c>
      <c r="CG20" s="267" t="s">
        <v>176</v>
      </c>
      <c r="CH20" s="267" t="s">
        <v>184</v>
      </c>
      <c r="CI20" s="270" t="s">
        <v>185</v>
      </c>
      <c r="CJ20" s="267" t="s">
        <v>186</v>
      </c>
      <c r="CK20" s="267" t="s">
        <v>187</v>
      </c>
      <c r="CL20" s="278" t="s">
        <v>188</v>
      </c>
      <c r="CM20" s="278" t="s">
        <v>189</v>
      </c>
      <c r="CN20" s="275" t="s">
        <v>190</v>
      </c>
      <c r="CO20" s="267" t="s">
        <v>191</v>
      </c>
      <c r="CP20" s="270" t="s">
        <v>48</v>
      </c>
      <c r="CQ20" s="284" t="s">
        <v>193</v>
      </c>
      <c r="CR20" s="270" t="s">
        <v>194</v>
      </c>
    </row>
    <row r="21" spans="1:96" ht="24.75" customHeight="1" x14ac:dyDescent="0.2">
      <c r="C21" s="294"/>
      <c r="D21" s="297"/>
      <c r="E21" s="276"/>
      <c r="F21" s="273"/>
      <c r="G21" s="268"/>
      <c r="H21" s="268"/>
      <c r="I21" s="268"/>
      <c r="J21" s="273"/>
      <c r="K21" s="268"/>
      <c r="L21" s="268"/>
      <c r="M21" s="268"/>
      <c r="N21" s="271"/>
      <c r="O21" s="276"/>
      <c r="P21" s="273"/>
      <c r="Q21" s="268"/>
      <c r="R21" s="268"/>
      <c r="S21" s="268"/>
      <c r="T21" s="273"/>
      <c r="U21" s="268"/>
      <c r="V21" s="268"/>
      <c r="W21" s="268"/>
      <c r="X21" s="271"/>
      <c r="Y21" s="276"/>
      <c r="Z21" s="273"/>
      <c r="AA21" s="268"/>
      <c r="AB21" s="268"/>
      <c r="AC21" s="268"/>
      <c r="AD21" s="273"/>
      <c r="AE21" s="268"/>
      <c r="AF21" s="268"/>
      <c r="AG21" s="268"/>
      <c r="AH21" s="271"/>
      <c r="AI21" s="276"/>
      <c r="AJ21" s="273"/>
      <c r="AK21" s="268"/>
      <c r="AL21" s="268"/>
      <c r="AM21" s="268"/>
      <c r="AN21" s="273"/>
      <c r="AO21" s="268"/>
      <c r="AP21" s="268"/>
      <c r="AQ21" s="268"/>
      <c r="AR21" s="271"/>
      <c r="AS21" s="276"/>
      <c r="AT21" s="273"/>
      <c r="AU21" s="268"/>
      <c r="AV21" s="268"/>
      <c r="AW21" s="268"/>
      <c r="AX21" s="273"/>
      <c r="AY21" s="268"/>
      <c r="AZ21" s="268"/>
      <c r="BA21" s="268"/>
      <c r="BB21" s="271"/>
      <c r="BC21" s="276"/>
      <c r="BD21" s="273"/>
      <c r="BE21" s="268"/>
      <c r="BF21" s="268"/>
      <c r="BG21" s="268"/>
      <c r="BH21" s="273"/>
      <c r="BI21" s="268"/>
      <c r="BJ21" s="268"/>
      <c r="BK21" s="268"/>
      <c r="BL21" s="271"/>
      <c r="BM21" s="276"/>
      <c r="BN21" s="273"/>
      <c r="BO21" s="268"/>
      <c r="BP21" s="268"/>
      <c r="BQ21" s="268"/>
      <c r="BR21" s="273"/>
      <c r="BS21" s="268"/>
      <c r="BT21" s="268"/>
      <c r="BU21" s="268"/>
      <c r="BV21" s="271"/>
      <c r="BW21" s="276"/>
      <c r="BX21" s="273"/>
      <c r="BY21" s="268"/>
      <c r="BZ21" s="268"/>
      <c r="CA21" s="268"/>
      <c r="CB21" s="268"/>
      <c r="CC21" s="268"/>
      <c r="CD21" s="268"/>
      <c r="CE21" s="273"/>
      <c r="CF21" s="268"/>
      <c r="CG21" s="268"/>
      <c r="CH21" s="268"/>
      <c r="CI21" s="271"/>
      <c r="CJ21" s="268"/>
      <c r="CK21" s="268"/>
      <c r="CL21" s="279"/>
      <c r="CM21" s="279"/>
      <c r="CN21" s="276"/>
      <c r="CO21" s="273"/>
      <c r="CP21" s="271"/>
      <c r="CQ21" s="285"/>
      <c r="CR21" s="271"/>
    </row>
    <row r="22" spans="1:96" ht="36.75" customHeight="1" thickBot="1" x14ac:dyDescent="0.25">
      <c r="B22" s="21"/>
      <c r="C22" s="295"/>
      <c r="D22" s="298"/>
      <c r="E22" s="277"/>
      <c r="F22" s="274"/>
      <c r="G22" s="269"/>
      <c r="H22" s="269"/>
      <c r="I22" s="269"/>
      <c r="J22" s="274"/>
      <c r="K22" s="269"/>
      <c r="L22" s="269"/>
      <c r="M22" s="269"/>
      <c r="N22" s="272"/>
      <c r="O22" s="277"/>
      <c r="P22" s="274"/>
      <c r="Q22" s="269"/>
      <c r="R22" s="269"/>
      <c r="S22" s="269"/>
      <c r="T22" s="274"/>
      <c r="U22" s="269"/>
      <c r="V22" s="269"/>
      <c r="W22" s="269"/>
      <c r="X22" s="272"/>
      <c r="Y22" s="277"/>
      <c r="Z22" s="274"/>
      <c r="AA22" s="269"/>
      <c r="AB22" s="269"/>
      <c r="AC22" s="269"/>
      <c r="AD22" s="274"/>
      <c r="AE22" s="269"/>
      <c r="AF22" s="269"/>
      <c r="AG22" s="269"/>
      <c r="AH22" s="272"/>
      <c r="AI22" s="277"/>
      <c r="AJ22" s="274"/>
      <c r="AK22" s="269"/>
      <c r="AL22" s="269"/>
      <c r="AM22" s="269"/>
      <c r="AN22" s="274"/>
      <c r="AO22" s="269"/>
      <c r="AP22" s="269"/>
      <c r="AQ22" s="269"/>
      <c r="AR22" s="272"/>
      <c r="AS22" s="277"/>
      <c r="AT22" s="274"/>
      <c r="AU22" s="269"/>
      <c r="AV22" s="269"/>
      <c r="AW22" s="269"/>
      <c r="AX22" s="274"/>
      <c r="AY22" s="269"/>
      <c r="AZ22" s="269"/>
      <c r="BA22" s="269"/>
      <c r="BB22" s="272"/>
      <c r="BC22" s="277"/>
      <c r="BD22" s="274"/>
      <c r="BE22" s="269"/>
      <c r="BF22" s="269"/>
      <c r="BG22" s="269"/>
      <c r="BH22" s="274"/>
      <c r="BI22" s="269"/>
      <c r="BJ22" s="269"/>
      <c r="BK22" s="269"/>
      <c r="BL22" s="272"/>
      <c r="BM22" s="277"/>
      <c r="BN22" s="274"/>
      <c r="BO22" s="269"/>
      <c r="BP22" s="269"/>
      <c r="BQ22" s="269"/>
      <c r="BR22" s="274"/>
      <c r="BS22" s="269"/>
      <c r="BT22" s="269"/>
      <c r="BU22" s="269"/>
      <c r="BV22" s="272"/>
      <c r="BW22" s="277"/>
      <c r="BX22" s="274"/>
      <c r="BY22" s="269"/>
      <c r="BZ22" s="269"/>
      <c r="CA22" s="269"/>
      <c r="CB22" s="269"/>
      <c r="CC22" s="269"/>
      <c r="CD22" s="269"/>
      <c r="CE22" s="274"/>
      <c r="CF22" s="269"/>
      <c r="CG22" s="269"/>
      <c r="CH22" s="269"/>
      <c r="CI22" s="272"/>
      <c r="CJ22" s="269"/>
      <c r="CK22" s="269"/>
      <c r="CL22" s="280"/>
      <c r="CM22" s="280"/>
      <c r="CN22" s="277"/>
      <c r="CO22" s="274"/>
      <c r="CP22" s="272" t="s">
        <v>22</v>
      </c>
      <c r="CQ22" s="286"/>
      <c r="CR22" s="272"/>
    </row>
    <row r="23" spans="1:96" s="162" customFormat="1" ht="33.75" customHeight="1" thickBot="1" x14ac:dyDescent="0.25">
      <c r="A23" s="1"/>
      <c r="B23" s="1"/>
      <c r="C23" s="59" t="s">
        <v>60</v>
      </c>
      <c r="D23" s="5"/>
      <c r="E23" s="151"/>
      <c r="F23" s="152"/>
      <c r="G23" s="153"/>
      <c r="H23" s="153"/>
      <c r="I23" s="153"/>
      <c r="J23" s="153"/>
      <c r="K23" s="153"/>
      <c r="L23" s="153"/>
      <c r="M23" s="153"/>
      <c r="N23" s="154"/>
      <c r="O23" s="151"/>
      <c r="P23" s="152"/>
      <c r="Q23" s="153"/>
      <c r="R23" s="153"/>
      <c r="S23" s="153"/>
      <c r="T23" s="153"/>
      <c r="U23" s="153"/>
      <c r="V23" s="153"/>
      <c r="W23" s="153"/>
      <c r="X23" s="154"/>
      <c r="Y23" s="151"/>
      <c r="Z23" s="152"/>
      <c r="AA23" s="153"/>
      <c r="AB23" s="153"/>
      <c r="AC23" s="153"/>
      <c r="AD23" s="153"/>
      <c r="AE23" s="153"/>
      <c r="AF23" s="153"/>
      <c r="AG23" s="153"/>
      <c r="AH23" s="154"/>
      <c r="AI23" s="151"/>
      <c r="AJ23" s="152"/>
      <c r="AK23" s="153"/>
      <c r="AL23" s="153"/>
      <c r="AM23" s="153"/>
      <c r="AN23" s="153"/>
      <c r="AO23" s="153"/>
      <c r="AP23" s="153"/>
      <c r="AQ23" s="153"/>
      <c r="AR23" s="154"/>
      <c r="AS23" s="151"/>
      <c r="AT23" s="152"/>
      <c r="AU23" s="153"/>
      <c r="AV23" s="153"/>
      <c r="AW23" s="153"/>
      <c r="AX23" s="153"/>
      <c r="AY23" s="153"/>
      <c r="AZ23" s="153"/>
      <c r="BA23" s="153"/>
      <c r="BB23" s="154"/>
      <c r="BC23" s="151"/>
      <c r="BD23" s="152"/>
      <c r="BE23" s="153"/>
      <c r="BF23" s="153"/>
      <c r="BG23" s="153"/>
      <c r="BH23" s="153"/>
      <c r="BI23" s="153"/>
      <c r="BJ23" s="153"/>
      <c r="BK23" s="153"/>
      <c r="BL23" s="154"/>
      <c r="BM23" s="151"/>
      <c r="BN23" s="152"/>
      <c r="BO23" s="153"/>
      <c r="BP23" s="153"/>
      <c r="BQ23" s="153"/>
      <c r="BR23" s="153"/>
      <c r="BS23" s="153"/>
      <c r="BT23" s="153"/>
      <c r="BU23" s="153"/>
      <c r="BV23" s="154"/>
      <c r="BW23" s="151"/>
      <c r="BX23" s="152"/>
      <c r="BY23" s="153"/>
      <c r="BZ23" s="153"/>
      <c r="CA23" s="153"/>
      <c r="CB23" s="153"/>
      <c r="CC23" s="153"/>
      <c r="CD23" s="153"/>
      <c r="CE23" s="153"/>
      <c r="CF23" s="153"/>
      <c r="CG23" s="153"/>
      <c r="CH23" s="153"/>
      <c r="CI23" s="154"/>
      <c r="CJ23" s="155"/>
      <c r="CK23" s="156"/>
      <c r="CL23" s="153"/>
      <c r="CM23" s="157"/>
      <c r="CN23" s="158"/>
      <c r="CO23" s="158"/>
      <c r="CP23" s="159"/>
      <c r="CQ23" s="160"/>
      <c r="CR23" s="161"/>
    </row>
    <row r="24" spans="1:96" s="162" customFormat="1" ht="15" customHeight="1" thickBot="1" x14ac:dyDescent="0.25">
      <c r="A24" s="1">
        <v>1</v>
      </c>
      <c r="B24" s="1"/>
      <c r="C24" s="5" t="s">
        <v>62</v>
      </c>
      <c r="D24" s="8">
        <v>1550</v>
      </c>
      <c r="E24" s="163"/>
      <c r="F24" s="164"/>
      <c r="G24" s="164"/>
      <c r="H24" s="164"/>
      <c r="I24" s="165">
        <f>E24+F24-G24+H24</f>
        <v>0</v>
      </c>
      <c r="J24" s="164"/>
      <c r="K24" s="164"/>
      <c r="L24" s="164"/>
      <c r="M24" s="164"/>
      <c r="N24" s="166">
        <f>J24+K24-L24+M24</f>
        <v>0</v>
      </c>
      <c r="O24" s="167">
        <f>I24</f>
        <v>0</v>
      </c>
      <c r="P24" s="164">
        <v>5204</v>
      </c>
      <c r="Q24" s="164"/>
      <c r="R24" s="164"/>
      <c r="S24" s="165">
        <f>O24+P24-Q24+R24</f>
        <v>5204</v>
      </c>
      <c r="T24" s="168">
        <f>N24</f>
        <v>0</v>
      </c>
      <c r="U24" s="164">
        <v>113</v>
      </c>
      <c r="V24" s="164"/>
      <c r="W24" s="164"/>
      <c r="X24" s="166">
        <f>T24+U24-V24+W24</f>
        <v>113</v>
      </c>
      <c r="Y24" s="167">
        <f>S24</f>
        <v>5204</v>
      </c>
      <c r="Z24" s="215">
        <v>2822</v>
      </c>
      <c r="AA24" s="215"/>
      <c r="AB24" s="164"/>
      <c r="AC24" s="165">
        <f>Y24+Z24-AA24+AB24</f>
        <v>8026</v>
      </c>
      <c r="AD24" s="168">
        <f>X24</f>
        <v>113</v>
      </c>
      <c r="AE24" s="216">
        <v>279</v>
      </c>
      <c r="AF24" s="216"/>
      <c r="AG24" s="164"/>
      <c r="AH24" s="166">
        <f>AD24+AE24-AF24+AG24</f>
        <v>392</v>
      </c>
      <c r="AI24" s="167">
        <f>AC24</f>
        <v>8026</v>
      </c>
      <c r="AJ24" s="217">
        <v>2704</v>
      </c>
      <c r="AK24" s="164"/>
      <c r="AL24" s="164"/>
      <c r="AM24" s="165">
        <f>AI24+AJ24-AK24+AL24</f>
        <v>10730</v>
      </c>
      <c r="AN24" s="168">
        <f>AH24</f>
        <v>392</v>
      </c>
      <c r="AO24" s="218">
        <v>338</v>
      </c>
      <c r="AP24" s="164"/>
      <c r="AQ24" s="164"/>
      <c r="AR24" s="166">
        <f>AN24+AO24-AP24+AQ24</f>
        <v>730</v>
      </c>
      <c r="AS24" s="167">
        <f>AM24</f>
        <v>10730</v>
      </c>
      <c r="AT24" s="219">
        <v>-7667</v>
      </c>
      <c r="AU24" s="164"/>
      <c r="AV24" s="220">
        <v>17678</v>
      </c>
      <c r="AW24" s="165">
        <f>AS24+AT24-AU24+AV24</f>
        <v>20741</v>
      </c>
      <c r="AX24" s="168">
        <f>AR24</f>
        <v>730</v>
      </c>
      <c r="AY24" s="221">
        <v>107</v>
      </c>
      <c r="AZ24" s="221"/>
      <c r="BA24" s="221">
        <v>477</v>
      </c>
      <c r="BB24" s="166">
        <f>AX24+AY24-AZ24+BA24</f>
        <v>1314</v>
      </c>
      <c r="BC24" s="167">
        <f>AW24</f>
        <v>20741</v>
      </c>
      <c r="BD24" s="225">
        <v>-8037</v>
      </c>
      <c r="BE24" s="225">
        <v>10730</v>
      </c>
      <c r="BF24" s="164"/>
      <c r="BG24" s="165">
        <f>BC24+BD24-BE24+BF24</f>
        <v>1974</v>
      </c>
      <c r="BH24" s="168">
        <f>BB24</f>
        <v>1314</v>
      </c>
      <c r="BI24" s="226">
        <v>71</v>
      </c>
      <c r="BJ24" s="226">
        <v>809</v>
      </c>
      <c r="BK24" s="226"/>
      <c r="BL24" s="166">
        <f>BH24+BI24-BJ24+BK24</f>
        <v>576</v>
      </c>
      <c r="BM24" s="167">
        <f>BG24</f>
        <v>1974</v>
      </c>
      <c r="BN24" s="231">
        <v>8523.27</v>
      </c>
      <c r="BO24" s="164"/>
      <c r="BP24" s="164"/>
      <c r="BQ24" s="165">
        <f t="shared" ref="BQ24:BQ34" si="0">BM24+BN24-BO24+SUM(BP24:BP24)</f>
        <v>10497.27</v>
      </c>
      <c r="BR24" s="168">
        <f t="shared" ref="BR24:BR34" si="1">BL24</f>
        <v>576</v>
      </c>
      <c r="BS24" s="232">
        <v>51</v>
      </c>
      <c r="BT24" s="164"/>
      <c r="BU24" s="164"/>
      <c r="BV24" s="166">
        <f>BR24+BS24-BT24+BU24</f>
        <v>627</v>
      </c>
      <c r="BW24" s="167">
        <f>BQ24</f>
        <v>10497.27</v>
      </c>
      <c r="BX24" s="234">
        <v>12064</v>
      </c>
      <c r="BY24" s="234">
        <v>2550</v>
      </c>
      <c r="BZ24" s="164"/>
      <c r="CA24" s="164"/>
      <c r="CB24" s="164"/>
      <c r="CC24" s="164"/>
      <c r="CD24" s="165">
        <f>BW24+BX24-BY24+SUM(BZ24:CC24)</f>
        <v>20011.27</v>
      </c>
      <c r="CE24" s="168">
        <f>BV24</f>
        <v>627</v>
      </c>
      <c r="CF24" s="235">
        <v>240</v>
      </c>
      <c r="CG24" s="235">
        <v>31</v>
      </c>
      <c r="CH24" s="164"/>
      <c r="CI24" s="166">
        <f>CE24+CF24-CG24+CH24</f>
        <v>836</v>
      </c>
      <c r="CJ24" s="163"/>
      <c r="CK24" s="245"/>
      <c r="CL24" s="168">
        <f>CD24-CJ24</f>
        <v>20011.27</v>
      </c>
      <c r="CM24" s="169">
        <f>CI24-CK24</f>
        <v>836</v>
      </c>
      <c r="CN24" s="246">
        <v>294</v>
      </c>
      <c r="CO24" s="164"/>
      <c r="CP24" s="159">
        <f>SUM(CL24:CO24)</f>
        <v>21141.27</v>
      </c>
      <c r="CQ24" s="171">
        <f>CP24</f>
        <v>21141.27</v>
      </c>
      <c r="CR24" s="159">
        <f>CQ24-SUM(CD24,CI24)</f>
        <v>294</v>
      </c>
    </row>
    <row r="25" spans="1:96" s="162" customFormat="1" ht="15" thickBot="1" x14ac:dyDescent="0.25">
      <c r="A25" s="1">
        <v>2</v>
      </c>
      <c r="B25" s="1"/>
      <c r="C25" s="9" t="s">
        <v>1</v>
      </c>
      <c r="D25" s="8">
        <v>1580</v>
      </c>
      <c r="E25" s="163"/>
      <c r="F25" s="164"/>
      <c r="G25" s="164"/>
      <c r="H25" s="164"/>
      <c r="I25" s="165">
        <f t="shared" ref="I25:I32" si="2">E25+F25-G25+H25</f>
        <v>0</v>
      </c>
      <c r="J25" s="164"/>
      <c r="K25" s="164"/>
      <c r="L25" s="164"/>
      <c r="M25" s="164"/>
      <c r="N25" s="166">
        <f t="shared" ref="N25:N32" si="3">J25+K25-L25+M25</f>
        <v>0</v>
      </c>
      <c r="O25" s="167">
        <f t="shared" ref="O25:O32" si="4">I25</f>
        <v>0</v>
      </c>
      <c r="P25" s="164">
        <v>7837</v>
      </c>
      <c r="Q25" s="164"/>
      <c r="R25" s="164"/>
      <c r="S25" s="165">
        <f t="shared" ref="S25:S32" si="5">O25+P25-Q25+R25</f>
        <v>7837</v>
      </c>
      <c r="T25" s="168">
        <f t="shared" ref="T25:T32" si="6">N25</f>
        <v>0</v>
      </c>
      <c r="U25" s="164">
        <v>782</v>
      </c>
      <c r="V25" s="164"/>
      <c r="W25" s="164"/>
      <c r="X25" s="166">
        <f t="shared" ref="X25:X32" si="7">T25+U25-V25+W25</f>
        <v>782</v>
      </c>
      <c r="Y25" s="167">
        <f t="shared" ref="Y25:Y32" si="8">S25</f>
        <v>7837</v>
      </c>
      <c r="Z25" s="215">
        <v>3838</v>
      </c>
      <c r="AA25" s="215"/>
      <c r="AB25" s="164"/>
      <c r="AC25" s="165">
        <f t="shared" ref="AC25:AC32" si="9">Y25+Z25-AA25+AB25</f>
        <v>11675</v>
      </c>
      <c r="AD25" s="168">
        <f t="shared" ref="AD25:AD32" si="10">X25</f>
        <v>782</v>
      </c>
      <c r="AE25" s="216">
        <v>579</v>
      </c>
      <c r="AF25" s="216"/>
      <c r="AG25" s="164"/>
      <c r="AH25" s="166">
        <f t="shared" ref="AH25:AH32" si="11">AD25+AE25-AF25+AG25</f>
        <v>1361</v>
      </c>
      <c r="AI25" s="167">
        <f t="shared" ref="AI25:AI32" si="12">AC25</f>
        <v>11675</v>
      </c>
      <c r="AJ25" s="217">
        <v>-3239</v>
      </c>
      <c r="AK25" s="164"/>
      <c r="AL25" s="164"/>
      <c r="AM25" s="165">
        <f t="shared" ref="AM25:AM32" si="13">AI25+AJ25-AK25+AL25</f>
        <v>8436</v>
      </c>
      <c r="AN25" s="168">
        <f t="shared" ref="AN25:AN32" si="14">AH25</f>
        <v>1361</v>
      </c>
      <c r="AO25" s="218">
        <v>446</v>
      </c>
      <c r="AP25" s="164"/>
      <c r="AQ25" s="164"/>
      <c r="AR25" s="166">
        <f t="shared" ref="AR25:AR32" si="15">AN25+AO25-AP25+AQ25</f>
        <v>1807</v>
      </c>
      <c r="AS25" s="167">
        <f t="shared" ref="AS25:AS32" si="16">AM25</f>
        <v>8436</v>
      </c>
      <c r="AT25" s="219">
        <v>-25939</v>
      </c>
      <c r="AU25" s="164"/>
      <c r="AV25" s="164"/>
      <c r="AW25" s="165">
        <f t="shared" ref="AW25:AW32" si="17">AS25+AT25-AU25+AV25</f>
        <v>-17503</v>
      </c>
      <c r="AX25" s="168">
        <f t="shared" ref="AX25:AX32" si="18">AR25</f>
        <v>1807</v>
      </c>
      <c r="AY25" s="221">
        <v>56</v>
      </c>
      <c r="AZ25" s="221"/>
      <c r="BA25" s="221"/>
      <c r="BB25" s="166">
        <f t="shared" ref="BB25:BB32" si="19">AX25+AY25-AZ25+BA25</f>
        <v>1863</v>
      </c>
      <c r="BC25" s="167">
        <f t="shared" ref="BC25:BC32" si="20">AW25</f>
        <v>-17503</v>
      </c>
      <c r="BD25" s="225">
        <v>-50835</v>
      </c>
      <c r="BE25" s="225">
        <v>8435</v>
      </c>
      <c r="BF25" s="164"/>
      <c r="BG25" s="165">
        <f t="shared" ref="BG25:BG33" si="21">BC25+BD25-BE25+SUM(BF25:BF25)</f>
        <v>-76773</v>
      </c>
      <c r="BH25" s="168">
        <f t="shared" ref="BH25:BH32" si="22">BB25</f>
        <v>1863</v>
      </c>
      <c r="BI25" s="226">
        <v>-348</v>
      </c>
      <c r="BJ25" s="226">
        <v>1868</v>
      </c>
      <c r="BK25" s="226"/>
      <c r="BL25" s="166">
        <f t="shared" ref="BL25:BL32" si="23">BH25+BI25-BJ25+BK25</f>
        <v>-353</v>
      </c>
      <c r="BM25" s="167">
        <f t="shared" ref="BM25:BM30" si="24">BG25</f>
        <v>-76773</v>
      </c>
      <c r="BN25" s="231">
        <v>-23288</v>
      </c>
      <c r="BO25" s="164"/>
      <c r="BP25" s="164"/>
      <c r="BQ25" s="165">
        <f t="shared" si="0"/>
        <v>-100061</v>
      </c>
      <c r="BR25" s="168">
        <f t="shared" si="1"/>
        <v>-353</v>
      </c>
      <c r="BS25" s="232">
        <v>-1316.08</v>
      </c>
      <c r="BT25" s="164"/>
      <c r="BU25" s="164"/>
      <c r="BV25" s="166">
        <f t="shared" ref="BV25:BV32" si="25">BR25+BS25-BT25+BU25</f>
        <v>-1669.08</v>
      </c>
      <c r="BW25" s="167">
        <f t="shared" ref="BW25:BW30" si="26">BQ25</f>
        <v>-100061</v>
      </c>
      <c r="BX25" s="234">
        <v>898</v>
      </c>
      <c r="BY25" s="234">
        <v>-77125</v>
      </c>
      <c r="BZ25" s="164"/>
      <c r="CA25" s="164"/>
      <c r="CB25" s="164"/>
      <c r="CC25" s="164"/>
      <c r="CD25" s="165">
        <f t="shared" ref="CD25:CD32" si="27">BW25+BX25-BY25+SUM(BZ25:CC25)</f>
        <v>-22038</v>
      </c>
      <c r="CE25" s="168">
        <f t="shared" ref="CE25:CE30" si="28">BV25</f>
        <v>-1669.08</v>
      </c>
      <c r="CF25" s="235">
        <v>-815</v>
      </c>
      <c r="CG25" s="235">
        <v>-1613</v>
      </c>
      <c r="CH25" s="164"/>
      <c r="CI25" s="166">
        <f t="shared" ref="CI25:CI32" si="29">CE25+CF25-CG25+CH25</f>
        <v>-871.07999999999993</v>
      </c>
      <c r="CJ25" s="163"/>
      <c r="CK25" s="245"/>
      <c r="CL25" s="168">
        <f t="shared" ref="CL25:CL34" si="30">CD25-CJ25</f>
        <v>-22038</v>
      </c>
      <c r="CM25" s="169">
        <f t="shared" ref="CM25:CM34" si="31">CI25-CK25</f>
        <v>-871.07999999999993</v>
      </c>
      <c r="CN25" s="246">
        <v>-324</v>
      </c>
      <c r="CO25" s="164"/>
      <c r="CP25" s="159">
        <f t="shared" ref="CP25:CP88" si="32">SUM(CL25:CO25)</f>
        <v>-23233.08</v>
      </c>
      <c r="CQ25" s="171">
        <f t="shared" ref="CQ25:CQ34" si="33">CP25</f>
        <v>-23233.08</v>
      </c>
      <c r="CR25" s="159">
        <f t="shared" ref="CR25:CR88" si="34">CQ25-SUM(CD25,CI25)</f>
        <v>-324</v>
      </c>
    </row>
    <row r="26" spans="1:96" s="162" customFormat="1" ht="15" thickBot="1" x14ac:dyDescent="0.25">
      <c r="A26" s="1">
        <v>3</v>
      </c>
      <c r="B26" s="1"/>
      <c r="C26" s="9" t="s">
        <v>2</v>
      </c>
      <c r="D26" s="8">
        <v>1584</v>
      </c>
      <c r="E26" s="163"/>
      <c r="F26" s="164"/>
      <c r="G26" s="164"/>
      <c r="H26" s="164"/>
      <c r="I26" s="165">
        <f t="shared" si="2"/>
        <v>0</v>
      </c>
      <c r="J26" s="164"/>
      <c r="K26" s="164"/>
      <c r="L26" s="164"/>
      <c r="M26" s="164"/>
      <c r="N26" s="166">
        <f t="shared" si="3"/>
        <v>0</v>
      </c>
      <c r="O26" s="167">
        <f t="shared" si="4"/>
        <v>0</v>
      </c>
      <c r="P26" s="164">
        <v>-9687</v>
      </c>
      <c r="Q26" s="164"/>
      <c r="R26" s="164"/>
      <c r="S26" s="165">
        <f t="shared" si="5"/>
        <v>-9687</v>
      </c>
      <c r="T26" s="168">
        <f t="shared" si="6"/>
        <v>0</v>
      </c>
      <c r="U26" s="164">
        <v>499</v>
      </c>
      <c r="V26" s="164"/>
      <c r="W26" s="164"/>
      <c r="X26" s="166">
        <f t="shared" si="7"/>
        <v>499</v>
      </c>
      <c r="Y26" s="167">
        <f t="shared" si="8"/>
        <v>-9687</v>
      </c>
      <c r="Z26" s="215">
        <v>-3808</v>
      </c>
      <c r="AA26" s="215"/>
      <c r="AB26" s="164"/>
      <c r="AC26" s="165">
        <f t="shared" si="9"/>
        <v>-13495</v>
      </c>
      <c r="AD26" s="168">
        <f t="shared" si="10"/>
        <v>499</v>
      </c>
      <c r="AE26" s="216">
        <v>-1019</v>
      </c>
      <c r="AF26" s="216"/>
      <c r="AG26" s="164"/>
      <c r="AH26" s="166">
        <f t="shared" si="11"/>
        <v>-520</v>
      </c>
      <c r="AI26" s="167">
        <f t="shared" si="12"/>
        <v>-13495</v>
      </c>
      <c r="AJ26" s="217">
        <v>-12646</v>
      </c>
      <c r="AK26" s="164"/>
      <c r="AL26" s="164"/>
      <c r="AM26" s="165">
        <f t="shared" si="13"/>
        <v>-26141</v>
      </c>
      <c r="AN26" s="168">
        <f t="shared" si="14"/>
        <v>-520</v>
      </c>
      <c r="AO26" s="218">
        <v>-848</v>
      </c>
      <c r="AP26" s="164"/>
      <c r="AQ26" s="164"/>
      <c r="AR26" s="166">
        <f t="shared" si="15"/>
        <v>-1368</v>
      </c>
      <c r="AS26" s="167">
        <f t="shared" si="16"/>
        <v>-26141</v>
      </c>
      <c r="AT26" s="219">
        <v>-14152</v>
      </c>
      <c r="AU26" s="164"/>
      <c r="AV26" s="164"/>
      <c r="AW26" s="165">
        <f t="shared" si="17"/>
        <v>-40293</v>
      </c>
      <c r="AX26" s="168">
        <f t="shared" si="18"/>
        <v>-1368</v>
      </c>
      <c r="AY26" s="221">
        <v>-341</v>
      </c>
      <c r="AZ26" s="221"/>
      <c r="BA26" s="221"/>
      <c r="BB26" s="166">
        <f t="shared" si="19"/>
        <v>-1709</v>
      </c>
      <c r="BC26" s="167">
        <f t="shared" si="20"/>
        <v>-40293</v>
      </c>
      <c r="BD26" s="225">
        <v>11091</v>
      </c>
      <c r="BE26" s="225">
        <v>-26141</v>
      </c>
      <c r="BF26" s="164"/>
      <c r="BG26" s="165">
        <f t="shared" si="21"/>
        <v>-3061</v>
      </c>
      <c r="BH26" s="168">
        <f t="shared" si="22"/>
        <v>-1709</v>
      </c>
      <c r="BI26" s="226">
        <v>-150</v>
      </c>
      <c r="BJ26" s="226">
        <v>-1560</v>
      </c>
      <c r="BK26" s="226"/>
      <c r="BL26" s="166">
        <f t="shared" si="23"/>
        <v>-299</v>
      </c>
      <c r="BM26" s="167">
        <f t="shared" si="24"/>
        <v>-3061</v>
      </c>
      <c r="BN26" s="231">
        <v>5382</v>
      </c>
      <c r="BO26" s="164"/>
      <c r="BP26" s="164"/>
      <c r="BQ26" s="165">
        <f t="shared" si="0"/>
        <v>2321</v>
      </c>
      <c r="BR26" s="168">
        <f t="shared" si="1"/>
        <v>-299</v>
      </c>
      <c r="BS26" s="232">
        <v>27.16</v>
      </c>
      <c r="BT26" s="164"/>
      <c r="BU26" s="164"/>
      <c r="BV26" s="166">
        <f t="shared" si="25"/>
        <v>-271.83999999999997</v>
      </c>
      <c r="BW26" s="167">
        <f t="shared" si="26"/>
        <v>2321</v>
      </c>
      <c r="BX26" s="234">
        <v>-7961</v>
      </c>
      <c r="BY26" s="234">
        <v>-3359</v>
      </c>
      <c r="BZ26" s="164"/>
      <c r="CA26" s="164"/>
      <c r="CB26" s="164"/>
      <c r="CC26" s="164"/>
      <c r="CD26" s="165">
        <f t="shared" si="27"/>
        <v>-2281</v>
      </c>
      <c r="CE26" s="168">
        <f t="shared" si="28"/>
        <v>-271.83999999999997</v>
      </c>
      <c r="CF26" s="235">
        <v>-19</v>
      </c>
      <c r="CG26" s="235">
        <v>-8</v>
      </c>
      <c r="CH26" s="164"/>
      <c r="CI26" s="166">
        <f t="shared" si="29"/>
        <v>-282.83999999999997</v>
      </c>
      <c r="CJ26" s="163"/>
      <c r="CK26" s="245"/>
      <c r="CL26" s="168">
        <f t="shared" si="30"/>
        <v>-2281</v>
      </c>
      <c r="CM26" s="169">
        <f t="shared" si="31"/>
        <v>-282.83999999999997</v>
      </c>
      <c r="CN26" s="246">
        <v>-34</v>
      </c>
      <c r="CO26" s="164"/>
      <c r="CP26" s="159">
        <f t="shared" si="32"/>
        <v>-2597.84</v>
      </c>
      <c r="CQ26" s="171">
        <f t="shared" si="33"/>
        <v>-2597.84</v>
      </c>
      <c r="CR26" s="159">
        <f t="shared" si="34"/>
        <v>-34</v>
      </c>
    </row>
    <row r="27" spans="1:96" s="162" customFormat="1" ht="15" thickBot="1" x14ac:dyDescent="0.25">
      <c r="A27" s="1">
        <v>4</v>
      </c>
      <c r="B27" s="1"/>
      <c r="C27" s="9" t="s">
        <v>3</v>
      </c>
      <c r="D27" s="8">
        <v>1586</v>
      </c>
      <c r="E27" s="163"/>
      <c r="F27" s="164"/>
      <c r="G27" s="164"/>
      <c r="H27" s="164"/>
      <c r="I27" s="165">
        <f t="shared" si="2"/>
        <v>0</v>
      </c>
      <c r="J27" s="164"/>
      <c r="K27" s="164"/>
      <c r="L27" s="164"/>
      <c r="M27" s="164"/>
      <c r="N27" s="166">
        <f t="shared" si="3"/>
        <v>0</v>
      </c>
      <c r="O27" s="167">
        <f t="shared" si="4"/>
        <v>0</v>
      </c>
      <c r="P27" s="164">
        <v>-14797</v>
      </c>
      <c r="Q27" s="164"/>
      <c r="R27" s="164"/>
      <c r="S27" s="165">
        <f t="shared" si="5"/>
        <v>-14797</v>
      </c>
      <c r="T27" s="168">
        <f t="shared" si="6"/>
        <v>0</v>
      </c>
      <c r="U27" s="164">
        <v>337</v>
      </c>
      <c r="V27" s="164"/>
      <c r="W27" s="164"/>
      <c r="X27" s="166">
        <f t="shared" si="7"/>
        <v>337</v>
      </c>
      <c r="Y27" s="167">
        <f t="shared" si="8"/>
        <v>-14797</v>
      </c>
      <c r="Z27" s="215">
        <v>-9901</v>
      </c>
      <c r="AA27" s="215"/>
      <c r="AB27" s="164"/>
      <c r="AC27" s="165">
        <f t="shared" si="9"/>
        <v>-24698</v>
      </c>
      <c r="AD27" s="168">
        <f t="shared" si="10"/>
        <v>337</v>
      </c>
      <c r="AE27" s="216">
        <v>-1413</v>
      </c>
      <c r="AF27" s="216"/>
      <c r="AG27" s="164"/>
      <c r="AH27" s="166">
        <f t="shared" si="11"/>
        <v>-1076</v>
      </c>
      <c r="AI27" s="167">
        <f t="shared" si="12"/>
        <v>-24698</v>
      </c>
      <c r="AJ27" s="217">
        <v>-17650</v>
      </c>
      <c r="AK27" s="164"/>
      <c r="AL27" s="164"/>
      <c r="AM27" s="165">
        <f t="shared" si="13"/>
        <v>-42348</v>
      </c>
      <c r="AN27" s="168">
        <f t="shared" si="14"/>
        <v>-1076</v>
      </c>
      <c r="AO27" s="218">
        <v>-1334</v>
      </c>
      <c r="AP27" s="164"/>
      <c r="AQ27" s="164"/>
      <c r="AR27" s="166">
        <f t="shared" si="15"/>
        <v>-2410</v>
      </c>
      <c r="AS27" s="167">
        <f t="shared" si="16"/>
        <v>-42348</v>
      </c>
      <c r="AT27" s="219">
        <v>-24447</v>
      </c>
      <c r="AU27" s="164"/>
      <c r="AV27" s="164"/>
      <c r="AW27" s="165">
        <f t="shared" si="17"/>
        <v>-66795</v>
      </c>
      <c r="AX27" s="168">
        <f t="shared" si="18"/>
        <v>-2410</v>
      </c>
      <c r="AY27" s="221">
        <v>-580</v>
      </c>
      <c r="AZ27" s="221"/>
      <c r="BA27" s="221"/>
      <c r="BB27" s="166">
        <f t="shared" si="19"/>
        <v>-2990</v>
      </c>
      <c r="BC27" s="167">
        <f t="shared" si="20"/>
        <v>-66795</v>
      </c>
      <c r="BD27" s="225">
        <v>-3939</v>
      </c>
      <c r="BE27" s="225">
        <v>-42347</v>
      </c>
      <c r="BF27" s="164"/>
      <c r="BG27" s="165">
        <f t="shared" si="21"/>
        <v>-28387</v>
      </c>
      <c r="BH27" s="168">
        <f t="shared" si="22"/>
        <v>-2990</v>
      </c>
      <c r="BI27" s="226">
        <v>-317</v>
      </c>
      <c r="BJ27" s="226">
        <v>-2721</v>
      </c>
      <c r="BK27" s="226"/>
      <c r="BL27" s="166">
        <f t="shared" si="23"/>
        <v>-586</v>
      </c>
      <c r="BM27" s="167">
        <f t="shared" si="24"/>
        <v>-28387</v>
      </c>
      <c r="BN27" s="231">
        <v>2752</v>
      </c>
      <c r="BO27" s="164"/>
      <c r="BP27" s="164"/>
      <c r="BQ27" s="165">
        <f t="shared" si="0"/>
        <v>-25635</v>
      </c>
      <c r="BR27" s="168">
        <f t="shared" si="1"/>
        <v>-586</v>
      </c>
      <c r="BS27" s="232">
        <v>-396</v>
      </c>
      <c r="BT27" s="164"/>
      <c r="BU27" s="164"/>
      <c r="BV27" s="166">
        <f t="shared" si="25"/>
        <v>-982</v>
      </c>
      <c r="BW27" s="167">
        <f t="shared" si="26"/>
        <v>-25635</v>
      </c>
      <c r="BX27" s="234">
        <v>-727</v>
      </c>
      <c r="BY27" s="234">
        <v>-28972</v>
      </c>
      <c r="BZ27" s="164"/>
      <c r="CA27" s="164"/>
      <c r="CB27" s="164"/>
      <c r="CC27" s="164"/>
      <c r="CD27" s="165">
        <f t="shared" si="27"/>
        <v>2610</v>
      </c>
      <c r="CE27" s="168">
        <f t="shared" si="28"/>
        <v>-982</v>
      </c>
      <c r="CF27" s="235">
        <v>-158</v>
      </c>
      <c r="CG27" s="235">
        <v>-548</v>
      </c>
      <c r="CH27" s="164"/>
      <c r="CI27" s="166">
        <f t="shared" si="29"/>
        <v>-592</v>
      </c>
      <c r="CJ27" s="163"/>
      <c r="CK27" s="245"/>
      <c r="CL27" s="168">
        <f t="shared" si="30"/>
        <v>2610</v>
      </c>
      <c r="CM27" s="169">
        <f t="shared" si="31"/>
        <v>-592</v>
      </c>
      <c r="CN27" s="246">
        <v>38</v>
      </c>
      <c r="CO27" s="164"/>
      <c r="CP27" s="159">
        <f t="shared" si="32"/>
        <v>2056</v>
      </c>
      <c r="CQ27" s="171">
        <f t="shared" si="33"/>
        <v>2056</v>
      </c>
      <c r="CR27" s="159">
        <f t="shared" si="34"/>
        <v>38</v>
      </c>
    </row>
    <row r="28" spans="1:96" s="162" customFormat="1" ht="15" thickBot="1" x14ac:dyDescent="0.25">
      <c r="A28" s="1">
        <v>5</v>
      </c>
      <c r="B28" s="1"/>
      <c r="C28" s="9" t="s">
        <v>114</v>
      </c>
      <c r="D28" s="8">
        <v>1588</v>
      </c>
      <c r="E28" s="163"/>
      <c r="F28" s="164"/>
      <c r="G28" s="164"/>
      <c r="H28" s="164"/>
      <c r="I28" s="165">
        <f t="shared" si="2"/>
        <v>0</v>
      </c>
      <c r="J28" s="164"/>
      <c r="K28" s="164"/>
      <c r="L28" s="164"/>
      <c r="M28" s="164"/>
      <c r="N28" s="166">
        <f t="shared" si="3"/>
        <v>0</v>
      </c>
      <c r="O28" s="167">
        <f t="shared" si="4"/>
        <v>0</v>
      </c>
      <c r="P28" s="164">
        <v>47642</v>
      </c>
      <c r="Q28" s="164"/>
      <c r="R28" s="164"/>
      <c r="S28" s="165">
        <f t="shared" si="5"/>
        <v>47642</v>
      </c>
      <c r="T28" s="168">
        <f t="shared" si="6"/>
        <v>0</v>
      </c>
      <c r="U28" s="164">
        <v>9181</v>
      </c>
      <c r="V28" s="164"/>
      <c r="W28" s="164"/>
      <c r="X28" s="166">
        <f t="shared" si="7"/>
        <v>9181</v>
      </c>
      <c r="Y28" s="167">
        <f t="shared" si="8"/>
        <v>47642</v>
      </c>
      <c r="Z28" s="215">
        <v>59243</v>
      </c>
      <c r="AA28" s="215"/>
      <c r="AB28" s="164"/>
      <c r="AC28" s="165">
        <f t="shared" si="9"/>
        <v>106885</v>
      </c>
      <c r="AD28" s="168">
        <f t="shared" si="10"/>
        <v>9181</v>
      </c>
      <c r="AE28" s="216">
        <v>4806</v>
      </c>
      <c r="AF28" s="216"/>
      <c r="AG28" s="164"/>
      <c r="AH28" s="166">
        <f t="shared" si="11"/>
        <v>13987</v>
      </c>
      <c r="AI28" s="167">
        <f t="shared" si="12"/>
        <v>106885</v>
      </c>
      <c r="AJ28" s="217">
        <v>-35047</v>
      </c>
      <c r="AK28" s="164"/>
      <c r="AL28" s="164"/>
      <c r="AM28" s="165">
        <f t="shared" si="13"/>
        <v>71838</v>
      </c>
      <c r="AN28" s="168">
        <f t="shared" si="14"/>
        <v>13987</v>
      </c>
      <c r="AO28" s="218">
        <v>4487</v>
      </c>
      <c r="AP28" s="164"/>
      <c r="AQ28" s="164"/>
      <c r="AR28" s="166">
        <f t="shared" si="15"/>
        <v>18474</v>
      </c>
      <c r="AS28" s="167">
        <f t="shared" si="16"/>
        <v>71838</v>
      </c>
      <c r="AT28" s="219">
        <v>22370</v>
      </c>
      <c r="AU28" s="164"/>
      <c r="AV28" s="164"/>
      <c r="AW28" s="165">
        <f t="shared" si="17"/>
        <v>94208</v>
      </c>
      <c r="AX28" s="168">
        <f t="shared" si="18"/>
        <v>18474</v>
      </c>
      <c r="AY28" s="221">
        <v>986</v>
      </c>
      <c r="AZ28" s="221"/>
      <c r="BA28" s="221"/>
      <c r="BB28" s="166">
        <f t="shared" si="19"/>
        <v>19460</v>
      </c>
      <c r="BC28" s="167">
        <f t="shared" si="20"/>
        <v>94208</v>
      </c>
      <c r="BD28" s="225">
        <v>-48551</v>
      </c>
      <c r="BE28" s="225">
        <v>71837</v>
      </c>
      <c r="BF28" s="164"/>
      <c r="BG28" s="165">
        <f t="shared" si="21"/>
        <v>-26180</v>
      </c>
      <c r="BH28" s="168">
        <f t="shared" si="22"/>
        <v>19460</v>
      </c>
      <c r="BI28" s="226">
        <v>588</v>
      </c>
      <c r="BJ28" s="226">
        <v>19001</v>
      </c>
      <c r="BK28" s="226"/>
      <c r="BL28" s="166">
        <f t="shared" si="23"/>
        <v>1047</v>
      </c>
      <c r="BM28" s="167">
        <f t="shared" si="24"/>
        <v>-26180</v>
      </c>
      <c r="BN28" s="231">
        <v>-1900</v>
      </c>
      <c r="BO28" s="164"/>
      <c r="BP28" s="164"/>
      <c r="BQ28" s="165">
        <f t="shared" si="0"/>
        <v>-28080</v>
      </c>
      <c r="BR28" s="168">
        <f t="shared" si="1"/>
        <v>1047</v>
      </c>
      <c r="BS28" s="232">
        <v>-263.94</v>
      </c>
      <c r="BT28" s="164"/>
      <c r="BU28" s="164"/>
      <c r="BV28" s="166">
        <f t="shared" si="25"/>
        <v>783.06</v>
      </c>
      <c r="BW28" s="167">
        <f t="shared" si="26"/>
        <v>-28080</v>
      </c>
      <c r="BX28" s="234">
        <v>33962</v>
      </c>
      <c r="BY28" s="234">
        <v>27114</v>
      </c>
      <c r="BZ28" s="164"/>
      <c r="CA28" s="164"/>
      <c r="CB28" s="164"/>
      <c r="CC28" s="164"/>
      <c r="CD28" s="165">
        <f t="shared" si="27"/>
        <v>-21232</v>
      </c>
      <c r="CE28" s="168">
        <f t="shared" si="28"/>
        <v>783.06</v>
      </c>
      <c r="CF28" s="235">
        <v>-866</v>
      </c>
      <c r="CG28" s="235">
        <v>-192</v>
      </c>
      <c r="CH28" s="164"/>
      <c r="CI28" s="166">
        <f t="shared" si="29"/>
        <v>109.05999999999995</v>
      </c>
      <c r="CJ28" s="163"/>
      <c r="CK28" s="245"/>
      <c r="CL28" s="168">
        <f t="shared" si="30"/>
        <v>-21232</v>
      </c>
      <c r="CM28" s="169">
        <f t="shared" si="31"/>
        <v>109.05999999999995</v>
      </c>
      <c r="CN28" s="246">
        <v>-312</v>
      </c>
      <c r="CO28" s="164"/>
      <c r="CP28" s="159">
        <f t="shared" si="32"/>
        <v>-21434.94</v>
      </c>
      <c r="CQ28" s="171">
        <f t="shared" si="33"/>
        <v>-21434.94</v>
      </c>
      <c r="CR28" s="159">
        <f t="shared" si="34"/>
        <v>-312</v>
      </c>
    </row>
    <row r="29" spans="1:96" s="162" customFormat="1" ht="15" thickBot="1" x14ac:dyDescent="0.25">
      <c r="A29" s="1">
        <v>6</v>
      </c>
      <c r="B29" s="1"/>
      <c r="C29" s="9" t="s">
        <v>169</v>
      </c>
      <c r="D29" s="8">
        <v>1589</v>
      </c>
      <c r="E29" s="163"/>
      <c r="F29" s="164"/>
      <c r="G29" s="164"/>
      <c r="H29" s="164"/>
      <c r="I29" s="165">
        <f t="shared" si="2"/>
        <v>0</v>
      </c>
      <c r="J29" s="164"/>
      <c r="K29" s="164"/>
      <c r="L29" s="164"/>
      <c r="M29" s="164"/>
      <c r="N29" s="166">
        <f t="shared" si="3"/>
        <v>0</v>
      </c>
      <c r="O29" s="167">
        <f t="shared" si="4"/>
        <v>0</v>
      </c>
      <c r="P29" s="164">
        <v>7567</v>
      </c>
      <c r="Q29" s="164"/>
      <c r="R29" s="164"/>
      <c r="S29" s="165">
        <f t="shared" si="5"/>
        <v>7567</v>
      </c>
      <c r="T29" s="168">
        <f t="shared" si="6"/>
        <v>0</v>
      </c>
      <c r="U29" s="164">
        <v>593</v>
      </c>
      <c r="V29" s="164"/>
      <c r="W29" s="164"/>
      <c r="X29" s="166">
        <f t="shared" si="7"/>
        <v>593</v>
      </c>
      <c r="Y29" s="167">
        <f t="shared" si="8"/>
        <v>7567</v>
      </c>
      <c r="Z29" s="215">
        <v>779</v>
      </c>
      <c r="AA29" s="215"/>
      <c r="AB29" s="164"/>
      <c r="AC29" s="165">
        <f t="shared" si="9"/>
        <v>8346</v>
      </c>
      <c r="AD29" s="168">
        <f t="shared" si="10"/>
        <v>593</v>
      </c>
      <c r="AE29" s="216">
        <v>373</v>
      </c>
      <c r="AF29" s="216"/>
      <c r="AG29" s="164"/>
      <c r="AH29" s="166">
        <f t="shared" si="11"/>
        <v>966</v>
      </c>
      <c r="AI29" s="167">
        <f t="shared" si="12"/>
        <v>8346</v>
      </c>
      <c r="AJ29" s="217">
        <v>-1171</v>
      </c>
      <c r="AK29" s="164"/>
      <c r="AL29" s="164"/>
      <c r="AM29" s="165">
        <f t="shared" si="13"/>
        <v>7175</v>
      </c>
      <c r="AN29" s="168">
        <f t="shared" si="14"/>
        <v>966</v>
      </c>
      <c r="AO29" s="218">
        <v>313</v>
      </c>
      <c r="AP29" s="164"/>
      <c r="AQ29" s="164"/>
      <c r="AR29" s="166">
        <f t="shared" si="15"/>
        <v>1279</v>
      </c>
      <c r="AS29" s="167">
        <f t="shared" si="16"/>
        <v>7175</v>
      </c>
      <c r="AT29" s="219">
        <v>25831</v>
      </c>
      <c r="AU29" s="164"/>
      <c r="AV29" s="164"/>
      <c r="AW29" s="165">
        <f t="shared" si="17"/>
        <v>33006</v>
      </c>
      <c r="AX29" s="168">
        <f t="shared" si="18"/>
        <v>1279</v>
      </c>
      <c r="AY29" s="221">
        <v>159</v>
      </c>
      <c r="AZ29" s="221"/>
      <c r="BA29" s="221"/>
      <c r="BB29" s="166">
        <f t="shared" si="19"/>
        <v>1438</v>
      </c>
      <c r="BC29" s="167">
        <f t="shared" si="20"/>
        <v>33006</v>
      </c>
      <c r="BD29" s="225">
        <v>1704</v>
      </c>
      <c r="BE29" s="225">
        <v>7175</v>
      </c>
      <c r="BF29" s="164"/>
      <c r="BG29" s="165">
        <f t="shared" si="21"/>
        <v>27535</v>
      </c>
      <c r="BH29" s="168">
        <f t="shared" si="22"/>
        <v>1438</v>
      </c>
      <c r="BI29" s="226">
        <v>157</v>
      </c>
      <c r="BJ29" s="226">
        <v>1331</v>
      </c>
      <c r="BK29" s="226"/>
      <c r="BL29" s="166">
        <f t="shared" si="23"/>
        <v>264</v>
      </c>
      <c r="BM29" s="167">
        <f t="shared" si="24"/>
        <v>27535</v>
      </c>
      <c r="BN29" s="231">
        <v>-1956</v>
      </c>
      <c r="BO29" s="164"/>
      <c r="BP29" s="164"/>
      <c r="BQ29" s="165">
        <f t="shared" si="0"/>
        <v>25579</v>
      </c>
      <c r="BR29" s="168">
        <f t="shared" si="1"/>
        <v>264</v>
      </c>
      <c r="BS29" s="232">
        <v>442.82</v>
      </c>
      <c r="BT29" s="164"/>
      <c r="BU29" s="164"/>
      <c r="BV29" s="166">
        <f t="shared" si="25"/>
        <v>706.81999999999994</v>
      </c>
      <c r="BW29" s="167">
        <f t="shared" si="26"/>
        <v>25579</v>
      </c>
      <c r="BX29" s="234">
        <v>-58832</v>
      </c>
      <c r="BY29" s="234">
        <v>-24450</v>
      </c>
      <c r="BZ29" s="164"/>
      <c r="CA29" s="164"/>
      <c r="CB29" s="164"/>
      <c r="CC29" s="164"/>
      <c r="CD29" s="165">
        <f t="shared" si="27"/>
        <v>-8803</v>
      </c>
      <c r="CE29" s="168">
        <f t="shared" si="28"/>
        <v>706.81999999999994</v>
      </c>
      <c r="CF29" s="235">
        <v>662</v>
      </c>
      <c r="CG29" s="235">
        <v>570</v>
      </c>
      <c r="CH29" s="164"/>
      <c r="CI29" s="166">
        <f t="shared" si="29"/>
        <v>798.81999999999994</v>
      </c>
      <c r="CJ29" s="163"/>
      <c r="CK29" s="245"/>
      <c r="CL29" s="168">
        <f t="shared" si="30"/>
        <v>-8803</v>
      </c>
      <c r="CM29" s="169">
        <f t="shared" si="31"/>
        <v>798.81999999999994</v>
      </c>
      <c r="CN29" s="246">
        <v>-129</v>
      </c>
      <c r="CO29" s="164"/>
      <c r="CP29" s="159">
        <f t="shared" si="32"/>
        <v>-8133.18</v>
      </c>
      <c r="CQ29" s="171">
        <f t="shared" si="33"/>
        <v>-8133.18</v>
      </c>
      <c r="CR29" s="159">
        <f t="shared" si="34"/>
        <v>-129</v>
      </c>
    </row>
    <row r="30" spans="1:96" s="162" customFormat="1" ht="15" thickBot="1" x14ac:dyDescent="0.25">
      <c r="A30" s="1">
        <v>7</v>
      </c>
      <c r="B30" s="1"/>
      <c r="C30" s="5" t="s">
        <v>19</v>
      </c>
      <c r="D30" s="8">
        <v>1590</v>
      </c>
      <c r="E30" s="163"/>
      <c r="F30" s="164"/>
      <c r="G30" s="164"/>
      <c r="H30" s="164"/>
      <c r="I30" s="165">
        <f t="shared" si="2"/>
        <v>0</v>
      </c>
      <c r="J30" s="164"/>
      <c r="K30" s="164"/>
      <c r="L30" s="164"/>
      <c r="M30" s="164"/>
      <c r="N30" s="166">
        <f t="shared" si="3"/>
        <v>0</v>
      </c>
      <c r="O30" s="167">
        <f t="shared" si="4"/>
        <v>0</v>
      </c>
      <c r="P30" s="164">
        <v>-336339</v>
      </c>
      <c r="Q30" s="164"/>
      <c r="R30" s="164"/>
      <c r="S30" s="165">
        <f t="shared" si="5"/>
        <v>-336339</v>
      </c>
      <c r="T30" s="168">
        <f t="shared" si="6"/>
        <v>0</v>
      </c>
      <c r="U30" s="164">
        <v>-33192</v>
      </c>
      <c r="V30" s="164"/>
      <c r="W30" s="164"/>
      <c r="X30" s="166">
        <f t="shared" si="7"/>
        <v>-33192</v>
      </c>
      <c r="Y30" s="167">
        <f t="shared" si="8"/>
        <v>-336339</v>
      </c>
      <c r="Z30" s="215">
        <v>-79511</v>
      </c>
      <c r="AA30" s="215">
        <v>-368639</v>
      </c>
      <c r="AB30" s="164"/>
      <c r="AC30" s="165">
        <f t="shared" si="9"/>
        <v>-47211</v>
      </c>
      <c r="AD30" s="168">
        <f t="shared" si="10"/>
        <v>-33192</v>
      </c>
      <c r="AE30" s="216">
        <v>-5266</v>
      </c>
      <c r="AF30" s="216">
        <v>-115248</v>
      </c>
      <c r="AG30" s="164"/>
      <c r="AH30" s="166">
        <f t="shared" si="11"/>
        <v>76790</v>
      </c>
      <c r="AI30" s="167">
        <f t="shared" si="12"/>
        <v>-47211</v>
      </c>
      <c r="AJ30" s="217">
        <v>-49639</v>
      </c>
      <c r="AK30" s="164"/>
      <c r="AL30" s="164"/>
      <c r="AM30" s="165">
        <f t="shared" si="13"/>
        <v>-96850</v>
      </c>
      <c r="AN30" s="168">
        <f t="shared" si="14"/>
        <v>76790</v>
      </c>
      <c r="AO30" s="218">
        <v>-3411</v>
      </c>
      <c r="AP30" s="164"/>
      <c r="AQ30" s="164"/>
      <c r="AR30" s="166">
        <f t="shared" si="15"/>
        <v>73379</v>
      </c>
      <c r="AS30" s="167">
        <f t="shared" si="16"/>
        <v>-96850</v>
      </c>
      <c r="AT30" s="164"/>
      <c r="AU30" s="164"/>
      <c r="AV30" s="164"/>
      <c r="AW30" s="165">
        <f t="shared" si="17"/>
        <v>-96850</v>
      </c>
      <c r="AX30" s="168">
        <f t="shared" si="18"/>
        <v>73379</v>
      </c>
      <c r="AY30" s="221">
        <v>-1102</v>
      </c>
      <c r="AZ30" s="221"/>
      <c r="BA30" s="221"/>
      <c r="BB30" s="166">
        <f t="shared" si="19"/>
        <v>72277</v>
      </c>
      <c r="BC30" s="167">
        <f t="shared" si="20"/>
        <v>-96850</v>
      </c>
      <c r="BD30" s="225"/>
      <c r="BE30" s="225">
        <v>-96850</v>
      </c>
      <c r="BF30" s="164"/>
      <c r="BG30" s="165">
        <f t="shared" si="21"/>
        <v>0</v>
      </c>
      <c r="BH30" s="168">
        <f t="shared" si="22"/>
        <v>72277</v>
      </c>
      <c r="BI30" s="226">
        <v>-134</v>
      </c>
      <c r="BJ30" s="226">
        <v>72143</v>
      </c>
      <c r="BK30" s="226"/>
      <c r="BL30" s="166">
        <f t="shared" si="23"/>
        <v>0</v>
      </c>
      <c r="BM30" s="167">
        <f t="shared" si="24"/>
        <v>0</v>
      </c>
      <c r="BN30" s="231"/>
      <c r="BO30" s="164"/>
      <c r="BP30" s="164"/>
      <c r="BQ30" s="165">
        <f t="shared" si="0"/>
        <v>0</v>
      </c>
      <c r="BR30" s="168">
        <f t="shared" si="1"/>
        <v>0</v>
      </c>
      <c r="BS30" s="232"/>
      <c r="BT30" s="164"/>
      <c r="BU30" s="164"/>
      <c r="BV30" s="166">
        <f t="shared" si="25"/>
        <v>0</v>
      </c>
      <c r="BW30" s="167">
        <f t="shared" si="26"/>
        <v>0</v>
      </c>
      <c r="BX30" s="234"/>
      <c r="BY30" s="234"/>
      <c r="BZ30" s="164"/>
      <c r="CA30" s="164"/>
      <c r="CB30" s="164"/>
      <c r="CC30" s="164"/>
      <c r="CD30" s="165">
        <f t="shared" si="27"/>
        <v>0</v>
      </c>
      <c r="CE30" s="168">
        <f t="shared" si="28"/>
        <v>0</v>
      </c>
      <c r="CF30" s="235"/>
      <c r="CG30" s="235"/>
      <c r="CH30" s="164"/>
      <c r="CI30" s="166">
        <f t="shared" si="29"/>
        <v>0</v>
      </c>
      <c r="CJ30" s="163"/>
      <c r="CK30" s="245"/>
      <c r="CL30" s="168">
        <f t="shared" si="30"/>
        <v>0</v>
      </c>
      <c r="CM30" s="169">
        <f t="shared" si="31"/>
        <v>0</v>
      </c>
      <c r="CN30" s="246"/>
      <c r="CO30" s="164"/>
      <c r="CP30" s="159">
        <f t="shared" si="32"/>
        <v>0</v>
      </c>
      <c r="CQ30" s="171">
        <f t="shared" si="33"/>
        <v>0</v>
      </c>
      <c r="CR30" s="159">
        <f t="shared" si="34"/>
        <v>0</v>
      </c>
    </row>
    <row r="31" spans="1:96" s="162" customFormat="1" ht="17.25" thickBot="1" x14ac:dyDescent="0.25">
      <c r="A31" s="1">
        <v>8</v>
      </c>
      <c r="B31" s="1"/>
      <c r="C31" s="10" t="s">
        <v>109</v>
      </c>
      <c r="D31" s="8">
        <v>1595</v>
      </c>
      <c r="E31" s="163"/>
      <c r="F31" s="164"/>
      <c r="G31" s="164"/>
      <c r="H31" s="164"/>
      <c r="I31" s="165">
        <f t="shared" si="2"/>
        <v>0</v>
      </c>
      <c r="J31" s="164"/>
      <c r="K31" s="164"/>
      <c r="L31" s="164"/>
      <c r="M31" s="164"/>
      <c r="N31" s="166">
        <f t="shared" si="3"/>
        <v>0</v>
      </c>
      <c r="O31" s="167">
        <f>I31</f>
        <v>0</v>
      </c>
      <c r="P31" s="164"/>
      <c r="Q31" s="164"/>
      <c r="R31" s="164"/>
      <c r="S31" s="165">
        <f t="shared" si="5"/>
        <v>0</v>
      </c>
      <c r="T31" s="168">
        <f>N31</f>
        <v>0</v>
      </c>
      <c r="U31" s="164"/>
      <c r="V31" s="164"/>
      <c r="W31" s="164"/>
      <c r="X31" s="166">
        <f t="shared" si="7"/>
        <v>0</v>
      </c>
      <c r="Y31" s="167">
        <f>S31</f>
        <v>0</v>
      </c>
      <c r="Z31" s="164"/>
      <c r="AA31" s="164"/>
      <c r="AB31" s="164"/>
      <c r="AC31" s="165">
        <f t="shared" si="9"/>
        <v>0</v>
      </c>
      <c r="AD31" s="168">
        <f>X31</f>
        <v>0</v>
      </c>
      <c r="AE31" s="164"/>
      <c r="AF31" s="164"/>
      <c r="AG31" s="164"/>
      <c r="AH31" s="166">
        <f t="shared" si="11"/>
        <v>0</v>
      </c>
      <c r="AI31" s="167">
        <f>AC31</f>
        <v>0</v>
      </c>
      <c r="AJ31" s="164"/>
      <c r="AK31" s="164"/>
      <c r="AL31" s="164"/>
      <c r="AM31" s="165">
        <f t="shared" si="13"/>
        <v>0</v>
      </c>
      <c r="AN31" s="168">
        <f>AH31</f>
        <v>0</v>
      </c>
      <c r="AO31" s="164"/>
      <c r="AP31" s="164"/>
      <c r="AQ31" s="164"/>
      <c r="AR31" s="166">
        <f t="shared" si="15"/>
        <v>0</v>
      </c>
      <c r="AS31" s="167">
        <f>AM31</f>
        <v>0</v>
      </c>
      <c r="AT31" s="164"/>
      <c r="AU31" s="164"/>
      <c r="AV31" s="164"/>
      <c r="AW31" s="165">
        <f t="shared" si="17"/>
        <v>0</v>
      </c>
      <c r="AX31" s="168">
        <f>AR31</f>
        <v>0</v>
      </c>
      <c r="AY31" s="164"/>
      <c r="AZ31" s="164"/>
      <c r="BA31" s="164"/>
      <c r="BB31" s="166">
        <f t="shared" si="19"/>
        <v>0</v>
      </c>
      <c r="BC31" s="167">
        <f>AW31</f>
        <v>0</v>
      </c>
      <c r="BD31" s="225">
        <v>-4334</v>
      </c>
      <c r="BE31" s="225">
        <v>-8898</v>
      </c>
      <c r="BF31" s="164"/>
      <c r="BG31" s="165">
        <f t="shared" si="21"/>
        <v>4564</v>
      </c>
      <c r="BH31" s="168">
        <f>BB31</f>
        <v>0</v>
      </c>
      <c r="BI31" s="226">
        <v>39</v>
      </c>
      <c r="BJ31" s="226">
        <v>-19307</v>
      </c>
      <c r="BK31" s="226">
        <v>-9403</v>
      </c>
      <c r="BL31" s="166">
        <f t="shared" si="23"/>
        <v>9943</v>
      </c>
      <c r="BM31" s="167">
        <f>BG31</f>
        <v>4564</v>
      </c>
      <c r="BN31" s="231">
        <v>-3856.15</v>
      </c>
      <c r="BO31" s="164"/>
      <c r="BP31" s="164"/>
      <c r="BQ31" s="165">
        <f t="shared" si="0"/>
        <v>707.84999999999991</v>
      </c>
      <c r="BR31" s="168">
        <f t="shared" si="1"/>
        <v>9943</v>
      </c>
      <c r="BS31" s="232">
        <v>-8343</v>
      </c>
      <c r="BT31" s="164"/>
      <c r="BU31" s="164"/>
      <c r="BV31" s="166">
        <f t="shared" si="25"/>
        <v>1600</v>
      </c>
      <c r="BW31" s="167">
        <f>BQ31</f>
        <v>707.84999999999991</v>
      </c>
      <c r="BX31" s="234"/>
      <c r="BY31" s="234">
        <v>708</v>
      </c>
      <c r="BZ31" s="164"/>
      <c r="CA31" s="164"/>
      <c r="CB31" s="164"/>
      <c r="CC31" s="164"/>
      <c r="CD31" s="165">
        <f t="shared" si="27"/>
        <v>-0.15000000000009095</v>
      </c>
      <c r="CE31" s="168">
        <f>BV31</f>
        <v>1600</v>
      </c>
      <c r="CF31" s="235"/>
      <c r="CG31" s="235">
        <v>1600</v>
      </c>
      <c r="CH31" s="164"/>
      <c r="CI31" s="166">
        <f t="shared" si="29"/>
        <v>0</v>
      </c>
      <c r="CJ31" s="163"/>
      <c r="CK31" s="245"/>
      <c r="CL31" s="168">
        <f t="shared" si="30"/>
        <v>-0.15000000000009095</v>
      </c>
      <c r="CM31" s="169">
        <f t="shared" si="31"/>
        <v>0</v>
      </c>
      <c r="CN31" s="246"/>
      <c r="CO31" s="164"/>
      <c r="CP31" s="159">
        <f t="shared" si="32"/>
        <v>-0.15000000000009095</v>
      </c>
      <c r="CQ31" s="171">
        <f t="shared" si="33"/>
        <v>-0.15000000000009095</v>
      </c>
      <c r="CR31" s="159">
        <f t="shared" si="34"/>
        <v>0</v>
      </c>
    </row>
    <row r="32" spans="1:96" s="162" customFormat="1" ht="17.25" thickBot="1" x14ac:dyDescent="0.25">
      <c r="A32" s="1">
        <v>9</v>
      </c>
      <c r="B32" s="1"/>
      <c r="C32" s="10" t="s">
        <v>110</v>
      </c>
      <c r="D32" s="8">
        <v>1595</v>
      </c>
      <c r="E32" s="163"/>
      <c r="F32" s="164"/>
      <c r="G32" s="164"/>
      <c r="H32" s="164"/>
      <c r="I32" s="165">
        <f t="shared" si="2"/>
        <v>0</v>
      </c>
      <c r="J32" s="164"/>
      <c r="K32" s="164"/>
      <c r="L32" s="164"/>
      <c r="M32" s="164"/>
      <c r="N32" s="166">
        <f t="shared" si="3"/>
        <v>0</v>
      </c>
      <c r="O32" s="167">
        <f t="shared" si="4"/>
        <v>0</v>
      </c>
      <c r="P32" s="164"/>
      <c r="Q32" s="164"/>
      <c r="R32" s="164"/>
      <c r="S32" s="165">
        <f t="shared" si="5"/>
        <v>0</v>
      </c>
      <c r="T32" s="168">
        <f t="shared" si="6"/>
        <v>0</v>
      </c>
      <c r="U32" s="164"/>
      <c r="V32" s="164"/>
      <c r="W32" s="164"/>
      <c r="X32" s="166">
        <f t="shared" si="7"/>
        <v>0</v>
      </c>
      <c r="Y32" s="167">
        <f t="shared" si="8"/>
        <v>0</v>
      </c>
      <c r="Z32" s="164"/>
      <c r="AA32" s="164"/>
      <c r="AB32" s="164"/>
      <c r="AC32" s="165">
        <f t="shared" si="9"/>
        <v>0</v>
      </c>
      <c r="AD32" s="168">
        <f t="shared" si="10"/>
        <v>0</v>
      </c>
      <c r="AE32" s="164"/>
      <c r="AF32" s="164"/>
      <c r="AG32" s="164"/>
      <c r="AH32" s="166">
        <f t="shared" si="11"/>
        <v>0</v>
      </c>
      <c r="AI32" s="167">
        <f t="shared" si="12"/>
        <v>0</v>
      </c>
      <c r="AJ32" s="164"/>
      <c r="AK32" s="164"/>
      <c r="AL32" s="164"/>
      <c r="AM32" s="165">
        <f t="shared" si="13"/>
        <v>0</v>
      </c>
      <c r="AN32" s="168">
        <f t="shared" si="14"/>
        <v>0</v>
      </c>
      <c r="AO32" s="164"/>
      <c r="AP32" s="164"/>
      <c r="AQ32" s="164"/>
      <c r="AR32" s="166">
        <f t="shared" si="15"/>
        <v>0</v>
      </c>
      <c r="AS32" s="167">
        <f t="shared" si="16"/>
        <v>0</v>
      </c>
      <c r="AT32" s="164"/>
      <c r="AU32" s="164"/>
      <c r="AV32" s="164"/>
      <c r="AW32" s="165">
        <f t="shared" si="17"/>
        <v>0</v>
      </c>
      <c r="AX32" s="168">
        <f t="shared" si="18"/>
        <v>0</v>
      </c>
      <c r="AY32" s="164"/>
      <c r="AZ32" s="164"/>
      <c r="BA32" s="164"/>
      <c r="BB32" s="166">
        <f t="shared" si="19"/>
        <v>0</v>
      </c>
      <c r="BC32" s="167">
        <f t="shared" si="20"/>
        <v>0</v>
      </c>
      <c r="BD32" s="164"/>
      <c r="BE32" s="164"/>
      <c r="BF32" s="164"/>
      <c r="BG32" s="165">
        <f t="shared" si="21"/>
        <v>0</v>
      </c>
      <c r="BH32" s="168">
        <f t="shared" si="22"/>
        <v>0</v>
      </c>
      <c r="BI32" s="164"/>
      <c r="BJ32" s="164"/>
      <c r="BK32" s="164"/>
      <c r="BL32" s="166">
        <f t="shared" si="23"/>
        <v>0</v>
      </c>
      <c r="BM32" s="167">
        <f>BG32</f>
        <v>0</v>
      </c>
      <c r="BN32" s="164"/>
      <c r="BO32" s="164"/>
      <c r="BP32" s="164"/>
      <c r="BQ32" s="165">
        <f t="shared" si="0"/>
        <v>0</v>
      </c>
      <c r="BR32" s="168">
        <f t="shared" si="1"/>
        <v>0</v>
      </c>
      <c r="BS32" s="164"/>
      <c r="BT32" s="164"/>
      <c r="BU32" s="164"/>
      <c r="BV32" s="166">
        <f t="shared" si="25"/>
        <v>0</v>
      </c>
      <c r="BW32" s="167">
        <f>BQ32</f>
        <v>0</v>
      </c>
      <c r="BX32" s="234"/>
      <c r="BY32" s="234"/>
      <c r="BZ32" s="164"/>
      <c r="CA32" s="164"/>
      <c r="CB32" s="164"/>
      <c r="CC32" s="164"/>
      <c r="CD32" s="165">
        <f t="shared" si="27"/>
        <v>0</v>
      </c>
      <c r="CE32" s="168">
        <f>BV32</f>
        <v>0</v>
      </c>
      <c r="CF32" s="235"/>
      <c r="CG32" s="235"/>
      <c r="CH32" s="164"/>
      <c r="CI32" s="166">
        <f t="shared" si="29"/>
        <v>0</v>
      </c>
      <c r="CJ32" s="163"/>
      <c r="CK32" s="245"/>
      <c r="CL32" s="168">
        <f t="shared" si="30"/>
        <v>0</v>
      </c>
      <c r="CM32" s="169">
        <f t="shared" si="31"/>
        <v>0</v>
      </c>
      <c r="CN32" s="246"/>
      <c r="CO32" s="164"/>
      <c r="CP32" s="159">
        <f t="shared" si="32"/>
        <v>0</v>
      </c>
      <c r="CQ32" s="171">
        <f t="shared" si="33"/>
        <v>0</v>
      </c>
      <c r="CR32" s="159">
        <f t="shared" si="34"/>
        <v>0</v>
      </c>
    </row>
    <row r="33" spans="1:96" s="162" customFormat="1" ht="17.25" thickBot="1" x14ac:dyDescent="0.25">
      <c r="A33" s="1">
        <v>9</v>
      </c>
      <c r="B33" s="1"/>
      <c r="C33" s="10" t="s">
        <v>111</v>
      </c>
      <c r="D33" s="8">
        <v>1595</v>
      </c>
      <c r="E33" s="163"/>
      <c r="F33" s="164"/>
      <c r="G33" s="164"/>
      <c r="H33" s="164"/>
      <c r="I33" s="165">
        <f>E33+F33-G33+H33</f>
        <v>0</v>
      </c>
      <c r="J33" s="164"/>
      <c r="K33" s="164"/>
      <c r="L33" s="164"/>
      <c r="M33" s="164"/>
      <c r="N33" s="166">
        <f>J33+K33-L33+M33</f>
        <v>0</v>
      </c>
      <c r="O33" s="167">
        <f>I33</f>
        <v>0</v>
      </c>
      <c r="P33" s="164"/>
      <c r="Q33" s="164"/>
      <c r="R33" s="164"/>
      <c r="S33" s="165">
        <f>O33+P33-Q33+R33</f>
        <v>0</v>
      </c>
      <c r="T33" s="168">
        <f>N33</f>
        <v>0</v>
      </c>
      <c r="U33" s="164"/>
      <c r="V33" s="164"/>
      <c r="W33" s="164"/>
      <c r="X33" s="166">
        <f>T33+U33-V33+W33</f>
        <v>0</v>
      </c>
      <c r="Y33" s="167">
        <f>S33</f>
        <v>0</v>
      </c>
      <c r="Z33" s="164"/>
      <c r="AA33" s="164"/>
      <c r="AB33" s="164"/>
      <c r="AC33" s="165">
        <f>Y33+Z33-AA33+AB33</f>
        <v>0</v>
      </c>
      <c r="AD33" s="168">
        <f>X33</f>
        <v>0</v>
      </c>
      <c r="AE33" s="164"/>
      <c r="AF33" s="164"/>
      <c r="AG33" s="164"/>
      <c r="AH33" s="166">
        <f>AD33+AE33-AF33+AG33</f>
        <v>0</v>
      </c>
      <c r="AI33" s="167">
        <f>AC33</f>
        <v>0</v>
      </c>
      <c r="AJ33" s="164"/>
      <c r="AK33" s="164"/>
      <c r="AL33" s="164"/>
      <c r="AM33" s="165">
        <f>AI33+AJ33-AK33+AL33</f>
        <v>0</v>
      </c>
      <c r="AN33" s="168">
        <f>AH33</f>
        <v>0</v>
      </c>
      <c r="AO33" s="164"/>
      <c r="AP33" s="164"/>
      <c r="AQ33" s="164"/>
      <c r="AR33" s="166">
        <f>AN33+AO33-AP33+AQ33</f>
        <v>0</v>
      </c>
      <c r="AS33" s="167">
        <f>AM33</f>
        <v>0</v>
      </c>
      <c r="AT33" s="164"/>
      <c r="AU33" s="164"/>
      <c r="AV33" s="164"/>
      <c r="AW33" s="165">
        <f>AS33+AT33-AU33+AV33</f>
        <v>0</v>
      </c>
      <c r="AX33" s="168">
        <f>AR33</f>
        <v>0</v>
      </c>
      <c r="AY33" s="164"/>
      <c r="AZ33" s="164"/>
      <c r="BA33" s="164"/>
      <c r="BB33" s="166">
        <f>AX33+AY33-AZ33+BA33</f>
        <v>0</v>
      </c>
      <c r="BC33" s="167">
        <f>AW33</f>
        <v>0</v>
      </c>
      <c r="BD33" s="164"/>
      <c r="BE33" s="164"/>
      <c r="BF33" s="164"/>
      <c r="BG33" s="165">
        <f t="shared" si="21"/>
        <v>0</v>
      </c>
      <c r="BH33" s="168">
        <f>BB33</f>
        <v>0</v>
      </c>
      <c r="BI33" s="164"/>
      <c r="BJ33" s="164"/>
      <c r="BK33" s="164"/>
      <c r="BL33" s="166">
        <f>BH33+BI33-BJ33+BK33</f>
        <v>0</v>
      </c>
      <c r="BM33" s="167">
        <f>BG33</f>
        <v>0</v>
      </c>
      <c r="BN33" s="164"/>
      <c r="BO33" s="164"/>
      <c r="BP33" s="164"/>
      <c r="BQ33" s="165">
        <f t="shared" si="0"/>
        <v>0</v>
      </c>
      <c r="BR33" s="168">
        <f t="shared" si="1"/>
        <v>0</v>
      </c>
      <c r="BS33" s="164"/>
      <c r="BT33" s="164"/>
      <c r="BU33" s="164"/>
      <c r="BV33" s="166">
        <f>BR33+BS33-BT33+BU33</f>
        <v>0</v>
      </c>
      <c r="BW33" s="167">
        <f>BQ33</f>
        <v>0</v>
      </c>
      <c r="BX33" s="234">
        <v>-101087</v>
      </c>
      <c r="BY33" s="234"/>
      <c r="BZ33" s="164"/>
      <c r="CA33" s="164"/>
      <c r="CB33" s="164"/>
      <c r="CC33" s="164"/>
      <c r="CD33" s="165">
        <f>BW33+BX33-BY33+SUM(BZ33:CC33)</f>
        <v>-101087</v>
      </c>
      <c r="CE33" s="168">
        <f>BV33</f>
        <v>0</v>
      </c>
      <c r="CF33" s="235">
        <v>-10436</v>
      </c>
      <c r="CG33" s="235"/>
      <c r="CH33" s="164"/>
      <c r="CI33" s="166">
        <f>CE33+CF33-CG33+CH33</f>
        <v>-10436</v>
      </c>
      <c r="CJ33" s="163"/>
      <c r="CK33" s="245"/>
      <c r="CL33" s="168">
        <f t="shared" si="30"/>
        <v>-101087</v>
      </c>
      <c r="CM33" s="169">
        <f t="shared" si="31"/>
        <v>-10436</v>
      </c>
      <c r="CN33" s="246">
        <v>-371</v>
      </c>
      <c r="CO33" s="164"/>
      <c r="CP33" s="159">
        <f t="shared" si="32"/>
        <v>-111894</v>
      </c>
      <c r="CQ33" s="171">
        <f t="shared" si="33"/>
        <v>-111894</v>
      </c>
      <c r="CR33" s="159">
        <f t="shared" si="34"/>
        <v>-371</v>
      </c>
    </row>
    <row r="34" spans="1:96" s="162" customFormat="1" ht="17.25" thickBot="1" x14ac:dyDescent="0.25">
      <c r="A34" s="1">
        <v>10</v>
      </c>
      <c r="B34" s="1"/>
      <c r="C34" s="10" t="s">
        <v>172</v>
      </c>
      <c r="D34" s="8">
        <v>1595</v>
      </c>
      <c r="E34" s="163"/>
      <c r="F34" s="164"/>
      <c r="G34" s="164"/>
      <c r="H34" s="164"/>
      <c r="I34" s="165">
        <f>E34+F34-G34+H34</f>
        <v>0</v>
      </c>
      <c r="J34" s="164"/>
      <c r="K34" s="164"/>
      <c r="L34" s="164"/>
      <c r="M34" s="164"/>
      <c r="N34" s="166">
        <f>J34+K34-L34+M34</f>
        <v>0</v>
      </c>
      <c r="O34" s="167">
        <f>I34</f>
        <v>0</v>
      </c>
      <c r="P34" s="164"/>
      <c r="Q34" s="164"/>
      <c r="R34" s="164"/>
      <c r="S34" s="165">
        <f>O34+P34-Q34+R34</f>
        <v>0</v>
      </c>
      <c r="T34" s="168">
        <f>N34</f>
        <v>0</v>
      </c>
      <c r="U34" s="164"/>
      <c r="V34" s="164"/>
      <c r="W34" s="164"/>
      <c r="X34" s="166">
        <f>T34+U34-V34+W34</f>
        <v>0</v>
      </c>
      <c r="Y34" s="167">
        <f>S34</f>
        <v>0</v>
      </c>
      <c r="Z34" s="164"/>
      <c r="AA34" s="164"/>
      <c r="AB34" s="164"/>
      <c r="AC34" s="165">
        <f>Y34+Z34-AA34+AB34</f>
        <v>0</v>
      </c>
      <c r="AD34" s="168">
        <f>X34</f>
        <v>0</v>
      </c>
      <c r="AE34" s="164"/>
      <c r="AF34" s="164"/>
      <c r="AG34" s="164"/>
      <c r="AH34" s="166">
        <f>AD34+AE34-AF34+AG34</f>
        <v>0</v>
      </c>
      <c r="AI34" s="167">
        <f>AC34</f>
        <v>0</v>
      </c>
      <c r="AJ34" s="164"/>
      <c r="AK34" s="164"/>
      <c r="AL34" s="164"/>
      <c r="AM34" s="165">
        <f>AI34+AJ34-AK34+AL34</f>
        <v>0</v>
      </c>
      <c r="AN34" s="168">
        <f>AH34</f>
        <v>0</v>
      </c>
      <c r="AO34" s="164"/>
      <c r="AP34" s="164"/>
      <c r="AQ34" s="164"/>
      <c r="AR34" s="166">
        <f>AN34+AO34-AP34+AQ34</f>
        <v>0</v>
      </c>
      <c r="AS34" s="167">
        <f>AM34</f>
        <v>0</v>
      </c>
      <c r="AT34" s="164"/>
      <c r="AU34" s="164"/>
      <c r="AV34" s="164"/>
      <c r="AW34" s="165">
        <f>AS34+AT34-AU34+AV34</f>
        <v>0</v>
      </c>
      <c r="AX34" s="168">
        <f>AR34</f>
        <v>0</v>
      </c>
      <c r="AY34" s="164"/>
      <c r="AZ34" s="164"/>
      <c r="BA34" s="164"/>
      <c r="BB34" s="166">
        <f>AX34+AY34-AZ34+BA34</f>
        <v>0</v>
      </c>
      <c r="BC34" s="167">
        <f>AW34</f>
        <v>0</v>
      </c>
      <c r="BD34" s="164"/>
      <c r="BE34" s="164"/>
      <c r="BF34" s="164"/>
      <c r="BG34" s="165">
        <f t="shared" ref="BG34" si="35">BC34+BD34-BE34+SUM(BF34:BF34)</f>
        <v>0</v>
      </c>
      <c r="BH34" s="168">
        <f>BB34</f>
        <v>0</v>
      </c>
      <c r="BI34" s="164"/>
      <c r="BJ34" s="164"/>
      <c r="BK34" s="164"/>
      <c r="BL34" s="166">
        <f>BH34+BI34-BJ34+BK34</f>
        <v>0</v>
      </c>
      <c r="BM34" s="167">
        <f>BG34</f>
        <v>0</v>
      </c>
      <c r="BN34" s="164"/>
      <c r="BO34" s="164"/>
      <c r="BP34" s="164"/>
      <c r="BQ34" s="165">
        <f t="shared" si="0"/>
        <v>0</v>
      </c>
      <c r="BR34" s="168">
        <f t="shared" si="1"/>
        <v>0</v>
      </c>
      <c r="BS34" s="164"/>
      <c r="BT34" s="164"/>
      <c r="BU34" s="164"/>
      <c r="BV34" s="166">
        <f>BR34+BS34-BT34+BU34</f>
        <v>0</v>
      </c>
      <c r="BW34" s="167">
        <f>BQ34</f>
        <v>0</v>
      </c>
      <c r="BX34" s="164"/>
      <c r="BY34" s="164"/>
      <c r="BZ34" s="164"/>
      <c r="CA34" s="164"/>
      <c r="CB34" s="164"/>
      <c r="CC34" s="164"/>
      <c r="CD34" s="165">
        <f>BW34+BX34-BY34+SUM(BZ34:CC34)</f>
        <v>0</v>
      </c>
      <c r="CE34" s="168">
        <f>BV34</f>
        <v>0</v>
      </c>
      <c r="CF34" s="164"/>
      <c r="CG34" s="164"/>
      <c r="CH34" s="164"/>
      <c r="CI34" s="166">
        <f>CE34+CF34-CG34+CH34</f>
        <v>0</v>
      </c>
      <c r="CJ34" s="163"/>
      <c r="CK34" s="164"/>
      <c r="CL34" s="168">
        <f t="shared" si="30"/>
        <v>0</v>
      </c>
      <c r="CM34" s="169">
        <f t="shared" si="31"/>
        <v>0</v>
      </c>
      <c r="CN34" s="170"/>
      <c r="CO34" s="164"/>
      <c r="CP34" s="159">
        <f t="shared" si="32"/>
        <v>0</v>
      </c>
      <c r="CQ34" s="171">
        <f t="shared" si="33"/>
        <v>0</v>
      </c>
      <c r="CR34" s="159">
        <f t="shared" si="34"/>
        <v>0</v>
      </c>
    </row>
    <row r="35" spans="1:96" s="162" customFormat="1" ht="14.25" x14ac:dyDescent="0.2">
      <c r="A35" s="1"/>
      <c r="B35" s="1"/>
      <c r="C35" s="5"/>
      <c r="D35" s="5"/>
      <c r="E35" s="172"/>
      <c r="F35" s="165"/>
      <c r="G35" s="165"/>
      <c r="H35" s="165"/>
      <c r="I35" s="165"/>
      <c r="J35" s="165"/>
      <c r="K35" s="165"/>
      <c r="L35" s="165"/>
      <c r="M35" s="165"/>
      <c r="N35" s="166"/>
      <c r="O35" s="172"/>
      <c r="P35" s="165"/>
      <c r="Q35" s="165"/>
      <c r="R35" s="165"/>
      <c r="S35" s="165"/>
      <c r="T35" s="165"/>
      <c r="U35" s="165"/>
      <c r="V35" s="165"/>
      <c r="W35" s="165"/>
      <c r="X35" s="166"/>
      <c r="Y35" s="172"/>
      <c r="Z35" s="165"/>
      <c r="AA35" s="165"/>
      <c r="AB35" s="165"/>
      <c r="AC35" s="165"/>
      <c r="AD35" s="165"/>
      <c r="AE35" s="165"/>
      <c r="AF35" s="165"/>
      <c r="AG35" s="165"/>
      <c r="AH35" s="166"/>
      <c r="AI35" s="172"/>
      <c r="AJ35" s="165"/>
      <c r="AK35" s="165"/>
      <c r="AL35" s="165"/>
      <c r="AM35" s="165"/>
      <c r="AN35" s="165"/>
      <c r="AO35" s="165"/>
      <c r="AP35" s="165"/>
      <c r="AQ35" s="165"/>
      <c r="AR35" s="166"/>
      <c r="AS35" s="172"/>
      <c r="AT35" s="165"/>
      <c r="AU35" s="165"/>
      <c r="AV35" s="165"/>
      <c r="AW35" s="165"/>
      <c r="AX35" s="165"/>
      <c r="AY35" s="165"/>
      <c r="AZ35" s="165"/>
      <c r="BA35" s="165"/>
      <c r="BB35" s="166"/>
      <c r="BC35" s="172"/>
      <c r="BD35" s="165"/>
      <c r="BE35" s="165"/>
      <c r="BF35" s="165"/>
      <c r="BG35" s="165"/>
      <c r="BH35" s="165"/>
      <c r="BI35" s="165"/>
      <c r="BJ35" s="165"/>
      <c r="BK35" s="165"/>
      <c r="BL35" s="166"/>
      <c r="BM35" s="172"/>
      <c r="BN35" s="165"/>
      <c r="BO35" s="165"/>
      <c r="BP35" s="165"/>
      <c r="BQ35" s="165"/>
      <c r="BR35" s="165"/>
      <c r="BS35" s="165"/>
      <c r="BT35" s="165"/>
      <c r="BU35" s="165"/>
      <c r="BV35" s="166"/>
      <c r="BW35" s="172"/>
      <c r="BX35" s="165"/>
      <c r="BY35" s="165"/>
      <c r="BZ35" s="165"/>
      <c r="CA35" s="165"/>
      <c r="CB35" s="165"/>
      <c r="CC35" s="165"/>
      <c r="CD35" s="165"/>
      <c r="CE35" s="165"/>
      <c r="CF35" s="165"/>
      <c r="CG35" s="165"/>
      <c r="CH35" s="165"/>
      <c r="CI35" s="166"/>
      <c r="CJ35" s="172"/>
      <c r="CK35" s="165"/>
      <c r="CL35" s="165"/>
      <c r="CM35" s="166"/>
      <c r="CN35" s="158"/>
      <c r="CO35" s="158"/>
      <c r="CP35" s="159"/>
      <c r="CQ35" s="160"/>
      <c r="CR35" s="159"/>
    </row>
    <row r="36" spans="1:96" s="162" customFormat="1" ht="15" x14ac:dyDescent="0.25">
      <c r="A36" s="1"/>
      <c r="B36" s="1"/>
      <c r="C36" s="11" t="s">
        <v>170</v>
      </c>
      <c r="D36" s="11"/>
      <c r="E36" s="172">
        <f>SUM(E24:E34)</f>
        <v>0</v>
      </c>
      <c r="F36" s="165">
        <f t="shared" ref="F36:BP36" si="36">SUM(F24:F34)</f>
        <v>0</v>
      </c>
      <c r="G36" s="165">
        <f t="shared" si="36"/>
        <v>0</v>
      </c>
      <c r="H36" s="165">
        <f t="shared" si="36"/>
        <v>0</v>
      </c>
      <c r="I36" s="165">
        <f t="shared" si="36"/>
        <v>0</v>
      </c>
      <c r="J36" s="165">
        <f t="shared" si="36"/>
        <v>0</v>
      </c>
      <c r="K36" s="165">
        <f t="shared" si="36"/>
        <v>0</v>
      </c>
      <c r="L36" s="165">
        <f t="shared" si="36"/>
        <v>0</v>
      </c>
      <c r="M36" s="165">
        <f t="shared" si="36"/>
        <v>0</v>
      </c>
      <c r="N36" s="166">
        <f t="shared" si="36"/>
        <v>0</v>
      </c>
      <c r="O36" s="172">
        <f t="shared" si="36"/>
        <v>0</v>
      </c>
      <c r="P36" s="165">
        <f t="shared" si="36"/>
        <v>-292573</v>
      </c>
      <c r="Q36" s="165">
        <f t="shared" si="36"/>
        <v>0</v>
      </c>
      <c r="R36" s="165">
        <f t="shared" si="36"/>
        <v>0</v>
      </c>
      <c r="S36" s="165">
        <f t="shared" si="36"/>
        <v>-292573</v>
      </c>
      <c r="T36" s="165">
        <f t="shared" si="36"/>
        <v>0</v>
      </c>
      <c r="U36" s="165">
        <f t="shared" si="36"/>
        <v>-21687</v>
      </c>
      <c r="V36" s="165">
        <f t="shared" si="36"/>
        <v>0</v>
      </c>
      <c r="W36" s="165">
        <f t="shared" si="36"/>
        <v>0</v>
      </c>
      <c r="X36" s="165">
        <f t="shared" si="36"/>
        <v>-21687</v>
      </c>
      <c r="Y36" s="172">
        <f t="shared" si="36"/>
        <v>-292573</v>
      </c>
      <c r="Z36" s="165">
        <f t="shared" si="36"/>
        <v>-26538</v>
      </c>
      <c r="AA36" s="165">
        <f t="shared" si="36"/>
        <v>-368639</v>
      </c>
      <c r="AB36" s="165">
        <f t="shared" si="36"/>
        <v>0</v>
      </c>
      <c r="AC36" s="165">
        <f t="shared" si="36"/>
        <v>49528</v>
      </c>
      <c r="AD36" s="165">
        <f t="shared" si="36"/>
        <v>-21687</v>
      </c>
      <c r="AE36" s="165">
        <f t="shared" si="36"/>
        <v>-1661</v>
      </c>
      <c r="AF36" s="165">
        <f t="shared" si="36"/>
        <v>-115248</v>
      </c>
      <c r="AG36" s="165">
        <f t="shared" si="36"/>
        <v>0</v>
      </c>
      <c r="AH36" s="165">
        <f t="shared" si="36"/>
        <v>91900</v>
      </c>
      <c r="AI36" s="172">
        <f t="shared" si="36"/>
        <v>49528</v>
      </c>
      <c r="AJ36" s="165">
        <f t="shared" si="36"/>
        <v>-116688</v>
      </c>
      <c r="AK36" s="165">
        <f t="shared" si="36"/>
        <v>0</v>
      </c>
      <c r="AL36" s="165">
        <f t="shared" si="36"/>
        <v>0</v>
      </c>
      <c r="AM36" s="165">
        <f t="shared" si="36"/>
        <v>-67160</v>
      </c>
      <c r="AN36" s="165">
        <f t="shared" si="36"/>
        <v>91900</v>
      </c>
      <c r="AO36" s="165">
        <f t="shared" si="36"/>
        <v>-9</v>
      </c>
      <c r="AP36" s="165">
        <f t="shared" si="36"/>
        <v>0</v>
      </c>
      <c r="AQ36" s="165">
        <f t="shared" si="36"/>
        <v>0</v>
      </c>
      <c r="AR36" s="165">
        <f t="shared" si="36"/>
        <v>91891</v>
      </c>
      <c r="AS36" s="172">
        <f t="shared" si="36"/>
        <v>-67160</v>
      </c>
      <c r="AT36" s="165">
        <f t="shared" si="36"/>
        <v>-24004</v>
      </c>
      <c r="AU36" s="165">
        <f t="shared" si="36"/>
        <v>0</v>
      </c>
      <c r="AV36" s="165">
        <f t="shared" si="36"/>
        <v>17678</v>
      </c>
      <c r="AW36" s="165">
        <f t="shared" si="36"/>
        <v>-73486</v>
      </c>
      <c r="AX36" s="165">
        <f t="shared" si="36"/>
        <v>91891</v>
      </c>
      <c r="AY36" s="165">
        <f t="shared" si="36"/>
        <v>-715</v>
      </c>
      <c r="AZ36" s="165">
        <f t="shared" si="36"/>
        <v>0</v>
      </c>
      <c r="BA36" s="165">
        <f t="shared" si="36"/>
        <v>477</v>
      </c>
      <c r="BB36" s="165">
        <f t="shared" si="36"/>
        <v>91653</v>
      </c>
      <c r="BC36" s="172">
        <f t="shared" si="36"/>
        <v>-73486</v>
      </c>
      <c r="BD36" s="165">
        <f t="shared" si="36"/>
        <v>-102901</v>
      </c>
      <c r="BE36" s="165">
        <f t="shared" si="36"/>
        <v>-76059</v>
      </c>
      <c r="BF36" s="165">
        <f t="shared" si="36"/>
        <v>0</v>
      </c>
      <c r="BG36" s="165">
        <f t="shared" si="36"/>
        <v>-100328</v>
      </c>
      <c r="BH36" s="165">
        <f t="shared" si="36"/>
        <v>91653</v>
      </c>
      <c r="BI36" s="165">
        <f t="shared" si="36"/>
        <v>-94</v>
      </c>
      <c r="BJ36" s="165">
        <f t="shared" si="36"/>
        <v>71564</v>
      </c>
      <c r="BK36" s="165">
        <f t="shared" si="36"/>
        <v>-9403</v>
      </c>
      <c r="BL36" s="165">
        <f t="shared" si="36"/>
        <v>10592</v>
      </c>
      <c r="BM36" s="172">
        <f t="shared" si="36"/>
        <v>-100328</v>
      </c>
      <c r="BN36" s="165">
        <f t="shared" si="36"/>
        <v>-14342.88</v>
      </c>
      <c r="BO36" s="165">
        <f t="shared" si="36"/>
        <v>0</v>
      </c>
      <c r="BP36" s="165">
        <f t="shared" si="36"/>
        <v>0</v>
      </c>
      <c r="BQ36" s="165">
        <f t="shared" ref="BQ36:CQ36" si="37">SUM(BQ24:BQ34)</f>
        <v>-114670.87999999998</v>
      </c>
      <c r="BR36" s="165">
        <f t="shared" si="37"/>
        <v>10592</v>
      </c>
      <c r="BS36" s="165">
        <f t="shared" si="37"/>
        <v>-9798.0400000000009</v>
      </c>
      <c r="BT36" s="165">
        <f t="shared" si="37"/>
        <v>0</v>
      </c>
      <c r="BU36" s="165">
        <f t="shared" si="37"/>
        <v>0</v>
      </c>
      <c r="BV36" s="165">
        <f t="shared" si="37"/>
        <v>793.95999999999981</v>
      </c>
      <c r="BW36" s="172">
        <f t="shared" si="37"/>
        <v>-114670.87999999998</v>
      </c>
      <c r="BX36" s="165">
        <f t="shared" si="37"/>
        <v>-121683</v>
      </c>
      <c r="BY36" s="165">
        <f t="shared" si="37"/>
        <v>-103534</v>
      </c>
      <c r="BZ36" s="165">
        <f t="shared" si="37"/>
        <v>0</v>
      </c>
      <c r="CA36" s="165">
        <f t="shared" si="37"/>
        <v>0</v>
      </c>
      <c r="CB36" s="165">
        <f t="shared" si="37"/>
        <v>0</v>
      </c>
      <c r="CC36" s="165">
        <f t="shared" si="37"/>
        <v>0</v>
      </c>
      <c r="CD36" s="165">
        <f t="shared" si="37"/>
        <v>-132819.88</v>
      </c>
      <c r="CE36" s="165">
        <f t="shared" si="37"/>
        <v>793.95999999999981</v>
      </c>
      <c r="CF36" s="165">
        <f t="shared" si="37"/>
        <v>-11392</v>
      </c>
      <c r="CG36" s="165">
        <f t="shared" si="37"/>
        <v>-160</v>
      </c>
      <c r="CH36" s="165">
        <f t="shared" si="37"/>
        <v>0</v>
      </c>
      <c r="CI36" s="165">
        <f t="shared" si="37"/>
        <v>-10438.040000000001</v>
      </c>
      <c r="CJ36" s="172">
        <f t="shared" si="37"/>
        <v>0</v>
      </c>
      <c r="CK36" s="165">
        <f t="shared" si="37"/>
        <v>0</v>
      </c>
      <c r="CL36" s="165">
        <f t="shared" si="37"/>
        <v>-132819.88</v>
      </c>
      <c r="CM36" s="165">
        <f t="shared" si="37"/>
        <v>-10438.040000000001</v>
      </c>
      <c r="CN36" s="172">
        <f t="shared" si="37"/>
        <v>-838</v>
      </c>
      <c r="CO36" s="165">
        <f t="shared" si="37"/>
        <v>0</v>
      </c>
      <c r="CP36" s="159">
        <f t="shared" si="37"/>
        <v>-144095.92000000001</v>
      </c>
      <c r="CQ36" s="172">
        <f t="shared" si="37"/>
        <v>-144095.92000000001</v>
      </c>
      <c r="CR36" s="160">
        <f t="shared" si="34"/>
        <v>-838</v>
      </c>
    </row>
    <row r="37" spans="1:96" s="162" customFormat="1" ht="15" x14ac:dyDescent="0.25">
      <c r="A37" s="1"/>
      <c r="B37" s="1"/>
      <c r="C37" s="11" t="s">
        <v>171</v>
      </c>
      <c r="D37" s="11"/>
      <c r="E37" s="172">
        <f>E36-E38</f>
        <v>0</v>
      </c>
      <c r="F37" s="165">
        <f>F36-F38</f>
        <v>0</v>
      </c>
      <c r="G37" s="165">
        <f t="shared" ref="G37:P37" si="38">G36-G38</f>
        <v>0</v>
      </c>
      <c r="H37" s="165">
        <f t="shared" si="38"/>
        <v>0</v>
      </c>
      <c r="I37" s="165">
        <f t="shared" si="38"/>
        <v>0</v>
      </c>
      <c r="J37" s="165">
        <f t="shared" si="38"/>
        <v>0</v>
      </c>
      <c r="K37" s="165">
        <f t="shared" si="38"/>
        <v>0</v>
      </c>
      <c r="L37" s="165">
        <f>L36-L38</f>
        <v>0</v>
      </c>
      <c r="M37" s="165">
        <f>M36-M38</f>
        <v>0</v>
      </c>
      <c r="N37" s="166">
        <f t="shared" si="38"/>
        <v>0</v>
      </c>
      <c r="O37" s="172">
        <f t="shared" si="38"/>
        <v>0</v>
      </c>
      <c r="P37" s="165">
        <f t="shared" si="38"/>
        <v>-300140</v>
      </c>
      <c r="Q37" s="165">
        <f t="shared" ref="Q37:CO37" si="39">Q36-Q38</f>
        <v>0</v>
      </c>
      <c r="R37" s="165">
        <f t="shared" si="39"/>
        <v>0</v>
      </c>
      <c r="S37" s="165">
        <f t="shared" si="39"/>
        <v>-300140</v>
      </c>
      <c r="T37" s="165">
        <f t="shared" si="39"/>
        <v>0</v>
      </c>
      <c r="U37" s="165">
        <f t="shared" si="39"/>
        <v>-22280</v>
      </c>
      <c r="V37" s="165">
        <f>V36-V38</f>
        <v>0</v>
      </c>
      <c r="W37" s="165">
        <f>W36-W38</f>
        <v>0</v>
      </c>
      <c r="X37" s="166">
        <f>X36-X38</f>
        <v>-22280</v>
      </c>
      <c r="Y37" s="172">
        <f t="shared" si="39"/>
        <v>-300140</v>
      </c>
      <c r="Z37" s="165">
        <f t="shared" si="39"/>
        <v>-27317</v>
      </c>
      <c r="AA37" s="165">
        <f t="shared" si="39"/>
        <v>-368639</v>
      </c>
      <c r="AB37" s="165">
        <f t="shared" si="39"/>
        <v>0</v>
      </c>
      <c r="AC37" s="165">
        <f t="shared" si="39"/>
        <v>41182</v>
      </c>
      <c r="AD37" s="165">
        <f t="shared" si="39"/>
        <v>-22280</v>
      </c>
      <c r="AE37" s="165">
        <f t="shared" si="39"/>
        <v>-2034</v>
      </c>
      <c r="AF37" s="165">
        <f>AF36-AF38</f>
        <v>-115248</v>
      </c>
      <c r="AG37" s="165">
        <f>AG36-AG38</f>
        <v>0</v>
      </c>
      <c r="AH37" s="166">
        <f>AH36-AH38</f>
        <v>90934</v>
      </c>
      <c r="AI37" s="172">
        <f t="shared" si="39"/>
        <v>41182</v>
      </c>
      <c r="AJ37" s="165">
        <f t="shared" si="39"/>
        <v>-115517</v>
      </c>
      <c r="AK37" s="165">
        <f t="shared" si="39"/>
        <v>0</v>
      </c>
      <c r="AL37" s="165">
        <f t="shared" si="39"/>
        <v>0</v>
      </c>
      <c r="AM37" s="165">
        <f t="shared" si="39"/>
        <v>-74335</v>
      </c>
      <c r="AN37" s="165">
        <f t="shared" si="39"/>
        <v>90934</v>
      </c>
      <c r="AO37" s="165">
        <f t="shared" si="39"/>
        <v>-322</v>
      </c>
      <c r="AP37" s="165">
        <f>AP36-AP38</f>
        <v>0</v>
      </c>
      <c r="AQ37" s="165">
        <f>AQ36-AQ38</f>
        <v>0</v>
      </c>
      <c r="AR37" s="166">
        <f>AR36-AR38</f>
        <v>90612</v>
      </c>
      <c r="AS37" s="172">
        <f t="shared" si="39"/>
        <v>-74335</v>
      </c>
      <c r="AT37" s="165">
        <f t="shared" si="39"/>
        <v>-49835</v>
      </c>
      <c r="AU37" s="165">
        <f t="shared" si="39"/>
        <v>0</v>
      </c>
      <c r="AV37" s="165">
        <f t="shared" si="39"/>
        <v>17678</v>
      </c>
      <c r="AW37" s="165">
        <f t="shared" si="39"/>
        <v>-106492</v>
      </c>
      <c r="AX37" s="165">
        <f t="shared" si="39"/>
        <v>90612</v>
      </c>
      <c r="AY37" s="165">
        <f t="shared" si="39"/>
        <v>-874</v>
      </c>
      <c r="AZ37" s="165">
        <f>AZ36-AZ38</f>
        <v>0</v>
      </c>
      <c r="BA37" s="165">
        <f>BA36-BA38</f>
        <v>477</v>
      </c>
      <c r="BB37" s="166">
        <f>BB36-BB38</f>
        <v>90215</v>
      </c>
      <c r="BC37" s="172">
        <f t="shared" si="39"/>
        <v>-106492</v>
      </c>
      <c r="BD37" s="165">
        <f t="shared" si="39"/>
        <v>-104605</v>
      </c>
      <c r="BE37" s="165">
        <f t="shared" si="39"/>
        <v>-83234</v>
      </c>
      <c r="BF37" s="165">
        <f t="shared" si="39"/>
        <v>0</v>
      </c>
      <c r="BG37" s="165">
        <f t="shared" si="39"/>
        <v>-127863</v>
      </c>
      <c r="BH37" s="165">
        <f t="shared" si="39"/>
        <v>90215</v>
      </c>
      <c r="BI37" s="165">
        <f t="shared" si="39"/>
        <v>-251</v>
      </c>
      <c r="BJ37" s="165">
        <f t="shared" ref="BJ37:CM37" si="40">BJ36-BJ38</f>
        <v>70233</v>
      </c>
      <c r="BK37" s="165">
        <f t="shared" si="40"/>
        <v>-9403</v>
      </c>
      <c r="BL37" s="166">
        <f t="shared" si="40"/>
        <v>10328</v>
      </c>
      <c r="BM37" s="172">
        <f t="shared" si="40"/>
        <v>-127863</v>
      </c>
      <c r="BN37" s="165">
        <f t="shared" si="40"/>
        <v>-12386.88</v>
      </c>
      <c r="BO37" s="165">
        <f t="shared" si="40"/>
        <v>0</v>
      </c>
      <c r="BP37" s="165">
        <f t="shared" si="40"/>
        <v>0</v>
      </c>
      <c r="BQ37" s="165">
        <f t="shared" si="40"/>
        <v>-140249.87999999998</v>
      </c>
      <c r="BR37" s="165">
        <f t="shared" si="40"/>
        <v>10328</v>
      </c>
      <c r="BS37" s="165">
        <f t="shared" si="40"/>
        <v>-10240.86</v>
      </c>
      <c r="BT37" s="165">
        <f t="shared" si="40"/>
        <v>0</v>
      </c>
      <c r="BU37" s="165">
        <f t="shared" si="40"/>
        <v>0</v>
      </c>
      <c r="BV37" s="166">
        <f t="shared" si="40"/>
        <v>87.139999999999873</v>
      </c>
      <c r="BW37" s="172">
        <f t="shared" ref="BW37:CI37" si="41">BW36-BW38</f>
        <v>-140249.87999999998</v>
      </c>
      <c r="BX37" s="165">
        <f t="shared" si="41"/>
        <v>-62851</v>
      </c>
      <c r="BY37" s="165">
        <f t="shared" si="41"/>
        <v>-79084</v>
      </c>
      <c r="BZ37" s="165">
        <f t="shared" si="41"/>
        <v>0</v>
      </c>
      <c r="CA37" s="165">
        <f t="shared" si="41"/>
        <v>0</v>
      </c>
      <c r="CB37" s="165">
        <f t="shared" si="41"/>
        <v>0</v>
      </c>
      <c r="CC37" s="165">
        <f t="shared" si="41"/>
        <v>0</v>
      </c>
      <c r="CD37" s="165">
        <f t="shared" si="41"/>
        <v>-124016.88</v>
      </c>
      <c r="CE37" s="165">
        <f t="shared" si="41"/>
        <v>87.139999999999873</v>
      </c>
      <c r="CF37" s="165">
        <f t="shared" si="41"/>
        <v>-12054</v>
      </c>
      <c r="CG37" s="165">
        <f t="shared" si="41"/>
        <v>-730</v>
      </c>
      <c r="CH37" s="165">
        <f t="shared" si="41"/>
        <v>0</v>
      </c>
      <c r="CI37" s="166">
        <f t="shared" si="41"/>
        <v>-11236.86</v>
      </c>
      <c r="CJ37" s="172">
        <f t="shared" si="40"/>
        <v>0</v>
      </c>
      <c r="CK37" s="165">
        <f t="shared" si="40"/>
        <v>0</v>
      </c>
      <c r="CL37" s="165">
        <f t="shared" si="40"/>
        <v>-124016.88</v>
      </c>
      <c r="CM37" s="166">
        <f t="shared" si="40"/>
        <v>-11236.86</v>
      </c>
      <c r="CN37" s="165">
        <f t="shared" si="39"/>
        <v>-709</v>
      </c>
      <c r="CO37" s="165">
        <f t="shared" si="39"/>
        <v>0</v>
      </c>
      <c r="CP37" s="159">
        <f t="shared" si="32"/>
        <v>-135962.74</v>
      </c>
      <c r="CQ37" s="173">
        <f>CQ36-CQ38</f>
        <v>-135962.74000000002</v>
      </c>
      <c r="CR37" s="159">
        <f t="shared" si="34"/>
        <v>-709.0000000000291</v>
      </c>
    </row>
    <row r="38" spans="1:96" s="162" customFormat="1" ht="15" x14ac:dyDescent="0.25">
      <c r="A38" s="1"/>
      <c r="B38" s="1"/>
      <c r="C38" s="12" t="str">
        <f>C29</f>
        <v>RSVA - Global Adjustment</v>
      </c>
      <c r="D38" s="13">
        <v>1589</v>
      </c>
      <c r="E38" s="172">
        <f>E29</f>
        <v>0</v>
      </c>
      <c r="F38" s="165">
        <f>F29</f>
        <v>0</v>
      </c>
      <c r="G38" s="165">
        <f t="shared" ref="G38:P38" si="42">G29</f>
        <v>0</v>
      </c>
      <c r="H38" s="165">
        <f t="shared" si="42"/>
        <v>0</v>
      </c>
      <c r="I38" s="165">
        <f t="shared" si="42"/>
        <v>0</v>
      </c>
      <c r="J38" s="165">
        <f t="shared" si="42"/>
        <v>0</v>
      </c>
      <c r="K38" s="165">
        <f t="shared" si="42"/>
        <v>0</v>
      </c>
      <c r="L38" s="165">
        <f>L29</f>
        <v>0</v>
      </c>
      <c r="M38" s="165">
        <f>M29</f>
        <v>0</v>
      </c>
      <c r="N38" s="166">
        <f t="shared" si="42"/>
        <v>0</v>
      </c>
      <c r="O38" s="172">
        <f t="shared" si="42"/>
        <v>0</v>
      </c>
      <c r="P38" s="165">
        <f t="shared" si="42"/>
        <v>7567</v>
      </c>
      <c r="Q38" s="165">
        <f t="shared" ref="Q38:Z38" si="43">Q29</f>
        <v>0</v>
      </c>
      <c r="R38" s="165">
        <f t="shared" si="43"/>
        <v>0</v>
      </c>
      <c r="S38" s="165">
        <f t="shared" si="43"/>
        <v>7567</v>
      </c>
      <c r="T38" s="165">
        <f t="shared" si="43"/>
        <v>0</v>
      </c>
      <c r="U38" s="165">
        <f t="shared" si="43"/>
        <v>593</v>
      </c>
      <c r="V38" s="165">
        <f t="shared" si="43"/>
        <v>0</v>
      </c>
      <c r="W38" s="165">
        <f t="shared" si="43"/>
        <v>0</v>
      </c>
      <c r="X38" s="166">
        <f t="shared" si="43"/>
        <v>593</v>
      </c>
      <c r="Y38" s="172">
        <f t="shared" si="43"/>
        <v>7567</v>
      </c>
      <c r="Z38" s="165">
        <f t="shared" si="43"/>
        <v>779</v>
      </c>
      <c r="AA38" s="165">
        <f t="shared" ref="AA38:BB38" si="44">AA29</f>
        <v>0</v>
      </c>
      <c r="AB38" s="165">
        <f t="shared" si="44"/>
        <v>0</v>
      </c>
      <c r="AC38" s="165">
        <f t="shared" si="44"/>
        <v>8346</v>
      </c>
      <c r="AD38" s="165">
        <f t="shared" si="44"/>
        <v>593</v>
      </c>
      <c r="AE38" s="165">
        <f t="shared" si="44"/>
        <v>373</v>
      </c>
      <c r="AF38" s="165">
        <f t="shared" si="44"/>
        <v>0</v>
      </c>
      <c r="AG38" s="165">
        <f t="shared" si="44"/>
        <v>0</v>
      </c>
      <c r="AH38" s="166">
        <f t="shared" si="44"/>
        <v>966</v>
      </c>
      <c r="AI38" s="172">
        <f t="shared" si="44"/>
        <v>8346</v>
      </c>
      <c r="AJ38" s="165">
        <f t="shared" si="44"/>
        <v>-1171</v>
      </c>
      <c r="AK38" s="165">
        <f t="shared" si="44"/>
        <v>0</v>
      </c>
      <c r="AL38" s="165">
        <f t="shared" si="44"/>
        <v>0</v>
      </c>
      <c r="AM38" s="165">
        <f t="shared" si="44"/>
        <v>7175</v>
      </c>
      <c r="AN38" s="165">
        <f t="shared" si="44"/>
        <v>966</v>
      </c>
      <c r="AO38" s="165">
        <f t="shared" si="44"/>
        <v>313</v>
      </c>
      <c r="AP38" s="165">
        <f>AP29</f>
        <v>0</v>
      </c>
      <c r="AQ38" s="165">
        <f>AQ29</f>
        <v>0</v>
      </c>
      <c r="AR38" s="166">
        <f>AR29</f>
        <v>1279</v>
      </c>
      <c r="AS38" s="172">
        <f t="shared" si="44"/>
        <v>7175</v>
      </c>
      <c r="AT38" s="165">
        <f t="shared" si="44"/>
        <v>25831</v>
      </c>
      <c r="AU38" s="165">
        <f t="shared" si="44"/>
        <v>0</v>
      </c>
      <c r="AV38" s="165">
        <f t="shared" si="44"/>
        <v>0</v>
      </c>
      <c r="AW38" s="165">
        <f t="shared" si="44"/>
        <v>33006</v>
      </c>
      <c r="AX38" s="165">
        <f t="shared" si="44"/>
        <v>1279</v>
      </c>
      <c r="AY38" s="165">
        <f t="shared" si="44"/>
        <v>159</v>
      </c>
      <c r="AZ38" s="165">
        <f t="shared" si="44"/>
        <v>0</v>
      </c>
      <c r="BA38" s="165">
        <f t="shared" si="44"/>
        <v>0</v>
      </c>
      <c r="BB38" s="166">
        <f t="shared" si="44"/>
        <v>1438</v>
      </c>
      <c r="BC38" s="172">
        <f t="shared" ref="BC38:BL38" si="45">BC29</f>
        <v>33006</v>
      </c>
      <c r="BD38" s="165">
        <f t="shared" si="45"/>
        <v>1704</v>
      </c>
      <c r="BE38" s="165">
        <f t="shared" si="45"/>
        <v>7175</v>
      </c>
      <c r="BF38" s="165">
        <f t="shared" si="45"/>
        <v>0</v>
      </c>
      <c r="BG38" s="165">
        <f t="shared" si="45"/>
        <v>27535</v>
      </c>
      <c r="BH38" s="165">
        <f t="shared" si="45"/>
        <v>1438</v>
      </c>
      <c r="BI38" s="165">
        <f t="shared" si="45"/>
        <v>157</v>
      </c>
      <c r="BJ38" s="165">
        <f t="shared" si="45"/>
        <v>1331</v>
      </c>
      <c r="BK38" s="165">
        <f t="shared" si="45"/>
        <v>0</v>
      </c>
      <c r="BL38" s="166">
        <f t="shared" si="45"/>
        <v>264</v>
      </c>
      <c r="BM38" s="172">
        <f t="shared" ref="BM38:BV38" si="46">BM29</f>
        <v>27535</v>
      </c>
      <c r="BN38" s="165">
        <f t="shared" si="46"/>
        <v>-1956</v>
      </c>
      <c r="BO38" s="165">
        <f t="shared" si="46"/>
        <v>0</v>
      </c>
      <c r="BP38" s="165">
        <f t="shared" si="46"/>
        <v>0</v>
      </c>
      <c r="BQ38" s="165">
        <f t="shared" si="46"/>
        <v>25579</v>
      </c>
      <c r="BR38" s="165">
        <f t="shared" si="46"/>
        <v>264</v>
      </c>
      <c r="BS38" s="165">
        <f t="shared" si="46"/>
        <v>442.82</v>
      </c>
      <c r="BT38" s="165">
        <f t="shared" si="46"/>
        <v>0</v>
      </c>
      <c r="BU38" s="165">
        <f t="shared" si="46"/>
        <v>0</v>
      </c>
      <c r="BV38" s="166">
        <f t="shared" si="46"/>
        <v>706.81999999999994</v>
      </c>
      <c r="BW38" s="172">
        <f t="shared" ref="BW38:CI38" si="47">BW29</f>
        <v>25579</v>
      </c>
      <c r="BX38" s="165">
        <f t="shared" si="47"/>
        <v>-58832</v>
      </c>
      <c r="BY38" s="165">
        <f t="shared" si="47"/>
        <v>-24450</v>
      </c>
      <c r="BZ38" s="165">
        <f t="shared" si="47"/>
        <v>0</v>
      </c>
      <c r="CA38" s="165">
        <f t="shared" si="47"/>
        <v>0</v>
      </c>
      <c r="CB38" s="165">
        <f t="shared" si="47"/>
        <v>0</v>
      </c>
      <c r="CC38" s="165">
        <f t="shared" si="47"/>
        <v>0</v>
      </c>
      <c r="CD38" s="165">
        <f t="shared" si="47"/>
        <v>-8803</v>
      </c>
      <c r="CE38" s="165">
        <f t="shared" si="47"/>
        <v>706.81999999999994</v>
      </c>
      <c r="CF38" s="165">
        <f t="shared" si="47"/>
        <v>662</v>
      </c>
      <c r="CG38" s="165">
        <f t="shared" si="47"/>
        <v>570</v>
      </c>
      <c r="CH38" s="165">
        <f t="shared" si="47"/>
        <v>0</v>
      </c>
      <c r="CI38" s="166">
        <f t="shared" si="47"/>
        <v>798.81999999999994</v>
      </c>
      <c r="CJ38" s="172">
        <f t="shared" ref="CJ38:CO38" si="48">CJ29</f>
        <v>0</v>
      </c>
      <c r="CK38" s="165">
        <f t="shared" si="48"/>
        <v>0</v>
      </c>
      <c r="CL38" s="165">
        <f t="shared" si="48"/>
        <v>-8803</v>
      </c>
      <c r="CM38" s="166">
        <f t="shared" si="48"/>
        <v>798.81999999999994</v>
      </c>
      <c r="CN38" s="165">
        <f t="shared" si="48"/>
        <v>-129</v>
      </c>
      <c r="CO38" s="165">
        <f t="shared" si="48"/>
        <v>0</v>
      </c>
      <c r="CP38" s="159">
        <f t="shared" si="32"/>
        <v>-8133.18</v>
      </c>
      <c r="CQ38" s="173">
        <f>CQ29</f>
        <v>-8133.18</v>
      </c>
      <c r="CR38" s="159">
        <f t="shared" si="34"/>
        <v>-129</v>
      </c>
    </row>
    <row r="39" spans="1:96" s="162" customFormat="1" ht="15" x14ac:dyDescent="0.25">
      <c r="A39" s="1"/>
      <c r="B39" s="1"/>
      <c r="C39" s="12"/>
      <c r="D39" s="12"/>
      <c r="E39" s="172"/>
      <c r="F39" s="165"/>
      <c r="G39" s="165"/>
      <c r="H39" s="165"/>
      <c r="I39" s="165"/>
      <c r="J39" s="165"/>
      <c r="K39" s="165"/>
      <c r="L39" s="165"/>
      <c r="M39" s="165"/>
      <c r="N39" s="166"/>
      <c r="O39" s="172"/>
      <c r="P39" s="165"/>
      <c r="Q39" s="165"/>
      <c r="R39" s="165"/>
      <c r="S39" s="165"/>
      <c r="T39" s="165"/>
      <c r="U39" s="165"/>
      <c r="V39" s="165"/>
      <c r="W39" s="165"/>
      <c r="X39" s="166"/>
      <c r="Y39" s="172"/>
      <c r="Z39" s="165"/>
      <c r="AA39" s="165"/>
      <c r="AB39" s="165"/>
      <c r="AC39" s="165"/>
      <c r="AD39" s="165"/>
      <c r="AE39" s="165"/>
      <c r="AF39" s="165"/>
      <c r="AG39" s="165"/>
      <c r="AH39" s="166"/>
      <c r="AI39" s="172"/>
      <c r="AJ39" s="165"/>
      <c r="AK39" s="165"/>
      <c r="AL39" s="165"/>
      <c r="AM39" s="165"/>
      <c r="AN39" s="165"/>
      <c r="AO39" s="165"/>
      <c r="AP39" s="165"/>
      <c r="AQ39" s="165"/>
      <c r="AR39" s="166"/>
      <c r="AS39" s="172"/>
      <c r="AT39" s="165"/>
      <c r="AU39" s="165"/>
      <c r="AV39" s="165"/>
      <c r="AW39" s="165"/>
      <c r="AX39" s="165"/>
      <c r="AY39" s="165"/>
      <c r="AZ39" s="165"/>
      <c r="BA39" s="165"/>
      <c r="BB39" s="166"/>
      <c r="BC39" s="172"/>
      <c r="BD39" s="165"/>
      <c r="BE39" s="165"/>
      <c r="BF39" s="165"/>
      <c r="BG39" s="165"/>
      <c r="BH39" s="165"/>
      <c r="BI39" s="165"/>
      <c r="BJ39" s="165"/>
      <c r="BK39" s="165"/>
      <c r="BL39" s="166"/>
      <c r="BM39" s="172"/>
      <c r="BN39" s="165"/>
      <c r="BO39" s="165"/>
      <c r="BP39" s="165"/>
      <c r="BQ39" s="165"/>
      <c r="BR39" s="165"/>
      <c r="BS39" s="165"/>
      <c r="BT39" s="165"/>
      <c r="BU39" s="165"/>
      <c r="BV39" s="166"/>
      <c r="BW39" s="172"/>
      <c r="BX39" s="165"/>
      <c r="BY39" s="165"/>
      <c r="BZ39" s="165"/>
      <c r="CA39" s="165"/>
      <c r="CB39" s="165"/>
      <c r="CC39" s="165"/>
      <c r="CD39" s="165"/>
      <c r="CE39" s="165"/>
      <c r="CF39" s="165"/>
      <c r="CG39" s="165"/>
      <c r="CH39" s="165"/>
      <c r="CI39" s="166"/>
      <c r="CJ39" s="172"/>
      <c r="CK39" s="165"/>
      <c r="CL39" s="165"/>
      <c r="CM39" s="166"/>
      <c r="CN39" s="158"/>
      <c r="CO39" s="158"/>
      <c r="CP39" s="159"/>
      <c r="CQ39" s="160"/>
      <c r="CR39" s="159"/>
    </row>
    <row r="40" spans="1:96" s="162" customFormat="1" ht="35.25" customHeight="1" thickBot="1" x14ac:dyDescent="0.3">
      <c r="A40" s="1"/>
      <c r="B40" s="1"/>
      <c r="C40" s="59" t="s">
        <v>61</v>
      </c>
      <c r="D40" s="12"/>
      <c r="E40" s="172"/>
      <c r="F40" s="165"/>
      <c r="G40" s="165"/>
      <c r="H40" s="165"/>
      <c r="I40" s="165"/>
      <c r="J40" s="165"/>
      <c r="K40" s="165"/>
      <c r="L40" s="165"/>
      <c r="M40" s="165"/>
      <c r="N40" s="166"/>
      <c r="O40" s="172"/>
      <c r="P40" s="165"/>
      <c r="Q40" s="165"/>
      <c r="R40" s="165"/>
      <c r="S40" s="165"/>
      <c r="T40" s="165"/>
      <c r="U40" s="165"/>
      <c r="V40" s="165"/>
      <c r="W40" s="165"/>
      <c r="X40" s="166"/>
      <c r="Y40" s="172"/>
      <c r="Z40" s="165"/>
      <c r="AA40" s="165"/>
      <c r="AB40" s="165"/>
      <c r="AC40" s="165"/>
      <c r="AD40" s="165"/>
      <c r="AE40" s="165"/>
      <c r="AF40" s="165"/>
      <c r="AG40" s="165"/>
      <c r="AH40" s="166"/>
      <c r="AI40" s="172"/>
      <c r="AJ40" s="165"/>
      <c r="AK40" s="165"/>
      <c r="AL40" s="165"/>
      <c r="AM40" s="165"/>
      <c r="AN40" s="165"/>
      <c r="AO40" s="165"/>
      <c r="AP40" s="165"/>
      <c r="AQ40" s="165"/>
      <c r="AR40" s="166"/>
      <c r="AS40" s="172"/>
      <c r="AT40" s="165"/>
      <c r="AU40" s="165"/>
      <c r="AV40" s="165"/>
      <c r="AW40" s="165"/>
      <c r="AX40" s="165"/>
      <c r="AY40" s="165"/>
      <c r="AZ40" s="165"/>
      <c r="BA40" s="165"/>
      <c r="BB40" s="166"/>
      <c r="BC40" s="172"/>
      <c r="BD40" s="165"/>
      <c r="BE40" s="165"/>
      <c r="BF40" s="165"/>
      <c r="BG40" s="165"/>
      <c r="BH40" s="165"/>
      <c r="BI40" s="165"/>
      <c r="BJ40" s="165"/>
      <c r="BK40" s="165"/>
      <c r="BL40" s="166"/>
      <c r="BM40" s="172"/>
      <c r="BN40" s="165"/>
      <c r="BO40" s="165"/>
      <c r="BP40" s="165"/>
      <c r="BQ40" s="165"/>
      <c r="BR40" s="165"/>
      <c r="BS40" s="165"/>
      <c r="BT40" s="165"/>
      <c r="BU40" s="165"/>
      <c r="BV40" s="166"/>
      <c r="BW40" s="172"/>
      <c r="BX40" s="165"/>
      <c r="BY40" s="165"/>
      <c r="BZ40" s="165"/>
      <c r="CA40" s="165"/>
      <c r="CB40" s="165"/>
      <c r="CC40" s="165"/>
      <c r="CD40" s="165"/>
      <c r="CE40" s="165"/>
      <c r="CF40" s="165"/>
      <c r="CG40" s="165"/>
      <c r="CH40" s="165"/>
      <c r="CI40" s="166"/>
      <c r="CJ40" s="172"/>
      <c r="CK40" s="165"/>
      <c r="CL40" s="165"/>
      <c r="CM40" s="166"/>
      <c r="CN40" s="158"/>
      <c r="CO40" s="158"/>
      <c r="CP40" s="159"/>
      <c r="CQ40" s="160"/>
      <c r="CR40" s="159"/>
    </row>
    <row r="41" spans="1:96" s="162" customFormat="1" ht="15" thickBot="1" x14ac:dyDescent="0.25">
      <c r="A41" s="1">
        <v>11</v>
      </c>
      <c r="B41" s="1"/>
      <c r="C41" s="5" t="s">
        <v>14</v>
      </c>
      <c r="D41" s="8">
        <v>1508</v>
      </c>
      <c r="E41" s="163"/>
      <c r="F41" s="164"/>
      <c r="G41" s="164"/>
      <c r="H41" s="164"/>
      <c r="I41" s="165">
        <f t="shared" ref="I41:I61" si="49">E41+F41-G41+H41</f>
        <v>0</v>
      </c>
      <c r="J41" s="164"/>
      <c r="K41" s="164"/>
      <c r="L41" s="164"/>
      <c r="M41" s="164"/>
      <c r="N41" s="166">
        <f t="shared" ref="N41:N61" si="50">J41+K41-L41+M41</f>
        <v>0</v>
      </c>
      <c r="O41" s="167">
        <f t="shared" ref="O41:O49" si="51">I41</f>
        <v>0</v>
      </c>
      <c r="P41" s="164">
        <v>5915</v>
      </c>
      <c r="Q41" s="164"/>
      <c r="R41" s="164"/>
      <c r="S41" s="165">
        <f t="shared" ref="S41:S61" si="52">O41+P41-Q41+R41</f>
        <v>5915</v>
      </c>
      <c r="T41" s="168">
        <f t="shared" ref="T41:T61" si="53">N41</f>
        <v>0</v>
      </c>
      <c r="U41" s="164">
        <v>329</v>
      </c>
      <c r="V41" s="164"/>
      <c r="W41" s="164"/>
      <c r="X41" s="166">
        <f t="shared" ref="X41:X61" si="54">T41+U41-V41+W41</f>
        <v>329</v>
      </c>
      <c r="Y41" s="167">
        <f t="shared" ref="Y41:Y49" si="55">S41</f>
        <v>5915</v>
      </c>
      <c r="Z41" s="164">
        <v>-664</v>
      </c>
      <c r="AA41" s="164"/>
      <c r="AB41" s="164"/>
      <c r="AC41" s="165">
        <f t="shared" ref="AC41:AC61" si="56">Y41+Z41-AA41+AB41</f>
        <v>5251</v>
      </c>
      <c r="AD41" s="168">
        <f t="shared" ref="AD41:AD49" si="57">X41</f>
        <v>329</v>
      </c>
      <c r="AE41" s="164">
        <v>116</v>
      </c>
      <c r="AF41" s="164"/>
      <c r="AG41" s="164"/>
      <c r="AH41" s="166">
        <f t="shared" ref="AH41:AH61" si="58">AD41+AE41-AF41+AG41</f>
        <v>445</v>
      </c>
      <c r="AI41" s="167">
        <f t="shared" ref="AI41:AI49" si="59">AC41</f>
        <v>5251</v>
      </c>
      <c r="AJ41" s="164"/>
      <c r="AK41" s="164"/>
      <c r="AL41" s="164"/>
      <c r="AM41" s="165">
        <f t="shared" ref="AM41:AM61" si="60">AI41+AJ41-AK41+AL41</f>
        <v>5251</v>
      </c>
      <c r="AN41" s="168">
        <f t="shared" ref="AN41:AN49" si="61">AH41</f>
        <v>445</v>
      </c>
      <c r="AO41" s="164">
        <v>113</v>
      </c>
      <c r="AP41" s="164"/>
      <c r="AQ41" s="164"/>
      <c r="AR41" s="166">
        <f t="shared" ref="AR41:AR61" si="62">AN41+AO41-AP41+AQ41</f>
        <v>558</v>
      </c>
      <c r="AS41" s="167">
        <f t="shared" ref="AS41:AS49" si="63">AM41</f>
        <v>5251</v>
      </c>
      <c r="AT41" s="164"/>
      <c r="AU41" s="164"/>
      <c r="AV41" s="164"/>
      <c r="AW41" s="165">
        <f t="shared" ref="AW41:AW61" si="64">AS41+AT41-AU41+AV41</f>
        <v>5251</v>
      </c>
      <c r="AX41" s="168">
        <f t="shared" ref="AX41:AX56" si="65">AR41</f>
        <v>558</v>
      </c>
      <c r="AY41" s="164"/>
      <c r="AZ41" s="164"/>
      <c r="BA41" s="164"/>
      <c r="BB41" s="166">
        <f t="shared" ref="BB41:BB61" si="66">AX41+AY41-AZ41+BA41</f>
        <v>558</v>
      </c>
      <c r="BC41" s="167">
        <f>AW41</f>
        <v>5251</v>
      </c>
      <c r="BD41" s="227">
        <v>565</v>
      </c>
      <c r="BE41" s="227">
        <v>5251</v>
      </c>
      <c r="BF41" s="164"/>
      <c r="BG41" s="165">
        <f t="shared" ref="BG41:BG61" si="67">BC41+BD41-BE41+SUM(BF41:BF41)</f>
        <v>565</v>
      </c>
      <c r="BH41" s="168">
        <f t="shared" ref="BH41:BH61" si="68">BB41</f>
        <v>558</v>
      </c>
      <c r="BI41" s="228">
        <v>4</v>
      </c>
      <c r="BJ41" s="228">
        <v>558</v>
      </c>
      <c r="BK41" s="164"/>
      <c r="BL41" s="166">
        <f t="shared" ref="BL41:BL61" si="69">BH41+BI41-BJ41+BK41</f>
        <v>4</v>
      </c>
      <c r="BM41" s="167">
        <f t="shared" ref="BM41:BM46" si="70">BG41</f>
        <v>565</v>
      </c>
      <c r="BN41" s="164"/>
      <c r="BO41" s="164"/>
      <c r="BP41" s="164"/>
      <c r="BQ41" s="165">
        <f t="shared" ref="BQ41:BQ61" si="71">BM41+BN41-BO41+SUM(BP41:BP41)</f>
        <v>565</v>
      </c>
      <c r="BR41" s="168">
        <f t="shared" ref="BR41:BR61" si="72">BL41</f>
        <v>4</v>
      </c>
      <c r="BS41" s="233">
        <v>8</v>
      </c>
      <c r="BT41" s="164"/>
      <c r="BU41" s="164"/>
      <c r="BV41" s="166">
        <f t="shared" ref="BV41:BV46" si="73">BR41+BS41-BT41+BU41</f>
        <v>12</v>
      </c>
      <c r="BW41" s="167">
        <f t="shared" ref="BW41:BW57" si="74">BQ41</f>
        <v>565</v>
      </c>
      <c r="BX41" s="164"/>
      <c r="BY41" s="164"/>
      <c r="BZ41" s="164"/>
      <c r="CA41" s="164"/>
      <c r="CB41" s="164"/>
      <c r="CC41" s="164"/>
      <c r="CD41" s="165">
        <f t="shared" ref="CD41:CD44" si="75">BW41+BX41-BY41+SUM(BZ41:CC41)</f>
        <v>565</v>
      </c>
      <c r="CE41" s="168">
        <f t="shared" ref="CE41:CE44" si="76">BV41</f>
        <v>12</v>
      </c>
      <c r="CF41" s="164">
        <v>8</v>
      </c>
      <c r="CG41" s="164"/>
      <c r="CH41" s="164"/>
      <c r="CI41" s="166">
        <f t="shared" ref="CI41:CI56" si="77">CE41+CF41-CG41+CH41</f>
        <v>20</v>
      </c>
      <c r="CJ41" s="163"/>
      <c r="CK41" s="164"/>
      <c r="CL41" s="168">
        <f>CD41-CJ41</f>
        <v>565</v>
      </c>
      <c r="CM41" s="169">
        <f>CI41-CK41</f>
        <v>20</v>
      </c>
      <c r="CN41" s="247">
        <v>8</v>
      </c>
      <c r="CO41" s="164"/>
      <c r="CP41" s="159">
        <f t="shared" si="32"/>
        <v>593</v>
      </c>
      <c r="CQ41" s="171">
        <f t="shared" ref="CQ41:CQ61" si="78">CP41</f>
        <v>593</v>
      </c>
      <c r="CR41" s="159">
        <f t="shared" si="34"/>
        <v>8</v>
      </c>
    </row>
    <row r="42" spans="1:96" s="162" customFormat="1" ht="15" thickBot="1" x14ac:dyDescent="0.25">
      <c r="A42" s="1">
        <v>12</v>
      </c>
      <c r="B42" s="1"/>
      <c r="C42" s="5" t="s">
        <v>15</v>
      </c>
      <c r="D42" s="8">
        <v>1508</v>
      </c>
      <c r="E42" s="163"/>
      <c r="F42" s="164"/>
      <c r="G42" s="164"/>
      <c r="H42" s="164"/>
      <c r="I42" s="165">
        <f t="shared" si="49"/>
        <v>0</v>
      </c>
      <c r="J42" s="164"/>
      <c r="K42" s="164"/>
      <c r="L42" s="164"/>
      <c r="M42" s="164"/>
      <c r="N42" s="166">
        <f t="shared" si="50"/>
        <v>0</v>
      </c>
      <c r="O42" s="167">
        <f t="shared" si="51"/>
        <v>0</v>
      </c>
      <c r="P42" s="164"/>
      <c r="Q42" s="164"/>
      <c r="R42" s="164"/>
      <c r="S42" s="165">
        <f t="shared" si="52"/>
        <v>0</v>
      </c>
      <c r="T42" s="168">
        <f t="shared" si="53"/>
        <v>0</v>
      </c>
      <c r="U42" s="164"/>
      <c r="V42" s="164"/>
      <c r="W42" s="164"/>
      <c r="X42" s="166">
        <f t="shared" si="54"/>
        <v>0</v>
      </c>
      <c r="Y42" s="167">
        <f t="shared" si="55"/>
        <v>0</v>
      </c>
      <c r="Z42" s="164"/>
      <c r="AA42" s="164"/>
      <c r="AB42" s="164"/>
      <c r="AC42" s="165">
        <f t="shared" si="56"/>
        <v>0</v>
      </c>
      <c r="AD42" s="168">
        <f t="shared" si="57"/>
        <v>0</v>
      </c>
      <c r="AE42" s="164"/>
      <c r="AF42" s="164"/>
      <c r="AG42" s="164"/>
      <c r="AH42" s="166">
        <f t="shared" si="58"/>
        <v>0</v>
      </c>
      <c r="AI42" s="167">
        <f t="shared" si="59"/>
        <v>0</v>
      </c>
      <c r="AJ42" s="164"/>
      <c r="AK42" s="164"/>
      <c r="AL42" s="164"/>
      <c r="AM42" s="165">
        <f t="shared" si="60"/>
        <v>0</v>
      </c>
      <c r="AN42" s="168">
        <f t="shared" si="61"/>
        <v>0</v>
      </c>
      <c r="AO42" s="164"/>
      <c r="AP42" s="164"/>
      <c r="AQ42" s="164"/>
      <c r="AR42" s="166">
        <f t="shared" si="62"/>
        <v>0</v>
      </c>
      <c r="AS42" s="167">
        <f t="shared" si="63"/>
        <v>0</v>
      </c>
      <c r="AT42" s="222">
        <v>640</v>
      </c>
      <c r="AU42" s="164"/>
      <c r="AV42" s="164"/>
      <c r="AW42" s="165">
        <f t="shared" si="64"/>
        <v>640</v>
      </c>
      <c r="AX42" s="168">
        <f t="shared" si="65"/>
        <v>0</v>
      </c>
      <c r="AY42" s="164"/>
      <c r="AZ42" s="164"/>
      <c r="BA42" s="164"/>
      <c r="BB42" s="166">
        <f t="shared" si="66"/>
        <v>0</v>
      </c>
      <c r="BC42" s="167">
        <f t="shared" ref="BC42:BC56" si="79">AW42</f>
        <v>640</v>
      </c>
      <c r="BD42" s="164"/>
      <c r="BE42" s="164"/>
      <c r="BF42" s="164"/>
      <c r="BG42" s="165">
        <f t="shared" si="67"/>
        <v>640</v>
      </c>
      <c r="BH42" s="168">
        <f t="shared" si="68"/>
        <v>0</v>
      </c>
      <c r="BI42" s="228">
        <v>5</v>
      </c>
      <c r="BJ42" s="228"/>
      <c r="BK42" s="164"/>
      <c r="BL42" s="166">
        <f t="shared" si="69"/>
        <v>5</v>
      </c>
      <c r="BM42" s="167">
        <f t="shared" si="70"/>
        <v>640</v>
      </c>
      <c r="BN42" s="164"/>
      <c r="BO42" s="164"/>
      <c r="BP42" s="164"/>
      <c r="BQ42" s="165">
        <f t="shared" si="71"/>
        <v>640</v>
      </c>
      <c r="BR42" s="168">
        <f t="shared" si="72"/>
        <v>5</v>
      </c>
      <c r="BS42" s="233">
        <v>10</v>
      </c>
      <c r="BT42" s="164"/>
      <c r="BU42" s="164"/>
      <c r="BV42" s="166">
        <f t="shared" si="73"/>
        <v>15</v>
      </c>
      <c r="BW42" s="167">
        <f t="shared" si="74"/>
        <v>640</v>
      </c>
      <c r="BX42" s="164"/>
      <c r="BY42" s="164"/>
      <c r="BZ42" s="164"/>
      <c r="CA42" s="164"/>
      <c r="CB42" s="164"/>
      <c r="CC42" s="164"/>
      <c r="CD42" s="165">
        <f t="shared" si="75"/>
        <v>640</v>
      </c>
      <c r="CE42" s="168">
        <f t="shared" si="76"/>
        <v>15</v>
      </c>
      <c r="CF42" s="164">
        <v>9</v>
      </c>
      <c r="CG42" s="164"/>
      <c r="CH42" s="164"/>
      <c r="CI42" s="166">
        <f t="shared" si="77"/>
        <v>24</v>
      </c>
      <c r="CJ42" s="163"/>
      <c r="CK42" s="164"/>
      <c r="CL42" s="168">
        <f t="shared" ref="CL42:CL61" si="80">CD42-CJ42</f>
        <v>640</v>
      </c>
      <c r="CM42" s="169">
        <f t="shared" ref="CM42:CM61" si="81">CI42-CK42</f>
        <v>24</v>
      </c>
      <c r="CN42" s="247">
        <v>9</v>
      </c>
      <c r="CO42" s="164"/>
      <c r="CP42" s="159">
        <f t="shared" si="32"/>
        <v>673</v>
      </c>
      <c r="CQ42" s="171">
        <f t="shared" si="78"/>
        <v>673</v>
      </c>
      <c r="CR42" s="159">
        <f t="shared" si="34"/>
        <v>9</v>
      </c>
    </row>
    <row r="43" spans="1:96" s="162" customFormat="1" ht="15" thickBot="1" x14ac:dyDescent="0.25">
      <c r="A43" s="1">
        <v>13</v>
      </c>
      <c r="B43" s="1"/>
      <c r="C43" s="5" t="s">
        <v>67</v>
      </c>
      <c r="D43" s="8">
        <v>1508</v>
      </c>
      <c r="E43" s="163"/>
      <c r="F43" s="164"/>
      <c r="G43" s="164"/>
      <c r="H43" s="164"/>
      <c r="I43" s="165">
        <f t="shared" si="49"/>
        <v>0</v>
      </c>
      <c r="J43" s="164"/>
      <c r="K43" s="164"/>
      <c r="L43" s="164"/>
      <c r="M43" s="164"/>
      <c r="N43" s="166">
        <f t="shared" si="50"/>
        <v>0</v>
      </c>
      <c r="O43" s="167">
        <f t="shared" si="51"/>
        <v>0</v>
      </c>
      <c r="P43" s="164"/>
      <c r="Q43" s="164"/>
      <c r="R43" s="164"/>
      <c r="S43" s="165">
        <f t="shared" si="52"/>
        <v>0</v>
      </c>
      <c r="T43" s="168">
        <f t="shared" si="53"/>
        <v>0</v>
      </c>
      <c r="U43" s="164"/>
      <c r="V43" s="164"/>
      <c r="W43" s="164"/>
      <c r="X43" s="166">
        <f t="shared" si="54"/>
        <v>0</v>
      </c>
      <c r="Y43" s="167">
        <f t="shared" si="55"/>
        <v>0</v>
      </c>
      <c r="Z43" s="164"/>
      <c r="AA43" s="164"/>
      <c r="AB43" s="164"/>
      <c r="AC43" s="165">
        <f t="shared" si="56"/>
        <v>0</v>
      </c>
      <c r="AD43" s="168">
        <f t="shared" si="57"/>
        <v>0</v>
      </c>
      <c r="AE43" s="164"/>
      <c r="AF43" s="164"/>
      <c r="AG43" s="164"/>
      <c r="AH43" s="166">
        <f t="shared" si="58"/>
        <v>0</v>
      </c>
      <c r="AI43" s="167">
        <f t="shared" si="59"/>
        <v>0</v>
      </c>
      <c r="AJ43" s="164"/>
      <c r="AK43" s="164"/>
      <c r="AL43" s="164"/>
      <c r="AM43" s="165">
        <f t="shared" si="60"/>
        <v>0</v>
      </c>
      <c r="AN43" s="168">
        <f t="shared" si="61"/>
        <v>0</v>
      </c>
      <c r="AO43" s="164"/>
      <c r="AP43" s="164"/>
      <c r="AQ43" s="164"/>
      <c r="AR43" s="166">
        <f t="shared" si="62"/>
        <v>0</v>
      </c>
      <c r="AS43" s="167">
        <f t="shared" si="63"/>
        <v>0</v>
      </c>
      <c r="AT43" s="164"/>
      <c r="AU43" s="164"/>
      <c r="AV43" s="164"/>
      <c r="AW43" s="165">
        <f t="shared" si="64"/>
        <v>0</v>
      </c>
      <c r="AX43" s="168">
        <f t="shared" si="65"/>
        <v>0</v>
      </c>
      <c r="AY43" s="164"/>
      <c r="AZ43" s="164"/>
      <c r="BA43" s="164"/>
      <c r="BB43" s="166">
        <f t="shared" si="66"/>
        <v>0</v>
      </c>
      <c r="BC43" s="167">
        <f t="shared" si="79"/>
        <v>0</v>
      </c>
      <c r="BD43" s="164"/>
      <c r="BE43" s="164"/>
      <c r="BF43" s="164"/>
      <c r="BG43" s="165">
        <f t="shared" si="67"/>
        <v>0</v>
      </c>
      <c r="BH43" s="168">
        <f t="shared" si="68"/>
        <v>0</v>
      </c>
      <c r="BI43" s="164"/>
      <c r="BJ43" s="164"/>
      <c r="BK43" s="164"/>
      <c r="BL43" s="166">
        <f t="shared" si="69"/>
        <v>0</v>
      </c>
      <c r="BM43" s="167">
        <f t="shared" si="70"/>
        <v>0</v>
      </c>
      <c r="BN43" s="164"/>
      <c r="BO43" s="164"/>
      <c r="BP43" s="164"/>
      <c r="BQ43" s="165">
        <f t="shared" si="71"/>
        <v>0</v>
      </c>
      <c r="BR43" s="168">
        <f t="shared" si="72"/>
        <v>0</v>
      </c>
      <c r="BS43" s="164"/>
      <c r="BT43" s="164"/>
      <c r="BU43" s="164"/>
      <c r="BV43" s="166">
        <f t="shared" si="73"/>
        <v>0</v>
      </c>
      <c r="BW43" s="167">
        <f t="shared" si="74"/>
        <v>0</v>
      </c>
      <c r="BX43" s="164"/>
      <c r="BY43" s="164"/>
      <c r="BZ43" s="164"/>
      <c r="CA43" s="164"/>
      <c r="CB43" s="164"/>
      <c r="CC43" s="164"/>
      <c r="CD43" s="165">
        <f t="shared" si="75"/>
        <v>0</v>
      </c>
      <c r="CE43" s="168">
        <f t="shared" si="76"/>
        <v>0</v>
      </c>
      <c r="CF43" s="164"/>
      <c r="CG43" s="164"/>
      <c r="CH43" s="164"/>
      <c r="CI43" s="166">
        <f t="shared" si="77"/>
        <v>0</v>
      </c>
      <c r="CJ43" s="163"/>
      <c r="CK43" s="164"/>
      <c r="CL43" s="168">
        <f t="shared" si="80"/>
        <v>0</v>
      </c>
      <c r="CM43" s="169">
        <f t="shared" si="81"/>
        <v>0</v>
      </c>
      <c r="CN43" s="170"/>
      <c r="CO43" s="164"/>
      <c r="CP43" s="159">
        <f t="shared" si="32"/>
        <v>0</v>
      </c>
      <c r="CQ43" s="171">
        <f t="shared" si="78"/>
        <v>0</v>
      </c>
      <c r="CR43" s="159">
        <f t="shared" si="34"/>
        <v>0</v>
      </c>
    </row>
    <row r="44" spans="1:96" s="162" customFormat="1" ht="15" thickBot="1" x14ac:dyDescent="0.25">
      <c r="A44" s="1">
        <v>14</v>
      </c>
      <c r="B44" s="1"/>
      <c r="C44" s="5" t="s">
        <v>68</v>
      </c>
      <c r="D44" s="8">
        <v>1508</v>
      </c>
      <c r="E44" s="174"/>
      <c r="F44" s="175"/>
      <c r="G44" s="175"/>
      <c r="H44" s="175"/>
      <c r="I44" s="165"/>
      <c r="J44" s="175"/>
      <c r="K44" s="175"/>
      <c r="L44" s="175"/>
      <c r="M44" s="175"/>
      <c r="N44" s="166"/>
      <c r="O44" s="167"/>
      <c r="P44" s="175"/>
      <c r="Q44" s="175"/>
      <c r="R44" s="175"/>
      <c r="S44" s="165"/>
      <c r="T44" s="168"/>
      <c r="U44" s="175"/>
      <c r="V44" s="175"/>
      <c r="W44" s="175"/>
      <c r="X44" s="166"/>
      <c r="Y44" s="167"/>
      <c r="Z44" s="175"/>
      <c r="AA44" s="175"/>
      <c r="AB44" s="175"/>
      <c r="AC44" s="165"/>
      <c r="AD44" s="168"/>
      <c r="AE44" s="175"/>
      <c r="AF44" s="175"/>
      <c r="AG44" s="175"/>
      <c r="AH44" s="166"/>
      <c r="AI44" s="167"/>
      <c r="AJ44" s="175"/>
      <c r="AK44" s="175"/>
      <c r="AL44" s="175"/>
      <c r="AM44" s="165"/>
      <c r="AN44" s="168"/>
      <c r="AO44" s="175"/>
      <c r="AP44" s="175"/>
      <c r="AQ44" s="175"/>
      <c r="AR44" s="166"/>
      <c r="AS44" s="167">
        <f t="shared" si="63"/>
        <v>0</v>
      </c>
      <c r="AT44" s="164"/>
      <c r="AU44" s="164"/>
      <c r="AV44" s="164"/>
      <c r="AW44" s="165">
        <f>AS44+AT44-AU44+AV44</f>
        <v>0</v>
      </c>
      <c r="AX44" s="168">
        <f>AR44</f>
        <v>0</v>
      </c>
      <c r="AY44" s="164"/>
      <c r="AZ44" s="164"/>
      <c r="BA44" s="164"/>
      <c r="BB44" s="166">
        <f>AX44+AY44-AZ44+BA44</f>
        <v>0</v>
      </c>
      <c r="BC44" s="167">
        <f>AW44</f>
        <v>0</v>
      </c>
      <c r="BD44" s="164"/>
      <c r="BE44" s="164"/>
      <c r="BF44" s="164"/>
      <c r="BG44" s="165">
        <f t="shared" si="67"/>
        <v>0</v>
      </c>
      <c r="BH44" s="168">
        <f t="shared" si="68"/>
        <v>0</v>
      </c>
      <c r="BI44" s="164"/>
      <c r="BJ44" s="164"/>
      <c r="BK44" s="164"/>
      <c r="BL44" s="166">
        <f>BH44+BI44-BJ44+BK44</f>
        <v>0</v>
      </c>
      <c r="BM44" s="167">
        <f t="shared" si="70"/>
        <v>0</v>
      </c>
      <c r="BN44" s="164"/>
      <c r="BO44" s="164"/>
      <c r="BP44" s="164"/>
      <c r="BQ44" s="165">
        <f t="shared" si="71"/>
        <v>0</v>
      </c>
      <c r="BR44" s="168">
        <f t="shared" si="72"/>
        <v>0</v>
      </c>
      <c r="BS44" s="164"/>
      <c r="BT44" s="164"/>
      <c r="BU44" s="164"/>
      <c r="BV44" s="166">
        <f t="shared" si="73"/>
        <v>0</v>
      </c>
      <c r="BW44" s="167">
        <f t="shared" si="74"/>
        <v>0</v>
      </c>
      <c r="BX44" s="164"/>
      <c r="BY44" s="164"/>
      <c r="BZ44" s="164"/>
      <c r="CA44" s="164"/>
      <c r="CB44" s="164"/>
      <c r="CC44" s="164"/>
      <c r="CD44" s="165">
        <f t="shared" si="75"/>
        <v>0</v>
      </c>
      <c r="CE44" s="168">
        <f t="shared" si="76"/>
        <v>0</v>
      </c>
      <c r="CF44" s="164"/>
      <c r="CG44" s="164"/>
      <c r="CH44" s="164"/>
      <c r="CI44" s="166">
        <f t="shared" si="77"/>
        <v>0</v>
      </c>
      <c r="CJ44" s="163"/>
      <c r="CK44" s="164"/>
      <c r="CL44" s="168">
        <f t="shared" si="80"/>
        <v>0</v>
      </c>
      <c r="CM44" s="169">
        <f t="shared" si="81"/>
        <v>0</v>
      </c>
      <c r="CN44" s="170"/>
      <c r="CO44" s="164"/>
      <c r="CP44" s="159">
        <f t="shared" si="32"/>
        <v>0</v>
      </c>
      <c r="CQ44" s="171">
        <f t="shared" si="78"/>
        <v>0</v>
      </c>
      <c r="CR44" s="159">
        <f t="shared" si="34"/>
        <v>0</v>
      </c>
    </row>
    <row r="45" spans="1:96" s="162" customFormat="1" ht="31.5" thickBot="1" x14ac:dyDescent="0.25">
      <c r="A45" s="1">
        <v>15</v>
      </c>
      <c r="B45" s="1"/>
      <c r="C45" s="33" t="s">
        <v>107</v>
      </c>
      <c r="D45" s="8">
        <v>1508</v>
      </c>
      <c r="E45" s="174"/>
      <c r="F45" s="175"/>
      <c r="G45" s="175"/>
      <c r="H45" s="175"/>
      <c r="I45" s="165"/>
      <c r="J45" s="175"/>
      <c r="K45" s="175"/>
      <c r="L45" s="175"/>
      <c r="M45" s="175"/>
      <c r="N45" s="166"/>
      <c r="O45" s="167"/>
      <c r="P45" s="175"/>
      <c r="Q45" s="175"/>
      <c r="R45" s="175"/>
      <c r="S45" s="165"/>
      <c r="T45" s="168"/>
      <c r="U45" s="175"/>
      <c r="V45" s="175"/>
      <c r="W45" s="175"/>
      <c r="X45" s="166"/>
      <c r="Y45" s="167"/>
      <c r="Z45" s="175"/>
      <c r="AA45" s="175"/>
      <c r="AB45" s="175"/>
      <c r="AC45" s="165"/>
      <c r="AD45" s="168"/>
      <c r="AE45" s="175"/>
      <c r="AF45" s="175"/>
      <c r="AG45" s="175"/>
      <c r="AH45" s="166"/>
      <c r="AI45" s="167"/>
      <c r="AJ45" s="175"/>
      <c r="AK45" s="175"/>
      <c r="AL45" s="175"/>
      <c r="AM45" s="165"/>
      <c r="AN45" s="168"/>
      <c r="AO45" s="175"/>
      <c r="AP45" s="175"/>
      <c r="AQ45" s="175"/>
      <c r="AR45" s="166"/>
      <c r="AS45" s="172"/>
      <c r="AT45" s="175"/>
      <c r="AU45" s="175"/>
      <c r="AV45" s="175"/>
      <c r="AW45" s="165"/>
      <c r="AX45" s="168"/>
      <c r="AY45" s="175"/>
      <c r="AZ45" s="175"/>
      <c r="BA45" s="175"/>
      <c r="BB45" s="166"/>
      <c r="BC45" s="167"/>
      <c r="BD45" s="175"/>
      <c r="BE45" s="175"/>
      <c r="BF45" s="175"/>
      <c r="BG45" s="165"/>
      <c r="BH45" s="168"/>
      <c r="BI45" s="175"/>
      <c r="BJ45" s="175"/>
      <c r="BK45" s="175"/>
      <c r="BL45" s="166"/>
      <c r="BM45" s="167">
        <f t="shared" si="70"/>
        <v>0</v>
      </c>
      <c r="BN45" s="164"/>
      <c r="BO45" s="164"/>
      <c r="BP45" s="164"/>
      <c r="BQ45" s="165">
        <f t="shared" si="71"/>
        <v>0</v>
      </c>
      <c r="BR45" s="168">
        <f t="shared" si="72"/>
        <v>0</v>
      </c>
      <c r="BS45" s="164"/>
      <c r="BT45" s="164"/>
      <c r="BU45" s="164"/>
      <c r="BV45" s="166">
        <f t="shared" si="73"/>
        <v>0</v>
      </c>
      <c r="BW45" s="167">
        <f t="shared" si="74"/>
        <v>0</v>
      </c>
      <c r="BX45" s="164"/>
      <c r="BY45" s="164"/>
      <c r="BZ45" s="164"/>
      <c r="CA45" s="164"/>
      <c r="CB45" s="164"/>
      <c r="CC45" s="164"/>
      <c r="CD45" s="165">
        <f>BW45+BX45-BY45+SUM(BZ45:CC45)</f>
        <v>0</v>
      </c>
      <c r="CE45" s="168">
        <f>BV45</f>
        <v>0</v>
      </c>
      <c r="CF45" s="164"/>
      <c r="CG45" s="164"/>
      <c r="CH45" s="164"/>
      <c r="CI45" s="166">
        <f t="shared" si="77"/>
        <v>0</v>
      </c>
      <c r="CJ45" s="163"/>
      <c r="CK45" s="164"/>
      <c r="CL45" s="168">
        <f t="shared" si="80"/>
        <v>0</v>
      </c>
      <c r="CM45" s="169">
        <f t="shared" si="81"/>
        <v>0</v>
      </c>
      <c r="CN45" s="170"/>
      <c r="CO45" s="164"/>
      <c r="CP45" s="159">
        <f t="shared" si="32"/>
        <v>0</v>
      </c>
      <c r="CQ45" s="171">
        <f t="shared" si="78"/>
        <v>0</v>
      </c>
      <c r="CR45" s="159">
        <f t="shared" si="34"/>
        <v>0</v>
      </c>
    </row>
    <row r="46" spans="1:96" s="162" customFormat="1" ht="29.25" thickBot="1" x14ac:dyDescent="0.25">
      <c r="A46" s="1">
        <v>16</v>
      </c>
      <c r="B46" s="1"/>
      <c r="C46" s="33" t="s">
        <v>86</v>
      </c>
      <c r="D46" s="8">
        <v>1508</v>
      </c>
      <c r="E46" s="174"/>
      <c r="F46" s="175"/>
      <c r="G46" s="175"/>
      <c r="H46" s="175"/>
      <c r="I46" s="165"/>
      <c r="J46" s="175"/>
      <c r="K46" s="175"/>
      <c r="L46" s="175"/>
      <c r="M46" s="175"/>
      <c r="N46" s="166"/>
      <c r="O46" s="167"/>
      <c r="P46" s="175"/>
      <c r="Q46" s="175"/>
      <c r="R46" s="175"/>
      <c r="S46" s="165"/>
      <c r="T46" s="168"/>
      <c r="U46" s="175"/>
      <c r="V46" s="175"/>
      <c r="W46" s="175"/>
      <c r="X46" s="166"/>
      <c r="Y46" s="167"/>
      <c r="Z46" s="175"/>
      <c r="AA46" s="175"/>
      <c r="AB46" s="175"/>
      <c r="AC46" s="165"/>
      <c r="AD46" s="168"/>
      <c r="AE46" s="175"/>
      <c r="AF46" s="175"/>
      <c r="AG46" s="175"/>
      <c r="AH46" s="166"/>
      <c r="AI46" s="167"/>
      <c r="AJ46" s="175"/>
      <c r="AK46" s="175"/>
      <c r="AL46" s="175"/>
      <c r="AM46" s="165"/>
      <c r="AN46" s="168"/>
      <c r="AO46" s="175"/>
      <c r="AP46" s="175"/>
      <c r="AQ46" s="175"/>
      <c r="AR46" s="166"/>
      <c r="AS46" s="172"/>
      <c r="AT46" s="175"/>
      <c r="AU46" s="175"/>
      <c r="AV46" s="175"/>
      <c r="AW46" s="165"/>
      <c r="AX46" s="168"/>
      <c r="AY46" s="175"/>
      <c r="AZ46" s="175"/>
      <c r="BA46" s="175"/>
      <c r="BB46" s="166"/>
      <c r="BC46" s="167"/>
      <c r="BD46" s="175"/>
      <c r="BE46" s="175"/>
      <c r="BF46" s="175"/>
      <c r="BG46" s="165"/>
      <c r="BH46" s="168"/>
      <c r="BI46" s="175"/>
      <c r="BJ46" s="175"/>
      <c r="BK46" s="175"/>
      <c r="BL46" s="166"/>
      <c r="BM46" s="167">
        <f t="shared" si="70"/>
        <v>0</v>
      </c>
      <c r="BN46" s="164"/>
      <c r="BO46" s="164"/>
      <c r="BP46" s="164"/>
      <c r="BQ46" s="165">
        <f t="shared" si="71"/>
        <v>0</v>
      </c>
      <c r="BR46" s="168">
        <f t="shared" si="72"/>
        <v>0</v>
      </c>
      <c r="BS46" s="164"/>
      <c r="BT46" s="164"/>
      <c r="BU46" s="164"/>
      <c r="BV46" s="166">
        <f t="shared" si="73"/>
        <v>0</v>
      </c>
      <c r="BW46" s="167">
        <f t="shared" si="74"/>
        <v>0</v>
      </c>
      <c r="BX46" s="164"/>
      <c r="BY46" s="164"/>
      <c r="BZ46" s="164"/>
      <c r="CA46" s="164"/>
      <c r="CB46" s="164"/>
      <c r="CC46" s="164"/>
      <c r="CD46" s="165">
        <f>BW46+BX46-BY46+SUM(BZ46:CC46)</f>
        <v>0</v>
      </c>
      <c r="CE46" s="168">
        <f>BV46</f>
        <v>0</v>
      </c>
      <c r="CF46" s="164"/>
      <c r="CG46" s="164"/>
      <c r="CH46" s="164"/>
      <c r="CI46" s="166">
        <f t="shared" si="77"/>
        <v>0</v>
      </c>
      <c r="CJ46" s="163"/>
      <c r="CK46" s="164"/>
      <c r="CL46" s="168">
        <f t="shared" si="80"/>
        <v>0</v>
      </c>
      <c r="CM46" s="169">
        <f t="shared" si="81"/>
        <v>0</v>
      </c>
      <c r="CN46" s="170"/>
      <c r="CO46" s="164"/>
      <c r="CP46" s="159">
        <f t="shared" si="32"/>
        <v>0</v>
      </c>
      <c r="CQ46" s="171">
        <f t="shared" si="78"/>
        <v>0</v>
      </c>
      <c r="CR46" s="159">
        <f t="shared" si="34"/>
        <v>0</v>
      </c>
    </row>
    <row r="47" spans="1:96" s="162" customFormat="1" ht="17.25" thickBot="1" x14ac:dyDescent="0.25">
      <c r="A47" s="1">
        <v>17</v>
      </c>
      <c r="B47" s="1"/>
      <c r="C47" s="5" t="s">
        <v>105</v>
      </c>
      <c r="D47" s="8">
        <v>1508</v>
      </c>
      <c r="E47" s="163"/>
      <c r="F47" s="164"/>
      <c r="G47" s="164"/>
      <c r="H47" s="164"/>
      <c r="I47" s="165">
        <f t="shared" si="49"/>
        <v>0</v>
      </c>
      <c r="J47" s="164"/>
      <c r="K47" s="164"/>
      <c r="L47" s="164"/>
      <c r="M47" s="164"/>
      <c r="N47" s="166">
        <f t="shared" si="50"/>
        <v>0</v>
      </c>
      <c r="O47" s="167">
        <f t="shared" si="51"/>
        <v>0</v>
      </c>
      <c r="P47" s="164"/>
      <c r="Q47" s="164"/>
      <c r="R47" s="164"/>
      <c r="S47" s="165">
        <f t="shared" si="52"/>
        <v>0</v>
      </c>
      <c r="T47" s="168">
        <f t="shared" si="53"/>
        <v>0</v>
      </c>
      <c r="U47" s="164"/>
      <c r="V47" s="164"/>
      <c r="W47" s="164"/>
      <c r="X47" s="166">
        <f t="shared" si="54"/>
        <v>0</v>
      </c>
      <c r="Y47" s="167">
        <f t="shared" si="55"/>
        <v>0</v>
      </c>
      <c r="Z47" s="164"/>
      <c r="AA47" s="164"/>
      <c r="AB47" s="164"/>
      <c r="AC47" s="165">
        <f t="shared" si="56"/>
        <v>0</v>
      </c>
      <c r="AD47" s="168">
        <f t="shared" si="57"/>
        <v>0</v>
      </c>
      <c r="AE47" s="164"/>
      <c r="AF47" s="164"/>
      <c r="AG47" s="164"/>
      <c r="AH47" s="166">
        <f t="shared" si="58"/>
        <v>0</v>
      </c>
      <c r="AI47" s="167">
        <f t="shared" si="59"/>
        <v>0</v>
      </c>
      <c r="AJ47" s="164"/>
      <c r="AK47" s="164"/>
      <c r="AL47" s="164"/>
      <c r="AM47" s="165">
        <f t="shared" si="60"/>
        <v>0</v>
      </c>
      <c r="AN47" s="168">
        <f t="shared" si="61"/>
        <v>0</v>
      </c>
      <c r="AO47" s="164"/>
      <c r="AP47" s="164"/>
      <c r="AQ47" s="164"/>
      <c r="AR47" s="166">
        <f t="shared" si="62"/>
        <v>0</v>
      </c>
      <c r="AS47" s="167">
        <f t="shared" si="63"/>
        <v>0</v>
      </c>
      <c r="AT47" s="164"/>
      <c r="AU47" s="164"/>
      <c r="AV47" s="164"/>
      <c r="AW47" s="165">
        <f t="shared" si="64"/>
        <v>0</v>
      </c>
      <c r="AX47" s="168">
        <f t="shared" si="65"/>
        <v>0</v>
      </c>
      <c r="AY47" s="164"/>
      <c r="AZ47" s="164"/>
      <c r="BA47" s="164"/>
      <c r="BB47" s="166">
        <f t="shared" si="66"/>
        <v>0</v>
      </c>
      <c r="BC47" s="167">
        <f t="shared" si="79"/>
        <v>0</v>
      </c>
      <c r="BD47" s="164"/>
      <c r="BE47" s="164"/>
      <c r="BF47" s="164"/>
      <c r="BG47" s="165">
        <f t="shared" si="67"/>
        <v>0</v>
      </c>
      <c r="BH47" s="168">
        <f t="shared" si="68"/>
        <v>0</v>
      </c>
      <c r="BI47" s="164"/>
      <c r="BJ47" s="164"/>
      <c r="BK47" s="164"/>
      <c r="BL47" s="166">
        <f t="shared" si="69"/>
        <v>0</v>
      </c>
      <c r="BM47" s="167">
        <f t="shared" ref="BM47:BM57" si="82">BG47</f>
        <v>0</v>
      </c>
      <c r="BN47" s="164"/>
      <c r="BO47" s="164"/>
      <c r="BP47" s="164"/>
      <c r="BQ47" s="165">
        <f t="shared" si="71"/>
        <v>0</v>
      </c>
      <c r="BR47" s="168">
        <f t="shared" si="72"/>
        <v>0</v>
      </c>
      <c r="BS47" s="164"/>
      <c r="BT47" s="164"/>
      <c r="BU47" s="164"/>
      <c r="BV47" s="166">
        <f t="shared" ref="BV47:BV56" si="83">BR47+BS47-BT47+BU47</f>
        <v>0</v>
      </c>
      <c r="BW47" s="167">
        <f t="shared" si="74"/>
        <v>0</v>
      </c>
      <c r="BX47" s="164"/>
      <c r="BY47" s="164"/>
      <c r="BZ47" s="164"/>
      <c r="CA47" s="164"/>
      <c r="CB47" s="164"/>
      <c r="CC47" s="164"/>
      <c r="CD47" s="165">
        <f t="shared" ref="CD47:CD56" si="84">BW47+BX47-BY47+SUM(BZ47:CC47)</f>
        <v>0</v>
      </c>
      <c r="CE47" s="168">
        <f t="shared" ref="CE47:CE56" si="85">BV47</f>
        <v>0</v>
      </c>
      <c r="CF47" s="164"/>
      <c r="CG47" s="164"/>
      <c r="CH47" s="164"/>
      <c r="CI47" s="166">
        <f t="shared" si="77"/>
        <v>0</v>
      </c>
      <c r="CJ47" s="163"/>
      <c r="CK47" s="164"/>
      <c r="CL47" s="168">
        <f t="shared" si="80"/>
        <v>0</v>
      </c>
      <c r="CM47" s="169">
        <f t="shared" si="81"/>
        <v>0</v>
      </c>
      <c r="CN47" s="170"/>
      <c r="CO47" s="164"/>
      <c r="CP47" s="159">
        <f t="shared" si="32"/>
        <v>0</v>
      </c>
      <c r="CQ47" s="171">
        <f t="shared" si="78"/>
        <v>0</v>
      </c>
      <c r="CR47" s="159">
        <f t="shared" si="34"/>
        <v>0</v>
      </c>
    </row>
    <row r="48" spans="1:96" s="162" customFormat="1" ht="15" thickBot="1" x14ac:dyDescent="0.25">
      <c r="A48" s="1">
        <v>18</v>
      </c>
      <c r="B48" s="1"/>
      <c r="C48" s="5" t="s">
        <v>4</v>
      </c>
      <c r="D48" s="8">
        <v>1518</v>
      </c>
      <c r="E48" s="163"/>
      <c r="F48" s="164"/>
      <c r="G48" s="164"/>
      <c r="H48" s="164"/>
      <c r="I48" s="165">
        <f t="shared" si="49"/>
        <v>0</v>
      </c>
      <c r="J48" s="164"/>
      <c r="K48" s="164"/>
      <c r="L48" s="164"/>
      <c r="M48" s="164"/>
      <c r="N48" s="166">
        <f t="shared" si="50"/>
        <v>0</v>
      </c>
      <c r="O48" s="167">
        <f t="shared" si="51"/>
        <v>0</v>
      </c>
      <c r="P48" s="164"/>
      <c r="Q48" s="164"/>
      <c r="R48" s="164"/>
      <c r="S48" s="165">
        <f t="shared" si="52"/>
        <v>0</v>
      </c>
      <c r="T48" s="168">
        <f t="shared" si="53"/>
        <v>0</v>
      </c>
      <c r="U48" s="164"/>
      <c r="V48" s="164"/>
      <c r="W48" s="164"/>
      <c r="X48" s="166">
        <f t="shared" si="54"/>
        <v>0</v>
      </c>
      <c r="Y48" s="167">
        <f t="shared" si="55"/>
        <v>0</v>
      </c>
      <c r="Z48" s="164"/>
      <c r="AA48" s="164"/>
      <c r="AB48" s="164"/>
      <c r="AC48" s="165">
        <f t="shared" si="56"/>
        <v>0</v>
      </c>
      <c r="AD48" s="168">
        <f t="shared" si="57"/>
        <v>0</v>
      </c>
      <c r="AE48" s="164"/>
      <c r="AF48" s="164"/>
      <c r="AG48" s="164"/>
      <c r="AH48" s="166">
        <f t="shared" si="58"/>
        <v>0</v>
      </c>
      <c r="AI48" s="167">
        <f t="shared" si="59"/>
        <v>0</v>
      </c>
      <c r="AJ48" s="164"/>
      <c r="AK48" s="164"/>
      <c r="AL48" s="164"/>
      <c r="AM48" s="165">
        <f t="shared" si="60"/>
        <v>0</v>
      </c>
      <c r="AN48" s="168">
        <f t="shared" si="61"/>
        <v>0</v>
      </c>
      <c r="AO48" s="164"/>
      <c r="AP48" s="164"/>
      <c r="AQ48" s="164"/>
      <c r="AR48" s="166">
        <f t="shared" si="62"/>
        <v>0</v>
      </c>
      <c r="AS48" s="167">
        <f t="shared" si="63"/>
        <v>0</v>
      </c>
      <c r="AT48" s="164"/>
      <c r="AU48" s="164"/>
      <c r="AV48" s="164"/>
      <c r="AW48" s="165">
        <f t="shared" si="64"/>
        <v>0</v>
      </c>
      <c r="AX48" s="168">
        <f t="shared" si="65"/>
        <v>0</v>
      </c>
      <c r="AY48" s="164"/>
      <c r="AZ48" s="164"/>
      <c r="BA48" s="164"/>
      <c r="BB48" s="166">
        <f t="shared" si="66"/>
        <v>0</v>
      </c>
      <c r="BC48" s="167">
        <f t="shared" si="79"/>
        <v>0</v>
      </c>
      <c r="BD48" s="164"/>
      <c r="BE48" s="164"/>
      <c r="BF48" s="164"/>
      <c r="BG48" s="165">
        <f t="shared" si="67"/>
        <v>0</v>
      </c>
      <c r="BH48" s="168">
        <f t="shared" si="68"/>
        <v>0</v>
      </c>
      <c r="BI48" s="164"/>
      <c r="BJ48" s="164"/>
      <c r="BK48" s="164"/>
      <c r="BL48" s="166">
        <f t="shared" si="69"/>
        <v>0</v>
      </c>
      <c r="BM48" s="167">
        <f t="shared" si="82"/>
        <v>0</v>
      </c>
      <c r="BN48" s="164"/>
      <c r="BO48" s="164"/>
      <c r="BP48" s="164"/>
      <c r="BQ48" s="165">
        <f t="shared" si="71"/>
        <v>0</v>
      </c>
      <c r="BR48" s="168">
        <f t="shared" si="72"/>
        <v>0</v>
      </c>
      <c r="BS48" s="164"/>
      <c r="BT48" s="164"/>
      <c r="BU48" s="164"/>
      <c r="BV48" s="166">
        <f t="shared" si="83"/>
        <v>0</v>
      </c>
      <c r="BW48" s="167">
        <f t="shared" si="74"/>
        <v>0</v>
      </c>
      <c r="BX48" s="164"/>
      <c r="BY48" s="164"/>
      <c r="BZ48" s="164"/>
      <c r="CA48" s="164"/>
      <c r="CB48" s="164"/>
      <c r="CC48" s="164"/>
      <c r="CD48" s="165">
        <f t="shared" si="84"/>
        <v>0</v>
      </c>
      <c r="CE48" s="168">
        <f t="shared" si="85"/>
        <v>0</v>
      </c>
      <c r="CF48" s="164"/>
      <c r="CG48" s="164"/>
      <c r="CH48" s="164"/>
      <c r="CI48" s="166">
        <f t="shared" si="77"/>
        <v>0</v>
      </c>
      <c r="CJ48" s="163"/>
      <c r="CK48" s="164"/>
      <c r="CL48" s="168">
        <f t="shared" si="80"/>
        <v>0</v>
      </c>
      <c r="CM48" s="169">
        <f t="shared" si="81"/>
        <v>0</v>
      </c>
      <c r="CN48" s="170"/>
      <c r="CO48" s="164"/>
      <c r="CP48" s="159">
        <f t="shared" si="32"/>
        <v>0</v>
      </c>
      <c r="CQ48" s="171">
        <f t="shared" si="78"/>
        <v>0</v>
      </c>
      <c r="CR48" s="159">
        <f t="shared" si="34"/>
        <v>0</v>
      </c>
    </row>
    <row r="49" spans="1:96" s="162" customFormat="1" ht="15" thickBot="1" x14ac:dyDescent="0.25">
      <c r="A49" s="1">
        <v>19</v>
      </c>
      <c r="B49" s="1"/>
      <c r="C49" s="5" t="s">
        <v>17</v>
      </c>
      <c r="D49" s="8">
        <v>1525</v>
      </c>
      <c r="E49" s="176"/>
      <c r="F49" s="177"/>
      <c r="G49" s="177"/>
      <c r="H49" s="177"/>
      <c r="I49" s="165">
        <f t="shared" si="49"/>
        <v>0</v>
      </c>
      <c r="J49" s="177"/>
      <c r="K49" s="177"/>
      <c r="L49" s="177"/>
      <c r="M49" s="177"/>
      <c r="N49" s="166">
        <f t="shared" si="50"/>
        <v>0</v>
      </c>
      <c r="O49" s="167">
        <f t="shared" si="51"/>
        <v>0</v>
      </c>
      <c r="P49" s="177"/>
      <c r="Q49" s="177"/>
      <c r="R49" s="177"/>
      <c r="S49" s="165">
        <f t="shared" si="52"/>
        <v>0</v>
      </c>
      <c r="T49" s="168">
        <f t="shared" si="53"/>
        <v>0</v>
      </c>
      <c r="U49" s="177"/>
      <c r="V49" s="177"/>
      <c r="W49" s="177"/>
      <c r="X49" s="166">
        <f t="shared" si="54"/>
        <v>0</v>
      </c>
      <c r="Y49" s="167">
        <f t="shared" si="55"/>
        <v>0</v>
      </c>
      <c r="Z49" s="177"/>
      <c r="AA49" s="177"/>
      <c r="AB49" s="177"/>
      <c r="AC49" s="165">
        <f t="shared" si="56"/>
        <v>0</v>
      </c>
      <c r="AD49" s="168">
        <f t="shared" si="57"/>
        <v>0</v>
      </c>
      <c r="AE49" s="177"/>
      <c r="AF49" s="177"/>
      <c r="AG49" s="177"/>
      <c r="AH49" s="166">
        <f t="shared" si="58"/>
        <v>0</v>
      </c>
      <c r="AI49" s="167">
        <f t="shared" si="59"/>
        <v>0</v>
      </c>
      <c r="AJ49" s="177"/>
      <c r="AK49" s="177"/>
      <c r="AL49" s="177"/>
      <c r="AM49" s="165">
        <f t="shared" si="60"/>
        <v>0</v>
      </c>
      <c r="AN49" s="168">
        <f t="shared" si="61"/>
        <v>0</v>
      </c>
      <c r="AO49" s="177"/>
      <c r="AP49" s="177"/>
      <c r="AQ49" s="177"/>
      <c r="AR49" s="166">
        <f t="shared" si="62"/>
        <v>0</v>
      </c>
      <c r="AS49" s="167">
        <f t="shared" si="63"/>
        <v>0</v>
      </c>
      <c r="AT49" s="177"/>
      <c r="AU49" s="177"/>
      <c r="AV49" s="177"/>
      <c r="AW49" s="165">
        <f t="shared" si="64"/>
        <v>0</v>
      </c>
      <c r="AX49" s="168">
        <f t="shared" si="65"/>
        <v>0</v>
      </c>
      <c r="AY49" s="177"/>
      <c r="AZ49" s="177"/>
      <c r="BA49" s="177"/>
      <c r="BB49" s="166">
        <f t="shared" si="66"/>
        <v>0</v>
      </c>
      <c r="BC49" s="167">
        <f t="shared" si="79"/>
        <v>0</v>
      </c>
      <c r="BD49" s="164"/>
      <c r="BE49" s="164"/>
      <c r="BF49" s="164"/>
      <c r="BG49" s="165">
        <f t="shared" si="67"/>
        <v>0</v>
      </c>
      <c r="BH49" s="168">
        <f t="shared" si="68"/>
        <v>0</v>
      </c>
      <c r="BI49" s="164"/>
      <c r="BJ49" s="177"/>
      <c r="BK49" s="177"/>
      <c r="BL49" s="166">
        <f t="shared" si="69"/>
        <v>0</v>
      </c>
      <c r="BM49" s="167">
        <f t="shared" si="82"/>
        <v>0</v>
      </c>
      <c r="BN49" s="164"/>
      <c r="BO49" s="164"/>
      <c r="BP49" s="164"/>
      <c r="BQ49" s="165">
        <f t="shared" si="71"/>
        <v>0</v>
      </c>
      <c r="BR49" s="168">
        <f t="shared" si="72"/>
        <v>0</v>
      </c>
      <c r="BS49" s="164"/>
      <c r="BT49" s="177"/>
      <c r="BU49" s="177"/>
      <c r="BV49" s="166">
        <f t="shared" si="83"/>
        <v>0</v>
      </c>
      <c r="BW49" s="167">
        <f t="shared" si="74"/>
        <v>0</v>
      </c>
      <c r="BX49" s="164"/>
      <c r="BY49" s="164"/>
      <c r="BZ49" s="164"/>
      <c r="CA49" s="164"/>
      <c r="CB49" s="164"/>
      <c r="CC49" s="164"/>
      <c r="CD49" s="165">
        <f t="shared" si="84"/>
        <v>0</v>
      </c>
      <c r="CE49" s="168">
        <f t="shared" si="85"/>
        <v>0</v>
      </c>
      <c r="CF49" s="164"/>
      <c r="CG49" s="177"/>
      <c r="CH49" s="177"/>
      <c r="CI49" s="166">
        <f t="shared" si="77"/>
        <v>0</v>
      </c>
      <c r="CJ49" s="163"/>
      <c r="CK49" s="164"/>
      <c r="CL49" s="168">
        <f t="shared" si="80"/>
        <v>0</v>
      </c>
      <c r="CM49" s="169">
        <f t="shared" si="81"/>
        <v>0</v>
      </c>
      <c r="CN49" s="170"/>
      <c r="CO49" s="164"/>
      <c r="CP49" s="159">
        <f t="shared" si="32"/>
        <v>0</v>
      </c>
      <c r="CQ49" s="171">
        <f t="shared" si="78"/>
        <v>0</v>
      </c>
      <c r="CR49" s="159">
        <f t="shared" si="34"/>
        <v>0</v>
      </c>
    </row>
    <row r="50" spans="1:96" s="162" customFormat="1" ht="15" thickBot="1" x14ac:dyDescent="0.25">
      <c r="A50" s="1">
        <v>20</v>
      </c>
      <c r="B50" s="1"/>
      <c r="C50" s="5" t="s">
        <v>64</v>
      </c>
      <c r="D50" s="8">
        <v>1531</v>
      </c>
      <c r="E50" s="174"/>
      <c r="F50" s="175"/>
      <c r="G50" s="175"/>
      <c r="H50" s="175"/>
      <c r="I50" s="165"/>
      <c r="J50" s="175"/>
      <c r="K50" s="175"/>
      <c r="L50" s="175"/>
      <c r="M50" s="175"/>
      <c r="N50" s="166"/>
      <c r="O50" s="167"/>
      <c r="P50" s="175"/>
      <c r="Q50" s="175"/>
      <c r="R50" s="175"/>
      <c r="S50" s="165"/>
      <c r="T50" s="168"/>
      <c r="U50" s="175"/>
      <c r="V50" s="175"/>
      <c r="W50" s="175"/>
      <c r="X50" s="166"/>
      <c r="Y50" s="167"/>
      <c r="Z50" s="175"/>
      <c r="AA50" s="175"/>
      <c r="AB50" s="175"/>
      <c r="AC50" s="165"/>
      <c r="AD50" s="175"/>
      <c r="AE50" s="175"/>
      <c r="AF50" s="175"/>
      <c r="AG50" s="175"/>
      <c r="AH50" s="166"/>
      <c r="AI50" s="167"/>
      <c r="AJ50" s="175"/>
      <c r="AK50" s="175"/>
      <c r="AL50" s="175"/>
      <c r="AM50" s="165"/>
      <c r="AN50" s="175"/>
      <c r="AO50" s="175"/>
      <c r="AP50" s="175"/>
      <c r="AQ50" s="175"/>
      <c r="AR50" s="166"/>
      <c r="AS50" s="178"/>
      <c r="AT50" s="177"/>
      <c r="AU50" s="177"/>
      <c r="AV50" s="177"/>
      <c r="AW50" s="165">
        <f t="shared" si="64"/>
        <v>0</v>
      </c>
      <c r="AX50" s="168">
        <f t="shared" si="65"/>
        <v>0</v>
      </c>
      <c r="AY50" s="177"/>
      <c r="AZ50" s="177"/>
      <c r="BA50" s="177"/>
      <c r="BB50" s="166">
        <f t="shared" si="66"/>
        <v>0</v>
      </c>
      <c r="BC50" s="167">
        <f t="shared" si="79"/>
        <v>0</v>
      </c>
      <c r="BD50" s="164"/>
      <c r="BE50" s="164"/>
      <c r="BF50" s="164"/>
      <c r="BG50" s="165">
        <f t="shared" si="67"/>
        <v>0</v>
      </c>
      <c r="BH50" s="168">
        <f t="shared" si="68"/>
        <v>0</v>
      </c>
      <c r="BI50" s="164"/>
      <c r="BJ50" s="164"/>
      <c r="BK50" s="164"/>
      <c r="BL50" s="166">
        <f t="shared" si="69"/>
        <v>0</v>
      </c>
      <c r="BM50" s="167">
        <f t="shared" si="82"/>
        <v>0</v>
      </c>
      <c r="BN50" s="164"/>
      <c r="BO50" s="164"/>
      <c r="BP50" s="164"/>
      <c r="BQ50" s="165">
        <f t="shared" si="71"/>
        <v>0</v>
      </c>
      <c r="BR50" s="168">
        <f t="shared" si="72"/>
        <v>0</v>
      </c>
      <c r="BS50" s="164"/>
      <c r="BT50" s="164"/>
      <c r="BU50" s="177"/>
      <c r="BV50" s="166">
        <f t="shared" si="83"/>
        <v>0</v>
      </c>
      <c r="BW50" s="167">
        <f t="shared" si="74"/>
        <v>0</v>
      </c>
      <c r="BX50" s="164"/>
      <c r="BY50" s="164"/>
      <c r="BZ50" s="164"/>
      <c r="CA50" s="164"/>
      <c r="CB50" s="164"/>
      <c r="CC50" s="164"/>
      <c r="CD50" s="165">
        <f t="shared" si="84"/>
        <v>0</v>
      </c>
      <c r="CE50" s="168">
        <f t="shared" si="85"/>
        <v>0</v>
      </c>
      <c r="CF50" s="164"/>
      <c r="CG50" s="164"/>
      <c r="CH50" s="177"/>
      <c r="CI50" s="166">
        <f t="shared" si="77"/>
        <v>0</v>
      </c>
      <c r="CJ50" s="164"/>
      <c r="CK50" s="164"/>
      <c r="CL50" s="168">
        <f t="shared" si="80"/>
        <v>0</v>
      </c>
      <c r="CM50" s="169">
        <f t="shared" si="81"/>
        <v>0</v>
      </c>
      <c r="CN50" s="170"/>
      <c r="CO50" s="164"/>
      <c r="CP50" s="159">
        <f t="shared" si="32"/>
        <v>0</v>
      </c>
      <c r="CQ50" s="171">
        <f t="shared" si="78"/>
        <v>0</v>
      </c>
      <c r="CR50" s="159">
        <f t="shared" si="34"/>
        <v>0</v>
      </c>
    </row>
    <row r="51" spans="1:96" s="162" customFormat="1" ht="15" thickBot="1" x14ac:dyDescent="0.25">
      <c r="A51" s="1">
        <v>21</v>
      </c>
      <c r="B51" s="1"/>
      <c r="C51" s="5" t="s">
        <v>65</v>
      </c>
      <c r="D51" s="8">
        <v>1532</v>
      </c>
      <c r="E51" s="174"/>
      <c r="F51" s="175"/>
      <c r="G51" s="175"/>
      <c r="H51" s="175"/>
      <c r="I51" s="165"/>
      <c r="J51" s="175"/>
      <c r="K51" s="175"/>
      <c r="L51" s="175"/>
      <c r="M51" s="175"/>
      <c r="N51" s="166"/>
      <c r="O51" s="167"/>
      <c r="P51" s="175"/>
      <c r="Q51" s="175"/>
      <c r="R51" s="175"/>
      <c r="S51" s="165"/>
      <c r="T51" s="168"/>
      <c r="U51" s="175"/>
      <c r="V51" s="175"/>
      <c r="W51" s="175"/>
      <c r="X51" s="166"/>
      <c r="Y51" s="167"/>
      <c r="Z51" s="175"/>
      <c r="AA51" s="175"/>
      <c r="AB51" s="175"/>
      <c r="AC51" s="165"/>
      <c r="AD51" s="175"/>
      <c r="AE51" s="175"/>
      <c r="AF51" s="175"/>
      <c r="AG51" s="175"/>
      <c r="AH51" s="166"/>
      <c r="AI51" s="167"/>
      <c r="AJ51" s="175"/>
      <c r="AK51" s="175"/>
      <c r="AL51" s="175"/>
      <c r="AM51" s="165"/>
      <c r="AN51" s="175"/>
      <c r="AO51" s="175"/>
      <c r="AP51" s="175"/>
      <c r="AQ51" s="175"/>
      <c r="AR51" s="166"/>
      <c r="AS51" s="178"/>
      <c r="AT51" s="177"/>
      <c r="AU51" s="177"/>
      <c r="AV51" s="177"/>
      <c r="AW51" s="165">
        <f t="shared" si="64"/>
        <v>0</v>
      </c>
      <c r="AX51" s="168">
        <f t="shared" si="65"/>
        <v>0</v>
      </c>
      <c r="AY51" s="177"/>
      <c r="AZ51" s="177"/>
      <c r="BA51" s="177"/>
      <c r="BB51" s="166">
        <f t="shared" si="66"/>
        <v>0</v>
      </c>
      <c r="BC51" s="167">
        <f t="shared" si="79"/>
        <v>0</v>
      </c>
      <c r="BD51" s="164"/>
      <c r="BE51" s="164"/>
      <c r="BF51" s="164"/>
      <c r="BG51" s="165">
        <f t="shared" si="67"/>
        <v>0</v>
      </c>
      <c r="BH51" s="168">
        <f t="shared" si="68"/>
        <v>0</v>
      </c>
      <c r="BI51" s="164"/>
      <c r="BJ51" s="164"/>
      <c r="BK51" s="164"/>
      <c r="BL51" s="166">
        <f t="shared" si="69"/>
        <v>0</v>
      </c>
      <c r="BM51" s="167">
        <f t="shared" si="82"/>
        <v>0</v>
      </c>
      <c r="BN51" s="164"/>
      <c r="BO51" s="164"/>
      <c r="BP51" s="164"/>
      <c r="BQ51" s="165">
        <f t="shared" si="71"/>
        <v>0</v>
      </c>
      <c r="BR51" s="168">
        <f t="shared" si="72"/>
        <v>0</v>
      </c>
      <c r="BS51" s="164"/>
      <c r="BT51" s="164"/>
      <c r="BU51" s="177"/>
      <c r="BV51" s="166">
        <f t="shared" si="83"/>
        <v>0</v>
      </c>
      <c r="BW51" s="167">
        <f t="shared" si="74"/>
        <v>0</v>
      </c>
      <c r="BX51" s="164"/>
      <c r="BY51" s="164"/>
      <c r="BZ51" s="164"/>
      <c r="CA51" s="164"/>
      <c r="CB51" s="164"/>
      <c r="CC51" s="164"/>
      <c r="CD51" s="165">
        <f t="shared" si="84"/>
        <v>0</v>
      </c>
      <c r="CE51" s="168">
        <f t="shared" si="85"/>
        <v>0</v>
      </c>
      <c r="CF51" s="164"/>
      <c r="CG51" s="164"/>
      <c r="CH51" s="177"/>
      <c r="CI51" s="166">
        <f t="shared" si="77"/>
        <v>0</v>
      </c>
      <c r="CJ51" s="164"/>
      <c r="CK51" s="164"/>
      <c r="CL51" s="168">
        <f t="shared" si="80"/>
        <v>0</v>
      </c>
      <c r="CM51" s="169">
        <f t="shared" si="81"/>
        <v>0</v>
      </c>
      <c r="CN51" s="170"/>
      <c r="CO51" s="164"/>
      <c r="CP51" s="159">
        <f t="shared" si="32"/>
        <v>0</v>
      </c>
      <c r="CQ51" s="171">
        <f t="shared" si="78"/>
        <v>0</v>
      </c>
      <c r="CR51" s="159">
        <f t="shared" si="34"/>
        <v>0</v>
      </c>
    </row>
    <row r="52" spans="1:96" s="162" customFormat="1" ht="15" thickBot="1" x14ac:dyDescent="0.25">
      <c r="A52" s="1">
        <v>22</v>
      </c>
      <c r="B52" s="1"/>
      <c r="C52" s="9" t="s">
        <v>41</v>
      </c>
      <c r="D52" s="8">
        <v>1533</v>
      </c>
      <c r="E52" s="174"/>
      <c r="F52" s="175"/>
      <c r="G52" s="175"/>
      <c r="H52" s="175"/>
      <c r="I52" s="165"/>
      <c r="J52" s="175"/>
      <c r="K52" s="175"/>
      <c r="L52" s="175"/>
      <c r="M52" s="175"/>
      <c r="N52" s="166"/>
      <c r="O52" s="167"/>
      <c r="P52" s="175"/>
      <c r="Q52" s="175"/>
      <c r="R52" s="175"/>
      <c r="S52" s="165"/>
      <c r="T52" s="168"/>
      <c r="U52" s="175"/>
      <c r="V52" s="175"/>
      <c r="W52" s="175"/>
      <c r="X52" s="166"/>
      <c r="Y52" s="167"/>
      <c r="Z52" s="175"/>
      <c r="AA52" s="175"/>
      <c r="AB52" s="175"/>
      <c r="AC52" s="165"/>
      <c r="AD52" s="175"/>
      <c r="AE52" s="175"/>
      <c r="AF52" s="175"/>
      <c r="AG52" s="175"/>
      <c r="AH52" s="166"/>
      <c r="AI52" s="167"/>
      <c r="AJ52" s="175"/>
      <c r="AK52" s="175"/>
      <c r="AL52" s="175"/>
      <c r="AM52" s="165"/>
      <c r="AN52" s="175"/>
      <c r="AO52" s="175"/>
      <c r="AP52" s="175"/>
      <c r="AQ52" s="175"/>
      <c r="AR52" s="166"/>
      <c r="AS52" s="178"/>
      <c r="AT52" s="177"/>
      <c r="AU52" s="177"/>
      <c r="AV52" s="177"/>
      <c r="AW52" s="165">
        <f t="shared" si="64"/>
        <v>0</v>
      </c>
      <c r="AX52" s="168">
        <f t="shared" si="65"/>
        <v>0</v>
      </c>
      <c r="AY52" s="177"/>
      <c r="AZ52" s="177"/>
      <c r="BA52" s="177"/>
      <c r="BB52" s="166">
        <f t="shared" si="66"/>
        <v>0</v>
      </c>
      <c r="BC52" s="167">
        <f t="shared" si="79"/>
        <v>0</v>
      </c>
      <c r="BD52" s="164"/>
      <c r="BE52" s="164"/>
      <c r="BF52" s="164"/>
      <c r="BG52" s="165">
        <f t="shared" si="67"/>
        <v>0</v>
      </c>
      <c r="BH52" s="168">
        <f t="shared" si="68"/>
        <v>0</v>
      </c>
      <c r="BI52" s="164"/>
      <c r="BJ52" s="164"/>
      <c r="BK52" s="164"/>
      <c r="BL52" s="166">
        <f t="shared" si="69"/>
        <v>0</v>
      </c>
      <c r="BM52" s="167">
        <f t="shared" si="82"/>
        <v>0</v>
      </c>
      <c r="BN52" s="164"/>
      <c r="BO52" s="164"/>
      <c r="BP52" s="164"/>
      <c r="BQ52" s="165">
        <f t="shared" si="71"/>
        <v>0</v>
      </c>
      <c r="BR52" s="168">
        <f t="shared" si="72"/>
        <v>0</v>
      </c>
      <c r="BS52" s="164"/>
      <c r="BT52" s="164"/>
      <c r="BU52" s="177"/>
      <c r="BV52" s="166">
        <f t="shared" si="83"/>
        <v>0</v>
      </c>
      <c r="BW52" s="167">
        <f t="shared" si="74"/>
        <v>0</v>
      </c>
      <c r="BX52" s="164"/>
      <c r="BY52" s="164"/>
      <c r="BZ52" s="164"/>
      <c r="CA52" s="164"/>
      <c r="CB52" s="164"/>
      <c r="CC52" s="164"/>
      <c r="CD52" s="165">
        <f t="shared" si="84"/>
        <v>0</v>
      </c>
      <c r="CE52" s="168">
        <f t="shared" si="85"/>
        <v>0</v>
      </c>
      <c r="CF52" s="164"/>
      <c r="CG52" s="164"/>
      <c r="CH52" s="177"/>
      <c r="CI52" s="166">
        <f t="shared" si="77"/>
        <v>0</v>
      </c>
      <c r="CJ52" s="164"/>
      <c r="CK52" s="164"/>
      <c r="CL52" s="168">
        <f t="shared" si="80"/>
        <v>0</v>
      </c>
      <c r="CM52" s="169">
        <f t="shared" si="81"/>
        <v>0</v>
      </c>
      <c r="CN52" s="170"/>
      <c r="CO52" s="164"/>
      <c r="CP52" s="159">
        <f t="shared" si="32"/>
        <v>0</v>
      </c>
      <c r="CQ52" s="171">
        <f t="shared" si="78"/>
        <v>0</v>
      </c>
      <c r="CR52" s="159">
        <f t="shared" si="34"/>
        <v>0</v>
      </c>
    </row>
    <row r="53" spans="1:96" s="162" customFormat="1" ht="15" thickBot="1" x14ac:dyDescent="0.25">
      <c r="A53" s="1">
        <v>23</v>
      </c>
      <c r="B53" s="1"/>
      <c r="C53" s="5" t="s">
        <v>32</v>
      </c>
      <c r="D53" s="8">
        <v>1534</v>
      </c>
      <c r="E53" s="174"/>
      <c r="F53" s="175"/>
      <c r="G53" s="175"/>
      <c r="H53" s="175"/>
      <c r="I53" s="165"/>
      <c r="J53" s="175"/>
      <c r="K53" s="175"/>
      <c r="L53" s="175"/>
      <c r="M53" s="175"/>
      <c r="N53" s="166"/>
      <c r="O53" s="167"/>
      <c r="P53" s="175"/>
      <c r="Q53" s="175"/>
      <c r="R53" s="175"/>
      <c r="S53" s="165"/>
      <c r="T53" s="168"/>
      <c r="U53" s="175"/>
      <c r="V53" s="175"/>
      <c r="W53" s="175"/>
      <c r="X53" s="166"/>
      <c r="Y53" s="167"/>
      <c r="Z53" s="175"/>
      <c r="AA53" s="175"/>
      <c r="AB53" s="175"/>
      <c r="AC53" s="165"/>
      <c r="AD53" s="175"/>
      <c r="AE53" s="175"/>
      <c r="AF53" s="175"/>
      <c r="AG53" s="175"/>
      <c r="AH53" s="166"/>
      <c r="AI53" s="167"/>
      <c r="AJ53" s="175"/>
      <c r="AK53" s="175"/>
      <c r="AL53" s="175"/>
      <c r="AM53" s="165"/>
      <c r="AN53" s="175"/>
      <c r="AO53" s="175"/>
      <c r="AP53" s="175"/>
      <c r="AQ53" s="175"/>
      <c r="AR53" s="166"/>
      <c r="AS53" s="178"/>
      <c r="AT53" s="177"/>
      <c r="AU53" s="177"/>
      <c r="AV53" s="177"/>
      <c r="AW53" s="165">
        <f t="shared" si="64"/>
        <v>0</v>
      </c>
      <c r="AX53" s="168">
        <f t="shared" si="65"/>
        <v>0</v>
      </c>
      <c r="AY53" s="177"/>
      <c r="AZ53" s="177"/>
      <c r="BA53" s="177"/>
      <c r="BB53" s="166">
        <f t="shared" si="66"/>
        <v>0</v>
      </c>
      <c r="BC53" s="167">
        <f t="shared" si="79"/>
        <v>0</v>
      </c>
      <c r="BD53" s="164"/>
      <c r="BE53" s="164"/>
      <c r="BF53" s="164"/>
      <c r="BG53" s="165">
        <f t="shared" si="67"/>
        <v>0</v>
      </c>
      <c r="BH53" s="168">
        <f t="shared" si="68"/>
        <v>0</v>
      </c>
      <c r="BI53" s="164"/>
      <c r="BJ53" s="164"/>
      <c r="BK53" s="164"/>
      <c r="BL53" s="166">
        <f t="shared" si="69"/>
        <v>0</v>
      </c>
      <c r="BM53" s="167">
        <f t="shared" si="82"/>
        <v>0</v>
      </c>
      <c r="BN53" s="164"/>
      <c r="BO53" s="164"/>
      <c r="BP53" s="164"/>
      <c r="BQ53" s="165">
        <f t="shared" si="71"/>
        <v>0</v>
      </c>
      <c r="BR53" s="168">
        <f t="shared" si="72"/>
        <v>0</v>
      </c>
      <c r="BS53" s="164"/>
      <c r="BT53" s="164"/>
      <c r="BU53" s="177"/>
      <c r="BV53" s="166">
        <f t="shared" si="83"/>
        <v>0</v>
      </c>
      <c r="BW53" s="167">
        <f t="shared" si="74"/>
        <v>0</v>
      </c>
      <c r="BX53" s="164"/>
      <c r="BY53" s="164"/>
      <c r="BZ53" s="164"/>
      <c r="CA53" s="164"/>
      <c r="CB53" s="164"/>
      <c r="CC53" s="164"/>
      <c r="CD53" s="165">
        <f t="shared" si="84"/>
        <v>0</v>
      </c>
      <c r="CE53" s="168">
        <f t="shared" si="85"/>
        <v>0</v>
      </c>
      <c r="CF53" s="164"/>
      <c r="CG53" s="164"/>
      <c r="CH53" s="177"/>
      <c r="CI53" s="166">
        <f t="shared" si="77"/>
        <v>0</v>
      </c>
      <c r="CJ53" s="164"/>
      <c r="CK53" s="164"/>
      <c r="CL53" s="168">
        <f t="shared" si="80"/>
        <v>0</v>
      </c>
      <c r="CM53" s="169">
        <f t="shared" si="81"/>
        <v>0</v>
      </c>
      <c r="CN53" s="170"/>
      <c r="CO53" s="164"/>
      <c r="CP53" s="159">
        <f t="shared" si="32"/>
        <v>0</v>
      </c>
      <c r="CQ53" s="171">
        <f t="shared" si="78"/>
        <v>0</v>
      </c>
      <c r="CR53" s="159">
        <f t="shared" si="34"/>
        <v>0</v>
      </c>
    </row>
    <row r="54" spans="1:96" s="162" customFormat="1" ht="15" thickBot="1" x14ac:dyDescent="0.25">
      <c r="A54" s="1">
        <v>24</v>
      </c>
      <c r="B54" s="1"/>
      <c r="C54" s="5" t="s">
        <v>33</v>
      </c>
      <c r="D54" s="8">
        <v>1535</v>
      </c>
      <c r="E54" s="174"/>
      <c r="F54" s="175"/>
      <c r="G54" s="175"/>
      <c r="H54" s="175"/>
      <c r="I54" s="165"/>
      <c r="J54" s="175"/>
      <c r="K54" s="175"/>
      <c r="L54" s="175"/>
      <c r="M54" s="175"/>
      <c r="N54" s="166"/>
      <c r="O54" s="167"/>
      <c r="P54" s="175"/>
      <c r="Q54" s="175"/>
      <c r="R54" s="175"/>
      <c r="S54" s="165"/>
      <c r="T54" s="168"/>
      <c r="U54" s="175"/>
      <c r="V54" s="175"/>
      <c r="W54" s="175"/>
      <c r="X54" s="166"/>
      <c r="Y54" s="167"/>
      <c r="Z54" s="175"/>
      <c r="AA54" s="175"/>
      <c r="AB54" s="175"/>
      <c r="AC54" s="165"/>
      <c r="AD54" s="175"/>
      <c r="AE54" s="175"/>
      <c r="AF54" s="175"/>
      <c r="AG54" s="175"/>
      <c r="AH54" s="166"/>
      <c r="AI54" s="167"/>
      <c r="AJ54" s="175"/>
      <c r="AK54" s="175"/>
      <c r="AL54" s="175"/>
      <c r="AM54" s="165"/>
      <c r="AN54" s="175"/>
      <c r="AO54" s="175"/>
      <c r="AP54" s="175"/>
      <c r="AQ54" s="175"/>
      <c r="AR54" s="166"/>
      <c r="AS54" s="178"/>
      <c r="AT54" s="177"/>
      <c r="AU54" s="177"/>
      <c r="AV54" s="177"/>
      <c r="AW54" s="165">
        <f t="shared" si="64"/>
        <v>0</v>
      </c>
      <c r="AX54" s="168">
        <f t="shared" si="65"/>
        <v>0</v>
      </c>
      <c r="AY54" s="177"/>
      <c r="AZ54" s="177"/>
      <c r="BA54" s="177"/>
      <c r="BB54" s="166">
        <f t="shared" si="66"/>
        <v>0</v>
      </c>
      <c r="BC54" s="167">
        <f t="shared" si="79"/>
        <v>0</v>
      </c>
      <c r="BD54" s="164"/>
      <c r="BE54" s="164"/>
      <c r="BF54" s="164"/>
      <c r="BG54" s="165">
        <f t="shared" si="67"/>
        <v>0</v>
      </c>
      <c r="BH54" s="168">
        <f t="shared" si="68"/>
        <v>0</v>
      </c>
      <c r="BI54" s="164"/>
      <c r="BJ54" s="164"/>
      <c r="BK54" s="164"/>
      <c r="BL54" s="166">
        <f t="shared" si="69"/>
        <v>0</v>
      </c>
      <c r="BM54" s="167">
        <f t="shared" si="82"/>
        <v>0</v>
      </c>
      <c r="BN54" s="164"/>
      <c r="BO54" s="164"/>
      <c r="BP54" s="164"/>
      <c r="BQ54" s="165">
        <f t="shared" si="71"/>
        <v>0</v>
      </c>
      <c r="BR54" s="168">
        <f t="shared" si="72"/>
        <v>0</v>
      </c>
      <c r="BS54" s="164"/>
      <c r="BT54" s="164"/>
      <c r="BU54" s="177"/>
      <c r="BV54" s="166">
        <f t="shared" si="83"/>
        <v>0</v>
      </c>
      <c r="BW54" s="167">
        <f t="shared" si="74"/>
        <v>0</v>
      </c>
      <c r="BX54" s="164"/>
      <c r="BY54" s="164"/>
      <c r="BZ54" s="164"/>
      <c r="CA54" s="164"/>
      <c r="CB54" s="164"/>
      <c r="CC54" s="164"/>
      <c r="CD54" s="165">
        <f t="shared" si="84"/>
        <v>0</v>
      </c>
      <c r="CE54" s="168">
        <f t="shared" si="85"/>
        <v>0</v>
      </c>
      <c r="CF54" s="164"/>
      <c r="CG54" s="164"/>
      <c r="CH54" s="177"/>
      <c r="CI54" s="166">
        <f t="shared" si="77"/>
        <v>0</v>
      </c>
      <c r="CJ54" s="164"/>
      <c r="CK54" s="164"/>
      <c r="CL54" s="168">
        <f t="shared" si="80"/>
        <v>0</v>
      </c>
      <c r="CM54" s="169">
        <f t="shared" si="81"/>
        <v>0</v>
      </c>
      <c r="CN54" s="170"/>
      <c r="CO54" s="164"/>
      <c r="CP54" s="159">
        <f t="shared" si="32"/>
        <v>0</v>
      </c>
      <c r="CQ54" s="171">
        <f t="shared" si="78"/>
        <v>0</v>
      </c>
      <c r="CR54" s="159">
        <f t="shared" si="34"/>
        <v>0</v>
      </c>
    </row>
    <row r="55" spans="1:96" s="162" customFormat="1" ht="15" thickBot="1" x14ac:dyDescent="0.25">
      <c r="A55" s="1">
        <v>25</v>
      </c>
      <c r="B55" s="1"/>
      <c r="C55" s="5" t="s">
        <v>39</v>
      </c>
      <c r="D55" s="8">
        <v>1536</v>
      </c>
      <c r="E55" s="174"/>
      <c r="F55" s="175"/>
      <c r="G55" s="175"/>
      <c r="H55" s="175"/>
      <c r="I55" s="165"/>
      <c r="J55" s="175"/>
      <c r="K55" s="175"/>
      <c r="L55" s="175"/>
      <c r="M55" s="175"/>
      <c r="N55" s="166"/>
      <c r="O55" s="167"/>
      <c r="P55" s="175"/>
      <c r="Q55" s="175"/>
      <c r="R55" s="175"/>
      <c r="S55" s="165"/>
      <c r="T55" s="168"/>
      <c r="U55" s="175"/>
      <c r="V55" s="175"/>
      <c r="W55" s="175"/>
      <c r="X55" s="166"/>
      <c r="Y55" s="167"/>
      <c r="Z55" s="175"/>
      <c r="AA55" s="175"/>
      <c r="AB55" s="175"/>
      <c r="AC55" s="165"/>
      <c r="AD55" s="175"/>
      <c r="AE55" s="175"/>
      <c r="AF55" s="175"/>
      <c r="AG55" s="175"/>
      <c r="AH55" s="166"/>
      <c r="AI55" s="167"/>
      <c r="AJ55" s="175"/>
      <c r="AK55" s="175"/>
      <c r="AL55" s="175"/>
      <c r="AM55" s="165"/>
      <c r="AN55" s="175"/>
      <c r="AO55" s="175"/>
      <c r="AP55" s="175"/>
      <c r="AQ55" s="175"/>
      <c r="AR55" s="166"/>
      <c r="AS55" s="178"/>
      <c r="AT55" s="177"/>
      <c r="AU55" s="177"/>
      <c r="AV55" s="177"/>
      <c r="AW55" s="165">
        <f t="shared" si="64"/>
        <v>0</v>
      </c>
      <c r="AX55" s="168">
        <f t="shared" si="65"/>
        <v>0</v>
      </c>
      <c r="AY55" s="177"/>
      <c r="AZ55" s="177"/>
      <c r="BA55" s="177"/>
      <c r="BB55" s="166">
        <f t="shared" si="66"/>
        <v>0</v>
      </c>
      <c r="BC55" s="167">
        <f t="shared" si="79"/>
        <v>0</v>
      </c>
      <c r="BD55" s="164"/>
      <c r="BE55" s="164"/>
      <c r="BF55" s="164"/>
      <c r="BG55" s="165">
        <f t="shared" si="67"/>
        <v>0</v>
      </c>
      <c r="BH55" s="168">
        <f t="shared" si="68"/>
        <v>0</v>
      </c>
      <c r="BI55" s="164"/>
      <c r="BJ55" s="164"/>
      <c r="BK55" s="164"/>
      <c r="BL55" s="166">
        <f t="shared" si="69"/>
        <v>0</v>
      </c>
      <c r="BM55" s="167">
        <f t="shared" si="82"/>
        <v>0</v>
      </c>
      <c r="BN55" s="164"/>
      <c r="BO55" s="164"/>
      <c r="BP55" s="164"/>
      <c r="BQ55" s="165">
        <f t="shared" si="71"/>
        <v>0</v>
      </c>
      <c r="BR55" s="168">
        <f t="shared" si="72"/>
        <v>0</v>
      </c>
      <c r="BS55" s="164"/>
      <c r="BT55" s="164"/>
      <c r="BU55" s="177"/>
      <c r="BV55" s="166">
        <f t="shared" si="83"/>
        <v>0</v>
      </c>
      <c r="BW55" s="167">
        <f t="shared" si="74"/>
        <v>0</v>
      </c>
      <c r="BX55" s="164"/>
      <c r="BY55" s="164"/>
      <c r="BZ55" s="164"/>
      <c r="CA55" s="164"/>
      <c r="CB55" s="164"/>
      <c r="CC55" s="164"/>
      <c r="CD55" s="165">
        <f t="shared" si="84"/>
        <v>0</v>
      </c>
      <c r="CE55" s="168">
        <f t="shared" si="85"/>
        <v>0</v>
      </c>
      <c r="CF55" s="164"/>
      <c r="CG55" s="164"/>
      <c r="CH55" s="177"/>
      <c r="CI55" s="166">
        <f t="shared" si="77"/>
        <v>0</v>
      </c>
      <c r="CJ55" s="164"/>
      <c r="CK55" s="164"/>
      <c r="CL55" s="168">
        <f t="shared" si="80"/>
        <v>0</v>
      </c>
      <c r="CM55" s="169">
        <f t="shared" si="81"/>
        <v>0</v>
      </c>
      <c r="CN55" s="170"/>
      <c r="CO55" s="164"/>
      <c r="CP55" s="159">
        <f t="shared" si="32"/>
        <v>0</v>
      </c>
      <c r="CQ55" s="171">
        <f t="shared" si="78"/>
        <v>0</v>
      </c>
      <c r="CR55" s="159">
        <f t="shared" si="34"/>
        <v>0</v>
      </c>
    </row>
    <row r="56" spans="1:96" s="162" customFormat="1" ht="15" thickBot="1" x14ac:dyDescent="0.25">
      <c r="A56" s="1">
        <v>26</v>
      </c>
      <c r="B56" s="1"/>
      <c r="C56" s="5" t="s">
        <v>5</v>
      </c>
      <c r="D56" s="8">
        <v>1548</v>
      </c>
      <c r="E56" s="179"/>
      <c r="F56" s="178"/>
      <c r="G56" s="178"/>
      <c r="H56" s="178"/>
      <c r="I56" s="165">
        <f t="shared" si="49"/>
        <v>0</v>
      </c>
      <c r="J56" s="178"/>
      <c r="K56" s="178"/>
      <c r="L56" s="178"/>
      <c r="M56" s="178"/>
      <c r="N56" s="166">
        <f t="shared" si="50"/>
        <v>0</v>
      </c>
      <c r="O56" s="167">
        <f t="shared" ref="O56:O61" si="86">I56</f>
        <v>0</v>
      </c>
      <c r="P56" s="178"/>
      <c r="Q56" s="178"/>
      <c r="R56" s="178"/>
      <c r="S56" s="165">
        <f t="shared" si="52"/>
        <v>0</v>
      </c>
      <c r="T56" s="168">
        <f t="shared" si="53"/>
        <v>0</v>
      </c>
      <c r="U56" s="178"/>
      <c r="V56" s="178"/>
      <c r="W56" s="178"/>
      <c r="X56" s="166">
        <f t="shared" si="54"/>
        <v>0</v>
      </c>
      <c r="Y56" s="167">
        <f>S56</f>
        <v>0</v>
      </c>
      <c r="Z56" s="178"/>
      <c r="AA56" s="178"/>
      <c r="AB56" s="178"/>
      <c r="AC56" s="165">
        <f t="shared" si="56"/>
        <v>0</v>
      </c>
      <c r="AD56" s="168">
        <f>X56</f>
        <v>0</v>
      </c>
      <c r="AE56" s="178"/>
      <c r="AF56" s="178"/>
      <c r="AG56" s="178"/>
      <c r="AH56" s="166">
        <f t="shared" si="58"/>
        <v>0</v>
      </c>
      <c r="AI56" s="167">
        <f>AC56</f>
        <v>0</v>
      </c>
      <c r="AJ56" s="178"/>
      <c r="AK56" s="178"/>
      <c r="AL56" s="178"/>
      <c r="AM56" s="165">
        <f t="shared" si="60"/>
        <v>0</v>
      </c>
      <c r="AN56" s="168">
        <f>AH56</f>
        <v>0</v>
      </c>
      <c r="AO56" s="178"/>
      <c r="AP56" s="178"/>
      <c r="AQ56" s="178"/>
      <c r="AR56" s="166">
        <f t="shared" si="62"/>
        <v>0</v>
      </c>
      <c r="AS56" s="167">
        <f>AM56</f>
        <v>0</v>
      </c>
      <c r="AT56" s="177"/>
      <c r="AU56" s="177"/>
      <c r="AV56" s="177"/>
      <c r="AW56" s="165">
        <f t="shared" si="64"/>
        <v>0</v>
      </c>
      <c r="AX56" s="168">
        <f t="shared" si="65"/>
        <v>0</v>
      </c>
      <c r="AY56" s="164"/>
      <c r="AZ56" s="164"/>
      <c r="BA56" s="164"/>
      <c r="BB56" s="166">
        <f t="shared" si="66"/>
        <v>0</v>
      </c>
      <c r="BC56" s="167">
        <f t="shared" si="79"/>
        <v>0</v>
      </c>
      <c r="BD56" s="164"/>
      <c r="BE56" s="164"/>
      <c r="BF56" s="164"/>
      <c r="BG56" s="165">
        <f t="shared" si="67"/>
        <v>0</v>
      </c>
      <c r="BH56" s="168">
        <f t="shared" si="68"/>
        <v>0</v>
      </c>
      <c r="BI56" s="164"/>
      <c r="BJ56" s="178"/>
      <c r="BK56" s="178"/>
      <c r="BL56" s="166">
        <f t="shared" si="69"/>
        <v>0</v>
      </c>
      <c r="BM56" s="167">
        <f t="shared" si="82"/>
        <v>0</v>
      </c>
      <c r="BN56" s="164"/>
      <c r="BO56" s="164"/>
      <c r="BP56" s="164"/>
      <c r="BQ56" s="165">
        <f t="shared" si="71"/>
        <v>0</v>
      </c>
      <c r="BR56" s="168">
        <f t="shared" si="72"/>
        <v>0</v>
      </c>
      <c r="BS56" s="164"/>
      <c r="BT56" s="178"/>
      <c r="BU56" s="177"/>
      <c r="BV56" s="166">
        <f t="shared" si="83"/>
        <v>0</v>
      </c>
      <c r="BW56" s="167">
        <f t="shared" si="74"/>
        <v>0</v>
      </c>
      <c r="BX56" s="164"/>
      <c r="BY56" s="164"/>
      <c r="BZ56" s="164"/>
      <c r="CA56" s="164"/>
      <c r="CB56" s="164"/>
      <c r="CC56" s="164"/>
      <c r="CD56" s="165">
        <f t="shared" si="84"/>
        <v>0</v>
      </c>
      <c r="CE56" s="168">
        <f t="shared" si="85"/>
        <v>0</v>
      </c>
      <c r="CF56" s="164"/>
      <c r="CG56" s="178"/>
      <c r="CH56" s="177"/>
      <c r="CI56" s="166">
        <f t="shared" si="77"/>
        <v>0</v>
      </c>
      <c r="CJ56" s="163"/>
      <c r="CK56" s="164"/>
      <c r="CL56" s="168">
        <f t="shared" si="80"/>
        <v>0</v>
      </c>
      <c r="CM56" s="169">
        <f t="shared" si="81"/>
        <v>0</v>
      </c>
      <c r="CN56" s="170"/>
      <c r="CO56" s="164"/>
      <c r="CP56" s="159">
        <f t="shared" si="32"/>
        <v>0</v>
      </c>
      <c r="CQ56" s="171">
        <f t="shared" si="78"/>
        <v>0</v>
      </c>
      <c r="CR56" s="159">
        <f t="shared" si="34"/>
        <v>0</v>
      </c>
    </row>
    <row r="57" spans="1:96" s="162" customFormat="1" ht="15" thickBot="1" x14ac:dyDescent="0.25">
      <c r="A57" s="1">
        <v>27</v>
      </c>
      <c r="B57" s="1"/>
      <c r="C57" s="5" t="s">
        <v>66</v>
      </c>
      <c r="D57" s="8">
        <v>1567</v>
      </c>
      <c r="E57" s="174"/>
      <c r="F57" s="175"/>
      <c r="G57" s="175"/>
      <c r="H57" s="175"/>
      <c r="I57" s="165"/>
      <c r="J57" s="175"/>
      <c r="K57" s="175"/>
      <c r="L57" s="175"/>
      <c r="M57" s="175"/>
      <c r="N57" s="166"/>
      <c r="O57" s="167"/>
      <c r="P57" s="175"/>
      <c r="Q57" s="175"/>
      <c r="R57" s="175"/>
      <c r="S57" s="165"/>
      <c r="T57" s="168"/>
      <c r="U57" s="175"/>
      <c r="V57" s="175"/>
      <c r="W57" s="175"/>
      <c r="X57" s="166"/>
      <c r="Y57" s="167"/>
      <c r="Z57" s="175"/>
      <c r="AA57" s="175"/>
      <c r="AB57" s="175"/>
      <c r="AC57" s="165"/>
      <c r="AD57" s="175"/>
      <c r="AE57" s="175"/>
      <c r="AF57" s="175"/>
      <c r="AG57" s="175"/>
      <c r="AH57" s="166"/>
      <c r="AI57" s="167"/>
      <c r="AJ57" s="175"/>
      <c r="AK57" s="175"/>
      <c r="AL57" s="175"/>
      <c r="AM57" s="165"/>
      <c r="AN57" s="175"/>
      <c r="AO57" s="175"/>
      <c r="AP57" s="175"/>
      <c r="AQ57" s="175"/>
      <c r="AR57" s="166"/>
      <c r="AS57" s="180"/>
      <c r="AT57" s="181"/>
      <c r="AU57" s="181"/>
      <c r="AV57" s="181"/>
      <c r="AW57" s="165"/>
      <c r="AX57" s="168"/>
      <c r="AY57" s="181"/>
      <c r="AZ57" s="181"/>
      <c r="BA57" s="181"/>
      <c r="BB57" s="166">
        <f t="shared" si="66"/>
        <v>0</v>
      </c>
      <c r="BC57" s="163"/>
      <c r="BD57" s="164"/>
      <c r="BE57" s="164"/>
      <c r="BF57" s="164"/>
      <c r="BG57" s="165">
        <f t="shared" si="67"/>
        <v>0</v>
      </c>
      <c r="BH57" s="168">
        <f t="shared" si="68"/>
        <v>0</v>
      </c>
      <c r="BI57" s="164"/>
      <c r="BJ57" s="164"/>
      <c r="BK57" s="164"/>
      <c r="BL57" s="166">
        <f>BH57+BI57-BJ57+BK57</f>
        <v>0</v>
      </c>
      <c r="BM57" s="167">
        <f t="shared" si="82"/>
        <v>0</v>
      </c>
      <c r="BN57" s="164"/>
      <c r="BO57" s="164"/>
      <c r="BP57" s="164"/>
      <c r="BQ57" s="165">
        <f t="shared" si="71"/>
        <v>0</v>
      </c>
      <c r="BR57" s="168">
        <f t="shared" si="72"/>
        <v>0</v>
      </c>
      <c r="BS57" s="164"/>
      <c r="BT57" s="164"/>
      <c r="BU57" s="164"/>
      <c r="BV57" s="166">
        <f>BR57+BS57-BT57+BU57</f>
        <v>0</v>
      </c>
      <c r="BW57" s="167">
        <f t="shared" si="74"/>
        <v>0</v>
      </c>
      <c r="BX57" s="164"/>
      <c r="BY57" s="164"/>
      <c r="BZ57" s="164"/>
      <c r="CA57" s="164"/>
      <c r="CB57" s="164"/>
      <c r="CC57" s="164"/>
      <c r="CD57" s="165">
        <f>BW57+BX57-BY57+SUM(BZ57:CC57)</f>
        <v>0</v>
      </c>
      <c r="CE57" s="168">
        <f>BV57</f>
        <v>0</v>
      </c>
      <c r="CF57" s="164"/>
      <c r="CG57" s="164"/>
      <c r="CH57" s="164"/>
      <c r="CI57" s="166">
        <f>CE57+CF57-CG57+CH57</f>
        <v>0</v>
      </c>
      <c r="CJ57" s="163"/>
      <c r="CK57" s="164"/>
      <c r="CL57" s="168">
        <f t="shared" si="80"/>
        <v>0</v>
      </c>
      <c r="CM57" s="169">
        <f t="shared" si="81"/>
        <v>0</v>
      </c>
      <c r="CN57" s="170"/>
      <c r="CO57" s="164"/>
      <c r="CP57" s="159">
        <f t="shared" si="32"/>
        <v>0</v>
      </c>
      <c r="CQ57" s="171">
        <f t="shared" si="78"/>
        <v>0</v>
      </c>
      <c r="CR57" s="159">
        <f t="shared" si="34"/>
        <v>0</v>
      </c>
    </row>
    <row r="58" spans="1:96" s="162" customFormat="1" ht="15" thickBot="1" x14ac:dyDescent="0.25">
      <c r="A58" s="1">
        <v>28</v>
      </c>
      <c r="B58" s="1"/>
      <c r="C58" s="5" t="s">
        <v>18</v>
      </c>
      <c r="D58" s="8">
        <v>1572</v>
      </c>
      <c r="E58" s="163"/>
      <c r="F58" s="164"/>
      <c r="G58" s="164"/>
      <c r="H58" s="164"/>
      <c r="I58" s="165">
        <f t="shared" si="49"/>
        <v>0</v>
      </c>
      <c r="J58" s="164"/>
      <c r="K58" s="164"/>
      <c r="L58" s="164"/>
      <c r="M58" s="164"/>
      <c r="N58" s="166">
        <f t="shared" si="50"/>
        <v>0</v>
      </c>
      <c r="O58" s="167">
        <f t="shared" si="86"/>
        <v>0</v>
      </c>
      <c r="P58" s="164"/>
      <c r="Q58" s="164"/>
      <c r="R58" s="164"/>
      <c r="S58" s="165">
        <f t="shared" si="52"/>
        <v>0</v>
      </c>
      <c r="T58" s="168">
        <f t="shared" si="53"/>
        <v>0</v>
      </c>
      <c r="U58" s="164"/>
      <c r="V58" s="164"/>
      <c r="W58" s="164"/>
      <c r="X58" s="166">
        <f t="shared" si="54"/>
        <v>0</v>
      </c>
      <c r="Y58" s="167">
        <f>S58</f>
        <v>0</v>
      </c>
      <c r="Z58" s="164"/>
      <c r="AA58" s="164"/>
      <c r="AB58" s="164"/>
      <c r="AC58" s="165">
        <f t="shared" si="56"/>
        <v>0</v>
      </c>
      <c r="AD58" s="168">
        <f>X58</f>
        <v>0</v>
      </c>
      <c r="AE58" s="164"/>
      <c r="AF58" s="164"/>
      <c r="AG58" s="164"/>
      <c r="AH58" s="166">
        <f t="shared" si="58"/>
        <v>0</v>
      </c>
      <c r="AI58" s="167">
        <f>AC58</f>
        <v>0</v>
      </c>
      <c r="AJ58" s="164"/>
      <c r="AK58" s="164"/>
      <c r="AL58" s="164"/>
      <c r="AM58" s="165">
        <f t="shared" si="60"/>
        <v>0</v>
      </c>
      <c r="AN58" s="168">
        <f>AH58</f>
        <v>0</v>
      </c>
      <c r="AO58" s="164"/>
      <c r="AP58" s="164"/>
      <c r="AQ58" s="164"/>
      <c r="AR58" s="166">
        <f t="shared" si="62"/>
        <v>0</v>
      </c>
      <c r="AS58" s="167">
        <f>AM58</f>
        <v>0</v>
      </c>
      <c r="AT58" s="164"/>
      <c r="AU58" s="164"/>
      <c r="AV58" s="164"/>
      <c r="AW58" s="165">
        <f t="shared" si="64"/>
        <v>0</v>
      </c>
      <c r="AX58" s="168">
        <f>AR58</f>
        <v>0</v>
      </c>
      <c r="AY58" s="164"/>
      <c r="AZ58" s="164"/>
      <c r="BA58" s="164"/>
      <c r="BB58" s="166">
        <f t="shared" si="66"/>
        <v>0</v>
      </c>
      <c r="BC58" s="167">
        <f>AW58</f>
        <v>0</v>
      </c>
      <c r="BD58" s="164"/>
      <c r="BE58" s="164"/>
      <c r="BF58" s="164"/>
      <c r="BG58" s="165">
        <f t="shared" si="67"/>
        <v>0</v>
      </c>
      <c r="BH58" s="168">
        <f t="shared" si="68"/>
        <v>0</v>
      </c>
      <c r="BI58" s="164"/>
      <c r="BJ58" s="164"/>
      <c r="BK58" s="164"/>
      <c r="BL58" s="166">
        <f t="shared" si="69"/>
        <v>0</v>
      </c>
      <c r="BM58" s="167">
        <f>BG58</f>
        <v>0</v>
      </c>
      <c r="BN58" s="164"/>
      <c r="BO58" s="164"/>
      <c r="BP58" s="164"/>
      <c r="BQ58" s="165">
        <f t="shared" si="71"/>
        <v>0</v>
      </c>
      <c r="BR58" s="168">
        <f t="shared" si="72"/>
        <v>0</v>
      </c>
      <c r="BS58" s="164"/>
      <c r="BT58" s="164"/>
      <c r="BU58" s="164"/>
      <c r="BV58" s="166">
        <f>BR58+BS58-BT58+BU58</f>
        <v>0</v>
      </c>
      <c r="BW58" s="167">
        <f>BQ58</f>
        <v>0</v>
      </c>
      <c r="BX58" s="164"/>
      <c r="BY58" s="164"/>
      <c r="BZ58" s="164"/>
      <c r="CA58" s="164"/>
      <c r="CB58" s="164"/>
      <c r="CC58" s="164"/>
      <c r="CD58" s="165">
        <f t="shared" ref="CD58:CD61" si="87">BW58+BX58-BY58+SUM(BZ58:CC58)</f>
        <v>0</v>
      </c>
      <c r="CE58" s="168">
        <f t="shared" ref="CE58:CE61" si="88">BV58</f>
        <v>0</v>
      </c>
      <c r="CF58" s="164"/>
      <c r="CG58" s="164"/>
      <c r="CH58" s="164"/>
      <c r="CI58" s="166">
        <f>CE58+CF58-CG58+CH58</f>
        <v>0</v>
      </c>
      <c r="CJ58" s="163"/>
      <c r="CK58" s="164"/>
      <c r="CL58" s="168">
        <f t="shared" si="80"/>
        <v>0</v>
      </c>
      <c r="CM58" s="169">
        <f t="shared" si="81"/>
        <v>0</v>
      </c>
      <c r="CN58" s="170"/>
      <c r="CO58" s="164"/>
      <c r="CP58" s="159">
        <f t="shared" si="32"/>
        <v>0</v>
      </c>
      <c r="CQ58" s="171">
        <f t="shared" si="78"/>
        <v>0</v>
      </c>
      <c r="CR58" s="159">
        <f t="shared" si="34"/>
        <v>0</v>
      </c>
    </row>
    <row r="59" spans="1:96" s="162" customFormat="1" ht="15" thickBot="1" x14ac:dyDescent="0.25">
      <c r="A59" s="1">
        <v>29</v>
      </c>
      <c r="B59" s="1"/>
      <c r="C59" s="5" t="s">
        <v>6</v>
      </c>
      <c r="D59" s="8">
        <v>1574</v>
      </c>
      <c r="E59" s="163"/>
      <c r="F59" s="164"/>
      <c r="G59" s="164"/>
      <c r="H59" s="164"/>
      <c r="I59" s="165">
        <f t="shared" si="49"/>
        <v>0</v>
      </c>
      <c r="J59" s="164"/>
      <c r="K59" s="164"/>
      <c r="L59" s="164"/>
      <c r="M59" s="164"/>
      <c r="N59" s="166">
        <f t="shared" si="50"/>
        <v>0</v>
      </c>
      <c r="O59" s="167">
        <f t="shared" si="86"/>
        <v>0</v>
      </c>
      <c r="P59" s="164"/>
      <c r="Q59" s="164"/>
      <c r="R59" s="164"/>
      <c r="S59" s="165">
        <f t="shared" si="52"/>
        <v>0</v>
      </c>
      <c r="T59" s="168">
        <f t="shared" si="53"/>
        <v>0</v>
      </c>
      <c r="U59" s="164"/>
      <c r="V59" s="164"/>
      <c r="W59" s="164"/>
      <c r="X59" s="166">
        <f t="shared" si="54"/>
        <v>0</v>
      </c>
      <c r="Y59" s="167">
        <f>S59</f>
        <v>0</v>
      </c>
      <c r="Z59" s="164"/>
      <c r="AA59" s="164"/>
      <c r="AB59" s="164"/>
      <c r="AC59" s="165">
        <f t="shared" si="56"/>
        <v>0</v>
      </c>
      <c r="AD59" s="168">
        <f>X59</f>
        <v>0</v>
      </c>
      <c r="AE59" s="164"/>
      <c r="AF59" s="164"/>
      <c r="AG59" s="164"/>
      <c r="AH59" s="166">
        <f t="shared" si="58"/>
        <v>0</v>
      </c>
      <c r="AI59" s="167">
        <f>AC59</f>
        <v>0</v>
      </c>
      <c r="AJ59" s="164"/>
      <c r="AK59" s="164"/>
      <c r="AL59" s="164"/>
      <c r="AM59" s="165">
        <f t="shared" si="60"/>
        <v>0</v>
      </c>
      <c r="AN59" s="168">
        <f>AH59</f>
        <v>0</v>
      </c>
      <c r="AO59" s="164"/>
      <c r="AP59" s="164"/>
      <c r="AQ59" s="164"/>
      <c r="AR59" s="166">
        <f t="shared" si="62"/>
        <v>0</v>
      </c>
      <c r="AS59" s="167">
        <f>AM59</f>
        <v>0</v>
      </c>
      <c r="AT59" s="164"/>
      <c r="AU59" s="164"/>
      <c r="AV59" s="164"/>
      <c r="AW59" s="165">
        <f t="shared" si="64"/>
        <v>0</v>
      </c>
      <c r="AX59" s="168">
        <f>AR59</f>
        <v>0</v>
      </c>
      <c r="AY59" s="164"/>
      <c r="AZ59" s="164"/>
      <c r="BA59" s="164"/>
      <c r="BB59" s="166">
        <f t="shared" si="66"/>
        <v>0</v>
      </c>
      <c r="BC59" s="167">
        <f>AW59</f>
        <v>0</v>
      </c>
      <c r="BD59" s="164"/>
      <c r="BE59" s="164"/>
      <c r="BF59" s="164"/>
      <c r="BG59" s="165">
        <f t="shared" si="67"/>
        <v>0</v>
      </c>
      <c r="BH59" s="168">
        <f t="shared" si="68"/>
        <v>0</v>
      </c>
      <c r="BI59" s="164"/>
      <c r="BJ59" s="164"/>
      <c r="BK59" s="164"/>
      <c r="BL59" s="166">
        <f t="shared" si="69"/>
        <v>0</v>
      </c>
      <c r="BM59" s="167">
        <f>BG59</f>
        <v>0</v>
      </c>
      <c r="BN59" s="164"/>
      <c r="BO59" s="164"/>
      <c r="BP59" s="164"/>
      <c r="BQ59" s="165">
        <f t="shared" si="71"/>
        <v>0</v>
      </c>
      <c r="BR59" s="168">
        <f t="shared" si="72"/>
        <v>0</v>
      </c>
      <c r="BS59" s="164"/>
      <c r="BT59" s="164"/>
      <c r="BU59" s="164"/>
      <c r="BV59" s="166">
        <f>BR59+BS59-BT59+BU59</f>
        <v>0</v>
      </c>
      <c r="BW59" s="167">
        <f>BQ59</f>
        <v>0</v>
      </c>
      <c r="BX59" s="164"/>
      <c r="BY59" s="164"/>
      <c r="BZ59" s="164"/>
      <c r="CA59" s="164"/>
      <c r="CB59" s="164"/>
      <c r="CC59" s="164"/>
      <c r="CD59" s="165">
        <f t="shared" si="87"/>
        <v>0</v>
      </c>
      <c r="CE59" s="168">
        <f t="shared" si="88"/>
        <v>0</v>
      </c>
      <c r="CF59" s="164"/>
      <c r="CG59" s="164"/>
      <c r="CH59" s="164"/>
      <c r="CI59" s="166">
        <f>CE59+CF59-CG59+CH59</f>
        <v>0</v>
      </c>
      <c r="CJ59" s="163"/>
      <c r="CK59" s="164"/>
      <c r="CL59" s="168">
        <f t="shared" si="80"/>
        <v>0</v>
      </c>
      <c r="CM59" s="169">
        <f t="shared" si="81"/>
        <v>0</v>
      </c>
      <c r="CN59" s="170"/>
      <c r="CO59" s="164"/>
      <c r="CP59" s="159">
        <f t="shared" si="32"/>
        <v>0</v>
      </c>
      <c r="CQ59" s="171">
        <f t="shared" si="78"/>
        <v>0</v>
      </c>
      <c r="CR59" s="159">
        <f t="shared" si="34"/>
        <v>0</v>
      </c>
    </row>
    <row r="60" spans="1:96" s="162" customFormat="1" ht="15" thickBot="1" x14ac:dyDescent="0.25">
      <c r="A60" s="1">
        <v>30</v>
      </c>
      <c r="B60" s="1"/>
      <c r="C60" s="9" t="s">
        <v>63</v>
      </c>
      <c r="D60" s="8">
        <v>1582</v>
      </c>
      <c r="E60" s="163"/>
      <c r="F60" s="182"/>
      <c r="G60" s="164"/>
      <c r="H60" s="164"/>
      <c r="I60" s="165">
        <f t="shared" si="49"/>
        <v>0</v>
      </c>
      <c r="J60" s="164"/>
      <c r="K60" s="164"/>
      <c r="L60" s="164"/>
      <c r="M60" s="164"/>
      <c r="N60" s="166">
        <f t="shared" si="50"/>
        <v>0</v>
      </c>
      <c r="O60" s="167">
        <f t="shared" si="86"/>
        <v>0</v>
      </c>
      <c r="P60" s="164"/>
      <c r="Q60" s="164"/>
      <c r="R60" s="164"/>
      <c r="S60" s="165">
        <f t="shared" si="52"/>
        <v>0</v>
      </c>
      <c r="T60" s="168">
        <f t="shared" si="53"/>
        <v>0</v>
      </c>
      <c r="U60" s="164"/>
      <c r="V60" s="164"/>
      <c r="W60" s="164"/>
      <c r="X60" s="166">
        <f t="shared" si="54"/>
        <v>0</v>
      </c>
      <c r="Y60" s="167">
        <f>S60</f>
        <v>0</v>
      </c>
      <c r="Z60" s="164"/>
      <c r="AA60" s="164"/>
      <c r="AB60" s="164"/>
      <c r="AC60" s="165">
        <f t="shared" si="56"/>
        <v>0</v>
      </c>
      <c r="AD60" s="168">
        <f>X60</f>
        <v>0</v>
      </c>
      <c r="AE60" s="164"/>
      <c r="AF60" s="164"/>
      <c r="AG60" s="164"/>
      <c r="AH60" s="166">
        <f t="shared" si="58"/>
        <v>0</v>
      </c>
      <c r="AI60" s="167">
        <f>AC60</f>
        <v>0</v>
      </c>
      <c r="AJ60" s="164"/>
      <c r="AK60" s="164"/>
      <c r="AL60" s="164"/>
      <c r="AM60" s="165">
        <f t="shared" si="60"/>
        <v>0</v>
      </c>
      <c r="AN60" s="168">
        <f>AH60</f>
        <v>0</v>
      </c>
      <c r="AO60" s="164"/>
      <c r="AP60" s="164"/>
      <c r="AQ60" s="164"/>
      <c r="AR60" s="166">
        <f t="shared" si="62"/>
        <v>0</v>
      </c>
      <c r="AS60" s="167">
        <f>AM60</f>
        <v>0</v>
      </c>
      <c r="AT60" s="164"/>
      <c r="AU60" s="164"/>
      <c r="AV60" s="164"/>
      <c r="AW60" s="165">
        <f t="shared" si="64"/>
        <v>0</v>
      </c>
      <c r="AX60" s="168">
        <f>AR60</f>
        <v>0</v>
      </c>
      <c r="AY60" s="164"/>
      <c r="AZ60" s="164"/>
      <c r="BA60" s="164"/>
      <c r="BB60" s="166">
        <f t="shared" si="66"/>
        <v>0</v>
      </c>
      <c r="BC60" s="167">
        <f>AW60</f>
        <v>0</v>
      </c>
      <c r="BD60" s="164"/>
      <c r="BE60" s="164"/>
      <c r="BF60" s="164"/>
      <c r="BG60" s="165">
        <f t="shared" si="67"/>
        <v>0</v>
      </c>
      <c r="BH60" s="168">
        <f t="shared" si="68"/>
        <v>0</v>
      </c>
      <c r="BI60" s="164"/>
      <c r="BJ60" s="164"/>
      <c r="BK60" s="164"/>
      <c r="BL60" s="166">
        <f t="shared" si="69"/>
        <v>0</v>
      </c>
      <c r="BM60" s="167">
        <f>BG60</f>
        <v>0</v>
      </c>
      <c r="BN60" s="164"/>
      <c r="BO60" s="164"/>
      <c r="BP60" s="164"/>
      <c r="BQ60" s="165">
        <f t="shared" si="71"/>
        <v>0</v>
      </c>
      <c r="BR60" s="168">
        <f t="shared" si="72"/>
        <v>0</v>
      </c>
      <c r="BS60" s="164"/>
      <c r="BT60" s="164"/>
      <c r="BU60" s="164"/>
      <c r="BV60" s="166">
        <f>BR60+BS60-BT60+BU60</f>
        <v>0</v>
      </c>
      <c r="BW60" s="167">
        <f>BQ60</f>
        <v>0</v>
      </c>
      <c r="BX60" s="164"/>
      <c r="BY60" s="164"/>
      <c r="BZ60" s="164"/>
      <c r="CA60" s="164"/>
      <c r="CB60" s="164"/>
      <c r="CC60" s="164"/>
      <c r="CD60" s="165">
        <f t="shared" si="87"/>
        <v>0</v>
      </c>
      <c r="CE60" s="168">
        <f t="shared" si="88"/>
        <v>0</v>
      </c>
      <c r="CF60" s="164"/>
      <c r="CG60" s="164"/>
      <c r="CH60" s="164"/>
      <c r="CI60" s="166">
        <f>CE60+CF60-CG60+CH60</f>
        <v>0</v>
      </c>
      <c r="CJ60" s="163"/>
      <c r="CK60" s="164"/>
      <c r="CL60" s="168">
        <f t="shared" si="80"/>
        <v>0</v>
      </c>
      <c r="CM60" s="169">
        <f t="shared" si="81"/>
        <v>0</v>
      </c>
      <c r="CN60" s="170"/>
      <c r="CO60" s="164"/>
      <c r="CP60" s="159">
        <f t="shared" si="32"/>
        <v>0</v>
      </c>
      <c r="CQ60" s="171">
        <f t="shared" si="78"/>
        <v>0</v>
      </c>
      <c r="CR60" s="159">
        <f t="shared" si="34"/>
        <v>0</v>
      </c>
    </row>
    <row r="61" spans="1:96" s="162" customFormat="1" ht="15" thickBot="1" x14ac:dyDescent="0.25">
      <c r="A61" s="1">
        <v>31</v>
      </c>
      <c r="B61" s="1"/>
      <c r="C61" s="6" t="s">
        <v>7</v>
      </c>
      <c r="D61" s="14">
        <v>2425</v>
      </c>
      <c r="E61" s="163"/>
      <c r="F61" s="164"/>
      <c r="G61" s="164"/>
      <c r="H61" s="164"/>
      <c r="I61" s="165">
        <f t="shared" si="49"/>
        <v>0</v>
      </c>
      <c r="J61" s="164"/>
      <c r="K61" s="164"/>
      <c r="L61" s="164"/>
      <c r="M61" s="164"/>
      <c r="N61" s="166">
        <f t="shared" si="50"/>
        <v>0</v>
      </c>
      <c r="O61" s="167">
        <f t="shared" si="86"/>
        <v>0</v>
      </c>
      <c r="P61" s="164"/>
      <c r="Q61" s="164"/>
      <c r="R61" s="164"/>
      <c r="S61" s="165">
        <f t="shared" si="52"/>
        <v>0</v>
      </c>
      <c r="T61" s="168">
        <f t="shared" si="53"/>
        <v>0</v>
      </c>
      <c r="U61" s="164"/>
      <c r="V61" s="164"/>
      <c r="W61" s="164"/>
      <c r="X61" s="166">
        <f t="shared" si="54"/>
        <v>0</v>
      </c>
      <c r="Y61" s="167">
        <f>S61</f>
        <v>0</v>
      </c>
      <c r="Z61" s="164"/>
      <c r="AA61" s="164"/>
      <c r="AB61" s="164"/>
      <c r="AC61" s="165">
        <f t="shared" si="56"/>
        <v>0</v>
      </c>
      <c r="AD61" s="168">
        <f>X61</f>
        <v>0</v>
      </c>
      <c r="AE61" s="164"/>
      <c r="AF61" s="164"/>
      <c r="AG61" s="164"/>
      <c r="AH61" s="166">
        <f t="shared" si="58"/>
        <v>0</v>
      </c>
      <c r="AI61" s="167">
        <f>AC61</f>
        <v>0</v>
      </c>
      <c r="AJ61" s="164"/>
      <c r="AK61" s="164"/>
      <c r="AL61" s="164"/>
      <c r="AM61" s="165">
        <f t="shared" si="60"/>
        <v>0</v>
      </c>
      <c r="AN61" s="168">
        <f>AH61</f>
        <v>0</v>
      </c>
      <c r="AO61" s="164"/>
      <c r="AP61" s="164"/>
      <c r="AQ61" s="164"/>
      <c r="AR61" s="166">
        <f t="shared" si="62"/>
        <v>0</v>
      </c>
      <c r="AS61" s="167">
        <f>AM61</f>
        <v>0</v>
      </c>
      <c r="AT61" s="164"/>
      <c r="AU61" s="164"/>
      <c r="AV61" s="164"/>
      <c r="AW61" s="165">
        <f t="shared" si="64"/>
        <v>0</v>
      </c>
      <c r="AX61" s="168">
        <f>AR61</f>
        <v>0</v>
      </c>
      <c r="AY61" s="164"/>
      <c r="AZ61" s="164"/>
      <c r="BA61" s="164"/>
      <c r="BB61" s="166">
        <f t="shared" si="66"/>
        <v>0</v>
      </c>
      <c r="BC61" s="167">
        <f>AW61</f>
        <v>0</v>
      </c>
      <c r="BD61" s="164"/>
      <c r="BE61" s="164"/>
      <c r="BF61" s="164"/>
      <c r="BG61" s="165">
        <f t="shared" si="67"/>
        <v>0</v>
      </c>
      <c r="BH61" s="168">
        <f t="shared" si="68"/>
        <v>0</v>
      </c>
      <c r="BI61" s="164"/>
      <c r="BJ61" s="164"/>
      <c r="BK61" s="164"/>
      <c r="BL61" s="166">
        <f t="shared" si="69"/>
        <v>0</v>
      </c>
      <c r="BM61" s="167">
        <f>BG61</f>
        <v>0</v>
      </c>
      <c r="BN61" s="164"/>
      <c r="BO61" s="164"/>
      <c r="BP61" s="164"/>
      <c r="BQ61" s="165">
        <f t="shared" si="71"/>
        <v>0</v>
      </c>
      <c r="BR61" s="168">
        <f t="shared" si="72"/>
        <v>0</v>
      </c>
      <c r="BS61" s="164"/>
      <c r="BT61" s="164"/>
      <c r="BU61" s="164"/>
      <c r="BV61" s="166">
        <f>BR61+BS61-BT61+BU61</f>
        <v>0</v>
      </c>
      <c r="BW61" s="167">
        <f>BQ61</f>
        <v>0</v>
      </c>
      <c r="BX61" s="164"/>
      <c r="BY61" s="164"/>
      <c r="BZ61" s="164"/>
      <c r="CA61" s="164"/>
      <c r="CB61" s="164"/>
      <c r="CC61" s="164"/>
      <c r="CD61" s="165">
        <f t="shared" si="87"/>
        <v>0</v>
      </c>
      <c r="CE61" s="168">
        <f t="shared" si="88"/>
        <v>0</v>
      </c>
      <c r="CF61" s="164"/>
      <c r="CG61" s="164"/>
      <c r="CH61" s="164"/>
      <c r="CI61" s="166">
        <f>CE61+CF61-CG61+CH61</f>
        <v>0</v>
      </c>
      <c r="CJ61" s="163"/>
      <c r="CK61" s="164"/>
      <c r="CL61" s="168">
        <f t="shared" si="80"/>
        <v>0</v>
      </c>
      <c r="CM61" s="169">
        <f t="shared" si="81"/>
        <v>0</v>
      </c>
      <c r="CN61" s="170"/>
      <c r="CO61" s="164"/>
      <c r="CP61" s="159">
        <f t="shared" si="32"/>
        <v>0</v>
      </c>
      <c r="CQ61" s="171">
        <f t="shared" si="78"/>
        <v>0</v>
      </c>
      <c r="CR61" s="159">
        <f t="shared" si="34"/>
        <v>0</v>
      </c>
    </row>
    <row r="62" spans="1:96" s="162" customFormat="1" ht="14.25" x14ac:dyDescent="0.2">
      <c r="A62" s="1"/>
      <c r="B62" s="1"/>
      <c r="C62" s="6"/>
      <c r="D62" s="6"/>
      <c r="E62" s="172"/>
      <c r="F62" s="165"/>
      <c r="G62" s="165"/>
      <c r="H62" s="165"/>
      <c r="I62" s="165"/>
      <c r="J62" s="165"/>
      <c r="K62" s="165"/>
      <c r="L62" s="165"/>
      <c r="M62" s="165"/>
      <c r="N62" s="166"/>
      <c r="O62" s="172"/>
      <c r="P62" s="165"/>
      <c r="Q62" s="165"/>
      <c r="R62" s="165"/>
      <c r="S62" s="165"/>
      <c r="T62" s="165"/>
      <c r="U62" s="165"/>
      <c r="V62" s="165"/>
      <c r="W62" s="165"/>
      <c r="X62" s="166"/>
      <c r="Y62" s="172"/>
      <c r="Z62" s="165"/>
      <c r="AA62" s="165"/>
      <c r="AB62" s="165"/>
      <c r="AC62" s="165"/>
      <c r="AD62" s="165"/>
      <c r="AE62" s="165"/>
      <c r="AF62" s="165"/>
      <c r="AG62" s="165"/>
      <c r="AH62" s="166"/>
      <c r="AI62" s="172"/>
      <c r="AJ62" s="165"/>
      <c r="AK62" s="165"/>
      <c r="AL62" s="165"/>
      <c r="AM62" s="165"/>
      <c r="AN62" s="165"/>
      <c r="AO62" s="165"/>
      <c r="AP62" s="165"/>
      <c r="AQ62" s="165"/>
      <c r="AR62" s="166"/>
      <c r="AS62" s="172"/>
      <c r="AT62" s="165"/>
      <c r="AU62" s="165"/>
      <c r="AV62" s="165"/>
      <c r="AW62" s="165"/>
      <c r="AX62" s="165"/>
      <c r="AY62" s="165"/>
      <c r="AZ62" s="165"/>
      <c r="BA62" s="165"/>
      <c r="BB62" s="166"/>
      <c r="BC62" s="172"/>
      <c r="BD62" s="165"/>
      <c r="BE62" s="165"/>
      <c r="BF62" s="165"/>
      <c r="BG62" s="165"/>
      <c r="BH62" s="165"/>
      <c r="BI62" s="165"/>
      <c r="BJ62" s="165"/>
      <c r="BK62" s="165"/>
      <c r="BL62" s="166"/>
      <c r="BM62" s="172"/>
      <c r="BN62" s="165"/>
      <c r="BO62" s="165"/>
      <c r="BP62" s="165"/>
      <c r="BQ62" s="165"/>
      <c r="BR62" s="165"/>
      <c r="BS62" s="165"/>
      <c r="BT62" s="165"/>
      <c r="BU62" s="165"/>
      <c r="BV62" s="166"/>
      <c r="BW62" s="172"/>
      <c r="BX62" s="165"/>
      <c r="BY62" s="165"/>
      <c r="BZ62" s="165"/>
      <c r="CA62" s="165"/>
      <c r="CB62" s="165"/>
      <c r="CC62" s="165"/>
      <c r="CD62" s="165"/>
      <c r="CE62" s="165"/>
      <c r="CF62" s="165"/>
      <c r="CG62" s="165"/>
      <c r="CH62" s="165"/>
      <c r="CI62" s="166"/>
      <c r="CJ62" s="172"/>
      <c r="CK62" s="165"/>
      <c r="CL62" s="165"/>
      <c r="CM62" s="166"/>
      <c r="CN62" s="158"/>
      <c r="CO62" s="158"/>
      <c r="CP62" s="159"/>
      <c r="CQ62" s="160"/>
      <c r="CR62" s="159"/>
    </row>
    <row r="63" spans="1:96" s="162" customFormat="1" ht="15" x14ac:dyDescent="0.25">
      <c r="A63" s="1"/>
      <c r="B63" s="1"/>
      <c r="C63" s="15" t="s">
        <v>34</v>
      </c>
      <c r="D63" s="6"/>
      <c r="E63" s="172">
        <f t="shared" ref="E63:K63" si="89">SUM(E41:E61)</f>
        <v>0</v>
      </c>
      <c r="F63" s="165">
        <f t="shared" si="89"/>
        <v>0</v>
      </c>
      <c r="G63" s="165">
        <f t="shared" si="89"/>
        <v>0</v>
      </c>
      <c r="H63" s="165">
        <f t="shared" si="89"/>
        <v>0</v>
      </c>
      <c r="I63" s="165">
        <f t="shared" si="89"/>
        <v>0</v>
      </c>
      <c r="J63" s="165">
        <f t="shared" si="89"/>
        <v>0</v>
      </c>
      <c r="K63" s="165">
        <f t="shared" si="89"/>
        <v>0</v>
      </c>
      <c r="L63" s="165">
        <f>SUM(L41:L61)</f>
        <v>0</v>
      </c>
      <c r="M63" s="165">
        <f>SUM(M41:M61)</f>
        <v>0</v>
      </c>
      <c r="N63" s="165">
        <f>SUM(N41:N61)</f>
        <v>0</v>
      </c>
      <c r="O63" s="172">
        <f t="shared" ref="O63:X63" si="90">SUM(O41:O61)</f>
        <v>0</v>
      </c>
      <c r="P63" s="165">
        <f t="shared" si="90"/>
        <v>5915</v>
      </c>
      <c r="Q63" s="165">
        <f t="shared" si="90"/>
        <v>0</v>
      </c>
      <c r="R63" s="165">
        <f t="shared" si="90"/>
        <v>0</v>
      </c>
      <c r="S63" s="165">
        <f t="shared" si="90"/>
        <v>5915</v>
      </c>
      <c r="T63" s="165">
        <f t="shared" si="90"/>
        <v>0</v>
      </c>
      <c r="U63" s="165">
        <f t="shared" si="90"/>
        <v>329</v>
      </c>
      <c r="V63" s="165">
        <f t="shared" si="90"/>
        <v>0</v>
      </c>
      <c r="W63" s="165">
        <f t="shared" si="90"/>
        <v>0</v>
      </c>
      <c r="X63" s="166">
        <f t="shared" si="90"/>
        <v>329</v>
      </c>
      <c r="Y63" s="172">
        <f t="shared" ref="Y63:BB63" si="91">SUM(Y41:Y61)</f>
        <v>5915</v>
      </c>
      <c r="Z63" s="165">
        <f t="shared" si="91"/>
        <v>-664</v>
      </c>
      <c r="AA63" s="165">
        <f t="shared" si="91"/>
        <v>0</v>
      </c>
      <c r="AB63" s="165">
        <f t="shared" si="91"/>
        <v>0</v>
      </c>
      <c r="AC63" s="165">
        <f t="shared" si="91"/>
        <v>5251</v>
      </c>
      <c r="AD63" s="165">
        <f t="shared" si="91"/>
        <v>329</v>
      </c>
      <c r="AE63" s="165">
        <f t="shared" si="91"/>
        <v>116</v>
      </c>
      <c r="AF63" s="165">
        <f t="shared" si="91"/>
        <v>0</v>
      </c>
      <c r="AG63" s="165">
        <f t="shared" si="91"/>
        <v>0</v>
      </c>
      <c r="AH63" s="166">
        <f t="shared" si="91"/>
        <v>445</v>
      </c>
      <c r="AI63" s="172">
        <f t="shared" si="91"/>
        <v>5251</v>
      </c>
      <c r="AJ63" s="165">
        <f t="shared" si="91"/>
        <v>0</v>
      </c>
      <c r="AK63" s="165">
        <f t="shared" si="91"/>
        <v>0</v>
      </c>
      <c r="AL63" s="165">
        <f t="shared" si="91"/>
        <v>0</v>
      </c>
      <c r="AM63" s="165">
        <f t="shared" si="91"/>
        <v>5251</v>
      </c>
      <c r="AN63" s="165">
        <f t="shared" si="91"/>
        <v>445</v>
      </c>
      <c r="AO63" s="165">
        <f t="shared" si="91"/>
        <v>113</v>
      </c>
      <c r="AP63" s="165">
        <f>SUM(AP41:AP61)</f>
        <v>0</v>
      </c>
      <c r="AQ63" s="165">
        <f>SUM(AQ41:AQ61)</f>
        <v>0</v>
      </c>
      <c r="AR63" s="166">
        <f t="shared" si="91"/>
        <v>558</v>
      </c>
      <c r="AS63" s="172">
        <f t="shared" si="91"/>
        <v>5251</v>
      </c>
      <c r="AT63" s="165">
        <f t="shared" si="91"/>
        <v>640</v>
      </c>
      <c r="AU63" s="165">
        <f t="shared" si="91"/>
        <v>0</v>
      </c>
      <c r="AV63" s="165">
        <f t="shared" si="91"/>
        <v>0</v>
      </c>
      <c r="AW63" s="165">
        <f t="shared" si="91"/>
        <v>5891</v>
      </c>
      <c r="AX63" s="165">
        <f t="shared" si="91"/>
        <v>558</v>
      </c>
      <c r="AY63" s="165">
        <f t="shared" si="91"/>
        <v>0</v>
      </c>
      <c r="AZ63" s="165">
        <f t="shared" si="91"/>
        <v>0</v>
      </c>
      <c r="BA63" s="165">
        <f t="shared" si="91"/>
        <v>0</v>
      </c>
      <c r="BB63" s="166">
        <f t="shared" si="91"/>
        <v>558</v>
      </c>
      <c r="BC63" s="172">
        <f t="shared" ref="BC63:BL63" si="92">SUM(BC41:BC61)</f>
        <v>5891</v>
      </c>
      <c r="BD63" s="165">
        <f t="shared" si="92"/>
        <v>565</v>
      </c>
      <c r="BE63" s="165">
        <f t="shared" si="92"/>
        <v>5251</v>
      </c>
      <c r="BF63" s="165">
        <f t="shared" si="92"/>
        <v>0</v>
      </c>
      <c r="BG63" s="165">
        <f t="shared" si="92"/>
        <v>1205</v>
      </c>
      <c r="BH63" s="165">
        <f t="shared" si="92"/>
        <v>558</v>
      </c>
      <c r="BI63" s="165">
        <f t="shared" si="92"/>
        <v>9</v>
      </c>
      <c r="BJ63" s="165">
        <f t="shared" si="92"/>
        <v>558</v>
      </c>
      <c r="BK63" s="165">
        <f t="shared" si="92"/>
        <v>0</v>
      </c>
      <c r="BL63" s="166">
        <f t="shared" si="92"/>
        <v>9</v>
      </c>
      <c r="BM63" s="172">
        <f t="shared" ref="BM63:BV63" si="93">SUM(BM41:BM61)</f>
        <v>1205</v>
      </c>
      <c r="BN63" s="165">
        <f t="shared" si="93"/>
        <v>0</v>
      </c>
      <c r="BO63" s="165">
        <f t="shared" si="93"/>
        <v>0</v>
      </c>
      <c r="BP63" s="165">
        <f t="shared" si="93"/>
        <v>0</v>
      </c>
      <c r="BQ63" s="165">
        <f t="shared" si="93"/>
        <v>1205</v>
      </c>
      <c r="BR63" s="165">
        <f t="shared" si="93"/>
        <v>9</v>
      </c>
      <c r="BS63" s="165">
        <f t="shared" si="93"/>
        <v>18</v>
      </c>
      <c r="BT63" s="165">
        <f t="shared" si="93"/>
        <v>0</v>
      </c>
      <c r="BU63" s="165">
        <f t="shared" si="93"/>
        <v>0</v>
      </c>
      <c r="BV63" s="166">
        <f t="shared" si="93"/>
        <v>27</v>
      </c>
      <c r="BW63" s="172">
        <f t="shared" ref="BW63:CI63" si="94">SUM(BW41:BW61)</f>
        <v>1205</v>
      </c>
      <c r="BX63" s="165">
        <f t="shared" si="94"/>
        <v>0</v>
      </c>
      <c r="BY63" s="165">
        <f t="shared" si="94"/>
        <v>0</v>
      </c>
      <c r="BZ63" s="165">
        <f t="shared" si="94"/>
        <v>0</v>
      </c>
      <c r="CA63" s="165">
        <f t="shared" si="94"/>
        <v>0</v>
      </c>
      <c r="CB63" s="165">
        <f t="shared" si="94"/>
        <v>0</v>
      </c>
      <c r="CC63" s="165">
        <f t="shared" si="94"/>
        <v>0</v>
      </c>
      <c r="CD63" s="165">
        <f t="shared" si="94"/>
        <v>1205</v>
      </c>
      <c r="CE63" s="165">
        <f t="shared" si="94"/>
        <v>27</v>
      </c>
      <c r="CF63" s="165">
        <f t="shared" si="94"/>
        <v>17</v>
      </c>
      <c r="CG63" s="165">
        <f t="shared" si="94"/>
        <v>0</v>
      </c>
      <c r="CH63" s="165">
        <f t="shared" si="94"/>
        <v>0</v>
      </c>
      <c r="CI63" s="166">
        <f t="shared" si="94"/>
        <v>44</v>
      </c>
      <c r="CJ63" s="172">
        <f t="shared" ref="CJ63:CQ63" si="95">SUM(CJ41:CJ61)</f>
        <v>0</v>
      </c>
      <c r="CK63" s="165">
        <f t="shared" si="95"/>
        <v>0</v>
      </c>
      <c r="CL63" s="165">
        <f t="shared" si="95"/>
        <v>1205</v>
      </c>
      <c r="CM63" s="166">
        <f t="shared" si="95"/>
        <v>44</v>
      </c>
      <c r="CN63" s="165">
        <f t="shared" si="95"/>
        <v>17</v>
      </c>
      <c r="CO63" s="165">
        <f t="shared" si="95"/>
        <v>0</v>
      </c>
      <c r="CP63" s="159">
        <f t="shared" si="32"/>
        <v>1266</v>
      </c>
      <c r="CQ63" s="173">
        <f t="shared" si="95"/>
        <v>1266</v>
      </c>
      <c r="CR63" s="159">
        <f t="shared" si="34"/>
        <v>17</v>
      </c>
    </row>
    <row r="64" spans="1:96" s="162" customFormat="1" ht="15" thickBot="1" x14ac:dyDescent="0.25">
      <c r="A64" s="1"/>
      <c r="B64" s="1"/>
      <c r="C64" s="6"/>
      <c r="D64" s="6"/>
      <c r="E64" s="172"/>
      <c r="F64" s="165"/>
      <c r="G64" s="165"/>
      <c r="H64" s="165"/>
      <c r="I64" s="165"/>
      <c r="J64" s="165"/>
      <c r="K64" s="165"/>
      <c r="L64" s="165"/>
      <c r="M64" s="165"/>
      <c r="N64" s="166"/>
      <c r="O64" s="172"/>
      <c r="P64" s="165"/>
      <c r="Q64" s="165"/>
      <c r="R64" s="165"/>
      <c r="S64" s="165"/>
      <c r="T64" s="165"/>
      <c r="U64" s="165"/>
      <c r="V64" s="165"/>
      <c r="W64" s="165"/>
      <c r="X64" s="166"/>
      <c r="Y64" s="172"/>
      <c r="Z64" s="165"/>
      <c r="AA64" s="165"/>
      <c r="AB64" s="165"/>
      <c r="AC64" s="165"/>
      <c r="AD64" s="165"/>
      <c r="AE64" s="165"/>
      <c r="AF64" s="165"/>
      <c r="AG64" s="165"/>
      <c r="AH64" s="166"/>
      <c r="AI64" s="172"/>
      <c r="AJ64" s="165"/>
      <c r="AK64" s="165"/>
      <c r="AL64" s="165"/>
      <c r="AM64" s="165"/>
      <c r="AN64" s="165"/>
      <c r="AO64" s="165"/>
      <c r="AP64" s="165"/>
      <c r="AQ64" s="165"/>
      <c r="AR64" s="166"/>
      <c r="AS64" s="172"/>
      <c r="AT64" s="165"/>
      <c r="AU64" s="165"/>
      <c r="AV64" s="165"/>
      <c r="AW64" s="165"/>
      <c r="AX64" s="165"/>
      <c r="AY64" s="165"/>
      <c r="AZ64" s="165"/>
      <c r="BA64" s="165"/>
      <c r="BB64" s="166"/>
      <c r="BC64" s="172"/>
      <c r="BD64" s="165"/>
      <c r="BE64" s="165"/>
      <c r="BF64" s="165"/>
      <c r="BG64" s="165"/>
      <c r="BH64" s="165"/>
      <c r="BI64" s="165"/>
      <c r="BJ64" s="165"/>
      <c r="BK64" s="165"/>
      <c r="BL64" s="166"/>
      <c r="BM64" s="172"/>
      <c r="BN64" s="165"/>
      <c r="BO64" s="165"/>
      <c r="BP64" s="165"/>
      <c r="BQ64" s="165"/>
      <c r="BR64" s="165"/>
      <c r="BS64" s="165"/>
      <c r="BT64" s="165"/>
      <c r="BU64" s="165"/>
      <c r="BV64" s="166"/>
      <c r="BW64" s="172"/>
      <c r="BX64" s="165"/>
      <c r="BY64" s="165"/>
      <c r="BZ64" s="165"/>
      <c r="CA64" s="165"/>
      <c r="CB64" s="165"/>
      <c r="CC64" s="165"/>
      <c r="CD64" s="165"/>
      <c r="CE64" s="165"/>
      <c r="CF64" s="165"/>
      <c r="CG64" s="165"/>
      <c r="CH64" s="165"/>
      <c r="CI64" s="166"/>
      <c r="CJ64" s="172"/>
      <c r="CK64" s="165"/>
      <c r="CL64" s="165"/>
      <c r="CM64" s="166"/>
      <c r="CN64" s="158"/>
      <c r="CO64" s="158"/>
      <c r="CP64" s="159"/>
      <c r="CQ64" s="160"/>
      <c r="CR64" s="159"/>
    </row>
    <row r="65" spans="1:96" s="162" customFormat="1" ht="15" thickBot="1" x14ac:dyDescent="0.25">
      <c r="A65" s="1">
        <v>32</v>
      </c>
      <c r="B65" s="1"/>
      <c r="C65" s="6" t="s">
        <v>16</v>
      </c>
      <c r="D65" s="8">
        <v>1562</v>
      </c>
      <c r="E65" s="163"/>
      <c r="F65" s="182"/>
      <c r="G65" s="164"/>
      <c r="H65" s="164"/>
      <c r="I65" s="165">
        <f>E65+F65-G65+H65</f>
        <v>0</v>
      </c>
      <c r="J65" s="164"/>
      <c r="K65" s="164"/>
      <c r="L65" s="164"/>
      <c r="M65" s="164"/>
      <c r="N65" s="166">
        <f>J65+K65-L65+M65</f>
        <v>0</v>
      </c>
      <c r="O65" s="167">
        <f>I65</f>
        <v>0</v>
      </c>
      <c r="P65" s="164">
        <v>-104410</v>
      </c>
      <c r="Q65" s="164"/>
      <c r="R65" s="164"/>
      <c r="S65" s="165">
        <f>O65+P65-Q65+R65</f>
        <v>-104410</v>
      </c>
      <c r="T65" s="168">
        <f>N65</f>
        <v>0</v>
      </c>
      <c r="U65" s="164">
        <v>-14133</v>
      </c>
      <c r="V65" s="164"/>
      <c r="W65" s="164"/>
      <c r="X65" s="166">
        <f>T65+U65-V65+W65</f>
        <v>-14133</v>
      </c>
      <c r="Y65" s="167">
        <f>S65</f>
        <v>-104410</v>
      </c>
      <c r="Z65" s="164">
        <v>1515</v>
      </c>
      <c r="AA65" s="164"/>
      <c r="AB65" s="164"/>
      <c r="AC65" s="165">
        <f>Y65+Z65-AA65+AB65</f>
        <v>-102895</v>
      </c>
      <c r="AD65" s="168">
        <f>X65</f>
        <v>-14133</v>
      </c>
      <c r="AE65" s="164">
        <v>-4714</v>
      </c>
      <c r="AF65" s="164"/>
      <c r="AG65" s="164"/>
      <c r="AH65" s="166">
        <f>AD65+AE65-AF65+AG65</f>
        <v>-18847</v>
      </c>
      <c r="AI65" s="167">
        <f>AC65</f>
        <v>-102895</v>
      </c>
      <c r="AJ65" s="164"/>
      <c r="AK65" s="164"/>
      <c r="AL65" s="164"/>
      <c r="AM65" s="165">
        <f>AI65+AJ65-AK65+AL65</f>
        <v>-102895</v>
      </c>
      <c r="AN65" s="168">
        <f>AH65</f>
        <v>-18847</v>
      </c>
      <c r="AO65" s="164">
        <v>-2224</v>
      </c>
      <c r="AP65" s="164"/>
      <c r="AQ65" s="164"/>
      <c r="AR65" s="166">
        <f>AN65+AO65-AP65+AQ65</f>
        <v>-21071</v>
      </c>
      <c r="AS65" s="167">
        <f>AM65</f>
        <v>-102895</v>
      </c>
      <c r="AT65" s="164"/>
      <c r="AU65" s="164"/>
      <c r="AV65" s="164"/>
      <c r="AW65" s="165">
        <f>AS65+AT65-AU65+AV65</f>
        <v>-102895</v>
      </c>
      <c r="AX65" s="168">
        <f>AR65</f>
        <v>-21071</v>
      </c>
      <c r="AY65" s="164">
        <v>-1170</v>
      </c>
      <c r="AZ65" s="164"/>
      <c r="BA65" s="164"/>
      <c r="BB65" s="166">
        <f>AX65+AY65-AZ65+BA65</f>
        <v>-22241</v>
      </c>
      <c r="BC65" s="167">
        <f>AW65</f>
        <v>-102895</v>
      </c>
      <c r="BD65" s="164"/>
      <c r="BE65" s="164"/>
      <c r="BF65" s="164"/>
      <c r="BG65" s="165">
        <f>BC65+BD65-BE65+SUM(BF65:BF65)</f>
        <v>-102895</v>
      </c>
      <c r="BH65" s="168">
        <f>BB65</f>
        <v>-22241</v>
      </c>
      <c r="BI65" s="164">
        <v>-821</v>
      </c>
      <c r="BJ65" s="164"/>
      <c r="BK65" s="164"/>
      <c r="BL65" s="166">
        <f>BH65+BI65-BJ65+BK65</f>
        <v>-23062</v>
      </c>
      <c r="BM65" s="167">
        <f>BG65</f>
        <v>-102895</v>
      </c>
      <c r="BN65" s="164"/>
      <c r="BO65" s="164"/>
      <c r="BP65" s="164"/>
      <c r="BQ65" s="165">
        <f>BM65+BN65-BO65+SUM(BP65:BP65)</f>
        <v>-102895</v>
      </c>
      <c r="BR65" s="168">
        <f>BL65</f>
        <v>-23062</v>
      </c>
      <c r="BS65" s="164">
        <v>-1513</v>
      </c>
      <c r="BT65" s="164"/>
      <c r="BU65" s="164"/>
      <c r="BV65" s="166">
        <f>BR65+BS65-BT65+BU65</f>
        <v>-24575</v>
      </c>
      <c r="BW65" s="167">
        <f>BQ65</f>
        <v>-102895</v>
      </c>
      <c r="BX65" s="237">
        <v>69958</v>
      </c>
      <c r="BY65" s="237">
        <v>-32937</v>
      </c>
      <c r="BZ65" s="236"/>
      <c r="CA65" s="236"/>
      <c r="CB65" s="164"/>
      <c r="CC65" s="164"/>
      <c r="CD65" s="165">
        <f>BW65+BX65-BY65+SUM(BZ65:CC65)</f>
        <v>0</v>
      </c>
      <c r="CE65" s="168">
        <f>BV65</f>
        <v>-24575</v>
      </c>
      <c r="CF65" s="164">
        <v>-756</v>
      </c>
      <c r="CG65" s="164">
        <v>-25331</v>
      </c>
      <c r="CH65" s="164"/>
      <c r="CI65" s="166">
        <f>CE65+CF65-CG65+CH65</f>
        <v>0</v>
      </c>
      <c r="CJ65" s="163"/>
      <c r="CK65" s="164"/>
      <c r="CL65" s="168">
        <f t="shared" ref="CL65" si="96">CD65-CJ65</f>
        <v>0</v>
      </c>
      <c r="CM65" s="169">
        <f t="shared" ref="CM65" si="97">CI65-CK65</f>
        <v>0</v>
      </c>
      <c r="CN65" s="170"/>
      <c r="CO65" s="164"/>
      <c r="CP65" s="159">
        <f t="shared" si="32"/>
        <v>0</v>
      </c>
      <c r="CQ65" s="171"/>
      <c r="CR65" s="159">
        <f t="shared" si="34"/>
        <v>0</v>
      </c>
    </row>
    <row r="66" spans="1:96" s="162" customFormat="1" ht="29.25" thickBot="1" x14ac:dyDescent="0.25">
      <c r="A66" s="1">
        <v>33</v>
      </c>
      <c r="B66" s="1"/>
      <c r="C66" s="30" t="s">
        <v>71</v>
      </c>
      <c r="D66" s="31">
        <v>1592</v>
      </c>
      <c r="E66" s="163"/>
      <c r="F66" s="164"/>
      <c r="G66" s="164"/>
      <c r="H66" s="164"/>
      <c r="I66" s="165">
        <f>E66+F66-G66+H66</f>
        <v>0</v>
      </c>
      <c r="J66" s="164"/>
      <c r="K66" s="164"/>
      <c r="L66" s="164"/>
      <c r="M66" s="164"/>
      <c r="N66" s="166">
        <f>J66+K66-L66+M66</f>
        <v>0</v>
      </c>
      <c r="O66" s="167">
        <f>I66</f>
        <v>0</v>
      </c>
      <c r="P66" s="164"/>
      <c r="Q66" s="164"/>
      <c r="R66" s="164"/>
      <c r="S66" s="165">
        <f>O66+P66-Q66+R66</f>
        <v>0</v>
      </c>
      <c r="T66" s="168">
        <f>N66</f>
        <v>0</v>
      </c>
      <c r="U66" s="164"/>
      <c r="V66" s="164"/>
      <c r="W66" s="164"/>
      <c r="X66" s="166">
        <f>T66+U66-V66+W66</f>
        <v>0</v>
      </c>
      <c r="Y66" s="167">
        <f>S66</f>
        <v>0</v>
      </c>
      <c r="Z66" s="164"/>
      <c r="AA66" s="164"/>
      <c r="AB66" s="164"/>
      <c r="AC66" s="165">
        <f>Y66+Z66-AA66+AB66</f>
        <v>0</v>
      </c>
      <c r="AD66" s="168">
        <f>X66</f>
        <v>0</v>
      </c>
      <c r="AE66" s="164"/>
      <c r="AF66" s="164"/>
      <c r="AG66" s="164"/>
      <c r="AH66" s="166">
        <f>AD66+AE66-AF66+AG66</f>
        <v>0</v>
      </c>
      <c r="AI66" s="167">
        <f>AC66</f>
        <v>0</v>
      </c>
      <c r="AJ66" s="164"/>
      <c r="AK66" s="164"/>
      <c r="AL66" s="164"/>
      <c r="AM66" s="165">
        <f>AI66+AJ66-AK66+AL66</f>
        <v>0</v>
      </c>
      <c r="AN66" s="168">
        <f>AH66</f>
        <v>0</v>
      </c>
      <c r="AO66" s="164"/>
      <c r="AP66" s="164"/>
      <c r="AQ66" s="164"/>
      <c r="AR66" s="166">
        <f>AN66+AO66-AP66+AQ66</f>
        <v>0</v>
      </c>
      <c r="AS66" s="167">
        <f>AM66</f>
        <v>0</v>
      </c>
      <c r="AT66" s="164"/>
      <c r="AU66" s="164"/>
      <c r="AV66" s="164"/>
      <c r="AW66" s="165">
        <f>AS66+AT66-AU66+AV66</f>
        <v>0</v>
      </c>
      <c r="AX66" s="168">
        <f>AR66</f>
        <v>0</v>
      </c>
      <c r="AY66" s="164"/>
      <c r="AZ66" s="164"/>
      <c r="BA66" s="164"/>
      <c r="BB66" s="166">
        <f>AX66+AY66-AZ66+BA66</f>
        <v>0</v>
      </c>
      <c r="BC66" s="167">
        <f>AW66</f>
        <v>0</v>
      </c>
      <c r="BD66" s="164"/>
      <c r="BE66" s="164"/>
      <c r="BF66" s="164"/>
      <c r="BG66" s="165">
        <f>BC66+BD66-BE66+SUM(BF66:BF66)</f>
        <v>0</v>
      </c>
      <c r="BH66" s="168">
        <f>BB66</f>
        <v>0</v>
      </c>
      <c r="BI66" s="164"/>
      <c r="BJ66" s="164"/>
      <c r="BK66" s="164"/>
      <c r="BL66" s="166">
        <f>BH66+BI66-BJ66+BK66</f>
        <v>0</v>
      </c>
      <c r="BM66" s="167">
        <f>BG66</f>
        <v>0</v>
      </c>
      <c r="BN66" s="164"/>
      <c r="BO66" s="164"/>
      <c r="BP66" s="164"/>
      <c r="BQ66" s="165">
        <f>BM66+BN66-BO66+SUM(BP66:BP66)</f>
        <v>0</v>
      </c>
      <c r="BR66" s="168">
        <f>BL66</f>
        <v>0</v>
      </c>
      <c r="BS66" s="164"/>
      <c r="BT66" s="164"/>
      <c r="BU66" s="164"/>
      <c r="BV66" s="166">
        <f>BR66+BS66-BT66+BU66</f>
        <v>0</v>
      </c>
      <c r="BW66" s="167">
        <f>BQ66</f>
        <v>0</v>
      </c>
      <c r="BX66" s="164"/>
      <c r="BY66" s="164"/>
      <c r="BZ66" s="164"/>
      <c r="CA66" s="164"/>
      <c r="CB66" s="164"/>
      <c r="CC66" s="164"/>
      <c r="CD66" s="165">
        <f>BW66+BX66-BY66+SUM(BZ66:CC66)</f>
        <v>0</v>
      </c>
      <c r="CE66" s="168">
        <f>BV66</f>
        <v>0</v>
      </c>
      <c r="CF66" s="164"/>
      <c r="CG66" s="164"/>
      <c r="CH66" s="164"/>
      <c r="CI66" s="166">
        <f>CE66+CF66-CG66+CH66</f>
        <v>0</v>
      </c>
      <c r="CJ66" s="163"/>
      <c r="CK66" s="164"/>
      <c r="CL66" s="168">
        <f t="shared" ref="CL66:CL67" si="98">CD66-CJ66</f>
        <v>0</v>
      </c>
      <c r="CM66" s="169">
        <f t="shared" ref="CM66:CM67" si="99">CI66-CK66</f>
        <v>0</v>
      </c>
      <c r="CN66" s="170"/>
      <c r="CO66" s="164"/>
      <c r="CP66" s="159">
        <f t="shared" si="32"/>
        <v>0</v>
      </c>
      <c r="CQ66" s="171"/>
      <c r="CR66" s="159">
        <f t="shared" si="34"/>
        <v>0</v>
      </c>
    </row>
    <row r="67" spans="1:96" s="162" customFormat="1" ht="29.25" thickBot="1" x14ac:dyDescent="0.25">
      <c r="A67" s="1">
        <v>34</v>
      </c>
      <c r="B67" s="1"/>
      <c r="C67" s="30" t="s">
        <v>70</v>
      </c>
      <c r="D67" s="31">
        <v>1592</v>
      </c>
      <c r="E67" s="163"/>
      <c r="F67" s="164"/>
      <c r="G67" s="164"/>
      <c r="H67" s="164"/>
      <c r="I67" s="165">
        <f>E67+F67-G67+H67</f>
        <v>0</v>
      </c>
      <c r="J67" s="164"/>
      <c r="K67" s="164"/>
      <c r="L67" s="164"/>
      <c r="M67" s="164"/>
      <c r="N67" s="166">
        <f>J67+K67-L67+M67</f>
        <v>0</v>
      </c>
      <c r="O67" s="167">
        <f>I67</f>
        <v>0</v>
      </c>
      <c r="P67" s="164"/>
      <c r="Q67" s="164"/>
      <c r="R67" s="164"/>
      <c r="S67" s="165">
        <f>O67+P67-Q67+R67</f>
        <v>0</v>
      </c>
      <c r="T67" s="168">
        <f>N67</f>
        <v>0</v>
      </c>
      <c r="U67" s="164"/>
      <c r="V67" s="164"/>
      <c r="W67" s="164"/>
      <c r="X67" s="166">
        <f>T67+U67-V67+W67</f>
        <v>0</v>
      </c>
      <c r="Y67" s="167">
        <f>S67</f>
        <v>0</v>
      </c>
      <c r="Z67" s="164"/>
      <c r="AA67" s="164"/>
      <c r="AB67" s="164"/>
      <c r="AC67" s="165">
        <f>Y67+Z67-AA67+AB67</f>
        <v>0</v>
      </c>
      <c r="AD67" s="168">
        <f>X67</f>
        <v>0</v>
      </c>
      <c r="AE67" s="164"/>
      <c r="AF67" s="164"/>
      <c r="AG67" s="164"/>
      <c r="AH67" s="166">
        <f>AD67+AE67-AF67+AG67</f>
        <v>0</v>
      </c>
      <c r="AI67" s="167">
        <f>AC67</f>
        <v>0</v>
      </c>
      <c r="AJ67" s="164"/>
      <c r="AK67" s="164"/>
      <c r="AL67" s="164"/>
      <c r="AM67" s="165">
        <f>AI67+AJ67-AK67+AL67</f>
        <v>0</v>
      </c>
      <c r="AN67" s="168">
        <f>AH67</f>
        <v>0</v>
      </c>
      <c r="AO67" s="164"/>
      <c r="AP67" s="164"/>
      <c r="AQ67" s="164"/>
      <c r="AR67" s="166">
        <f>AN67+AO67-AP67+AQ67</f>
        <v>0</v>
      </c>
      <c r="AS67" s="167">
        <f>AM67</f>
        <v>0</v>
      </c>
      <c r="AT67" s="164"/>
      <c r="AU67" s="164"/>
      <c r="AV67" s="164"/>
      <c r="AW67" s="165">
        <f>AS67+AT67-AU67+AV67</f>
        <v>0</v>
      </c>
      <c r="AX67" s="168">
        <f>AR67</f>
        <v>0</v>
      </c>
      <c r="AY67" s="164"/>
      <c r="AZ67" s="164"/>
      <c r="BA67" s="164"/>
      <c r="BB67" s="166">
        <f>AX67+AY67-AZ67+BA67</f>
        <v>0</v>
      </c>
      <c r="BC67" s="167">
        <f>AW67</f>
        <v>0</v>
      </c>
      <c r="BD67" s="164"/>
      <c r="BE67" s="164"/>
      <c r="BF67" s="164"/>
      <c r="BG67" s="165">
        <f>BC67+BD67-BE67+SUM(BF67:BF67)</f>
        <v>0</v>
      </c>
      <c r="BH67" s="168">
        <f>BB67</f>
        <v>0</v>
      </c>
      <c r="BI67" s="164"/>
      <c r="BJ67" s="164"/>
      <c r="BK67" s="164"/>
      <c r="BL67" s="166">
        <f>BH67+BI67-BJ67+BK67</f>
        <v>0</v>
      </c>
      <c r="BM67" s="167">
        <f>BG67</f>
        <v>0</v>
      </c>
      <c r="BN67" s="164"/>
      <c r="BO67" s="164"/>
      <c r="BP67" s="164"/>
      <c r="BQ67" s="165">
        <f>BM67+BN67-BO67+SUM(BP67:BP67)</f>
        <v>0</v>
      </c>
      <c r="BR67" s="168">
        <f>BL67</f>
        <v>0</v>
      </c>
      <c r="BS67" s="164"/>
      <c r="BT67" s="164"/>
      <c r="BU67" s="164"/>
      <c r="BV67" s="166">
        <f>BR67+BS67-BT67+BU67</f>
        <v>0</v>
      </c>
      <c r="BW67" s="167">
        <f>BQ67</f>
        <v>0</v>
      </c>
      <c r="BX67" s="164"/>
      <c r="BY67" s="164"/>
      <c r="BZ67" s="164"/>
      <c r="CA67" s="164"/>
      <c r="CB67" s="164"/>
      <c r="CC67" s="164"/>
      <c r="CD67" s="165">
        <f>BW67+BX67-BY67+SUM(BZ67:CC67)</f>
        <v>0</v>
      </c>
      <c r="CE67" s="168">
        <f>BV67</f>
        <v>0</v>
      </c>
      <c r="CF67" s="164"/>
      <c r="CG67" s="164"/>
      <c r="CH67" s="164"/>
      <c r="CI67" s="166">
        <f>CE67+CF67-CG67+CH67</f>
        <v>0</v>
      </c>
      <c r="CJ67" s="163"/>
      <c r="CK67" s="164"/>
      <c r="CL67" s="168">
        <f t="shared" si="98"/>
        <v>0</v>
      </c>
      <c r="CM67" s="169">
        <f t="shared" si="99"/>
        <v>0</v>
      </c>
      <c r="CN67" s="170"/>
      <c r="CO67" s="164"/>
      <c r="CP67" s="159">
        <f t="shared" si="32"/>
        <v>0</v>
      </c>
      <c r="CQ67" s="171"/>
      <c r="CR67" s="159">
        <f t="shared" si="34"/>
        <v>0</v>
      </c>
    </row>
    <row r="68" spans="1:96" s="162" customFormat="1" ht="14.25" x14ac:dyDescent="0.2">
      <c r="A68" s="1"/>
      <c r="B68" s="1"/>
      <c r="C68" s="6"/>
      <c r="D68" s="6"/>
      <c r="E68" s="172"/>
      <c r="F68" s="165"/>
      <c r="G68" s="165"/>
      <c r="H68" s="165"/>
      <c r="I68" s="165"/>
      <c r="J68" s="165"/>
      <c r="K68" s="165"/>
      <c r="L68" s="165"/>
      <c r="M68" s="165"/>
      <c r="N68" s="166"/>
      <c r="O68" s="172"/>
      <c r="P68" s="165"/>
      <c r="Q68" s="165"/>
      <c r="R68" s="165"/>
      <c r="S68" s="165"/>
      <c r="T68" s="165"/>
      <c r="U68" s="165"/>
      <c r="V68" s="165"/>
      <c r="W68" s="165"/>
      <c r="X68" s="166"/>
      <c r="Y68" s="172"/>
      <c r="Z68" s="165"/>
      <c r="AA68" s="165"/>
      <c r="AB68" s="165"/>
      <c r="AC68" s="165"/>
      <c r="AD68" s="165"/>
      <c r="AE68" s="165"/>
      <c r="AF68" s="165"/>
      <c r="AG68" s="165"/>
      <c r="AH68" s="166"/>
      <c r="AI68" s="172"/>
      <c r="AJ68" s="165"/>
      <c r="AK68" s="165"/>
      <c r="AL68" s="165"/>
      <c r="AM68" s="165"/>
      <c r="AN68" s="165"/>
      <c r="AO68" s="165"/>
      <c r="AP68" s="165"/>
      <c r="AQ68" s="165"/>
      <c r="AR68" s="166"/>
      <c r="AS68" s="172"/>
      <c r="AT68" s="165"/>
      <c r="AU68" s="165"/>
      <c r="AV68" s="165"/>
      <c r="AW68" s="165"/>
      <c r="AX68" s="165"/>
      <c r="AY68" s="165"/>
      <c r="AZ68" s="165"/>
      <c r="BA68" s="165"/>
      <c r="BB68" s="166"/>
      <c r="BC68" s="172"/>
      <c r="BD68" s="165"/>
      <c r="BE68" s="165"/>
      <c r="BF68" s="165"/>
      <c r="BG68" s="165"/>
      <c r="BH68" s="165"/>
      <c r="BI68" s="165"/>
      <c r="BJ68" s="165"/>
      <c r="BK68" s="165"/>
      <c r="BL68" s="166"/>
      <c r="BM68" s="172"/>
      <c r="BN68" s="165"/>
      <c r="BO68" s="165"/>
      <c r="BP68" s="165"/>
      <c r="BQ68" s="165"/>
      <c r="BR68" s="165"/>
      <c r="BS68" s="165"/>
      <c r="BT68" s="165"/>
      <c r="BU68" s="165"/>
      <c r="BV68" s="166"/>
      <c r="BW68" s="172"/>
      <c r="BX68" s="165"/>
      <c r="BY68" s="165"/>
      <c r="BZ68" s="165"/>
      <c r="CA68" s="165"/>
      <c r="CB68" s="165"/>
      <c r="CC68" s="165"/>
      <c r="CD68" s="165"/>
      <c r="CE68" s="165"/>
      <c r="CF68" s="165"/>
      <c r="CG68" s="165"/>
      <c r="CH68" s="165"/>
      <c r="CI68" s="166"/>
      <c r="CJ68" s="172"/>
      <c r="CK68" s="165"/>
      <c r="CL68" s="165"/>
      <c r="CM68" s="166"/>
      <c r="CN68" s="158"/>
      <c r="CO68" s="158"/>
      <c r="CP68" s="159"/>
      <c r="CQ68" s="160"/>
      <c r="CR68" s="159"/>
    </row>
    <row r="69" spans="1:96" s="162" customFormat="1" ht="15" x14ac:dyDescent="0.25">
      <c r="A69" s="1"/>
      <c r="B69" s="1"/>
      <c r="C69" s="15" t="s">
        <v>59</v>
      </c>
      <c r="D69" s="6"/>
      <c r="E69" s="172">
        <f>+E63+E36+E65+E66+E67</f>
        <v>0</v>
      </c>
      <c r="F69" s="165">
        <f t="shared" ref="F69:BP69" si="100">+F63+F36+F65+F66+F67</f>
        <v>0</v>
      </c>
      <c r="G69" s="165">
        <f t="shared" si="100"/>
        <v>0</v>
      </c>
      <c r="H69" s="165">
        <f t="shared" si="100"/>
        <v>0</v>
      </c>
      <c r="I69" s="165">
        <f t="shared" si="100"/>
        <v>0</v>
      </c>
      <c r="J69" s="165">
        <f t="shared" si="100"/>
        <v>0</v>
      </c>
      <c r="K69" s="165">
        <f t="shared" si="100"/>
        <v>0</v>
      </c>
      <c r="L69" s="165">
        <f t="shared" si="100"/>
        <v>0</v>
      </c>
      <c r="M69" s="165">
        <f t="shared" si="100"/>
        <v>0</v>
      </c>
      <c r="N69" s="166">
        <f t="shared" si="100"/>
        <v>0</v>
      </c>
      <c r="O69" s="172">
        <f t="shared" si="100"/>
        <v>0</v>
      </c>
      <c r="P69" s="165">
        <f t="shared" si="100"/>
        <v>-391068</v>
      </c>
      <c r="Q69" s="165">
        <f t="shared" si="100"/>
        <v>0</v>
      </c>
      <c r="R69" s="165">
        <f t="shared" si="100"/>
        <v>0</v>
      </c>
      <c r="S69" s="165">
        <f t="shared" si="100"/>
        <v>-391068</v>
      </c>
      <c r="T69" s="165">
        <f t="shared" si="100"/>
        <v>0</v>
      </c>
      <c r="U69" s="165">
        <f t="shared" si="100"/>
        <v>-35491</v>
      </c>
      <c r="V69" s="165">
        <f t="shared" si="100"/>
        <v>0</v>
      </c>
      <c r="W69" s="165">
        <f t="shared" si="100"/>
        <v>0</v>
      </c>
      <c r="X69" s="166">
        <f t="shared" si="100"/>
        <v>-35491</v>
      </c>
      <c r="Y69" s="172">
        <f t="shared" si="100"/>
        <v>-391068</v>
      </c>
      <c r="Z69" s="165">
        <f t="shared" si="100"/>
        <v>-25687</v>
      </c>
      <c r="AA69" s="165">
        <f t="shared" si="100"/>
        <v>-368639</v>
      </c>
      <c r="AB69" s="165">
        <f t="shared" si="100"/>
        <v>0</v>
      </c>
      <c r="AC69" s="165">
        <f t="shared" si="100"/>
        <v>-48116</v>
      </c>
      <c r="AD69" s="165">
        <f t="shared" si="100"/>
        <v>-35491</v>
      </c>
      <c r="AE69" s="165">
        <f t="shared" si="100"/>
        <v>-6259</v>
      </c>
      <c r="AF69" s="165">
        <f t="shared" si="100"/>
        <v>-115248</v>
      </c>
      <c r="AG69" s="165">
        <f t="shared" si="100"/>
        <v>0</v>
      </c>
      <c r="AH69" s="166">
        <f t="shared" si="100"/>
        <v>73498</v>
      </c>
      <c r="AI69" s="172">
        <f t="shared" si="100"/>
        <v>-48116</v>
      </c>
      <c r="AJ69" s="165">
        <f t="shared" si="100"/>
        <v>-116688</v>
      </c>
      <c r="AK69" s="165">
        <f t="shared" si="100"/>
        <v>0</v>
      </c>
      <c r="AL69" s="165">
        <f t="shared" si="100"/>
        <v>0</v>
      </c>
      <c r="AM69" s="165">
        <f t="shared" si="100"/>
        <v>-164804</v>
      </c>
      <c r="AN69" s="165">
        <f t="shared" si="100"/>
        <v>73498</v>
      </c>
      <c r="AO69" s="165">
        <f t="shared" si="100"/>
        <v>-2120</v>
      </c>
      <c r="AP69" s="165">
        <f t="shared" si="100"/>
        <v>0</v>
      </c>
      <c r="AQ69" s="165">
        <f t="shared" si="100"/>
        <v>0</v>
      </c>
      <c r="AR69" s="166">
        <f t="shared" si="100"/>
        <v>71378</v>
      </c>
      <c r="AS69" s="172">
        <f t="shared" si="100"/>
        <v>-164804</v>
      </c>
      <c r="AT69" s="165">
        <f t="shared" si="100"/>
        <v>-23364</v>
      </c>
      <c r="AU69" s="165">
        <f t="shared" si="100"/>
        <v>0</v>
      </c>
      <c r="AV69" s="165">
        <f t="shared" si="100"/>
        <v>17678</v>
      </c>
      <c r="AW69" s="165">
        <f t="shared" si="100"/>
        <v>-170490</v>
      </c>
      <c r="AX69" s="165">
        <f t="shared" si="100"/>
        <v>71378</v>
      </c>
      <c r="AY69" s="165">
        <f t="shared" si="100"/>
        <v>-1885</v>
      </c>
      <c r="AZ69" s="165">
        <f t="shared" si="100"/>
        <v>0</v>
      </c>
      <c r="BA69" s="165">
        <f t="shared" si="100"/>
        <v>477</v>
      </c>
      <c r="BB69" s="166">
        <f t="shared" si="100"/>
        <v>69970</v>
      </c>
      <c r="BC69" s="172">
        <f t="shared" si="100"/>
        <v>-170490</v>
      </c>
      <c r="BD69" s="165">
        <f t="shared" si="100"/>
        <v>-102336</v>
      </c>
      <c r="BE69" s="165">
        <f t="shared" si="100"/>
        <v>-70808</v>
      </c>
      <c r="BF69" s="165">
        <f t="shared" si="100"/>
        <v>0</v>
      </c>
      <c r="BG69" s="165">
        <f t="shared" si="100"/>
        <v>-202018</v>
      </c>
      <c r="BH69" s="165">
        <f t="shared" si="100"/>
        <v>69970</v>
      </c>
      <c r="BI69" s="165">
        <f t="shared" si="100"/>
        <v>-906</v>
      </c>
      <c r="BJ69" s="165">
        <f t="shared" si="100"/>
        <v>72122</v>
      </c>
      <c r="BK69" s="165">
        <f t="shared" si="100"/>
        <v>-9403</v>
      </c>
      <c r="BL69" s="166">
        <f t="shared" si="100"/>
        <v>-12461</v>
      </c>
      <c r="BM69" s="172">
        <f t="shared" si="100"/>
        <v>-202018</v>
      </c>
      <c r="BN69" s="165">
        <f t="shared" si="100"/>
        <v>-14342.88</v>
      </c>
      <c r="BO69" s="165">
        <f t="shared" si="100"/>
        <v>0</v>
      </c>
      <c r="BP69" s="165">
        <f t="shared" si="100"/>
        <v>0</v>
      </c>
      <c r="BQ69" s="165">
        <f t="shared" ref="BQ69:CQ69" si="101">+BQ63+BQ36+BQ65+BQ66+BQ67</f>
        <v>-216360.87999999998</v>
      </c>
      <c r="BR69" s="165">
        <f t="shared" si="101"/>
        <v>-12461</v>
      </c>
      <c r="BS69" s="165">
        <f t="shared" si="101"/>
        <v>-11293.04</v>
      </c>
      <c r="BT69" s="165">
        <f t="shared" si="101"/>
        <v>0</v>
      </c>
      <c r="BU69" s="165">
        <f t="shared" si="101"/>
        <v>0</v>
      </c>
      <c r="BV69" s="166">
        <f t="shared" si="101"/>
        <v>-23754.04</v>
      </c>
      <c r="BW69" s="172">
        <f t="shared" si="101"/>
        <v>-216360.87999999998</v>
      </c>
      <c r="BX69" s="165">
        <f t="shared" si="101"/>
        <v>-51725</v>
      </c>
      <c r="BY69" s="165">
        <f t="shared" si="101"/>
        <v>-136471</v>
      </c>
      <c r="BZ69" s="165">
        <f t="shared" si="101"/>
        <v>0</v>
      </c>
      <c r="CA69" s="165">
        <f t="shared" si="101"/>
        <v>0</v>
      </c>
      <c r="CB69" s="165">
        <f t="shared" ref="CB69:CI69" si="102">+CB63+CB36+CB65+CB66+CB67</f>
        <v>0</v>
      </c>
      <c r="CC69" s="165">
        <f t="shared" si="102"/>
        <v>0</v>
      </c>
      <c r="CD69" s="165">
        <f t="shared" si="102"/>
        <v>-131614.88</v>
      </c>
      <c r="CE69" s="165">
        <f t="shared" si="102"/>
        <v>-23754.04</v>
      </c>
      <c r="CF69" s="165">
        <f t="shared" si="102"/>
        <v>-12131</v>
      </c>
      <c r="CG69" s="165">
        <f t="shared" si="102"/>
        <v>-25491</v>
      </c>
      <c r="CH69" s="165">
        <f t="shared" si="102"/>
        <v>0</v>
      </c>
      <c r="CI69" s="166">
        <f t="shared" si="102"/>
        <v>-10394.040000000001</v>
      </c>
      <c r="CJ69" s="172">
        <f t="shared" si="101"/>
        <v>0</v>
      </c>
      <c r="CK69" s="165">
        <f t="shared" si="101"/>
        <v>0</v>
      </c>
      <c r="CL69" s="165">
        <f t="shared" si="101"/>
        <v>-131614.88</v>
      </c>
      <c r="CM69" s="166">
        <f t="shared" si="101"/>
        <v>-10394.040000000001</v>
      </c>
      <c r="CN69" s="165">
        <f t="shared" si="101"/>
        <v>-821</v>
      </c>
      <c r="CO69" s="165">
        <f t="shared" si="101"/>
        <v>0</v>
      </c>
      <c r="CP69" s="159">
        <f t="shared" si="101"/>
        <v>-142829.92000000001</v>
      </c>
      <c r="CQ69" s="160">
        <f t="shared" si="101"/>
        <v>-142829.92000000001</v>
      </c>
      <c r="CR69" s="159">
        <f t="shared" si="34"/>
        <v>-821</v>
      </c>
    </row>
    <row r="70" spans="1:96" s="162" customFormat="1" ht="14.25" x14ac:dyDescent="0.2">
      <c r="A70" s="1"/>
      <c r="B70" s="1"/>
      <c r="C70" s="16"/>
      <c r="D70" s="16"/>
      <c r="E70" s="172"/>
      <c r="F70" s="165"/>
      <c r="G70" s="165"/>
      <c r="H70" s="165"/>
      <c r="I70" s="165"/>
      <c r="J70" s="165"/>
      <c r="K70" s="165"/>
      <c r="L70" s="165"/>
      <c r="M70" s="165"/>
      <c r="N70" s="166"/>
      <c r="O70" s="172"/>
      <c r="P70" s="165"/>
      <c r="Q70" s="165"/>
      <c r="R70" s="165"/>
      <c r="S70" s="165"/>
      <c r="T70" s="165"/>
      <c r="U70" s="165"/>
      <c r="V70" s="165"/>
      <c r="W70" s="165"/>
      <c r="X70" s="166"/>
      <c r="Y70" s="172"/>
      <c r="Z70" s="165"/>
      <c r="AA70" s="165"/>
      <c r="AB70" s="165"/>
      <c r="AC70" s="165"/>
      <c r="AD70" s="165"/>
      <c r="AE70" s="165"/>
      <c r="AF70" s="165"/>
      <c r="AG70" s="165"/>
      <c r="AH70" s="166"/>
      <c r="AI70" s="172"/>
      <c r="AJ70" s="165"/>
      <c r="AK70" s="165"/>
      <c r="AL70" s="165"/>
      <c r="AM70" s="165"/>
      <c r="AN70" s="165"/>
      <c r="AO70" s="165"/>
      <c r="AP70" s="165"/>
      <c r="AQ70" s="165"/>
      <c r="AR70" s="166"/>
      <c r="AS70" s="172"/>
      <c r="AT70" s="165"/>
      <c r="AU70" s="165"/>
      <c r="AV70" s="165"/>
      <c r="AW70" s="165"/>
      <c r="AX70" s="165"/>
      <c r="AY70" s="165"/>
      <c r="AZ70" s="165"/>
      <c r="BA70" s="165"/>
      <c r="BB70" s="166"/>
      <c r="BC70" s="172"/>
      <c r="BD70" s="165"/>
      <c r="BE70" s="165"/>
      <c r="BF70" s="165"/>
      <c r="BG70" s="165"/>
      <c r="BH70" s="165"/>
      <c r="BI70" s="165"/>
      <c r="BJ70" s="165"/>
      <c r="BK70" s="165"/>
      <c r="BL70" s="166"/>
      <c r="BM70" s="172"/>
      <c r="BN70" s="165"/>
      <c r="BO70" s="165"/>
      <c r="BP70" s="165"/>
      <c r="BQ70" s="165"/>
      <c r="BR70" s="165"/>
      <c r="BS70" s="165"/>
      <c r="BT70" s="165"/>
      <c r="BU70" s="165"/>
      <c r="BV70" s="166"/>
      <c r="BW70" s="172"/>
      <c r="BX70" s="165"/>
      <c r="BY70" s="165"/>
      <c r="BZ70" s="165"/>
      <c r="CA70" s="165"/>
      <c r="CB70" s="165"/>
      <c r="CC70" s="165"/>
      <c r="CD70" s="165"/>
      <c r="CE70" s="165"/>
      <c r="CF70" s="165"/>
      <c r="CG70" s="165"/>
      <c r="CH70" s="165"/>
      <c r="CI70" s="166"/>
      <c r="CJ70" s="172"/>
      <c r="CK70" s="165"/>
      <c r="CL70" s="165"/>
      <c r="CM70" s="166"/>
      <c r="CN70" s="158"/>
      <c r="CO70" s="158"/>
      <c r="CP70" s="159"/>
      <c r="CQ70" s="160"/>
      <c r="CR70" s="159"/>
    </row>
    <row r="71" spans="1:96" s="162" customFormat="1" ht="15" thickBot="1" x14ac:dyDescent="0.25">
      <c r="A71" s="1"/>
      <c r="B71" s="1"/>
      <c r="C71" s="16"/>
      <c r="D71" s="16"/>
      <c r="E71" s="172"/>
      <c r="F71" s="165"/>
      <c r="G71" s="165"/>
      <c r="H71" s="165"/>
      <c r="I71" s="165"/>
      <c r="J71" s="165"/>
      <c r="K71" s="165"/>
      <c r="L71" s="165"/>
      <c r="M71" s="165"/>
      <c r="N71" s="166"/>
      <c r="O71" s="172"/>
      <c r="P71" s="165"/>
      <c r="Q71" s="165"/>
      <c r="R71" s="165"/>
      <c r="S71" s="165"/>
      <c r="T71" s="165"/>
      <c r="U71" s="165"/>
      <c r="V71" s="165"/>
      <c r="W71" s="165"/>
      <c r="X71" s="166"/>
      <c r="Y71" s="172"/>
      <c r="Z71" s="165"/>
      <c r="AA71" s="165"/>
      <c r="AB71" s="165"/>
      <c r="AC71" s="165"/>
      <c r="AD71" s="165"/>
      <c r="AE71" s="165"/>
      <c r="AF71" s="165"/>
      <c r="AG71" s="165"/>
      <c r="AH71" s="166"/>
      <c r="AI71" s="172"/>
      <c r="AJ71" s="165"/>
      <c r="AK71" s="165"/>
      <c r="AL71" s="165"/>
      <c r="AM71" s="165"/>
      <c r="AN71" s="165"/>
      <c r="AO71" s="165"/>
      <c r="AP71" s="165"/>
      <c r="AQ71" s="165"/>
      <c r="AR71" s="166"/>
      <c r="AS71" s="172"/>
      <c r="AT71" s="165"/>
      <c r="AU71" s="165"/>
      <c r="AV71" s="165"/>
      <c r="AW71" s="165"/>
      <c r="AX71" s="165"/>
      <c r="AY71" s="165"/>
      <c r="AZ71" s="165"/>
      <c r="BA71" s="165"/>
      <c r="BB71" s="166"/>
      <c r="BC71" s="172"/>
      <c r="BD71" s="165"/>
      <c r="BE71" s="165"/>
      <c r="BF71" s="165"/>
      <c r="BG71" s="165"/>
      <c r="BH71" s="165"/>
      <c r="BI71" s="165"/>
      <c r="BJ71" s="165"/>
      <c r="BK71" s="165"/>
      <c r="BL71" s="166"/>
      <c r="BM71" s="172"/>
      <c r="BN71" s="165"/>
      <c r="BO71" s="165"/>
      <c r="BP71" s="165"/>
      <c r="BQ71" s="165"/>
      <c r="BR71" s="165"/>
      <c r="BS71" s="165"/>
      <c r="BT71" s="165"/>
      <c r="BU71" s="165"/>
      <c r="BV71" s="166"/>
      <c r="BW71" s="172"/>
      <c r="BX71" s="165"/>
      <c r="BY71" s="165"/>
      <c r="BZ71" s="165"/>
      <c r="CA71" s="165"/>
      <c r="CB71" s="165"/>
      <c r="CC71" s="165"/>
      <c r="CD71" s="165"/>
      <c r="CE71" s="165"/>
      <c r="CF71" s="165"/>
      <c r="CG71" s="165"/>
      <c r="CH71" s="165"/>
      <c r="CI71" s="166"/>
      <c r="CJ71" s="172"/>
      <c r="CK71" s="165"/>
      <c r="CL71" s="165"/>
      <c r="CM71" s="166"/>
      <c r="CN71" s="158"/>
      <c r="CO71" s="158"/>
      <c r="CP71" s="159"/>
      <c r="CQ71" s="160"/>
      <c r="CR71" s="159"/>
    </row>
    <row r="72" spans="1:96" s="162" customFormat="1" ht="15.75" thickBot="1" x14ac:dyDescent="0.3">
      <c r="A72" s="1">
        <v>35</v>
      </c>
      <c r="B72" s="1"/>
      <c r="C72" s="63" t="s">
        <v>139</v>
      </c>
      <c r="D72" s="62">
        <v>1568</v>
      </c>
      <c r="E72" s="183"/>
      <c r="F72" s="184"/>
      <c r="G72" s="184"/>
      <c r="H72" s="184"/>
      <c r="I72" s="184"/>
      <c r="J72" s="184"/>
      <c r="K72" s="184"/>
      <c r="L72" s="184"/>
      <c r="M72" s="184"/>
      <c r="N72" s="185"/>
      <c r="O72" s="183"/>
      <c r="P72" s="184"/>
      <c r="Q72" s="184"/>
      <c r="R72" s="184"/>
      <c r="S72" s="184"/>
      <c r="T72" s="184"/>
      <c r="U72" s="184"/>
      <c r="V72" s="184"/>
      <c r="W72" s="184"/>
      <c r="X72" s="185"/>
      <c r="Y72" s="183"/>
      <c r="Z72" s="184"/>
      <c r="AA72" s="184"/>
      <c r="AB72" s="184"/>
      <c r="AC72" s="184"/>
      <c r="AD72" s="184"/>
      <c r="AE72" s="184"/>
      <c r="AF72" s="184"/>
      <c r="AG72" s="184"/>
      <c r="AH72" s="185"/>
      <c r="AI72" s="183"/>
      <c r="AJ72" s="184"/>
      <c r="AK72" s="184"/>
      <c r="AL72" s="184"/>
      <c r="AM72" s="184"/>
      <c r="AN72" s="184"/>
      <c r="AO72" s="184"/>
      <c r="AP72" s="184"/>
      <c r="AQ72" s="184"/>
      <c r="AR72" s="185"/>
      <c r="AS72" s="183"/>
      <c r="AT72" s="184"/>
      <c r="AU72" s="184"/>
      <c r="AV72" s="184"/>
      <c r="AW72" s="184"/>
      <c r="AX72" s="184"/>
      <c r="AY72" s="184"/>
      <c r="AZ72" s="184"/>
      <c r="BA72" s="184"/>
      <c r="BB72" s="185"/>
      <c r="BC72" s="186"/>
      <c r="BD72" s="187"/>
      <c r="BE72" s="187"/>
      <c r="BF72" s="187"/>
      <c r="BG72" s="165">
        <f>BC72+BD72-BE72+SUM(BF72:BF72)</f>
        <v>0</v>
      </c>
      <c r="BH72" s="187"/>
      <c r="BI72" s="187"/>
      <c r="BJ72" s="187"/>
      <c r="BK72" s="187"/>
      <c r="BL72" s="166">
        <f>BH72+BI72-BJ72+BK72</f>
        <v>0</v>
      </c>
      <c r="BM72" s="167">
        <f>BG72</f>
        <v>0</v>
      </c>
      <c r="BN72" s="187"/>
      <c r="BO72" s="187"/>
      <c r="BP72" s="187"/>
      <c r="BQ72" s="165">
        <f>BM72+BN72-BO72+SUM(BP72:BP72)</f>
        <v>0</v>
      </c>
      <c r="BR72" s="165">
        <f>BL72</f>
        <v>0</v>
      </c>
      <c r="BS72" s="187">
        <v>57</v>
      </c>
      <c r="BT72" s="187"/>
      <c r="BU72" s="164"/>
      <c r="BV72" s="166">
        <f>BR72+BS72-BT72+BU72</f>
        <v>57</v>
      </c>
      <c r="BW72" s="167">
        <f>BQ72</f>
        <v>0</v>
      </c>
      <c r="BX72" s="187"/>
      <c r="BY72" s="187"/>
      <c r="BZ72" s="187"/>
      <c r="CA72" s="187"/>
      <c r="CB72" s="187"/>
      <c r="CC72" s="187"/>
      <c r="CD72" s="165">
        <f>BW72+BX72-BY72+SUM(BZ72:CC72)</f>
        <v>0</v>
      </c>
      <c r="CE72" s="165">
        <f>BV72</f>
        <v>57</v>
      </c>
      <c r="CF72" s="187">
        <v>1</v>
      </c>
      <c r="CG72" s="187">
        <v>58</v>
      </c>
      <c r="CH72" s="164"/>
      <c r="CI72" s="166">
        <f>CE72+CF72-CG72+CH72</f>
        <v>0</v>
      </c>
      <c r="CJ72" s="187"/>
      <c r="CK72" s="187"/>
      <c r="CL72" s="168">
        <f t="shared" ref="CL72" si="103">CD72-CJ72</f>
        <v>0</v>
      </c>
      <c r="CM72" s="169">
        <f t="shared" ref="CM72" si="104">CI72-CK72</f>
        <v>0</v>
      </c>
      <c r="CN72" s="188"/>
      <c r="CO72" s="187"/>
      <c r="CP72" s="159">
        <f t="shared" ref="CP72" si="105">SUM(CL72:CO72)</f>
        <v>0</v>
      </c>
      <c r="CQ72" s="189"/>
      <c r="CR72" s="159">
        <f t="shared" si="34"/>
        <v>0</v>
      </c>
    </row>
    <row r="73" spans="1:96" s="162" customFormat="1" ht="15" x14ac:dyDescent="0.25">
      <c r="A73" s="1"/>
      <c r="B73" s="1"/>
      <c r="C73" s="63"/>
      <c r="D73" s="64"/>
      <c r="E73" s="172"/>
      <c r="F73" s="165"/>
      <c r="G73" s="165"/>
      <c r="H73" s="165"/>
      <c r="I73" s="165"/>
      <c r="J73" s="165"/>
      <c r="K73" s="165"/>
      <c r="L73" s="165"/>
      <c r="M73" s="165"/>
      <c r="N73" s="165"/>
      <c r="O73" s="172"/>
      <c r="P73" s="165"/>
      <c r="Q73" s="165"/>
      <c r="R73" s="165"/>
      <c r="S73" s="165"/>
      <c r="T73" s="165"/>
      <c r="U73" s="165"/>
      <c r="V73" s="165"/>
      <c r="W73" s="165"/>
      <c r="X73" s="165"/>
      <c r="Y73" s="172"/>
      <c r="Z73" s="165"/>
      <c r="AA73" s="165"/>
      <c r="AB73" s="165"/>
      <c r="AC73" s="165"/>
      <c r="AD73" s="165"/>
      <c r="AE73" s="165"/>
      <c r="AF73" s="165"/>
      <c r="AG73" s="165"/>
      <c r="AH73" s="165"/>
      <c r="AI73" s="172"/>
      <c r="AJ73" s="165"/>
      <c r="AK73" s="165"/>
      <c r="AL73" s="165"/>
      <c r="AM73" s="165"/>
      <c r="AN73" s="165"/>
      <c r="AO73" s="165"/>
      <c r="AP73" s="165"/>
      <c r="AQ73" s="165"/>
      <c r="AR73" s="165"/>
      <c r="AS73" s="172"/>
      <c r="AT73" s="165"/>
      <c r="AU73" s="165"/>
      <c r="AV73" s="165"/>
      <c r="AW73" s="165"/>
      <c r="AX73" s="165"/>
      <c r="AY73" s="165"/>
      <c r="AZ73" s="165"/>
      <c r="BA73" s="165"/>
      <c r="BB73" s="165"/>
      <c r="BC73" s="172"/>
      <c r="BD73" s="165"/>
      <c r="BE73" s="165"/>
      <c r="BF73" s="165"/>
      <c r="BG73" s="165"/>
      <c r="BH73" s="165"/>
      <c r="BI73" s="165"/>
      <c r="BJ73" s="165"/>
      <c r="BK73" s="165"/>
      <c r="BL73" s="165"/>
      <c r="BM73" s="172"/>
      <c r="BN73" s="165"/>
      <c r="BO73" s="165"/>
      <c r="BP73" s="165"/>
      <c r="BQ73" s="165"/>
      <c r="BR73" s="165"/>
      <c r="BS73" s="165"/>
      <c r="BT73" s="165"/>
      <c r="BU73" s="165"/>
      <c r="BV73" s="165"/>
      <c r="BW73" s="172"/>
      <c r="BX73" s="165"/>
      <c r="BY73" s="165"/>
      <c r="BZ73" s="165"/>
      <c r="CA73" s="165"/>
      <c r="CB73" s="165"/>
      <c r="CC73" s="165"/>
      <c r="CD73" s="165"/>
      <c r="CE73" s="165"/>
      <c r="CF73" s="165"/>
      <c r="CG73" s="165"/>
      <c r="CH73" s="165"/>
      <c r="CI73" s="165"/>
      <c r="CJ73" s="172"/>
      <c r="CK73" s="165"/>
      <c r="CL73" s="165"/>
      <c r="CM73" s="166"/>
      <c r="CN73" s="158"/>
      <c r="CO73" s="158"/>
      <c r="CP73" s="159"/>
      <c r="CQ73" s="160"/>
      <c r="CR73" s="159"/>
    </row>
    <row r="74" spans="1:96" s="162" customFormat="1" ht="15" x14ac:dyDescent="0.25">
      <c r="A74" s="1"/>
      <c r="B74" s="1"/>
      <c r="C74" s="63"/>
      <c r="D74" s="64"/>
      <c r="E74" s="172"/>
      <c r="F74" s="165"/>
      <c r="G74" s="165"/>
      <c r="H74" s="165"/>
      <c r="I74" s="165"/>
      <c r="J74" s="165"/>
      <c r="K74" s="165"/>
      <c r="L74" s="165"/>
      <c r="M74" s="165"/>
      <c r="N74" s="165"/>
      <c r="O74" s="172"/>
      <c r="P74" s="165"/>
      <c r="Q74" s="165"/>
      <c r="R74" s="165"/>
      <c r="S74" s="165"/>
      <c r="T74" s="165"/>
      <c r="U74" s="165"/>
      <c r="V74" s="165"/>
      <c r="W74" s="165"/>
      <c r="X74" s="165"/>
      <c r="Y74" s="172"/>
      <c r="Z74" s="165"/>
      <c r="AA74" s="165"/>
      <c r="AB74" s="165"/>
      <c r="AC74" s="165"/>
      <c r="AD74" s="165"/>
      <c r="AE74" s="165"/>
      <c r="AF74" s="165"/>
      <c r="AG74" s="165"/>
      <c r="AH74" s="165"/>
      <c r="AI74" s="172"/>
      <c r="AJ74" s="165"/>
      <c r="AK74" s="165"/>
      <c r="AL74" s="165"/>
      <c r="AM74" s="165"/>
      <c r="AN74" s="165"/>
      <c r="AO74" s="165"/>
      <c r="AP74" s="165"/>
      <c r="AQ74" s="165"/>
      <c r="AR74" s="165"/>
      <c r="AS74" s="172"/>
      <c r="AT74" s="165"/>
      <c r="AU74" s="165"/>
      <c r="AV74" s="165"/>
      <c r="AW74" s="165"/>
      <c r="AX74" s="165"/>
      <c r="AY74" s="165"/>
      <c r="AZ74" s="165"/>
      <c r="BA74" s="165"/>
      <c r="BB74" s="165"/>
      <c r="BC74" s="172"/>
      <c r="BD74" s="165"/>
      <c r="BE74" s="165"/>
      <c r="BF74" s="165"/>
      <c r="BG74" s="165"/>
      <c r="BH74" s="165"/>
      <c r="BI74" s="165"/>
      <c r="BJ74" s="165"/>
      <c r="BK74" s="165"/>
      <c r="BL74" s="165"/>
      <c r="BM74" s="172"/>
      <c r="BN74" s="165"/>
      <c r="BO74" s="165"/>
      <c r="BP74" s="165"/>
      <c r="BQ74" s="165"/>
      <c r="BR74" s="165"/>
      <c r="BS74" s="165"/>
      <c r="BT74" s="165"/>
      <c r="BU74" s="165"/>
      <c r="BV74" s="165"/>
      <c r="BW74" s="172"/>
      <c r="BX74" s="165"/>
      <c r="BY74" s="165"/>
      <c r="BZ74" s="165"/>
      <c r="CA74" s="165"/>
      <c r="CB74" s="165"/>
      <c r="CC74" s="165"/>
      <c r="CD74" s="165"/>
      <c r="CE74" s="165"/>
      <c r="CF74" s="165"/>
      <c r="CG74" s="165"/>
      <c r="CH74" s="165"/>
      <c r="CI74" s="165"/>
      <c r="CJ74" s="172"/>
      <c r="CK74" s="165"/>
      <c r="CL74" s="165"/>
      <c r="CM74" s="166"/>
      <c r="CN74" s="158"/>
      <c r="CO74" s="158"/>
      <c r="CP74" s="159"/>
      <c r="CQ74" s="160"/>
      <c r="CR74" s="159"/>
    </row>
    <row r="75" spans="1:96" s="162" customFormat="1" ht="15" x14ac:dyDescent="0.25">
      <c r="A75" s="1"/>
      <c r="B75" s="1"/>
      <c r="C75" s="17" t="s">
        <v>201</v>
      </c>
      <c r="D75" s="16"/>
      <c r="E75" s="172">
        <f>E69+E72</f>
        <v>0</v>
      </c>
      <c r="F75" s="165">
        <f t="shared" ref="F75:BP75" si="106">F69+F72</f>
        <v>0</v>
      </c>
      <c r="G75" s="165">
        <f t="shared" si="106"/>
        <v>0</v>
      </c>
      <c r="H75" s="165">
        <f t="shared" si="106"/>
        <v>0</v>
      </c>
      <c r="I75" s="165">
        <f t="shared" si="106"/>
        <v>0</v>
      </c>
      <c r="J75" s="165">
        <f t="shared" si="106"/>
        <v>0</v>
      </c>
      <c r="K75" s="165">
        <f t="shared" si="106"/>
        <v>0</v>
      </c>
      <c r="L75" s="165">
        <f t="shared" si="106"/>
        <v>0</v>
      </c>
      <c r="M75" s="165">
        <f t="shared" si="106"/>
        <v>0</v>
      </c>
      <c r="N75" s="166">
        <f t="shared" si="106"/>
        <v>0</v>
      </c>
      <c r="O75" s="172">
        <f t="shared" si="106"/>
        <v>0</v>
      </c>
      <c r="P75" s="165">
        <f t="shared" si="106"/>
        <v>-391068</v>
      </c>
      <c r="Q75" s="165">
        <f t="shared" si="106"/>
        <v>0</v>
      </c>
      <c r="R75" s="165">
        <f t="shared" si="106"/>
        <v>0</v>
      </c>
      <c r="S75" s="165">
        <f t="shared" si="106"/>
        <v>-391068</v>
      </c>
      <c r="T75" s="165">
        <f t="shared" si="106"/>
        <v>0</v>
      </c>
      <c r="U75" s="165">
        <f t="shared" si="106"/>
        <v>-35491</v>
      </c>
      <c r="V75" s="165">
        <f t="shared" si="106"/>
        <v>0</v>
      </c>
      <c r="W75" s="165">
        <f t="shared" si="106"/>
        <v>0</v>
      </c>
      <c r="X75" s="166">
        <f t="shared" si="106"/>
        <v>-35491</v>
      </c>
      <c r="Y75" s="172">
        <f t="shared" si="106"/>
        <v>-391068</v>
      </c>
      <c r="Z75" s="165">
        <f t="shared" si="106"/>
        <v>-25687</v>
      </c>
      <c r="AA75" s="165">
        <f t="shared" si="106"/>
        <v>-368639</v>
      </c>
      <c r="AB75" s="165">
        <f t="shared" si="106"/>
        <v>0</v>
      </c>
      <c r="AC75" s="165">
        <f t="shared" si="106"/>
        <v>-48116</v>
      </c>
      <c r="AD75" s="165">
        <f t="shared" si="106"/>
        <v>-35491</v>
      </c>
      <c r="AE75" s="165">
        <f t="shared" si="106"/>
        <v>-6259</v>
      </c>
      <c r="AF75" s="165">
        <f t="shared" si="106"/>
        <v>-115248</v>
      </c>
      <c r="AG75" s="165">
        <f t="shared" si="106"/>
        <v>0</v>
      </c>
      <c r="AH75" s="166">
        <f t="shared" si="106"/>
        <v>73498</v>
      </c>
      <c r="AI75" s="172">
        <f t="shared" si="106"/>
        <v>-48116</v>
      </c>
      <c r="AJ75" s="165">
        <f t="shared" si="106"/>
        <v>-116688</v>
      </c>
      <c r="AK75" s="165">
        <f t="shared" si="106"/>
        <v>0</v>
      </c>
      <c r="AL75" s="165">
        <f t="shared" si="106"/>
        <v>0</v>
      </c>
      <c r="AM75" s="165">
        <f t="shared" si="106"/>
        <v>-164804</v>
      </c>
      <c r="AN75" s="165">
        <f t="shared" si="106"/>
        <v>73498</v>
      </c>
      <c r="AO75" s="165">
        <f t="shared" si="106"/>
        <v>-2120</v>
      </c>
      <c r="AP75" s="165">
        <f t="shared" si="106"/>
        <v>0</v>
      </c>
      <c r="AQ75" s="165">
        <f t="shared" si="106"/>
        <v>0</v>
      </c>
      <c r="AR75" s="166">
        <f t="shared" si="106"/>
        <v>71378</v>
      </c>
      <c r="AS75" s="172">
        <f t="shared" si="106"/>
        <v>-164804</v>
      </c>
      <c r="AT75" s="165">
        <f t="shared" si="106"/>
        <v>-23364</v>
      </c>
      <c r="AU75" s="165">
        <f t="shared" si="106"/>
        <v>0</v>
      </c>
      <c r="AV75" s="165">
        <f t="shared" si="106"/>
        <v>17678</v>
      </c>
      <c r="AW75" s="165">
        <f t="shared" si="106"/>
        <v>-170490</v>
      </c>
      <c r="AX75" s="165">
        <f t="shared" si="106"/>
        <v>71378</v>
      </c>
      <c r="AY75" s="165">
        <f t="shared" si="106"/>
        <v>-1885</v>
      </c>
      <c r="AZ75" s="165">
        <f t="shared" si="106"/>
        <v>0</v>
      </c>
      <c r="BA75" s="165">
        <f t="shared" si="106"/>
        <v>477</v>
      </c>
      <c r="BB75" s="166">
        <f t="shared" si="106"/>
        <v>69970</v>
      </c>
      <c r="BC75" s="172">
        <f t="shared" si="106"/>
        <v>-170490</v>
      </c>
      <c r="BD75" s="165">
        <f t="shared" si="106"/>
        <v>-102336</v>
      </c>
      <c r="BE75" s="165">
        <f t="shared" si="106"/>
        <v>-70808</v>
      </c>
      <c r="BF75" s="165">
        <f t="shared" si="106"/>
        <v>0</v>
      </c>
      <c r="BG75" s="165">
        <f t="shared" si="106"/>
        <v>-202018</v>
      </c>
      <c r="BH75" s="165">
        <f t="shared" si="106"/>
        <v>69970</v>
      </c>
      <c r="BI75" s="165">
        <f t="shared" si="106"/>
        <v>-906</v>
      </c>
      <c r="BJ75" s="165">
        <f t="shared" si="106"/>
        <v>72122</v>
      </c>
      <c r="BK75" s="165">
        <f t="shared" si="106"/>
        <v>-9403</v>
      </c>
      <c r="BL75" s="166">
        <f t="shared" si="106"/>
        <v>-12461</v>
      </c>
      <c r="BM75" s="172">
        <f t="shared" si="106"/>
        <v>-202018</v>
      </c>
      <c r="BN75" s="165">
        <f t="shared" si="106"/>
        <v>-14342.88</v>
      </c>
      <c r="BO75" s="165">
        <f t="shared" si="106"/>
        <v>0</v>
      </c>
      <c r="BP75" s="165">
        <f t="shared" si="106"/>
        <v>0</v>
      </c>
      <c r="BQ75" s="165">
        <f t="shared" ref="BQ75:CQ75" si="107">BQ69+BQ72</f>
        <v>-216360.87999999998</v>
      </c>
      <c r="BR75" s="165">
        <f t="shared" si="107"/>
        <v>-12461</v>
      </c>
      <c r="BS75" s="165">
        <f t="shared" si="107"/>
        <v>-11236.04</v>
      </c>
      <c r="BT75" s="165">
        <f t="shared" si="107"/>
        <v>0</v>
      </c>
      <c r="BU75" s="165">
        <f t="shared" si="107"/>
        <v>0</v>
      </c>
      <c r="BV75" s="166">
        <f t="shared" si="107"/>
        <v>-23697.040000000001</v>
      </c>
      <c r="BW75" s="172">
        <f t="shared" si="107"/>
        <v>-216360.87999999998</v>
      </c>
      <c r="BX75" s="165">
        <f t="shared" si="107"/>
        <v>-51725</v>
      </c>
      <c r="BY75" s="165">
        <f t="shared" si="107"/>
        <v>-136471</v>
      </c>
      <c r="BZ75" s="165">
        <f t="shared" si="107"/>
        <v>0</v>
      </c>
      <c r="CA75" s="165">
        <f t="shared" si="107"/>
        <v>0</v>
      </c>
      <c r="CB75" s="165">
        <f t="shared" si="107"/>
        <v>0</v>
      </c>
      <c r="CC75" s="165">
        <f t="shared" si="107"/>
        <v>0</v>
      </c>
      <c r="CD75" s="165">
        <f t="shared" si="107"/>
        <v>-131614.88</v>
      </c>
      <c r="CE75" s="165">
        <f t="shared" si="107"/>
        <v>-23697.040000000001</v>
      </c>
      <c r="CF75" s="165">
        <f t="shared" si="107"/>
        <v>-12130</v>
      </c>
      <c r="CG75" s="165">
        <f t="shared" si="107"/>
        <v>-25433</v>
      </c>
      <c r="CH75" s="165">
        <f t="shared" si="107"/>
        <v>0</v>
      </c>
      <c r="CI75" s="166">
        <f t="shared" si="107"/>
        <v>-10394.040000000001</v>
      </c>
      <c r="CJ75" s="172">
        <f t="shared" si="107"/>
        <v>0</v>
      </c>
      <c r="CK75" s="165">
        <f t="shared" si="107"/>
        <v>0</v>
      </c>
      <c r="CL75" s="165">
        <f t="shared" si="107"/>
        <v>-131614.88</v>
      </c>
      <c r="CM75" s="166">
        <f t="shared" si="107"/>
        <v>-10394.040000000001</v>
      </c>
      <c r="CN75" s="172">
        <f t="shared" si="107"/>
        <v>-821</v>
      </c>
      <c r="CO75" s="165">
        <f t="shared" si="107"/>
        <v>0</v>
      </c>
      <c r="CP75" s="166">
        <f t="shared" si="107"/>
        <v>-142829.92000000001</v>
      </c>
      <c r="CQ75" s="166">
        <f t="shared" si="107"/>
        <v>-142829.92000000001</v>
      </c>
      <c r="CR75" s="159">
        <f t="shared" si="34"/>
        <v>-821</v>
      </c>
    </row>
    <row r="76" spans="1:96" s="162" customFormat="1" ht="15" thickBot="1" x14ac:dyDescent="0.25">
      <c r="A76" s="1"/>
      <c r="B76" s="1"/>
      <c r="C76" s="16"/>
      <c r="D76" s="16"/>
      <c r="E76" s="172"/>
      <c r="F76" s="165"/>
      <c r="G76" s="165"/>
      <c r="H76" s="165"/>
      <c r="I76" s="165"/>
      <c r="J76" s="165"/>
      <c r="K76" s="165"/>
      <c r="L76" s="165"/>
      <c r="M76" s="165"/>
      <c r="N76" s="166"/>
      <c r="O76" s="172"/>
      <c r="P76" s="165"/>
      <c r="Q76" s="165"/>
      <c r="R76" s="165"/>
      <c r="S76" s="165"/>
      <c r="T76" s="165"/>
      <c r="U76" s="165"/>
      <c r="V76" s="165"/>
      <c r="W76" s="165"/>
      <c r="X76" s="166"/>
      <c r="Y76" s="172"/>
      <c r="Z76" s="165"/>
      <c r="AA76" s="165"/>
      <c r="AB76" s="165"/>
      <c r="AC76" s="165"/>
      <c r="AD76" s="165"/>
      <c r="AE76" s="165"/>
      <c r="AF76" s="165"/>
      <c r="AG76" s="165"/>
      <c r="AH76" s="166"/>
      <c r="AI76" s="172"/>
      <c r="AJ76" s="165"/>
      <c r="AK76" s="165"/>
      <c r="AL76" s="165"/>
      <c r="AM76" s="165"/>
      <c r="AN76" s="165"/>
      <c r="AO76" s="165"/>
      <c r="AP76" s="165"/>
      <c r="AQ76" s="165"/>
      <c r="AR76" s="166"/>
      <c r="AS76" s="172"/>
      <c r="AT76" s="165"/>
      <c r="AU76" s="165"/>
      <c r="AV76" s="165"/>
      <c r="AW76" s="165"/>
      <c r="AX76" s="165"/>
      <c r="AY76" s="165"/>
      <c r="AZ76" s="165"/>
      <c r="BA76" s="165"/>
      <c r="BB76" s="166"/>
      <c r="BC76" s="172"/>
      <c r="BD76" s="165"/>
      <c r="BE76" s="165"/>
      <c r="BF76" s="165"/>
      <c r="BG76" s="165"/>
      <c r="BH76" s="165"/>
      <c r="BI76" s="165"/>
      <c r="BJ76" s="165"/>
      <c r="BK76" s="165"/>
      <c r="BL76" s="166"/>
      <c r="BM76" s="172"/>
      <c r="BN76" s="165"/>
      <c r="BO76" s="165"/>
      <c r="BP76" s="165"/>
      <c r="BQ76" s="165"/>
      <c r="BR76" s="165"/>
      <c r="BS76" s="165"/>
      <c r="BT76" s="165"/>
      <c r="BU76" s="165"/>
      <c r="BV76" s="166"/>
      <c r="BW76" s="172"/>
      <c r="BX76" s="165"/>
      <c r="BY76" s="165"/>
      <c r="BZ76" s="165"/>
      <c r="CA76" s="165"/>
      <c r="CB76" s="165"/>
      <c r="CC76" s="165"/>
      <c r="CD76" s="165"/>
      <c r="CE76" s="165"/>
      <c r="CF76" s="165"/>
      <c r="CG76" s="165"/>
      <c r="CH76" s="165"/>
      <c r="CI76" s="166"/>
      <c r="CJ76" s="172"/>
      <c r="CK76" s="165"/>
      <c r="CL76" s="165"/>
      <c r="CM76" s="166"/>
      <c r="CN76" s="158"/>
      <c r="CO76" s="158"/>
      <c r="CP76" s="159"/>
      <c r="CQ76" s="160"/>
      <c r="CR76" s="159"/>
    </row>
    <row r="77" spans="1:96" s="162" customFormat="1" ht="17.25" thickBot="1" x14ac:dyDescent="0.25">
      <c r="A77" s="1">
        <v>36</v>
      </c>
      <c r="B77" s="1"/>
      <c r="C77" s="5" t="s">
        <v>197</v>
      </c>
      <c r="D77" s="8">
        <v>1555</v>
      </c>
      <c r="E77" s="179"/>
      <c r="F77" s="178"/>
      <c r="G77" s="178"/>
      <c r="H77" s="178"/>
      <c r="I77" s="165">
        <f>E77+F77-G77+H77</f>
        <v>0</v>
      </c>
      <c r="J77" s="178"/>
      <c r="K77" s="178"/>
      <c r="L77" s="178"/>
      <c r="M77" s="178"/>
      <c r="N77" s="166">
        <f>J77+K77-L77+M77</f>
        <v>0</v>
      </c>
      <c r="O77" s="167">
        <f>I77</f>
        <v>0</v>
      </c>
      <c r="P77" s="178">
        <v>-3381</v>
      </c>
      <c r="Q77" s="178"/>
      <c r="R77" s="178"/>
      <c r="S77" s="165">
        <f>O77+P77-Q77+R77</f>
        <v>-3381</v>
      </c>
      <c r="T77" s="168">
        <f>N77</f>
        <v>0</v>
      </c>
      <c r="U77" s="178"/>
      <c r="V77" s="178">
        <v>52</v>
      </c>
      <c r="W77" s="178"/>
      <c r="X77" s="166">
        <f>T77+U77-V77+W77</f>
        <v>-52</v>
      </c>
      <c r="Y77" s="167">
        <f>S77</f>
        <v>-3381</v>
      </c>
      <c r="Z77" s="178">
        <v>-5994</v>
      </c>
      <c r="AA77" s="178"/>
      <c r="AB77" s="178"/>
      <c r="AC77" s="165">
        <f>Y77+Z77-AA77+AB77</f>
        <v>-9375</v>
      </c>
      <c r="AD77" s="168">
        <f>X77</f>
        <v>-52</v>
      </c>
      <c r="AE77" s="178">
        <v>-294</v>
      </c>
      <c r="AF77" s="178"/>
      <c r="AG77" s="178"/>
      <c r="AH77" s="166">
        <f>AD77+AE77-AF77+AG77</f>
        <v>-346</v>
      </c>
      <c r="AI77" s="167">
        <f>AC77</f>
        <v>-9375</v>
      </c>
      <c r="AJ77" s="178">
        <v>-5867</v>
      </c>
      <c r="AK77" s="178"/>
      <c r="AL77" s="178"/>
      <c r="AM77" s="165">
        <f>AI77+AJ77-AK77+AL77</f>
        <v>-15242</v>
      </c>
      <c r="AN77" s="168">
        <f>AH77</f>
        <v>-346</v>
      </c>
      <c r="AO77" s="178">
        <v>-482</v>
      </c>
      <c r="AP77" s="178"/>
      <c r="AQ77" s="178"/>
      <c r="AR77" s="166">
        <f>AN77+AO77-AP77+AQ77</f>
        <v>-828</v>
      </c>
      <c r="AS77" s="167">
        <f>AM77</f>
        <v>-15242</v>
      </c>
      <c r="AT77" s="223">
        <v>279086</v>
      </c>
      <c r="AU77" s="177"/>
      <c r="AV77" s="177"/>
      <c r="AW77" s="165">
        <f>AS77+AT77-AU77+AV77</f>
        <v>263844</v>
      </c>
      <c r="AX77" s="168">
        <f>AR77</f>
        <v>-828</v>
      </c>
      <c r="AY77" s="224">
        <v>559</v>
      </c>
      <c r="AZ77" s="164"/>
      <c r="BA77" s="164"/>
      <c r="BB77" s="166">
        <f>AX77+AY77-AZ77+BA77</f>
        <v>-269</v>
      </c>
      <c r="BC77" s="167">
        <f>AW77</f>
        <v>263844</v>
      </c>
      <c r="BD77" s="230">
        <v>-30187</v>
      </c>
      <c r="BE77" s="164"/>
      <c r="BF77" s="164"/>
      <c r="BG77" s="165">
        <f>BC77+BD77-BE77+SUM(BF77:BF77)</f>
        <v>233657</v>
      </c>
      <c r="BH77" s="168">
        <f>BB77</f>
        <v>-269</v>
      </c>
      <c r="BI77" s="164">
        <v>2067</v>
      </c>
      <c r="BJ77" s="178"/>
      <c r="BK77" s="178"/>
      <c r="BL77" s="166">
        <f>BH77+BI77-BJ77+BK77</f>
        <v>1798</v>
      </c>
      <c r="BM77" s="167">
        <f>BG77</f>
        <v>233657</v>
      </c>
      <c r="BN77" s="164">
        <v>-50120</v>
      </c>
      <c r="BO77" s="164"/>
      <c r="BP77" s="164"/>
      <c r="BQ77" s="165">
        <f>BM77+BN77-BO77+SUM(BP77:BP77)</f>
        <v>183537</v>
      </c>
      <c r="BR77" s="168">
        <f>BL77</f>
        <v>1798</v>
      </c>
      <c r="BS77" s="164">
        <v>3496</v>
      </c>
      <c r="BT77" s="178"/>
      <c r="BU77" s="178"/>
      <c r="BV77" s="166">
        <f>BR77+BS77-BT77+BU77</f>
        <v>5294</v>
      </c>
      <c r="BW77" s="167">
        <f>BQ77</f>
        <v>183537</v>
      </c>
      <c r="BX77" s="238">
        <v>-49684</v>
      </c>
      <c r="BY77" s="238">
        <v>133853</v>
      </c>
      <c r="BZ77" s="164"/>
      <c r="CA77" s="164"/>
      <c r="CB77" s="164"/>
      <c r="CC77" s="164"/>
      <c r="CD77" s="165">
        <f>BW77+BX77-BY77+SUM(BZ77:CC77)</f>
        <v>0</v>
      </c>
      <c r="CE77" s="168">
        <f>BV77</f>
        <v>5294</v>
      </c>
      <c r="CF77" s="239">
        <v>3098</v>
      </c>
      <c r="CG77" s="240">
        <v>8392</v>
      </c>
      <c r="CH77" s="178"/>
      <c r="CI77" s="166">
        <f>CE77+CF77-CG77+CH77</f>
        <v>0</v>
      </c>
      <c r="CJ77" s="163"/>
      <c r="CK77" s="164"/>
      <c r="CL77" s="168">
        <f t="shared" ref="CL77" si="108">CD77-CJ77</f>
        <v>0</v>
      </c>
      <c r="CM77" s="169">
        <f t="shared" ref="CM77" si="109">CI77-CK77</f>
        <v>0</v>
      </c>
      <c r="CN77" s="170"/>
      <c r="CO77" s="164"/>
      <c r="CP77" s="159">
        <f t="shared" si="32"/>
        <v>0</v>
      </c>
      <c r="CQ77" s="171"/>
      <c r="CR77" s="159">
        <f t="shared" si="34"/>
        <v>0</v>
      </c>
    </row>
    <row r="78" spans="1:96" s="162" customFormat="1" ht="17.25" thickBot="1" x14ac:dyDescent="0.25">
      <c r="A78" s="1">
        <v>37</v>
      </c>
      <c r="B78" s="1"/>
      <c r="C78" s="5" t="s">
        <v>198</v>
      </c>
      <c r="D78" s="8">
        <v>1555</v>
      </c>
      <c r="E78" s="179"/>
      <c r="F78" s="178"/>
      <c r="G78" s="178"/>
      <c r="H78" s="178"/>
      <c r="I78" s="165">
        <f>E78+F78-G78+H78</f>
        <v>0</v>
      </c>
      <c r="J78" s="178"/>
      <c r="K78" s="178"/>
      <c r="L78" s="178"/>
      <c r="M78" s="178"/>
      <c r="N78" s="166">
        <f>J78+K78-L78+M78</f>
        <v>0</v>
      </c>
      <c r="O78" s="167">
        <f>I78</f>
        <v>0</v>
      </c>
      <c r="P78" s="178"/>
      <c r="Q78" s="178"/>
      <c r="R78" s="178"/>
      <c r="S78" s="165">
        <f>O78+P78-Q78+R78</f>
        <v>0</v>
      </c>
      <c r="T78" s="168">
        <f>N78</f>
        <v>0</v>
      </c>
      <c r="U78" s="178"/>
      <c r="V78" s="178"/>
      <c r="W78" s="178"/>
      <c r="X78" s="166">
        <f>T78+U78-V78+W78</f>
        <v>0</v>
      </c>
      <c r="Y78" s="167">
        <f>S78</f>
        <v>0</v>
      </c>
      <c r="Z78" s="178"/>
      <c r="AA78" s="178"/>
      <c r="AB78" s="178"/>
      <c r="AC78" s="165">
        <f>Y78+Z78-AA78+AB78</f>
        <v>0</v>
      </c>
      <c r="AD78" s="168">
        <f>X78</f>
        <v>0</v>
      </c>
      <c r="AE78" s="178"/>
      <c r="AF78" s="178"/>
      <c r="AG78" s="178"/>
      <c r="AH78" s="166">
        <f>AD78+AE78-AF78+AG78</f>
        <v>0</v>
      </c>
      <c r="AI78" s="167">
        <f>AC78</f>
        <v>0</v>
      </c>
      <c r="AJ78" s="178"/>
      <c r="AK78" s="178"/>
      <c r="AL78" s="178"/>
      <c r="AM78" s="165">
        <f>AI78+AJ78-AK78+AL78</f>
        <v>0</v>
      </c>
      <c r="AN78" s="168">
        <f>AH78</f>
        <v>0</v>
      </c>
      <c r="AO78" s="178"/>
      <c r="AP78" s="178"/>
      <c r="AQ78" s="178"/>
      <c r="AR78" s="166">
        <f>AN78+AO78-AP78+AQ78</f>
        <v>0</v>
      </c>
      <c r="AS78" s="167">
        <f>AM78</f>
        <v>0</v>
      </c>
      <c r="AT78" s="177"/>
      <c r="AU78" s="177"/>
      <c r="AV78" s="177"/>
      <c r="AW78" s="165">
        <f>AS78+AT78-AU78+AV78</f>
        <v>0</v>
      </c>
      <c r="AX78" s="168">
        <f>AR78</f>
        <v>0</v>
      </c>
      <c r="AY78" s="164"/>
      <c r="AZ78" s="164"/>
      <c r="BA78" s="164"/>
      <c r="BB78" s="166">
        <f>AX78+AY78-AZ78+BA78</f>
        <v>0</v>
      </c>
      <c r="BC78" s="167">
        <f>AW78</f>
        <v>0</v>
      </c>
      <c r="BD78" s="230"/>
      <c r="BE78" s="164"/>
      <c r="BF78" s="164"/>
      <c r="BG78" s="165">
        <f>BC78+BD78-BE78+SUM(BF78:BF78)</f>
        <v>0</v>
      </c>
      <c r="BH78" s="168">
        <f>BB78</f>
        <v>0</v>
      </c>
      <c r="BI78" s="164"/>
      <c r="BJ78" s="178"/>
      <c r="BK78" s="178"/>
      <c r="BL78" s="166">
        <f>BH78+BI78-BJ78+BK78</f>
        <v>0</v>
      </c>
      <c r="BM78" s="167">
        <f>BG78</f>
        <v>0</v>
      </c>
      <c r="BN78" s="164"/>
      <c r="BO78" s="164"/>
      <c r="BP78" s="164"/>
      <c r="BQ78" s="165">
        <f>BM78+BN78-BO78+SUM(BP78:BP78)</f>
        <v>0</v>
      </c>
      <c r="BR78" s="168">
        <f>BL78</f>
        <v>0</v>
      </c>
      <c r="BS78" s="164"/>
      <c r="BT78" s="178"/>
      <c r="BU78" s="178"/>
      <c r="BV78" s="166">
        <f>BR78+BS78-BT78+BU78</f>
        <v>0</v>
      </c>
      <c r="BW78" s="167">
        <f>BQ78</f>
        <v>0</v>
      </c>
      <c r="BX78" s="238"/>
      <c r="BY78" s="238"/>
      <c r="BZ78" s="164"/>
      <c r="CA78" s="164"/>
      <c r="CB78" s="164"/>
      <c r="CC78" s="164"/>
      <c r="CD78" s="165">
        <f>BW78+BX78-BY78+SUM(BZ78:CC78)</f>
        <v>0</v>
      </c>
      <c r="CE78" s="168">
        <f>BV78</f>
        <v>0</v>
      </c>
      <c r="CF78" s="239"/>
      <c r="CG78" s="240"/>
      <c r="CH78" s="178"/>
      <c r="CI78" s="166">
        <f>CE78+CF78-CG78+CH78</f>
        <v>0</v>
      </c>
      <c r="CJ78" s="163"/>
      <c r="CK78" s="164"/>
      <c r="CL78" s="168">
        <f t="shared" ref="CL78:CL80" si="110">CD78-CJ78</f>
        <v>0</v>
      </c>
      <c r="CM78" s="169">
        <f t="shared" ref="CM78:CM80" si="111">CI78-CK78</f>
        <v>0</v>
      </c>
      <c r="CN78" s="170"/>
      <c r="CO78" s="164"/>
      <c r="CP78" s="159">
        <f t="shared" si="32"/>
        <v>0</v>
      </c>
      <c r="CQ78" s="171"/>
      <c r="CR78" s="159">
        <f t="shared" si="34"/>
        <v>0</v>
      </c>
    </row>
    <row r="79" spans="1:96" s="162" customFormat="1" ht="17.25" thickBot="1" x14ac:dyDescent="0.25">
      <c r="A79" s="1">
        <v>38</v>
      </c>
      <c r="B79" s="1"/>
      <c r="C79" s="5" t="s">
        <v>199</v>
      </c>
      <c r="D79" s="8">
        <v>1555</v>
      </c>
      <c r="E79" s="163"/>
      <c r="F79" s="164"/>
      <c r="G79" s="164"/>
      <c r="H79" s="164"/>
      <c r="I79" s="165">
        <f>E79+F79-G79+H79</f>
        <v>0</v>
      </c>
      <c r="J79" s="164"/>
      <c r="K79" s="164"/>
      <c r="L79" s="164"/>
      <c r="M79" s="164"/>
      <c r="N79" s="166">
        <f>J79+K79-L79+M79</f>
        <v>0</v>
      </c>
      <c r="O79" s="167">
        <f>I79</f>
        <v>0</v>
      </c>
      <c r="P79" s="164"/>
      <c r="Q79" s="164"/>
      <c r="R79" s="164"/>
      <c r="S79" s="165">
        <f>O79+P79-Q79+R79</f>
        <v>0</v>
      </c>
      <c r="T79" s="168">
        <f>N79</f>
        <v>0</v>
      </c>
      <c r="U79" s="164"/>
      <c r="V79" s="164"/>
      <c r="W79" s="164"/>
      <c r="X79" s="166">
        <f>T79+U79-V79+W79</f>
        <v>0</v>
      </c>
      <c r="Y79" s="167">
        <f>S79</f>
        <v>0</v>
      </c>
      <c r="Z79" s="164"/>
      <c r="AA79" s="164"/>
      <c r="AB79" s="164"/>
      <c r="AC79" s="165">
        <f>Y79+Z79-AA79+AB79</f>
        <v>0</v>
      </c>
      <c r="AD79" s="168">
        <f>X79</f>
        <v>0</v>
      </c>
      <c r="AE79" s="164"/>
      <c r="AF79" s="164"/>
      <c r="AG79" s="164"/>
      <c r="AH79" s="166">
        <f>AD79+AE79-AF79+AG79</f>
        <v>0</v>
      </c>
      <c r="AI79" s="167">
        <f>AC79</f>
        <v>0</v>
      </c>
      <c r="AJ79" s="164"/>
      <c r="AK79" s="164"/>
      <c r="AL79" s="164"/>
      <c r="AM79" s="165">
        <f>AI79+AJ79-AK79+AL79</f>
        <v>0</v>
      </c>
      <c r="AN79" s="168">
        <f>AH79</f>
        <v>0</v>
      </c>
      <c r="AO79" s="164"/>
      <c r="AP79" s="164"/>
      <c r="AQ79" s="164"/>
      <c r="AR79" s="166">
        <f>AN79+AO79-AP79+AQ79</f>
        <v>0</v>
      </c>
      <c r="AS79" s="167">
        <f>AM79</f>
        <v>0</v>
      </c>
      <c r="AT79" s="177"/>
      <c r="AU79" s="177"/>
      <c r="AV79" s="177"/>
      <c r="AW79" s="165">
        <f>AS79+AT79-AU79+AV79</f>
        <v>0</v>
      </c>
      <c r="AX79" s="168">
        <f>AR79</f>
        <v>0</v>
      </c>
      <c r="AY79" s="164"/>
      <c r="AZ79" s="164"/>
      <c r="BA79" s="164"/>
      <c r="BB79" s="166">
        <f>AX79+AY79-AZ79+BA79</f>
        <v>0</v>
      </c>
      <c r="BC79" s="167">
        <f>AW79</f>
        <v>0</v>
      </c>
      <c r="BD79" s="230"/>
      <c r="BE79" s="164"/>
      <c r="BF79" s="164"/>
      <c r="BG79" s="165">
        <f>BC79+BD79-BE79+SUM(BF79:BF79)</f>
        <v>0</v>
      </c>
      <c r="BH79" s="168">
        <f>BB79</f>
        <v>0</v>
      </c>
      <c r="BI79" s="164"/>
      <c r="BJ79" s="164"/>
      <c r="BK79" s="164"/>
      <c r="BL79" s="166">
        <f>BH79+BI79-BJ79+BK79</f>
        <v>0</v>
      </c>
      <c r="BM79" s="167">
        <f>BG79</f>
        <v>0</v>
      </c>
      <c r="BN79" s="164"/>
      <c r="BO79" s="164"/>
      <c r="BP79" s="164"/>
      <c r="BQ79" s="165">
        <f>BM79+BN79-BO79+SUM(BP79:BP79)</f>
        <v>0</v>
      </c>
      <c r="BR79" s="168">
        <f>BL79</f>
        <v>0</v>
      </c>
      <c r="BS79" s="164"/>
      <c r="BT79" s="164"/>
      <c r="BU79" s="164"/>
      <c r="BV79" s="166">
        <f>BR79+BS79-BT79+BU79</f>
        <v>0</v>
      </c>
      <c r="BW79" s="167">
        <f>BQ79</f>
        <v>0</v>
      </c>
      <c r="BX79" s="238"/>
      <c r="BY79" s="238"/>
      <c r="BZ79" s="164"/>
      <c r="CA79" s="164"/>
      <c r="CB79" s="164"/>
      <c r="CC79" s="164"/>
      <c r="CD79" s="165">
        <f>BW79+BX79-BY79+SUM(BZ79:CC79)</f>
        <v>0</v>
      </c>
      <c r="CE79" s="168">
        <f>BV79</f>
        <v>0</v>
      </c>
      <c r="CF79" s="239"/>
      <c r="CG79" s="239"/>
      <c r="CH79" s="164"/>
      <c r="CI79" s="166">
        <f>CE79+CF79-CG79+CH79</f>
        <v>0</v>
      </c>
      <c r="CJ79" s="163"/>
      <c r="CK79" s="164"/>
      <c r="CL79" s="168">
        <f t="shared" si="110"/>
        <v>0</v>
      </c>
      <c r="CM79" s="169">
        <f t="shared" si="111"/>
        <v>0</v>
      </c>
      <c r="CN79" s="170"/>
      <c r="CO79" s="164"/>
      <c r="CP79" s="159">
        <f t="shared" si="32"/>
        <v>0</v>
      </c>
      <c r="CQ79" s="171"/>
      <c r="CR79" s="159">
        <f t="shared" si="34"/>
        <v>0</v>
      </c>
    </row>
    <row r="80" spans="1:96" s="162" customFormat="1" ht="17.25" thickBot="1" x14ac:dyDescent="0.25">
      <c r="A80" s="1">
        <v>39</v>
      </c>
      <c r="B80" s="1"/>
      <c r="C80" s="5" t="s">
        <v>200</v>
      </c>
      <c r="D80" s="8">
        <v>1556</v>
      </c>
      <c r="E80" s="176"/>
      <c r="F80" s="177"/>
      <c r="G80" s="177"/>
      <c r="H80" s="177"/>
      <c r="I80" s="165">
        <f>E80+F80-G80+H80</f>
        <v>0</v>
      </c>
      <c r="J80" s="177"/>
      <c r="K80" s="177"/>
      <c r="L80" s="177"/>
      <c r="M80" s="177"/>
      <c r="N80" s="166">
        <f>J80+K80-L80+M80</f>
        <v>0</v>
      </c>
      <c r="O80" s="190">
        <f>I80</f>
        <v>0</v>
      </c>
      <c r="P80" s="177"/>
      <c r="Q80" s="177"/>
      <c r="R80" s="177"/>
      <c r="S80" s="165">
        <f>O80+P80-Q80+R80</f>
        <v>0</v>
      </c>
      <c r="T80" s="191">
        <f>N80</f>
        <v>0</v>
      </c>
      <c r="U80" s="177"/>
      <c r="V80" s="177"/>
      <c r="W80" s="177"/>
      <c r="X80" s="166">
        <f>T80+U80-V80+W80</f>
        <v>0</v>
      </c>
      <c r="Y80" s="190">
        <f>S80</f>
        <v>0</v>
      </c>
      <c r="Z80" s="177"/>
      <c r="AA80" s="177"/>
      <c r="AB80" s="177"/>
      <c r="AC80" s="165">
        <f>Y80+Z80-AA80+AB80</f>
        <v>0</v>
      </c>
      <c r="AD80" s="191">
        <f>X80</f>
        <v>0</v>
      </c>
      <c r="AE80" s="177"/>
      <c r="AF80" s="177"/>
      <c r="AG80" s="177"/>
      <c r="AH80" s="166">
        <f>AD80+AE80-AF80+AG80</f>
        <v>0</v>
      </c>
      <c r="AI80" s="190">
        <f>AC80</f>
        <v>0</v>
      </c>
      <c r="AJ80" s="177"/>
      <c r="AK80" s="177"/>
      <c r="AL80" s="177"/>
      <c r="AM80" s="165">
        <f>AI80+AJ80-AK80+AL80</f>
        <v>0</v>
      </c>
      <c r="AN80" s="191">
        <f>AH80</f>
        <v>0</v>
      </c>
      <c r="AO80" s="177"/>
      <c r="AP80" s="177"/>
      <c r="AQ80" s="177"/>
      <c r="AR80" s="166">
        <f>AN80+AO80-AP80+AQ80</f>
        <v>0</v>
      </c>
      <c r="AS80" s="190">
        <f>AM80</f>
        <v>0</v>
      </c>
      <c r="AT80" s="177"/>
      <c r="AU80" s="177"/>
      <c r="AV80" s="177"/>
      <c r="AW80" s="165">
        <f>AS80+AT80-AU80+AV80</f>
        <v>0</v>
      </c>
      <c r="AX80" s="191">
        <f>AR80</f>
        <v>0</v>
      </c>
      <c r="AY80" s="177"/>
      <c r="AZ80" s="177"/>
      <c r="BA80" s="177"/>
      <c r="BB80" s="166">
        <f>AX80+AY80-AZ80+BA80</f>
        <v>0</v>
      </c>
      <c r="BC80" s="190">
        <f>AW80</f>
        <v>0</v>
      </c>
      <c r="BD80" s="229">
        <v>34244</v>
      </c>
      <c r="BE80" s="177"/>
      <c r="BF80" s="177"/>
      <c r="BG80" s="165">
        <f>BC80+BD80-BE80+SUM(BF80:BF80)</f>
        <v>34244</v>
      </c>
      <c r="BH80" s="191">
        <f>BB80</f>
        <v>0</v>
      </c>
      <c r="BI80" s="177">
        <v>34</v>
      </c>
      <c r="BJ80" s="177"/>
      <c r="BK80" s="177"/>
      <c r="BL80" s="166">
        <f>BH80+BI80-BJ80+BK80</f>
        <v>34</v>
      </c>
      <c r="BM80" s="190">
        <f>BG80</f>
        <v>34244</v>
      </c>
      <c r="BN80" s="177">
        <v>69594</v>
      </c>
      <c r="BO80" s="177"/>
      <c r="BP80" s="177"/>
      <c r="BQ80" s="165">
        <f>BM80+BN80-BO80+SUM(BP80:BP80)</f>
        <v>103838</v>
      </c>
      <c r="BR80" s="191">
        <f>BL80</f>
        <v>34</v>
      </c>
      <c r="BS80" s="177">
        <v>518</v>
      </c>
      <c r="BT80" s="177"/>
      <c r="BU80" s="177"/>
      <c r="BV80" s="166">
        <f>BR80+BS80-BT80+BU80</f>
        <v>552</v>
      </c>
      <c r="BW80" s="190">
        <f>BQ80</f>
        <v>103838</v>
      </c>
      <c r="BX80" s="238">
        <v>60121</v>
      </c>
      <c r="BY80" s="238"/>
      <c r="BZ80" s="177"/>
      <c r="CA80" s="177"/>
      <c r="CB80" s="177"/>
      <c r="CC80" s="177"/>
      <c r="CD80" s="165">
        <f>BW80+BX80-BY80+SUM(BZ80:CC80)</f>
        <v>163959</v>
      </c>
      <c r="CE80" s="191">
        <f>BV80</f>
        <v>552</v>
      </c>
      <c r="CF80" s="239">
        <v>1323</v>
      </c>
      <c r="CG80" s="239"/>
      <c r="CH80" s="177"/>
      <c r="CI80" s="166">
        <f>CE80+CF80-CG80+CH80</f>
        <v>1875</v>
      </c>
      <c r="CJ80" s="176"/>
      <c r="CK80" s="177"/>
      <c r="CL80" s="191">
        <f t="shared" si="110"/>
        <v>163959</v>
      </c>
      <c r="CM80" s="192">
        <f t="shared" si="111"/>
        <v>1875</v>
      </c>
      <c r="CN80" s="248"/>
      <c r="CO80" s="177"/>
      <c r="CP80" s="159">
        <f t="shared" si="32"/>
        <v>165834</v>
      </c>
      <c r="CQ80" s="171">
        <f t="shared" ref="CQ80" si="112">CP80</f>
        <v>165834</v>
      </c>
      <c r="CR80" s="159">
        <f t="shared" si="34"/>
        <v>0</v>
      </c>
    </row>
    <row r="81" spans="1:96" s="162" customFormat="1" ht="15" thickBot="1" x14ac:dyDescent="0.25">
      <c r="A81" s="1"/>
      <c r="B81" s="1"/>
      <c r="C81" s="5"/>
      <c r="D81" s="8"/>
      <c r="E81" s="172"/>
      <c r="F81" s="165"/>
      <c r="G81" s="165"/>
      <c r="H81" s="165"/>
      <c r="I81" s="165"/>
      <c r="J81" s="165"/>
      <c r="K81" s="165"/>
      <c r="L81" s="165"/>
      <c r="M81" s="165"/>
      <c r="N81" s="165"/>
      <c r="O81" s="172"/>
      <c r="P81" s="165"/>
      <c r="Q81" s="165"/>
      <c r="R81" s="165"/>
      <c r="S81" s="165"/>
      <c r="T81" s="165"/>
      <c r="U81" s="165"/>
      <c r="V81" s="165"/>
      <c r="W81" s="165"/>
      <c r="X81" s="165"/>
      <c r="Y81" s="172"/>
      <c r="Z81" s="165"/>
      <c r="AA81" s="165"/>
      <c r="AB81" s="165"/>
      <c r="AC81" s="165"/>
      <c r="AD81" s="165"/>
      <c r="AE81" s="165"/>
      <c r="AF81" s="165"/>
      <c r="AG81" s="165"/>
      <c r="AH81" s="165"/>
      <c r="AI81" s="172"/>
      <c r="AJ81" s="165"/>
      <c r="AK81" s="165"/>
      <c r="AL81" s="165"/>
      <c r="AM81" s="165"/>
      <c r="AN81" s="165"/>
      <c r="AO81" s="165"/>
      <c r="AP81" s="165"/>
      <c r="AQ81" s="165"/>
      <c r="AR81" s="165"/>
      <c r="AS81" s="172"/>
      <c r="AT81" s="165"/>
      <c r="AU81" s="165"/>
      <c r="AV81" s="165"/>
      <c r="AW81" s="165"/>
      <c r="AX81" s="165"/>
      <c r="AY81" s="165"/>
      <c r="AZ81" s="165"/>
      <c r="BA81" s="165"/>
      <c r="BB81" s="165"/>
      <c r="BC81" s="172"/>
      <c r="BD81" s="165"/>
      <c r="BE81" s="165"/>
      <c r="BF81" s="165"/>
      <c r="BG81" s="165"/>
      <c r="BH81" s="165"/>
      <c r="BI81" s="165"/>
      <c r="BJ81" s="165"/>
      <c r="BK81" s="165"/>
      <c r="BL81" s="165"/>
      <c r="BM81" s="172"/>
      <c r="BN81" s="165"/>
      <c r="BO81" s="165"/>
      <c r="BP81" s="165"/>
      <c r="BQ81" s="165"/>
      <c r="BR81" s="165"/>
      <c r="BS81" s="165"/>
      <c r="BT81" s="165"/>
      <c r="BU81" s="165"/>
      <c r="BV81" s="165"/>
      <c r="BW81" s="172"/>
      <c r="BX81" s="165"/>
      <c r="BY81" s="165"/>
      <c r="BZ81" s="165"/>
      <c r="CA81" s="165"/>
      <c r="CB81" s="165"/>
      <c r="CC81" s="165"/>
      <c r="CD81" s="165"/>
      <c r="CE81" s="165"/>
      <c r="CF81" s="165"/>
      <c r="CG81" s="165"/>
      <c r="CH81" s="165"/>
      <c r="CI81" s="165"/>
      <c r="CJ81" s="172"/>
      <c r="CK81" s="165"/>
      <c r="CL81" s="165"/>
      <c r="CM81" s="165"/>
      <c r="CN81" s="172"/>
      <c r="CO81" s="165"/>
      <c r="CP81" s="165"/>
      <c r="CQ81" s="172"/>
      <c r="CR81" s="173"/>
    </row>
    <row r="82" spans="1:96" s="162" customFormat="1" ht="17.25" thickBot="1" x14ac:dyDescent="0.25">
      <c r="A82" s="1">
        <v>40</v>
      </c>
      <c r="B82" s="1"/>
      <c r="C82" s="30" t="s">
        <v>289</v>
      </c>
      <c r="D82" s="141">
        <v>1575</v>
      </c>
      <c r="E82" s="194"/>
      <c r="F82" s="175"/>
      <c r="G82" s="175"/>
      <c r="H82" s="175"/>
      <c r="I82" s="165"/>
      <c r="J82" s="175"/>
      <c r="K82" s="175"/>
      <c r="L82" s="175"/>
      <c r="M82" s="175"/>
      <c r="N82" s="165"/>
      <c r="O82" s="172"/>
      <c r="P82" s="175"/>
      <c r="Q82" s="175"/>
      <c r="R82" s="175"/>
      <c r="S82" s="165"/>
      <c r="T82" s="165"/>
      <c r="U82" s="175"/>
      <c r="V82" s="175"/>
      <c r="W82" s="175"/>
      <c r="X82" s="165"/>
      <c r="Y82" s="172"/>
      <c r="Z82" s="175"/>
      <c r="AA82" s="175"/>
      <c r="AB82" s="175"/>
      <c r="AC82" s="165"/>
      <c r="AD82" s="165"/>
      <c r="AE82" s="175"/>
      <c r="AF82" s="175"/>
      <c r="AG82" s="175"/>
      <c r="AH82" s="165"/>
      <c r="AI82" s="172"/>
      <c r="AJ82" s="175"/>
      <c r="AK82" s="175"/>
      <c r="AL82" s="175"/>
      <c r="AM82" s="165"/>
      <c r="AN82" s="165"/>
      <c r="AO82" s="175"/>
      <c r="AP82" s="175"/>
      <c r="AQ82" s="175"/>
      <c r="AR82" s="165"/>
      <c r="AS82" s="195"/>
      <c r="AT82" s="175"/>
      <c r="AU82" s="175"/>
      <c r="AV82" s="175"/>
      <c r="AW82" s="165"/>
      <c r="AX82" s="180"/>
      <c r="AY82" s="175"/>
      <c r="AZ82" s="175"/>
      <c r="BA82" s="175"/>
      <c r="BB82" s="166"/>
      <c r="BC82" s="195"/>
      <c r="BD82" s="175"/>
      <c r="BE82" s="175"/>
      <c r="BF82" s="175"/>
      <c r="BG82" s="165"/>
      <c r="BH82" s="180"/>
      <c r="BI82" s="175"/>
      <c r="BJ82" s="175"/>
      <c r="BK82" s="175"/>
      <c r="BL82" s="166"/>
      <c r="BM82" s="195"/>
      <c r="BN82" s="175"/>
      <c r="BO82" s="175"/>
      <c r="BP82" s="175"/>
      <c r="BQ82" s="165"/>
      <c r="BR82" s="180"/>
      <c r="BS82" s="175"/>
      <c r="BT82" s="175"/>
      <c r="BU82" s="175"/>
      <c r="BV82" s="166"/>
      <c r="BW82" s="195"/>
      <c r="BX82" s="175"/>
      <c r="BY82" s="175"/>
      <c r="BZ82" s="175"/>
      <c r="CA82" s="175"/>
      <c r="CB82" s="175"/>
      <c r="CC82" s="178"/>
      <c r="CD82" s="165">
        <f>BW82+BX82-BY82+SUM(BZ82:CC82)</f>
        <v>0</v>
      </c>
      <c r="CE82" s="180">
        <f>BV82</f>
        <v>0</v>
      </c>
      <c r="CF82" s="175"/>
      <c r="CG82" s="175"/>
      <c r="CH82" s="175"/>
      <c r="CI82" s="166">
        <f>CE82+CF82-CG82+CH82</f>
        <v>0</v>
      </c>
      <c r="CJ82" s="175"/>
      <c r="CK82" s="175"/>
      <c r="CL82" s="180">
        <f t="shared" ref="CL82" si="113">CD82-CJ82</f>
        <v>0</v>
      </c>
      <c r="CM82" s="196">
        <f t="shared" ref="CM82" si="114">CI82-CK82</f>
        <v>0</v>
      </c>
      <c r="CN82" s="175"/>
      <c r="CO82" s="175"/>
      <c r="CP82" s="159">
        <f>SUM(CL82:CO82)</f>
        <v>0</v>
      </c>
      <c r="CQ82" s="193"/>
      <c r="CR82" s="159">
        <f>CQ82-SUM(CD82,CI82)</f>
        <v>0</v>
      </c>
    </row>
    <row r="83" spans="1:96" s="162" customFormat="1" ht="17.25" thickBot="1" x14ac:dyDescent="0.25">
      <c r="A83" s="1">
        <v>41</v>
      </c>
      <c r="B83" s="1"/>
      <c r="C83" s="30" t="s">
        <v>290</v>
      </c>
      <c r="D83" s="141">
        <v>1576</v>
      </c>
      <c r="E83" s="194"/>
      <c r="F83" s="175"/>
      <c r="G83" s="175"/>
      <c r="H83" s="175"/>
      <c r="I83" s="165"/>
      <c r="J83" s="175"/>
      <c r="K83" s="175"/>
      <c r="L83" s="175"/>
      <c r="M83" s="175"/>
      <c r="N83" s="165"/>
      <c r="O83" s="172"/>
      <c r="P83" s="175"/>
      <c r="Q83" s="175"/>
      <c r="R83" s="175"/>
      <c r="S83" s="165"/>
      <c r="T83" s="165"/>
      <c r="U83" s="175"/>
      <c r="V83" s="175"/>
      <c r="W83" s="175"/>
      <c r="X83" s="165"/>
      <c r="Y83" s="172"/>
      <c r="Z83" s="175"/>
      <c r="AA83" s="175"/>
      <c r="AB83" s="175"/>
      <c r="AC83" s="165"/>
      <c r="AD83" s="165"/>
      <c r="AE83" s="175"/>
      <c r="AF83" s="175"/>
      <c r="AG83" s="175"/>
      <c r="AH83" s="165"/>
      <c r="AI83" s="172"/>
      <c r="AJ83" s="175"/>
      <c r="AK83" s="175"/>
      <c r="AL83" s="175"/>
      <c r="AM83" s="165"/>
      <c r="AN83" s="165"/>
      <c r="AO83" s="175"/>
      <c r="AP83" s="175"/>
      <c r="AQ83" s="175"/>
      <c r="AR83" s="165"/>
      <c r="AS83" s="167"/>
      <c r="AT83" s="175"/>
      <c r="AU83" s="175"/>
      <c r="AV83" s="175"/>
      <c r="AW83" s="165"/>
      <c r="AX83" s="168"/>
      <c r="AY83" s="175"/>
      <c r="AZ83" s="175"/>
      <c r="BA83" s="175"/>
      <c r="BB83" s="166"/>
      <c r="BC83" s="167"/>
      <c r="BD83" s="175"/>
      <c r="BE83" s="175"/>
      <c r="BF83" s="175"/>
      <c r="BG83" s="165"/>
      <c r="BH83" s="168"/>
      <c r="BI83" s="175"/>
      <c r="BJ83" s="175"/>
      <c r="BK83" s="175"/>
      <c r="BL83" s="166"/>
      <c r="BM83" s="167"/>
      <c r="BN83" s="175"/>
      <c r="BO83" s="175"/>
      <c r="BP83" s="175"/>
      <c r="BQ83" s="165"/>
      <c r="BR83" s="168"/>
      <c r="BS83" s="175"/>
      <c r="BT83" s="175"/>
      <c r="BU83" s="175"/>
      <c r="BV83" s="166"/>
      <c r="BW83" s="167"/>
      <c r="BX83" s="175"/>
      <c r="BY83" s="175"/>
      <c r="BZ83" s="175"/>
      <c r="CA83" s="175"/>
      <c r="CB83" s="175"/>
      <c r="CC83" s="164">
        <v>39272.430686586398</v>
      </c>
      <c r="CD83" s="165">
        <f>BW83+BX83-BY83+SUM(BZ83:CC83)</f>
        <v>39272.430686586398</v>
      </c>
      <c r="CE83" s="168">
        <f>BV83</f>
        <v>0</v>
      </c>
      <c r="CF83" s="175"/>
      <c r="CG83" s="175"/>
      <c r="CH83" s="175"/>
      <c r="CI83" s="166">
        <f>CE83+CF83-CG83+CH83</f>
        <v>0</v>
      </c>
      <c r="CJ83" s="175"/>
      <c r="CK83" s="175"/>
      <c r="CL83" s="168">
        <f t="shared" ref="CL83" si="115">CD83-CJ83</f>
        <v>39272.430686586398</v>
      </c>
      <c r="CM83" s="169">
        <f t="shared" ref="CM83" si="116">CI83-CK83</f>
        <v>0</v>
      </c>
      <c r="CN83" s="175"/>
      <c r="CO83" s="175"/>
      <c r="CP83" s="159">
        <f>SUM(CL83:CO83)</f>
        <v>39272.430686586398</v>
      </c>
      <c r="CQ83" s="193">
        <v>0</v>
      </c>
      <c r="CR83" s="159">
        <f>CQ83-SUM(CD83,CI83)</f>
        <v>-39272.430686586398</v>
      </c>
    </row>
    <row r="84" spans="1:96" s="162" customFormat="1" ht="14.25" x14ac:dyDescent="0.2">
      <c r="A84" s="1"/>
      <c r="B84" s="1"/>
      <c r="C84" s="5"/>
      <c r="D84" s="8"/>
      <c r="E84" s="172"/>
      <c r="F84" s="165"/>
      <c r="G84" s="165"/>
      <c r="H84" s="165"/>
      <c r="I84" s="165"/>
      <c r="J84" s="165"/>
      <c r="K84" s="165"/>
      <c r="L84" s="165"/>
      <c r="M84" s="165"/>
      <c r="N84" s="165"/>
      <c r="O84" s="197"/>
      <c r="P84" s="165"/>
      <c r="Q84" s="165"/>
      <c r="R84" s="165"/>
      <c r="S84" s="165"/>
      <c r="T84" s="165"/>
      <c r="U84" s="165"/>
      <c r="V84" s="165"/>
      <c r="W84" s="165"/>
      <c r="X84" s="165"/>
      <c r="Y84" s="197"/>
      <c r="Z84" s="165"/>
      <c r="AA84" s="165"/>
      <c r="AB84" s="165"/>
      <c r="AC84" s="165"/>
      <c r="AD84" s="165"/>
      <c r="AE84" s="165"/>
      <c r="AF84" s="165"/>
      <c r="AG84" s="165"/>
      <c r="AH84" s="165"/>
      <c r="AI84" s="197"/>
      <c r="AJ84" s="165"/>
      <c r="AK84" s="165"/>
      <c r="AL84" s="165"/>
      <c r="AM84" s="165"/>
      <c r="AN84" s="165"/>
      <c r="AO84" s="165"/>
      <c r="AP84" s="165"/>
      <c r="AQ84" s="165"/>
      <c r="AR84" s="165"/>
      <c r="AS84" s="198"/>
      <c r="AT84" s="165"/>
      <c r="AU84" s="165"/>
      <c r="AV84" s="165"/>
      <c r="AW84" s="165"/>
      <c r="AX84" s="165"/>
      <c r="AY84" s="165"/>
      <c r="AZ84" s="165"/>
      <c r="BA84" s="165"/>
      <c r="BB84" s="165"/>
      <c r="BC84" s="197"/>
      <c r="BD84" s="165"/>
      <c r="BE84" s="165"/>
      <c r="BF84" s="165"/>
      <c r="BG84" s="165"/>
      <c r="BH84" s="165"/>
      <c r="BI84" s="165"/>
      <c r="BJ84" s="165"/>
      <c r="BK84" s="165"/>
      <c r="BL84" s="165"/>
      <c r="BM84" s="197"/>
      <c r="BN84" s="165"/>
      <c r="BO84" s="165"/>
      <c r="BP84" s="165"/>
      <c r="BQ84" s="165"/>
      <c r="BR84" s="165"/>
      <c r="BS84" s="165"/>
      <c r="BT84" s="165"/>
      <c r="BU84" s="165"/>
      <c r="BV84" s="165"/>
      <c r="BW84" s="197"/>
      <c r="BX84" s="165"/>
      <c r="BY84" s="165"/>
      <c r="BZ84" s="165"/>
      <c r="CA84" s="165"/>
      <c r="CB84" s="165"/>
      <c r="CC84" s="165"/>
      <c r="CD84" s="165"/>
      <c r="CE84" s="165"/>
      <c r="CF84" s="165"/>
      <c r="CG84" s="165"/>
      <c r="CH84" s="165"/>
      <c r="CI84" s="165"/>
      <c r="CJ84" s="197"/>
      <c r="CK84" s="165"/>
      <c r="CL84" s="165"/>
      <c r="CM84" s="165"/>
      <c r="CN84" s="197"/>
      <c r="CO84" s="165"/>
      <c r="CP84" s="159"/>
      <c r="CQ84" s="165"/>
      <c r="CR84" s="160"/>
    </row>
    <row r="85" spans="1:96" s="162" customFormat="1" ht="15.75" thickBot="1" x14ac:dyDescent="0.3">
      <c r="A85" s="1"/>
      <c r="B85" s="1"/>
      <c r="C85" s="4" t="s">
        <v>35</v>
      </c>
      <c r="D85" s="5"/>
      <c r="E85" s="151"/>
      <c r="F85" s="152"/>
      <c r="G85" s="152"/>
      <c r="H85" s="152"/>
      <c r="I85" s="165"/>
      <c r="J85" s="152"/>
      <c r="K85" s="152"/>
      <c r="L85" s="152"/>
      <c r="M85" s="152"/>
      <c r="N85" s="166"/>
      <c r="O85" s="151"/>
      <c r="P85" s="152"/>
      <c r="Q85" s="152"/>
      <c r="R85" s="152"/>
      <c r="S85" s="165"/>
      <c r="T85" s="152"/>
      <c r="U85" s="152"/>
      <c r="V85" s="152"/>
      <c r="W85" s="152"/>
      <c r="X85" s="166"/>
      <c r="Y85" s="151"/>
      <c r="Z85" s="152"/>
      <c r="AA85" s="152"/>
      <c r="AB85" s="152"/>
      <c r="AC85" s="165"/>
      <c r="AD85" s="152"/>
      <c r="AE85" s="152"/>
      <c r="AF85" s="152"/>
      <c r="AG85" s="152"/>
      <c r="AH85" s="166"/>
      <c r="AI85" s="151"/>
      <c r="AJ85" s="152"/>
      <c r="AK85" s="152"/>
      <c r="AL85" s="152"/>
      <c r="AM85" s="165"/>
      <c r="AN85" s="152"/>
      <c r="AO85" s="152"/>
      <c r="AP85" s="152"/>
      <c r="AQ85" s="152"/>
      <c r="AR85" s="166"/>
      <c r="AS85" s="151"/>
      <c r="AT85" s="152"/>
      <c r="AU85" s="152"/>
      <c r="AV85" s="152"/>
      <c r="AW85" s="165"/>
      <c r="AX85" s="152"/>
      <c r="AY85" s="152"/>
      <c r="AZ85" s="152"/>
      <c r="BA85" s="152"/>
      <c r="BB85" s="166"/>
      <c r="BC85" s="151"/>
      <c r="BD85" s="152"/>
      <c r="BE85" s="152"/>
      <c r="BF85" s="152"/>
      <c r="BG85" s="165"/>
      <c r="BH85" s="152"/>
      <c r="BI85" s="152"/>
      <c r="BJ85" s="152"/>
      <c r="BK85" s="152"/>
      <c r="BL85" s="166"/>
      <c r="BM85" s="151"/>
      <c r="BN85" s="152"/>
      <c r="BO85" s="152"/>
      <c r="BP85" s="152"/>
      <c r="BQ85" s="165"/>
      <c r="BR85" s="152"/>
      <c r="BS85" s="152"/>
      <c r="BT85" s="152"/>
      <c r="BU85" s="152"/>
      <c r="BV85" s="166"/>
      <c r="BW85" s="151"/>
      <c r="BX85" s="152"/>
      <c r="BY85" s="152"/>
      <c r="BZ85" s="152"/>
      <c r="CA85" s="152"/>
      <c r="CB85" s="152"/>
      <c r="CC85" s="152"/>
      <c r="CD85" s="165"/>
      <c r="CE85" s="152"/>
      <c r="CF85" s="152"/>
      <c r="CG85" s="152"/>
      <c r="CH85" s="152"/>
      <c r="CI85" s="166"/>
      <c r="CJ85" s="151"/>
      <c r="CK85" s="152"/>
      <c r="CL85" s="152"/>
      <c r="CM85" s="199"/>
      <c r="CN85" s="158"/>
      <c r="CO85" s="158"/>
      <c r="CP85" s="159"/>
      <c r="CQ85" s="160"/>
      <c r="CR85" s="159"/>
    </row>
    <row r="86" spans="1:96" s="162" customFormat="1" ht="17.25" thickBot="1" x14ac:dyDescent="0.25">
      <c r="A86" s="1">
        <v>42</v>
      </c>
      <c r="B86" s="1"/>
      <c r="C86" s="5" t="s">
        <v>106</v>
      </c>
      <c r="D86" s="8">
        <v>1563</v>
      </c>
      <c r="E86" s="163"/>
      <c r="F86" s="164"/>
      <c r="G86" s="164"/>
      <c r="H86" s="164"/>
      <c r="I86" s="165">
        <f>E86+F86-G86+H86</f>
        <v>0</v>
      </c>
      <c r="J86" s="164"/>
      <c r="K86" s="164"/>
      <c r="L86" s="164"/>
      <c r="M86" s="164"/>
      <c r="N86" s="166">
        <f>J86+K86-L86+M86</f>
        <v>0</v>
      </c>
      <c r="O86" s="167">
        <f>I86</f>
        <v>0</v>
      </c>
      <c r="P86" s="164"/>
      <c r="Q86" s="164"/>
      <c r="R86" s="164"/>
      <c r="S86" s="165">
        <f>O86+P86-Q86+R86</f>
        <v>0</v>
      </c>
      <c r="T86" s="168">
        <f>N86</f>
        <v>0</v>
      </c>
      <c r="U86" s="164"/>
      <c r="V86" s="164"/>
      <c r="W86" s="164"/>
      <c r="X86" s="166">
        <f>T86+U86-V86+W86</f>
        <v>0</v>
      </c>
      <c r="Y86" s="167">
        <f>S86</f>
        <v>0</v>
      </c>
      <c r="Z86" s="164"/>
      <c r="AA86" s="164"/>
      <c r="AB86" s="164"/>
      <c r="AC86" s="165">
        <f>Y86+Z86-AA86+AB86</f>
        <v>0</v>
      </c>
      <c r="AD86" s="168">
        <f>X86</f>
        <v>0</v>
      </c>
      <c r="AE86" s="164"/>
      <c r="AF86" s="164"/>
      <c r="AG86" s="164"/>
      <c r="AH86" s="166">
        <f>AD86+AE86-AF86+AG86</f>
        <v>0</v>
      </c>
      <c r="AI86" s="167">
        <f>AC86</f>
        <v>0</v>
      </c>
      <c r="AJ86" s="164"/>
      <c r="AK86" s="164"/>
      <c r="AL86" s="164"/>
      <c r="AM86" s="165">
        <f>AI86+AJ86-AK86+AL86</f>
        <v>0</v>
      </c>
      <c r="AN86" s="168">
        <f>AH86</f>
        <v>0</v>
      </c>
      <c r="AO86" s="164"/>
      <c r="AP86" s="164"/>
      <c r="AQ86" s="164"/>
      <c r="AR86" s="166">
        <f>AN86+AO86-AP86+AQ86</f>
        <v>0</v>
      </c>
      <c r="AS86" s="167">
        <f>AM86</f>
        <v>0</v>
      </c>
      <c r="AT86" s="164"/>
      <c r="AU86" s="164"/>
      <c r="AV86" s="164"/>
      <c r="AW86" s="165">
        <f>AS86+AT86-AU86+AV86</f>
        <v>0</v>
      </c>
      <c r="AX86" s="168">
        <f>AR86</f>
        <v>0</v>
      </c>
      <c r="AY86" s="164"/>
      <c r="AZ86" s="164"/>
      <c r="BA86" s="164"/>
      <c r="BB86" s="166">
        <f>AX86+AY86-AZ86+BA86</f>
        <v>0</v>
      </c>
      <c r="BC86" s="167">
        <f>AW86</f>
        <v>0</v>
      </c>
      <c r="BD86" s="164"/>
      <c r="BE86" s="164"/>
      <c r="BF86" s="164"/>
      <c r="BG86" s="165">
        <f>BC86+BD86-BE86+SUM(BF86:BF86)</f>
        <v>0</v>
      </c>
      <c r="BH86" s="168">
        <f>BB86</f>
        <v>0</v>
      </c>
      <c r="BI86" s="164"/>
      <c r="BJ86" s="164"/>
      <c r="BK86" s="164"/>
      <c r="BL86" s="166">
        <f>BH86+BI86-BJ86+BK86</f>
        <v>0</v>
      </c>
      <c r="BM86" s="167">
        <f>BG86</f>
        <v>0</v>
      </c>
      <c r="BN86" s="164"/>
      <c r="BO86" s="164"/>
      <c r="BP86" s="164"/>
      <c r="BQ86" s="165">
        <f>BM86+BN86-BO86+SUM(BP86:BP86)</f>
        <v>0</v>
      </c>
      <c r="BR86" s="168">
        <f>BL86</f>
        <v>0</v>
      </c>
      <c r="BS86" s="164"/>
      <c r="BT86" s="164"/>
      <c r="BU86" s="164"/>
      <c r="BV86" s="166">
        <f>BR86+BS86-BT86+BU86</f>
        <v>0</v>
      </c>
      <c r="BW86" s="167">
        <f>BQ86</f>
        <v>0</v>
      </c>
      <c r="BX86" s="164"/>
      <c r="BY86" s="164"/>
      <c r="BZ86" s="164"/>
      <c r="CA86" s="164"/>
      <c r="CB86" s="164"/>
      <c r="CC86" s="164"/>
      <c r="CD86" s="165">
        <f>BW86+BX86-BY86+SUM(BZ86:CC86)</f>
        <v>0</v>
      </c>
      <c r="CE86" s="168">
        <f>BV86</f>
        <v>0</v>
      </c>
      <c r="CF86" s="164"/>
      <c r="CG86" s="164"/>
      <c r="CH86" s="164"/>
      <c r="CI86" s="166">
        <f>CE86+CF86-CG86+CH86</f>
        <v>0</v>
      </c>
      <c r="CJ86" s="163"/>
      <c r="CK86" s="164"/>
      <c r="CL86" s="168">
        <f t="shared" ref="CL86" si="117">CD86-CJ86</f>
        <v>0</v>
      </c>
      <c r="CM86" s="169">
        <f t="shared" ref="CM86" si="118">CI86-CK86</f>
        <v>0</v>
      </c>
      <c r="CN86" s="170"/>
      <c r="CO86" s="164"/>
      <c r="CP86" s="159">
        <f t="shared" si="32"/>
        <v>0</v>
      </c>
      <c r="CQ86" s="171"/>
      <c r="CR86" s="159">
        <f t="shared" si="34"/>
        <v>0</v>
      </c>
    </row>
    <row r="87" spans="1:96" s="162" customFormat="1" ht="29.25" thickBot="1" x14ac:dyDescent="0.25">
      <c r="A87" s="1">
        <v>43</v>
      </c>
      <c r="B87" s="1"/>
      <c r="C87" s="30" t="s">
        <v>72</v>
      </c>
      <c r="D87" s="31">
        <v>1592</v>
      </c>
      <c r="E87" s="163"/>
      <c r="F87" s="164"/>
      <c r="G87" s="164"/>
      <c r="H87" s="164"/>
      <c r="I87" s="165">
        <f>E87+F87-G87+H87</f>
        <v>0</v>
      </c>
      <c r="J87" s="164"/>
      <c r="K87" s="164"/>
      <c r="L87" s="164"/>
      <c r="M87" s="164"/>
      <c r="N87" s="166">
        <f>J87+K87-L87+M87</f>
        <v>0</v>
      </c>
      <c r="O87" s="167">
        <f>I87</f>
        <v>0</v>
      </c>
      <c r="P87" s="164"/>
      <c r="Q87" s="164"/>
      <c r="R87" s="164"/>
      <c r="S87" s="165">
        <f>O87+P87-Q87+R87</f>
        <v>0</v>
      </c>
      <c r="T87" s="168">
        <f>N87</f>
        <v>0</v>
      </c>
      <c r="U87" s="164"/>
      <c r="V87" s="164"/>
      <c r="W87" s="164"/>
      <c r="X87" s="166">
        <f>T87+U87-V87+W87</f>
        <v>0</v>
      </c>
      <c r="Y87" s="167">
        <f>S87</f>
        <v>0</v>
      </c>
      <c r="Z87" s="164"/>
      <c r="AA87" s="164"/>
      <c r="AB87" s="164"/>
      <c r="AC87" s="165">
        <f>Y87+Z87-AA87+AB87</f>
        <v>0</v>
      </c>
      <c r="AD87" s="168">
        <f>X87</f>
        <v>0</v>
      </c>
      <c r="AE87" s="164"/>
      <c r="AF87" s="164"/>
      <c r="AG87" s="164"/>
      <c r="AH87" s="166">
        <f>AD87+AE87-AF87+AG87</f>
        <v>0</v>
      </c>
      <c r="AI87" s="167">
        <f>AC87</f>
        <v>0</v>
      </c>
      <c r="AJ87" s="164"/>
      <c r="AK87" s="164"/>
      <c r="AL87" s="164"/>
      <c r="AM87" s="165">
        <f>AI87+AJ87-AK87+AL87</f>
        <v>0</v>
      </c>
      <c r="AN87" s="168">
        <f>AH87</f>
        <v>0</v>
      </c>
      <c r="AO87" s="164"/>
      <c r="AP87" s="164"/>
      <c r="AQ87" s="164"/>
      <c r="AR87" s="166">
        <f>AN87+AO87-AP87+AQ87</f>
        <v>0</v>
      </c>
      <c r="AS87" s="167">
        <f>AM87</f>
        <v>0</v>
      </c>
      <c r="AT87" s="164"/>
      <c r="AU87" s="164"/>
      <c r="AV87" s="164"/>
      <c r="AW87" s="165">
        <f>AS87+AT87-AU87+AV87</f>
        <v>0</v>
      </c>
      <c r="AX87" s="168">
        <f>AR87</f>
        <v>0</v>
      </c>
      <c r="AY87" s="164"/>
      <c r="AZ87" s="164"/>
      <c r="BA87" s="164"/>
      <c r="BB87" s="166">
        <f>AX87+AY87-AZ87+BA87</f>
        <v>0</v>
      </c>
      <c r="BC87" s="167">
        <f>AW87</f>
        <v>0</v>
      </c>
      <c r="BD87" s="164"/>
      <c r="BE87" s="164"/>
      <c r="BF87" s="164"/>
      <c r="BG87" s="165">
        <f>BC87+BD87-BE87+SUM(BF87:BF87)</f>
        <v>0</v>
      </c>
      <c r="BH87" s="168">
        <f>BB87</f>
        <v>0</v>
      </c>
      <c r="BI87" s="164"/>
      <c r="BJ87" s="164"/>
      <c r="BK87" s="164"/>
      <c r="BL87" s="166">
        <f>BH87+BI87-BJ87+BK87</f>
        <v>0</v>
      </c>
      <c r="BM87" s="167">
        <f>BG87</f>
        <v>0</v>
      </c>
      <c r="BN87" s="164"/>
      <c r="BO87" s="164"/>
      <c r="BP87" s="164"/>
      <c r="BQ87" s="165">
        <f>BM87+BN87-BO87+SUM(BP87:BP87)</f>
        <v>0</v>
      </c>
      <c r="BR87" s="168">
        <f>BL87</f>
        <v>0</v>
      </c>
      <c r="BS87" s="164"/>
      <c r="BT87" s="164"/>
      <c r="BU87" s="164"/>
      <c r="BV87" s="166">
        <f>BR87+BS87-BT87+BU87</f>
        <v>0</v>
      </c>
      <c r="BW87" s="167">
        <f>BQ87</f>
        <v>0</v>
      </c>
      <c r="BX87" s="164"/>
      <c r="BY87" s="164"/>
      <c r="BZ87" s="164"/>
      <c r="CA87" s="164"/>
      <c r="CB87" s="164"/>
      <c r="CC87" s="164"/>
      <c r="CD87" s="165">
        <f>BW87+BX87-BY87+SUM(BZ87:CC87)</f>
        <v>0</v>
      </c>
      <c r="CE87" s="168">
        <f>BV87</f>
        <v>0</v>
      </c>
      <c r="CF87" s="164"/>
      <c r="CG87" s="164"/>
      <c r="CH87" s="164"/>
      <c r="CI87" s="166">
        <f>CE87+CF87-CG87+CH87</f>
        <v>0</v>
      </c>
      <c r="CJ87" s="163"/>
      <c r="CK87" s="164"/>
      <c r="CL87" s="168">
        <f t="shared" ref="CL87" si="119">CD87-CJ87</f>
        <v>0</v>
      </c>
      <c r="CM87" s="169">
        <f t="shared" ref="CM87" si="120">CI87-CK87</f>
        <v>0</v>
      </c>
      <c r="CN87" s="170"/>
      <c r="CO87" s="164"/>
      <c r="CP87" s="159">
        <f t="shared" si="32"/>
        <v>0</v>
      </c>
      <c r="CQ87" s="171"/>
      <c r="CR87" s="159">
        <f t="shared" si="34"/>
        <v>0</v>
      </c>
    </row>
    <row r="88" spans="1:96" s="162" customFormat="1" ht="17.25" thickBot="1" x14ac:dyDescent="0.25">
      <c r="A88" s="1">
        <v>44</v>
      </c>
      <c r="B88" s="1"/>
      <c r="C88" s="5" t="s">
        <v>108</v>
      </c>
      <c r="D88" s="8">
        <v>1595</v>
      </c>
      <c r="E88" s="200"/>
      <c r="F88" s="201"/>
      <c r="G88" s="201"/>
      <c r="H88" s="201"/>
      <c r="I88" s="202">
        <f>E88+F88-G88+H88</f>
        <v>0</v>
      </c>
      <c r="J88" s="201"/>
      <c r="K88" s="201"/>
      <c r="L88" s="201"/>
      <c r="M88" s="201"/>
      <c r="N88" s="203">
        <f>J88+K88-L88+M88</f>
        <v>0</v>
      </c>
      <c r="O88" s="204">
        <f>I88</f>
        <v>0</v>
      </c>
      <c r="P88" s="201"/>
      <c r="Q88" s="201"/>
      <c r="R88" s="201"/>
      <c r="S88" s="202">
        <f>O88+P88-Q88+R88</f>
        <v>0</v>
      </c>
      <c r="T88" s="205">
        <f>N88</f>
        <v>0</v>
      </c>
      <c r="U88" s="201"/>
      <c r="V88" s="201"/>
      <c r="W88" s="201"/>
      <c r="X88" s="206">
        <f>T88+U88-V88+W88</f>
        <v>0</v>
      </c>
      <c r="Y88" s="204">
        <f>S88</f>
        <v>0</v>
      </c>
      <c r="Z88" s="201"/>
      <c r="AA88" s="201"/>
      <c r="AB88" s="201"/>
      <c r="AC88" s="206">
        <f>Y88+Z88-AA88+AB88</f>
        <v>0</v>
      </c>
      <c r="AD88" s="205">
        <f>X88</f>
        <v>0</v>
      </c>
      <c r="AE88" s="201"/>
      <c r="AF88" s="201"/>
      <c r="AG88" s="201"/>
      <c r="AH88" s="206">
        <f>AD88+AE88-AF88+AG88</f>
        <v>0</v>
      </c>
      <c r="AI88" s="204">
        <f>AC88</f>
        <v>0</v>
      </c>
      <c r="AJ88" s="201"/>
      <c r="AK88" s="201"/>
      <c r="AL88" s="201"/>
      <c r="AM88" s="205">
        <f>AI88+AJ88-AK88+AL88</f>
        <v>0</v>
      </c>
      <c r="AN88" s="205">
        <f>AH88</f>
        <v>0</v>
      </c>
      <c r="AO88" s="201"/>
      <c r="AP88" s="201"/>
      <c r="AQ88" s="201"/>
      <c r="AR88" s="206">
        <f>AN88+AO88-AP88+AQ88</f>
        <v>0</v>
      </c>
      <c r="AS88" s="204">
        <f>AM88</f>
        <v>0</v>
      </c>
      <c r="AT88" s="201"/>
      <c r="AU88" s="201"/>
      <c r="AV88" s="201"/>
      <c r="AW88" s="207">
        <f>AS88+AT88-AU88+AV88</f>
        <v>0</v>
      </c>
      <c r="AX88" s="208">
        <f>AR88</f>
        <v>0</v>
      </c>
      <c r="AY88" s="201"/>
      <c r="AZ88" s="201"/>
      <c r="BA88" s="201"/>
      <c r="BB88" s="206">
        <f>AX88+AY88-AZ88+BA88</f>
        <v>0</v>
      </c>
      <c r="BC88" s="204">
        <f>AW88</f>
        <v>0</v>
      </c>
      <c r="BD88" s="201"/>
      <c r="BE88" s="201"/>
      <c r="BF88" s="201"/>
      <c r="BG88" s="202">
        <f>BC88+BD88-BE88+SUM(BF88:BF88)</f>
        <v>0</v>
      </c>
      <c r="BH88" s="205">
        <f>BB88</f>
        <v>0</v>
      </c>
      <c r="BI88" s="201"/>
      <c r="BJ88" s="201"/>
      <c r="BK88" s="201"/>
      <c r="BL88" s="203">
        <f>BH88+BI88-BJ88+BK88</f>
        <v>0</v>
      </c>
      <c r="BM88" s="204">
        <f>BG88</f>
        <v>0</v>
      </c>
      <c r="BN88" s="201"/>
      <c r="BO88" s="201"/>
      <c r="BP88" s="201"/>
      <c r="BQ88" s="202">
        <f>BM88+BN88-BO88+SUM(BP88:BP88)</f>
        <v>0</v>
      </c>
      <c r="BR88" s="205">
        <f>BL88</f>
        <v>0</v>
      </c>
      <c r="BS88" s="201"/>
      <c r="BT88" s="201"/>
      <c r="BU88" s="201"/>
      <c r="BV88" s="203">
        <f>BR88+BS88-BT88+BU88</f>
        <v>0</v>
      </c>
      <c r="BW88" s="204">
        <f>BQ88</f>
        <v>0</v>
      </c>
      <c r="BX88" s="201"/>
      <c r="BY88" s="201"/>
      <c r="BZ88" s="201"/>
      <c r="CA88" s="201"/>
      <c r="CB88" s="201"/>
      <c r="CC88" s="201"/>
      <c r="CD88" s="202">
        <f>BW88+BX88-BY88+SUM(BZ88:CC88)</f>
        <v>0</v>
      </c>
      <c r="CE88" s="205">
        <f>BV88</f>
        <v>0</v>
      </c>
      <c r="CF88" s="201"/>
      <c r="CG88" s="201"/>
      <c r="CH88" s="201"/>
      <c r="CI88" s="203">
        <f>CE88+CF88-CG88+CH88</f>
        <v>0</v>
      </c>
      <c r="CJ88" s="209"/>
      <c r="CK88" s="210"/>
      <c r="CL88" s="168">
        <f t="shared" ref="CL88" si="121">CD88-CJ88</f>
        <v>0</v>
      </c>
      <c r="CM88" s="169">
        <f t="shared" ref="CM88" si="122">CI88-CK88</f>
        <v>0</v>
      </c>
      <c r="CN88" s="211"/>
      <c r="CO88" s="201"/>
      <c r="CP88" s="212">
        <f t="shared" si="32"/>
        <v>0</v>
      </c>
      <c r="CQ88" s="213"/>
      <c r="CR88" s="214">
        <f t="shared" si="34"/>
        <v>0</v>
      </c>
    </row>
    <row r="91" spans="1:96" ht="30.75" customHeight="1" x14ac:dyDescent="0.2">
      <c r="B91" s="2"/>
      <c r="C91" s="299" t="s">
        <v>79</v>
      </c>
      <c r="D91" s="299"/>
      <c r="E91" s="299"/>
      <c r="F91" s="299"/>
      <c r="G91" s="299"/>
      <c r="H91" s="299"/>
    </row>
    <row r="92" spans="1:96" ht="16.5" x14ac:dyDescent="0.2">
      <c r="B92" s="18">
        <v>1</v>
      </c>
      <c r="C92" s="19" t="s">
        <v>56</v>
      </c>
      <c r="E92" s="130"/>
      <c r="F92" s="131"/>
      <c r="G92" s="131"/>
      <c r="H92" s="129"/>
      <c r="I92" s="131"/>
      <c r="J92" s="131"/>
      <c r="K92" s="129"/>
      <c r="L92" s="129"/>
      <c r="M92" s="129"/>
      <c r="N92" s="129"/>
      <c r="O92" s="132"/>
      <c r="P92" s="132"/>
      <c r="Q92" s="132"/>
      <c r="R92" s="132"/>
      <c r="V92" s="129"/>
      <c r="W92" s="129"/>
      <c r="AF92" s="129"/>
      <c r="AG92" s="129"/>
      <c r="AP92" s="129"/>
      <c r="AQ92" s="129"/>
      <c r="AZ92" s="129"/>
      <c r="BA92" s="129"/>
      <c r="BJ92" s="129"/>
      <c r="BK92" s="129"/>
      <c r="BT92" s="129"/>
      <c r="BU92" s="129"/>
      <c r="CG92" s="129"/>
      <c r="CH92" s="129"/>
      <c r="CJ92" s="129"/>
      <c r="CK92" s="129"/>
      <c r="CL92" s="129"/>
      <c r="CM92" s="129"/>
    </row>
    <row r="93" spans="1:96" ht="16.5" x14ac:dyDescent="0.2">
      <c r="B93" s="20" t="s">
        <v>90</v>
      </c>
      <c r="C93" s="19" t="s">
        <v>69</v>
      </c>
      <c r="E93" s="130"/>
      <c r="F93" s="131"/>
      <c r="G93" s="131"/>
      <c r="H93" s="129"/>
      <c r="I93" s="131"/>
      <c r="J93" s="131"/>
      <c r="K93" s="129"/>
      <c r="L93" s="129"/>
      <c r="M93" s="129"/>
      <c r="N93" s="129"/>
      <c r="O93" s="132"/>
      <c r="P93" s="132"/>
      <c r="Q93" s="132"/>
      <c r="R93" s="132"/>
      <c r="V93" s="129"/>
      <c r="W93" s="129"/>
      <c r="AF93" s="129"/>
      <c r="AG93" s="129"/>
      <c r="AP93" s="129"/>
      <c r="AQ93" s="129"/>
      <c r="AZ93" s="129"/>
      <c r="BA93" s="129"/>
      <c r="BJ93" s="129"/>
      <c r="BK93" s="129"/>
      <c r="BT93" s="129"/>
      <c r="BU93" s="129"/>
      <c r="CG93" s="129"/>
      <c r="CH93" s="129"/>
      <c r="CJ93" s="129"/>
      <c r="CK93" s="129"/>
      <c r="CL93" s="129"/>
      <c r="CM93" s="129"/>
      <c r="CR93" s="133"/>
    </row>
    <row r="94" spans="1:96" ht="16.5" x14ac:dyDescent="0.2">
      <c r="B94" s="18">
        <v>2</v>
      </c>
      <c r="C94" s="1" t="s">
        <v>58</v>
      </c>
      <c r="E94" s="130"/>
      <c r="F94" s="131"/>
      <c r="G94" s="131"/>
      <c r="H94" s="129"/>
      <c r="I94" s="131"/>
      <c r="J94" s="131"/>
      <c r="K94" s="129"/>
      <c r="L94" s="129"/>
      <c r="M94" s="129"/>
      <c r="N94" s="129"/>
      <c r="O94" s="132"/>
      <c r="P94" s="132"/>
      <c r="Q94" s="132"/>
      <c r="R94" s="132"/>
      <c r="V94" s="129"/>
      <c r="W94" s="129"/>
      <c r="AF94" s="129"/>
      <c r="AG94" s="129"/>
      <c r="AP94" s="129"/>
      <c r="AQ94" s="129"/>
      <c r="AZ94" s="129"/>
      <c r="BA94" s="129"/>
      <c r="BJ94" s="129"/>
      <c r="BK94" s="129"/>
      <c r="BT94" s="129"/>
      <c r="BU94" s="129"/>
      <c r="CG94" s="129"/>
      <c r="CH94" s="129"/>
      <c r="CJ94" s="129"/>
      <c r="CK94" s="129"/>
      <c r="CL94" s="129"/>
      <c r="CM94" s="129"/>
    </row>
    <row r="95" spans="1:96" ht="16.5" x14ac:dyDescent="0.2">
      <c r="B95" s="18">
        <v>3</v>
      </c>
      <c r="C95" s="19" t="s">
        <v>57</v>
      </c>
      <c r="E95" s="130"/>
      <c r="F95" s="131"/>
      <c r="G95" s="131"/>
      <c r="H95" s="129"/>
      <c r="I95" s="131"/>
      <c r="J95" s="131"/>
      <c r="K95" s="129"/>
      <c r="L95" s="129"/>
      <c r="M95" s="129"/>
      <c r="N95" s="129"/>
      <c r="O95" s="132"/>
      <c r="P95" s="132"/>
      <c r="Q95" s="132"/>
      <c r="R95" s="132"/>
      <c r="V95" s="129"/>
      <c r="W95" s="129"/>
      <c r="AF95" s="129"/>
      <c r="AG95" s="129"/>
      <c r="AP95" s="129"/>
      <c r="AQ95" s="129"/>
      <c r="AZ95" s="129"/>
      <c r="BA95" s="129"/>
      <c r="BJ95" s="129"/>
      <c r="BK95" s="129"/>
      <c r="BT95" s="129"/>
      <c r="BU95" s="129"/>
      <c r="CG95" s="129"/>
      <c r="CH95" s="129"/>
      <c r="CJ95" s="129"/>
      <c r="CK95" s="129"/>
      <c r="CL95" s="129"/>
      <c r="CM95" s="129"/>
    </row>
    <row r="96" spans="1:96" ht="16.5" x14ac:dyDescent="0.2">
      <c r="B96" s="18">
        <v>4</v>
      </c>
      <c r="C96" s="19" t="s">
        <v>20</v>
      </c>
      <c r="E96" s="131"/>
      <c r="F96" s="131"/>
      <c r="G96" s="131"/>
      <c r="H96" s="129"/>
      <c r="I96" s="131"/>
      <c r="J96" s="131"/>
      <c r="K96" s="129"/>
      <c r="L96" s="129"/>
      <c r="M96" s="129"/>
      <c r="N96" s="129"/>
      <c r="O96" s="132"/>
      <c r="P96" s="132"/>
      <c r="Q96" s="132"/>
      <c r="R96" s="132"/>
      <c r="V96" s="129"/>
      <c r="W96" s="129"/>
      <c r="AF96" s="129"/>
      <c r="AG96" s="129"/>
      <c r="AP96" s="129"/>
      <c r="AQ96" s="129"/>
      <c r="AZ96" s="129"/>
      <c r="BA96" s="129"/>
      <c r="BJ96" s="129"/>
      <c r="BK96" s="129"/>
      <c r="BT96" s="129"/>
      <c r="BU96" s="129"/>
      <c r="CG96" s="129"/>
      <c r="CH96" s="129"/>
      <c r="CJ96" s="129"/>
      <c r="CK96" s="129"/>
      <c r="CL96" s="129"/>
      <c r="CM96" s="129"/>
    </row>
    <row r="97" spans="2:91" ht="16.5" x14ac:dyDescent="0.2">
      <c r="B97" s="18">
        <v>5</v>
      </c>
      <c r="C97" s="19" t="s">
        <v>21</v>
      </c>
      <c r="E97" s="131"/>
      <c r="F97" s="131"/>
      <c r="G97" s="131"/>
      <c r="H97" s="129"/>
      <c r="I97" s="131"/>
      <c r="J97" s="131"/>
      <c r="K97" s="129"/>
      <c r="L97" s="129"/>
      <c r="M97" s="129"/>
      <c r="N97" s="129"/>
      <c r="O97" s="134"/>
      <c r="P97" s="134"/>
      <c r="Q97" s="134"/>
      <c r="R97" s="134"/>
      <c r="V97" s="129"/>
      <c r="W97" s="129"/>
      <c r="AF97" s="129"/>
      <c r="AG97" s="129"/>
      <c r="AP97" s="129"/>
      <c r="AQ97" s="129"/>
      <c r="AZ97" s="129"/>
      <c r="BA97" s="129"/>
      <c r="BJ97" s="129"/>
      <c r="BK97" s="129"/>
      <c r="BT97" s="129"/>
      <c r="BU97" s="129"/>
      <c r="CG97" s="129"/>
      <c r="CH97" s="129"/>
      <c r="CJ97" s="129"/>
      <c r="CK97" s="129"/>
      <c r="CL97" s="129"/>
      <c r="CM97" s="129"/>
    </row>
    <row r="98" spans="2:91" ht="16.5" customHeight="1" x14ac:dyDescent="0.2">
      <c r="B98" s="18">
        <v>6</v>
      </c>
      <c r="C98" s="292" t="s">
        <v>115</v>
      </c>
      <c r="D98" s="292"/>
      <c r="E98" s="292"/>
      <c r="F98" s="292"/>
      <c r="G98" s="292"/>
      <c r="H98" s="292"/>
      <c r="I98" s="131"/>
      <c r="J98" s="131"/>
      <c r="K98" s="129"/>
      <c r="L98" s="129"/>
      <c r="M98" s="129"/>
      <c r="N98" s="129"/>
      <c r="O98" s="135"/>
      <c r="P98" s="135"/>
      <c r="Q98" s="135"/>
      <c r="R98" s="135"/>
      <c r="V98" s="129"/>
      <c r="W98" s="129"/>
      <c r="AF98" s="129"/>
      <c r="AG98" s="129"/>
      <c r="AP98" s="129"/>
      <c r="AQ98" s="129"/>
      <c r="AZ98" s="129"/>
      <c r="BA98" s="129"/>
      <c r="BJ98" s="129"/>
      <c r="BK98" s="129"/>
      <c r="BT98" s="129"/>
      <c r="BU98" s="129"/>
      <c r="CG98" s="129"/>
      <c r="CH98" s="129"/>
      <c r="CJ98" s="129"/>
      <c r="CK98" s="129"/>
      <c r="CL98" s="129"/>
      <c r="CM98" s="129"/>
    </row>
    <row r="99" spans="2:91" ht="19.5" customHeight="1" x14ac:dyDescent="0.2">
      <c r="B99" s="18"/>
      <c r="C99" s="292"/>
      <c r="D99" s="292"/>
      <c r="E99" s="292"/>
      <c r="F99" s="292"/>
      <c r="G99" s="292"/>
      <c r="H99" s="292"/>
      <c r="I99" s="131"/>
      <c r="J99" s="131"/>
      <c r="K99" s="129"/>
      <c r="L99" s="129"/>
      <c r="M99" s="129"/>
      <c r="N99" s="129"/>
      <c r="O99" s="135"/>
      <c r="P99" s="135"/>
      <c r="Q99" s="135"/>
      <c r="R99" s="135"/>
      <c r="V99" s="129"/>
      <c r="W99" s="129"/>
      <c r="AF99" s="129"/>
      <c r="AG99" s="129"/>
      <c r="AP99" s="129"/>
      <c r="AQ99" s="129"/>
      <c r="AZ99" s="129"/>
      <c r="BA99" s="129"/>
      <c r="BJ99" s="129"/>
      <c r="BK99" s="129"/>
      <c r="BT99" s="129"/>
      <c r="BU99" s="129"/>
      <c r="CG99" s="129"/>
      <c r="CH99" s="129"/>
      <c r="CJ99" s="129"/>
      <c r="CK99" s="129"/>
      <c r="CL99" s="129"/>
      <c r="CM99" s="129"/>
    </row>
    <row r="100" spans="2:91" ht="3.75" customHeight="1" x14ac:dyDescent="0.2">
      <c r="B100" s="18"/>
      <c r="C100" s="292"/>
      <c r="D100" s="292"/>
      <c r="E100" s="292"/>
      <c r="F100" s="292"/>
      <c r="G100" s="292"/>
      <c r="H100" s="292"/>
      <c r="I100" s="131"/>
      <c r="J100" s="131"/>
      <c r="K100" s="129"/>
      <c r="L100" s="129"/>
      <c r="M100" s="129"/>
      <c r="N100" s="129"/>
      <c r="O100" s="135"/>
      <c r="P100" s="135"/>
      <c r="Q100" s="135"/>
      <c r="R100" s="135"/>
      <c r="V100" s="129"/>
      <c r="W100" s="129"/>
      <c r="AF100" s="129"/>
      <c r="AG100" s="129"/>
      <c r="AP100" s="129"/>
      <c r="AQ100" s="129"/>
      <c r="AZ100" s="129"/>
      <c r="BA100" s="129"/>
      <c r="BJ100" s="129"/>
      <c r="BK100" s="129"/>
      <c r="BT100" s="129"/>
      <c r="BU100" s="129"/>
      <c r="CG100" s="129"/>
      <c r="CH100" s="129"/>
      <c r="CJ100" s="129"/>
      <c r="CK100" s="129"/>
      <c r="CL100" s="129"/>
      <c r="CM100" s="129"/>
    </row>
    <row r="101" spans="2:91" ht="16.5" x14ac:dyDescent="0.2">
      <c r="B101" s="18">
        <v>7</v>
      </c>
      <c r="C101" s="122" t="s">
        <v>173</v>
      </c>
      <c r="E101" s="131"/>
      <c r="F101" s="131"/>
      <c r="G101" s="131"/>
      <c r="H101" s="129"/>
      <c r="I101" s="131"/>
      <c r="J101" s="131"/>
      <c r="K101" s="129"/>
      <c r="L101" s="129"/>
      <c r="M101" s="129"/>
      <c r="N101" s="129"/>
      <c r="O101" s="135"/>
      <c r="P101" s="135"/>
      <c r="Q101" s="135"/>
      <c r="R101" s="135"/>
      <c r="V101" s="129"/>
      <c r="W101" s="129"/>
      <c r="AF101" s="129"/>
      <c r="AG101" s="129"/>
      <c r="AP101" s="129"/>
      <c r="AQ101" s="129"/>
      <c r="AZ101" s="129"/>
      <c r="BA101" s="129"/>
      <c r="BJ101" s="129"/>
      <c r="BK101" s="129"/>
      <c r="BT101" s="129"/>
      <c r="BU101" s="129"/>
      <c r="CG101" s="129"/>
      <c r="CH101" s="129"/>
      <c r="CJ101" s="129"/>
      <c r="CK101" s="129"/>
      <c r="CL101" s="129"/>
      <c r="CM101" s="129"/>
    </row>
    <row r="102" spans="2:91" ht="16.5" x14ac:dyDescent="0.2">
      <c r="B102" s="18"/>
      <c r="C102" s="19" t="s">
        <v>116</v>
      </c>
      <c r="E102" s="131"/>
      <c r="F102" s="131"/>
      <c r="G102" s="131"/>
      <c r="H102" s="129"/>
      <c r="I102" s="131"/>
      <c r="J102" s="131"/>
      <c r="K102" s="129"/>
      <c r="L102" s="129"/>
      <c r="M102" s="129"/>
      <c r="N102" s="129"/>
      <c r="O102" s="132"/>
      <c r="P102" s="132"/>
      <c r="Q102" s="132"/>
      <c r="R102" s="132"/>
      <c r="V102" s="129"/>
      <c r="W102" s="129"/>
      <c r="AF102" s="129"/>
      <c r="AG102" s="129"/>
      <c r="AP102" s="129"/>
      <c r="AQ102" s="129"/>
      <c r="AZ102" s="129"/>
      <c r="BA102" s="129"/>
      <c r="BJ102" s="129"/>
      <c r="BK102" s="129"/>
      <c r="BT102" s="129"/>
      <c r="BU102" s="129"/>
      <c r="CG102" s="129"/>
      <c r="CH102" s="129"/>
      <c r="CJ102" s="129"/>
      <c r="CK102" s="129"/>
      <c r="CL102" s="129"/>
      <c r="CM102" s="129"/>
    </row>
    <row r="103" spans="2:91" ht="16.5" x14ac:dyDescent="0.2">
      <c r="B103" s="18">
        <v>8</v>
      </c>
      <c r="C103" s="19" t="s">
        <v>87</v>
      </c>
    </row>
    <row r="104" spans="2:91" x14ac:dyDescent="0.2">
      <c r="C104" s="19" t="s">
        <v>117</v>
      </c>
    </row>
    <row r="105" spans="2:91" ht="14.25" x14ac:dyDescent="0.2">
      <c r="C105" s="19" t="s">
        <v>88</v>
      </c>
      <c r="D105" s="8"/>
    </row>
    <row r="106" spans="2:91" ht="40.5" customHeight="1" x14ac:dyDescent="0.2">
      <c r="B106" s="124">
        <v>9</v>
      </c>
      <c r="C106" s="290" t="s">
        <v>209</v>
      </c>
      <c r="D106" s="291"/>
      <c r="E106" s="291"/>
      <c r="F106" s="291"/>
      <c r="G106" s="291"/>
      <c r="H106" s="291"/>
      <c r="I106" s="291"/>
      <c r="J106" s="291"/>
    </row>
    <row r="107" spans="2:91" ht="16.5" x14ac:dyDescent="0.2">
      <c r="B107" s="18">
        <v>10</v>
      </c>
      <c r="C107" s="19" t="s">
        <v>112</v>
      </c>
    </row>
    <row r="108" spans="2:91" x14ac:dyDescent="0.2">
      <c r="C108" s="19" t="s">
        <v>113</v>
      </c>
    </row>
  </sheetData>
  <sheetProtection password="F8BD" sheet="1" objects="1" scenarios="1"/>
  <mergeCells count="107">
    <mergeCell ref="E19:N19"/>
    <mergeCell ref="AJ20:AJ22"/>
    <mergeCell ref="BC19:BL19"/>
    <mergeCell ref="E20:E22"/>
    <mergeCell ref="O19:X19"/>
    <mergeCell ref="I20:I22"/>
    <mergeCell ref="T20:T22"/>
    <mergeCell ref="U20:U22"/>
    <mergeCell ref="M20:M22"/>
    <mergeCell ref="V20:V22"/>
    <mergeCell ref="S20:S22"/>
    <mergeCell ref="C106:J106"/>
    <mergeCell ref="BM19:BV19"/>
    <mergeCell ref="BM20:BM22"/>
    <mergeCell ref="BN20:BN22"/>
    <mergeCell ref="BO20:BO22"/>
    <mergeCell ref="BP20:BP22"/>
    <mergeCell ref="BQ20:BQ22"/>
    <mergeCell ref="BR20:BR22"/>
    <mergeCell ref="C98:H100"/>
    <mergeCell ref="C20:C22"/>
    <mergeCell ref="D20:D22"/>
    <mergeCell ref="BA20:BA22"/>
    <mergeCell ref="AW20:AW22"/>
    <mergeCell ref="F20:F22"/>
    <mergeCell ref="G20:G22"/>
    <mergeCell ref="J20:J22"/>
    <mergeCell ref="K20:K22"/>
    <mergeCell ref="C91:H91"/>
    <mergeCell ref="H20:H22"/>
    <mergeCell ref="Y19:AH19"/>
    <mergeCell ref="AI19:AR19"/>
    <mergeCell ref="BT20:BT22"/>
    <mergeCell ref="BU20:BU22"/>
    <mergeCell ref="BK20:BK22"/>
    <mergeCell ref="CQ20:CQ22"/>
    <mergeCell ref="CR20:CR22"/>
    <mergeCell ref="CN19:CP19"/>
    <mergeCell ref="CP20:CP22"/>
    <mergeCell ref="CO20:CO22"/>
    <mergeCell ref="CN20:CN22"/>
    <mergeCell ref="AH20:AH22"/>
    <mergeCell ref="AN20:AN22"/>
    <mergeCell ref="CK20:CK22"/>
    <mergeCell ref="CJ19:CM19"/>
    <mergeCell ref="CL20:CL22"/>
    <mergeCell ref="BB20:BB22"/>
    <mergeCell ref="AZ20:AZ22"/>
    <mergeCell ref="AS19:BB19"/>
    <mergeCell ref="AS20:AS22"/>
    <mergeCell ref="AT20:AT22"/>
    <mergeCell ref="BW19:CI19"/>
    <mergeCell ref="O20:O22"/>
    <mergeCell ref="BW20:BW22"/>
    <mergeCell ref="BX20:BX22"/>
    <mergeCell ref="BY20:BY22"/>
    <mergeCell ref="BZ20:BZ22"/>
    <mergeCell ref="CA20:CA22"/>
    <mergeCell ref="CB20:CB22"/>
    <mergeCell ref="CC20:CC22"/>
    <mergeCell ref="CD20:CD22"/>
    <mergeCell ref="CE20:CE22"/>
    <mergeCell ref="BF20:BF22"/>
    <mergeCell ref="BG20:BG22"/>
    <mergeCell ref="AM20:AM22"/>
    <mergeCell ref="BH20:BH22"/>
    <mergeCell ref="AA20:AA22"/>
    <mergeCell ref="AB20:AB22"/>
    <mergeCell ref="AF20:AF22"/>
    <mergeCell ref="CM20:CM22"/>
    <mergeCell ref="AK20:AK22"/>
    <mergeCell ref="CJ20:CJ22"/>
    <mergeCell ref="BV20:BV22"/>
    <mergeCell ref="BI20:BI22"/>
    <mergeCell ref="BS20:BS22"/>
    <mergeCell ref="BL20:BL22"/>
    <mergeCell ref="BJ20:BJ22"/>
    <mergeCell ref="BC20:BC22"/>
    <mergeCell ref="BD20:BD22"/>
    <mergeCell ref="BE20:BE22"/>
    <mergeCell ref="CI20:CI22"/>
    <mergeCell ref="CF20:CF22"/>
    <mergeCell ref="CG20:CG22"/>
    <mergeCell ref="CH20:CH22"/>
    <mergeCell ref="AC20:AC22"/>
    <mergeCell ref="AL20:AL22"/>
    <mergeCell ref="AO20:AO22"/>
    <mergeCell ref="AR20:AR22"/>
    <mergeCell ref="AY20:AY22"/>
    <mergeCell ref="AX20:AX22"/>
    <mergeCell ref="AU20:AU22"/>
    <mergeCell ref="AV20:AV22"/>
    <mergeCell ref="N20:N22"/>
    <mergeCell ref="L20:L22"/>
    <mergeCell ref="AE20:AE22"/>
    <mergeCell ref="AI20:AI22"/>
    <mergeCell ref="AG20:AG22"/>
    <mergeCell ref="X20:X22"/>
    <mergeCell ref="Y20:Y22"/>
    <mergeCell ref="Z20:Z22"/>
    <mergeCell ref="AP20:AP22"/>
    <mergeCell ref="AQ20:AQ22"/>
    <mergeCell ref="W20:W22"/>
    <mergeCell ref="P20:P22"/>
    <mergeCell ref="Q20:Q22"/>
    <mergeCell ref="R20:R22"/>
    <mergeCell ref="AD20:AD22"/>
  </mergeCells>
  <phoneticPr fontId="14" type="noConversion"/>
  <pageMargins left="0.36" right="0.41" top="0.64" bottom="0.98425196850393704" header="0.32" footer="0.51181102362204722"/>
  <pageSetup scale="42" orientation="landscape" r:id="rId1"/>
  <headerFooter alignWithMargins="0"/>
  <rowBreaks count="1" manualBreakCount="1">
    <brk id="70" max="16383" man="1"/>
  </rowBreaks>
  <colBreaks count="6" manualBreakCount="6">
    <brk id="14" max="1048575" man="1"/>
    <brk id="24" max="1048575" man="1"/>
    <brk id="34" max="1048575" man="1"/>
    <brk id="44" max="1048575" man="1"/>
    <brk id="54" max="1048575" man="1"/>
    <brk id="6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70"/>
  <sheetViews>
    <sheetView showGridLines="0" topLeftCell="B8" workbookViewId="0">
      <selection activeCell="E24" sqref="E24"/>
    </sheetView>
  </sheetViews>
  <sheetFormatPr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306" t="s">
        <v>168</v>
      </c>
      <c r="C16" s="306"/>
      <c r="D16" s="306"/>
      <c r="E16" s="306"/>
    </row>
    <row r="18" spans="1:6" ht="38.25" customHeight="1" thickBot="1" x14ac:dyDescent="0.25">
      <c r="B18"/>
      <c r="C18"/>
      <c r="D18"/>
    </row>
    <row r="19" spans="1:6" ht="29.25" thickBot="1" x14ac:dyDescent="0.5">
      <c r="C19" s="26"/>
      <c r="D19" s="23"/>
      <c r="E19" s="24"/>
      <c r="F19" s="23"/>
    </row>
    <row r="20" spans="1:6" ht="14.25" customHeight="1" x14ac:dyDescent="0.2">
      <c r="C20" s="303" t="s">
        <v>40</v>
      </c>
      <c r="D20" s="297" t="s">
        <v>0</v>
      </c>
      <c r="E20" s="300" t="s">
        <v>194</v>
      </c>
      <c r="F20" s="296" t="s">
        <v>50</v>
      </c>
    </row>
    <row r="21" spans="1:6" ht="24.75" customHeight="1" x14ac:dyDescent="0.2">
      <c r="C21" s="304"/>
      <c r="D21" s="297"/>
      <c r="E21" s="301"/>
      <c r="F21" s="297"/>
    </row>
    <row r="22" spans="1:6" ht="36.75" customHeight="1" thickBot="1" x14ac:dyDescent="0.25">
      <c r="B22" s="21"/>
      <c r="C22" s="305"/>
      <c r="D22" s="298"/>
      <c r="E22" s="302"/>
      <c r="F22" s="298"/>
    </row>
    <row r="23" spans="1:6" ht="33.75" customHeight="1" x14ac:dyDescent="0.2">
      <c r="C23" s="29" t="s">
        <v>60</v>
      </c>
      <c r="D23" s="22"/>
      <c r="E23" s="25"/>
      <c r="F23" s="7"/>
    </row>
    <row r="24" spans="1:6" ht="30.75" customHeight="1" x14ac:dyDescent="0.2">
      <c r="A24" s="1">
        <v>1</v>
      </c>
      <c r="C24" s="35" t="s">
        <v>62</v>
      </c>
      <c r="D24" s="34">
        <v>1550</v>
      </c>
      <c r="E24" s="27">
        <f>IF(ISERROR(VLOOKUP($A24, '2. 2013 Continuity Schedule'!$A$20:$CR$90, MATCH('3. Appendix A'!$E$20, '2. 2013 Continuity Schedule'!$A$20:$CR$20,0),FALSE)), 0, VLOOKUP($A24, '2. 2013 Continuity Schedule'!$A$20:$CR$90, MATCH('3. Appendix A'!$E$20, '2. 2013 Continuity Schedule'!$A$20:$CR$20,0),FALSE))</f>
        <v>294</v>
      </c>
      <c r="F24" s="32"/>
    </row>
    <row r="25" spans="1:6" ht="30.75" customHeight="1" x14ac:dyDescent="0.2">
      <c r="A25" s="1">
        <v>2</v>
      </c>
      <c r="C25" s="35" t="s">
        <v>1</v>
      </c>
      <c r="D25" s="34">
        <v>1580</v>
      </c>
      <c r="E25" s="27">
        <f>IF(ISERROR(VLOOKUP($A25, '2. 2013 Continuity Schedule'!$A$20:$CR$90, MATCH('3. Appendix A'!$E$20, '2. 2013 Continuity Schedule'!$A$20:$CR$20,0),FALSE)), 0, VLOOKUP($A25, '2. 2013 Continuity Schedule'!$A$20:$CR$90, MATCH('3. Appendix A'!$E$20, '2. 2013 Continuity Schedule'!$A$20:$CR$20,0),FALSE))</f>
        <v>-324</v>
      </c>
      <c r="F25" s="32"/>
    </row>
    <row r="26" spans="1:6" ht="30.75" customHeight="1" x14ac:dyDescent="0.2">
      <c r="A26" s="1">
        <v>3</v>
      </c>
      <c r="C26" s="35" t="s">
        <v>2</v>
      </c>
      <c r="D26" s="34">
        <v>1584</v>
      </c>
      <c r="E26" s="27">
        <f>IF(ISERROR(VLOOKUP($A26, '2. 2013 Continuity Schedule'!$A$20:$CR$90, MATCH('3. Appendix A'!$E$20, '2. 2013 Continuity Schedule'!$A$20:$CR$20,0),FALSE)), 0, VLOOKUP($A26, '2. 2013 Continuity Schedule'!$A$20:$CR$90, MATCH('3. Appendix A'!$E$20, '2. 2013 Continuity Schedule'!$A$20:$CR$20,0),FALSE))</f>
        <v>-34</v>
      </c>
      <c r="F26" s="32"/>
    </row>
    <row r="27" spans="1:6" ht="30.75" customHeight="1" x14ac:dyDescent="0.2">
      <c r="A27" s="1">
        <v>4</v>
      </c>
      <c r="C27" s="35" t="s">
        <v>3</v>
      </c>
      <c r="D27" s="34">
        <v>1586</v>
      </c>
      <c r="E27" s="27">
        <f>IF(ISERROR(VLOOKUP($A27, '2. 2013 Continuity Schedule'!$A$20:$CR$90, MATCH('3. Appendix A'!$E$20, '2. 2013 Continuity Schedule'!$A$20:$CR$20,0),FALSE)), 0, VLOOKUP($A27, '2. 2013 Continuity Schedule'!$A$20:$CR$90, MATCH('3. Appendix A'!$E$20, '2. 2013 Continuity Schedule'!$A$20:$CR$20,0),FALSE))</f>
        <v>38</v>
      </c>
      <c r="F27" s="32"/>
    </row>
    <row r="28" spans="1:6" ht="30.75" customHeight="1" x14ac:dyDescent="0.2">
      <c r="A28" s="1">
        <v>5</v>
      </c>
      <c r="C28" s="35" t="s">
        <v>114</v>
      </c>
      <c r="D28" s="34">
        <v>1588</v>
      </c>
      <c r="E28" s="27">
        <f>IF(ISERROR(VLOOKUP($A28, '2. 2013 Continuity Schedule'!$A$20:$CR$90, MATCH('3. Appendix A'!$E$20, '2. 2013 Continuity Schedule'!$A$20:$CR$20,0),FALSE)), 0, VLOOKUP($A28, '2. 2013 Continuity Schedule'!$A$20:$CR$90, MATCH('3. Appendix A'!$E$20, '2. 2013 Continuity Schedule'!$A$20:$CR$20,0),FALSE))</f>
        <v>-312</v>
      </c>
      <c r="F28" s="32"/>
    </row>
    <row r="29" spans="1:6" ht="30.75" customHeight="1" x14ac:dyDescent="0.2">
      <c r="A29" s="1">
        <v>6</v>
      </c>
      <c r="C29" s="35" t="s">
        <v>169</v>
      </c>
      <c r="D29" s="34">
        <v>1589</v>
      </c>
      <c r="E29" s="27">
        <f>IF(ISERROR(VLOOKUP($A29, '2. 2013 Continuity Schedule'!$A$20:$CR$90, MATCH('3. Appendix A'!$E$20, '2. 2013 Continuity Schedule'!$A$20:$CR$20,0),FALSE)), 0, VLOOKUP($A29, '2. 2013 Continuity Schedule'!$A$20:$CR$90, MATCH('3. Appendix A'!$E$20, '2. 2013 Continuity Schedule'!$A$20:$CR$20,0),FALSE))</f>
        <v>-129</v>
      </c>
      <c r="F29" s="32"/>
    </row>
    <row r="30" spans="1:6" ht="30.75" hidden="1" customHeight="1" x14ac:dyDescent="0.2">
      <c r="A30" s="1">
        <v>7</v>
      </c>
      <c r="C30" s="35" t="s">
        <v>19</v>
      </c>
      <c r="D30" s="34">
        <v>1590</v>
      </c>
      <c r="E30" s="27">
        <f>IF(ISERROR(VLOOKUP($A30, '2. 2013 Continuity Schedule'!$A$20:$CR$90, MATCH('3. Appendix A'!$E$20, '2. 2013 Continuity Schedule'!$A$20:$CR$20,0),FALSE)), 0, VLOOKUP($A30, '2. 2013 Continuity Schedule'!$A$20:$CR$90, MATCH('3. Appendix A'!$E$20, '2. 2013 Continuity Schedule'!$A$20:$CR$20,0),FALSE))</f>
        <v>0</v>
      </c>
      <c r="F30" s="32"/>
    </row>
    <row r="31" spans="1:6" ht="30.75" hidden="1" customHeight="1" x14ac:dyDescent="0.2">
      <c r="A31" s="1">
        <v>8</v>
      </c>
      <c r="C31" s="37" t="s">
        <v>109</v>
      </c>
      <c r="D31" s="34">
        <v>1595</v>
      </c>
      <c r="E31" s="27">
        <f>IF(ISERROR(VLOOKUP($A31, '2. 2013 Continuity Schedule'!$A$20:$CR$90, MATCH('3. Appendix A'!$E$20, '2. 2013 Continuity Schedule'!$A$20:$CR$20,0),FALSE)), 0, VLOOKUP($A31, '2. 2013 Continuity Schedule'!$A$20:$CR$90, MATCH('3. Appendix A'!$E$20, '2. 2013 Continuity Schedule'!$A$20:$CR$20,0),FALSE))</f>
        <v>0</v>
      </c>
      <c r="F31" s="32"/>
    </row>
    <row r="32" spans="1:6" ht="30.75" hidden="1" customHeight="1" x14ac:dyDescent="0.2">
      <c r="A32" s="1">
        <v>9</v>
      </c>
      <c r="C32" s="37" t="s">
        <v>110</v>
      </c>
      <c r="D32" s="34">
        <v>1595</v>
      </c>
      <c r="E32" s="27">
        <f>IF(ISERROR(VLOOKUP($A32, '2. 2013 Continuity Schedule'!$A$20:$CR$90, MATCH('3. Appendix A'!$E$20, '2. 2013 Continuity Schedule'!$A$20:$CR$20,0),FALSE)), 0, VLOOKUP($A32, '2. 2013 Continuity Schedule'!$A$20:$CR$90, MATCH('3. Appendix A'!$E$20, '2. 2013 Continuity Schedule'!$A$20:$CR$20,0),FALSE))</f>
        <v>0</v>
      </c>
      <c r="F32" s="32"/>
    </row>
    <row r="33" spans="1:6" ht="30.75" hidden="1" customHeight="1" x14ac:dyDescent="0.2">
      <c r="A33" s="1">
        <v>9</v>
      </c>
      <c r="C33" s="37" t="s">
        <v>111</v>
      </c>
      <c r="D33" s="34">
        <v>1595</v>
      </c>
      <c r="E33" s="27">
        <f>IF(ISERROR(VLOOKUP($A33, '2. 2013 Continuity Schedule'!$A$20:$CR$90, MATCH('3. Appendix A'!$E$20, '2. 2013 Continuity Schedule'!$A$20:$CR$20,0),FALSE)), 0, VLOOKUP($A33, '2. 2013 Continuity Schedule'!$A$20:$CR$90, MATCH('3. Appendix A'!$E$20, '2. 2013 Continuity Schedule'!$A$20:$CR$20,0),FALSE))</f>
        <v>0</v>
      </c>
      <c r="F33" s="32"/>
    </row>
    <row r="34" spans="1:6" ht="30.75" hidden="1" customHeight="1" x14ac:dyDescent="0.2">
      <c r="A34" s="1">
        <v>10</v>
      </c>
      <c r="C34" s="37" t="s">
        <v>172</v>
      </c>
      <c r="D34" s="34">
        <v>1595</v>
      </c>
      <c r="E34" s="27">
        <f>IF(ISERROR(VLOOKUP($A34, '2. 2013 Continuity Schedule'!$A$20:$CR$90, MATCH('3. Appendix A'!$E$20, '2. 2013 Continuity Schedule'!$A$20:$CR$20,0),FALSE)), 0, VLOOKUP($A34, '2. 2013 Continuity Schedule'!$A$20:$CR$90, MATCH('3. Appendix A'!$E$20, '2. 2013 Continuity Schedule'!$A$20:$CR$20,0),FALSE))</f>
        <v>0</v>
      </c>
      <c r="F34" s="123"/>
    </row>
    <row r="35" spans="1:6" ht="30.75" customHeight="1" x14ac:dyDescent="0.2">
      <c r="C35" s="29" t="s">
        <v>61</v>
      </c>
      <c r="D35" s="28"/>
      <c r="E35" s="27"/>
      <c r="F35" s="39"/>
    </row>
    <row r="36" spans="1:6" ht="30.75" customHeight="1" x14ac:dyDescent="0.2">
      <c r="A36" s="1">
        <v>11</v>
      </c>
      <c r="C36" s="35" t="s">
        <v>14</v>
      </c>
      <c r="D36" s="34">
        <v>1508</v>
      </c>
      <c r="E36" s="27">
        <f>IF(ISERROR(VLOOKUP($A36, '2. 2013 Continuity Schedule'!$A$20:$CR$90, MATCH('3. Appendix A'!$E$20, '2. 2013 Continuity Schedule'!$A$20:$CR$20,0),FALSE)), 0, VLOOKUP($A36, '2. 2013 Continuity Schedule'!$A$20:$CR$90, MATCH('3. Appendix A'!$E$20, '2. 2013 Continuity Schedule'!$A$20:$CR$20,0),FALSE))</f>
        <v>8</v>
      </c>
      <c r="F36" s="32"/>
    </row>
    <row r="37" spans="1:6" ht="30.75" customHeight="1" x14ac:dyDescent="0.2">
      <c r="A37" s="1">
        <v>12</v>
      </c>
      <c r="C37" s="35" t="s">
        <v>15</v>
      </c>
      <c r="D37" s="34">
        <v>1508</v>
      </c>
      <c r="E37" s="27">
        <f>IF(ISERROR(VLOOKUP($A37, '2. 2013 Continuity Schedule'!$A$20:$CR$90, MATCH('3. Appendix A'!$E$20, '2. 2013 Continuity Schedule'!$A$20:$CR$20,0),FALSE)), 0, VLOOKUP($A37, '2. 2013 Continuity Schedule'!$A$20:$CR$90, MATCH('3. Appendix A'!$E$20, '2. 2013 Continuity Schedule'!$A$20:$CR$20,0),FALSE))</f>
        <v>9</v>
      </c>
      <c r="F37" s="32"/>
    </row>
    <row r="38" spans="1:6" ht="30.75" hidden="1" customHeight="1" x14ac:dyDescent="0.2">
      <c r="A38" s="1">
        <v>13</v>
      </c>
      <c r="C38" s="35" t="s">
        <v>67</v>
      </c>
      <c r="D38" s="34">
        <v>1508</v>
      </c>
      <c r="E38" s="27">
        <f>IF(ISERROR(VLOOKUP($A38, '2. 2013 Continuity Schedule'!$A$20:$CR$90, MATCH('3. Appendix A'!$E$20, '2. 2013 Continuity Schedule'!$A$20:$CR$20,0),FALSE)), 0, VLOOKUP($A38, '2. 2013 Continuity Schedule'!$A$20:$CR$90, MATCH('3. Appendix A'!$E$20, '2. 2013 Continuity Schedule'!$A$20:$CR$20,0),FALSE))</f>
        <v>0</v>
      </c>
      <c r="F38" s="32"/>
    </row>
    <row r="39" spans="1:6" ht="30.75" hidden="1" customHeight="1" x14ac:dyDescent="0.2">
      <c r="A39" s="1">
        <v>14</v>
      </c>
      <c r="C39" s="35" t="s">
        <v>68</v>
      </c>
      <c r="D39" s="34">
        <v>1508</v>
      </c>
      <c r="E39" s="27">
        <f>IF(ISERROR(VLOOKUP($A39, '2. 2013 Continuity Schedule'!$A$20:$CR$90, MATCH('3. Appendix A'!$E$20, '2. 2013 Continuity Schedule'!$A$20:$CR$20,0),FALSE)), 0, VLOOKUP($A39, '2. 2013 Continuity Schedule'!$A$20:$CR$90, MATCH('3. Appendix A'!$E$20, '2. 2013 Continuity Schedule'!$A$20:$CR$20,0),FALSE))</f>
        <v>0</v>
      </c>
      <c r="F39" s="32"/>
    </row>
    <row r="40" spans="1:6" ht="30.75" hidden="1" customHeight="1" x14ac:dyDescent="0.2">
      <c r="A40" s="1">
        <v>15</v>
      </c>
      <c r="C40" s="36" t="s">
        <v>107</v>
      </c>
      <c r="D40" s="34">
        <v>1508</v>
      </c>
      <c r="E40" s="27">
        <f>IF(ISERROR(VLOOKUP($A40, '2. 2013 Continuity Schedule'!$A$20:$CR$90, MATCH('3. Appendix A'!$E$20, '2. 2013 Continuity Schedule'!$A$20:$CR$20,0),FALSE)), 0, VLOOKUP($A40, '2. 2013 Continuity Schedule'!$A$20:$CR$90, MATCH('3. Appendix A'!$E$20, '2. 2013 Continuity Schedule'!$A$20:$CR$20,0),FALSE))</f>
        <v>0</v>
      </c>
      <c r="F40" s="32"/>
    </row>
    <row r="41" spans="1:6" ht="30.75" hidden="1" customHeight="1" x14ac:dyDescent="0.2">
      <c r="A41" s="1">
        <v>16</v>
      </c>
      <c r="C41" s="36" t="s">
        <v>86</v>
      </c>
      <c r="D41" s="34">
        <v>1508</v>
      </c>
      <c r="E41" s="27">
        <f>IF(ISERROR(VLOOKUP($A41, '2. 2013 Continuity Schedule'!$A$20:$CR$90, MATCH('3. Appendix A'!$E$20, '2. 2013 Continuity Schedule'!$A$20:$CR$20,0),FALSE)), 0, VLOOKUP($A41, '2. 2013 Continuity Schedule'!$A$20:$CR$90, MATCH('3. Appendix A'!$E$20, '2. 2013 Continuity Schedule'!$A$20:$CR$20,0),FALSE))</f>
        <v>0</v>
      </c>
      <c r="F41" s="32"/>
    </row>
    <row r="42" spans="1:6" ht="30.75" hidden="1" customHeight="1" x14ac:dyDescent="0.2">
      <c r="A42" s="1">
        <v>17</v>
      </c>
      <c r="C42" s="35" t="s">
        <v>105</v>
      </c>
      <c r="D42" s="34">
        <v>1508</v>
      </c>
      <c r="E42" s="27">
        <f>IF(ISERROR(VLOOKUP($A42, '2. 2013 Continuity Schedule'!$A$20:$CR$90, MATCH('3. Appendix A'!$E$20, '2. 2013 Continuity Schedule'!$A$20:$CR$20,0),FALSE)), 0, VLOOKUP($A42, '2. 2013 Continuity Schedule'!$A$20:$CR$90, MATCH('3. Appendix A'!$E$20, '2. 2013 Continuity Schedule'!$A$20:$CR$20,0),FALSE))</f>
        <v>0</v>
      </c>
      <c r="F42" s="32"/>
    </row>
    <row r="43" spans="1:6" ht="30.75" hidden="1" customHeight="1" x14ac:dyDescent="0.2">
      <c r="A43" s="1">
        <v>18</v>
      </c>
      <c r="C43" s="35" t="s">
        <v>4</v>
      </c>
      <c r="D43" s="34">
        <v>1518</v>
      </c>
      <c r="E43" s="27">
        <f>IF(ISERROR(VLOOKUP($A43, '2. 2013 Continuity Schedule'!$A$20:$CR$90, MATCH('3. Appendix A'!$E$20, '2. 2013 Continuity Schedule'!$A$20:$CR$20,0),FALSE)), 0, VLOOKUP($A43, '2. 2013 Continuity Schedule'!$A$20:$CR$90, MATCH('3. Appendix A'!$E$20, '2. 2013 Continuity Schedule'!$A$20:$CR$20,0),FALSE))</f>
        <v>0</v>
      </c>
      <c r="F43" s="32"/>
    </row>
    <row r="44" spans="1:6" ht="30.75" hidden="1" customHeight="1" x14ac:dyDescent="0.2">
      <c r="A44" s="1">
        <v>19</v>
      </c>
      <c r="C44" s="35" t="s">
        <v>17</v>
      </c>
      <c r="D44" s="34">
        <v>1525</v>
      </c>
      <c r="E44" s="27">
        <f>IF(ISERROR(VLOOKUP($A44, '2. 2013 Continuity Schedule'!$A$20:$CR$90, MATCH('3. Appendix A'!$E$20, '2. 2013 Continuity Schedule'!$A$20:$CR$20,0),FALSE)), 0, VLOOKUP($A44, '2. 2013 Continuity Schedule'!$A$20:$CR$90, MATCH('3. Appendix A'!$E$20, '2. 2013 Continuity Schedule'!$A$20:$CR$20,0),FALSE))</f>
        <v>0</v>
      </c>
      <c r="F44" s="32"/>
    </row>
    <row r="45" spans="1:6" ht="30.75" hidden="1" customHeight="1" x14ac:dyDescent="0.2">
      <c r="A45" s="1">
        <v>20</v>
      </c>
      <c r="C45" s="35" t="s">
        <v>64</v>
      </c>
      <c r="D45" s="34">
        <v>1531</v>
      </c>
      <c r="E45" s="27">
        <f>IF(ISERROR(VLOOKUP($A45, '2. 2013 Continuity Schedule'!$A$20:$CR$90, MATCH('3. Appendix A'!$E$20, '2. 2013 Continuity Schedule'!$A$20:$CR$20,0),FALSE)), 0, VLOOKUP($A45, '2. 2013 Continuity Schedule'!$A$20:$CR$90, MATCH('3. Appendix A'!$E$20, '2. 2013 Continuity Schedule'!$A$20:$CR$20,0),FALSE))</f>
        <v>0</v>
      </c>
      <c r="F45" s="32"/>
    </row>
    <row r="46" spans="1:6" ht="30.75" hidden="1" customHeight="1" x14ac:dyDescent="0.2">
      <c r="A46" s="1">
        <v>21</v>
      </c>
      <c r="C46" s="35" t="s">
        <v>65</v>
      </c>
      <c r="D46" s="34">
        <v>1532</v>
      </c>
      <c r="E46" s="27">
        <f>IF(ISERROR(VLOOKUP($A46, '2. 2013 Continuity Schedule'!$A$20:$CR$90, MATCH('3. Appendix A'!$E$20, '2. 2013 Continuity Schedule'!$A$20:$CR$20,0),FALSE)), 0, VLOOKUP($A46, '2. 2013 Continuity Schedule'!$A$20:$CR$90, MATCH('3. Appendix A'!$E$20, '2. 2013 Continuity Schedule'!$A$20:$CR$20,0),FALSE))</f>
        <v>0</v>
      </c>
      <c r="F46" s="32"/>
    </row>
    <row r="47" spans="1:6" ht="30.75" hidden="1" customHeight="1" x14ac:dyDescent="0.2">
      <c r="A47" s="1">
        <v>22</v>
      </c>
      <c r="C47" s="35" t="s">
        <v>41</v>
      </c>
      <c r="D47" s="34">
        <v>1533</v>
      </c>
      <c r="E47" s="27">
        <f>IF(ISERROR(VLOOKUP($A47, '2. 2013 Continuity Schedule'!$A$20:$CR$90, MATCH('3. Appendix A'!$E$20, '2. 2013 Continuity Schedule'!$A$20:$CR$20,0),FALSE)), 0, VLOOKUP($A47, '2. 2013 Continuity Schedule'!$A$20:$CR$90, MATCH('3. Appendix A'!$E$20, '2. 2013 Continuity Schedule'!$A$20:$CR$20,0),FALSE))</f>
        <v>0</v>
      </c>
      <c r="F47" s="32"/>
    </row>
    <row r="48" spans="1:6" ht="30.75" hidden="1" customHeight="1" x14ac:dyDescent="0.2">
      <c r="A48" s="1">
        <v>23</v>
      </c>
      <c r="C48" s="35" t="s">
        <v>32</v>
      </c>
      <c r="D48" s="34">
        <v>1534</v>
      </c>
      <c r="E48" s="27">
        <f>IF(ISERROR(VLOOKUP($A48, '2. 2013 Continuity Schedule'!$A$20:$CR$90, MATCH('3. Appendix A'!$E$20, '2. 2013 Continuity Schedule'!$A$20:$CR$20,0),FALSE)), 0, VLOOKUP($A48, '2. 2013 Continuity Schedule'!$A$20:$CR$90, MATCH('3. Appendix A'!$E$20, '2. 2013 Continuity Schedule'!$A$20:$CR$20,0),FALSE))</f>
        <v>0</v>
      </c>
      <c r="F48" s="32"/>
    </row>
    <row r="49" spans="1:6" ht="30.75" hidden="1" customHeight="1" x14ac:dyDescent="0.2">
      <c r="A49" s="1">
        <v>24</v>
      </c>
      <c r="C49" s="35" t="s">
        <v>33</v>
      </c>
      <c r="D49" s="34">
        <v>1535</v>
      </c>
      <c r="E49" s="27">
        <f>IF(ISERROR(VLOOKUP($A49, '2. 2013 Continuity Schedule'!$A$20:$CR$90, MATCH('3. Appendix A'!$E$20, '2. 2013 Continuity Schedule'!$A$20:$CR$20,0),FALSE)), 0, VLOOKUP($A49, '2. 2013 Continuity Schedule'!$A$20:$CR$90, MATCH('3. Appendix A'!$E$20, '2. 2013 Continuity Schedule'!$A$20:$CR$20,0),FALSE))</f>
        <v>0</v>
      </c>
      <c r="F49" s="32"/>
    </row>
    <row r="50" spans="1:6" ht="30.75" hidden="1" customHeight="1" x14ac:dyDescent="0.2">
      <c r="A50" s="1">
        <v>25</v>
      </c>
      <c r="C50" s="35" t="s">
        <v>39</v>
      </c>
      <c r="D50" s="34">
        <v>1536</v>
      </c>
      <c r="E50" s="27">
        <f>IF(ISERROR(VLOOKUP($A50, '2. 2013 Continuity Schedule'!$A$20:$CR$90, MATCH('3. Appendix A'!$E$20, '2. 2013 Continuity Schedule'!$A$20:$CR$20,0),FALSE)), 0, VLOOKUP($A50, '2. 2013 Continuity Schedule'!$A$20:$CR$90, MATCH('3. Appendix A'!$E$20, '2. 2013 Continuity Schedule'!$A$20:$CR$20,0),FALSE))</f>
        <v>0</v>
      </c>
      <c r="F50" s="32"/>
    </row>
    <row r="51" spans="1:6" ht="30.75" hidden="1" customHeight="1" x14ac:dyDescent="0.2">
      <c r="A51" s="1">
        <v>26</v>
      </c>
      <c r="C51" s="35" t="s">
        <v>5</v>
      </c>
      <c r="D51" s="34">
        <v>1548</v>
      </c>
      <c r="E51" s="27">
        <f>IF(ISERROR(VLOOKUP($A51, '2. 2013 Continuity Schedule'!$A$20:$CR$90, MATCH('3. Appendix A'!$E$20, '2. 2013 Continuity Schedule'!$A$20:$CR$20,0),FALSE)), 0, VLOOKUP($A51, '2. 2013 Continuity Schedule'!$A$20:$CR$90, MATCH('3. Appendix A'!$E$20, '2. 2013 Continuity Schedule'!$A$20:$CR$20,0),FALSE))</f>
        <v>0</v>
      </c>
      <c r="F51" s="32"/>
    </row>
    <row r="52" spans="1:6" ht="30.75" hidden="1" customHeight="1" x14ac:dyDescent="0.2">
      <c r="A52" s="1">
        <v>27</v>
      </c>
      <c r="C52" s="35" t="s">
        <v>66</v>
      </c>
      <c r="D52" s="34">
        <v>1567</v>
      </c>
      <c r="E52" s="27">
        <f>IF(ISERROR(VLOOKUP($A52, '2. 2013 Continuity Schedule'!$A$20:$CR$90, MATCH('3. Appendix A'!$E$20, '2. 2013 Continuity Schedule'!$A$20:$CR$20,0),FALSE)), 0, VLOOKUP($A52, '2. 2013 Continuity Schedule'!$A$20:$CR$90, MATCH('3. Appendix A'!$E$20, '2. 2013 Continuity Schedule'!$A$20:$CR$20,0),FALSE))</f>
        <v>0</v>
      </c>
      <c r="F52" s="32"/>
    </row>
    <row r="53" spans="1:6" ht="30.75" hidden="1" customHeight="1" x14ac:dyDescent="0.2">
      <c r="A53" s="1">
        <v>28</v>
      </c>
      <c r="C53" s="35" t="s">
        <v>18</v>
      </c>
      <c r="D53" s="34">
        <v>1572</v>
      </c>
      <c r="E53" s="27">
        <f>IF(ISERROR(VLOOKUP($A53, '2. 2013 Continuity Schedule'!$A$20:$CR$90, MATCH('3. Appendix A'!$E$20, '2. 2013 Continuity Schedule'!$A$20:$CR$20,0),FALSE)), 0, VLOOKUP($A53, '2. 2013 Continuity Schedule'!$A$20:$CR$90, MATCH('3. Appendix A'!$E$20, '2. 2013 Continuity Schedule'!$A$20:$CR$20,0),FALSE))</f>
        <v>0</v>
      </c>
      <c r="F53" s="32"/>
    </row>
    <row r="54" spans="1:6" ht="30.75" hidden="1" customHeight="1" x14ac:dyDescent="0.2">
      <c r="A54" s="1">
        <v>29</v>
      </c>
      <c r="C54" s="35" t="s">
        <v>6</v>
      </c>
      <c r="D54" s="34">
        <v>1574</v>
      </c>
      <c r="E54" s="27">
        <f>IF(ISERROR(VLOOKUP($A54, '2. 2013 Continuity Schedule'!$A$20:$CR$90, MATCH('3. Appendix A'!$E$20, '2. 2013 Continuity Schedule'!$A$20:$CR$20,0),FALSE)), 0, VLOOKUP($A54, '2. 2013 Continuity Schedule'!$A$20:$CR$90, MATCH('3. Appendix A'!$E$20, '2. 2013 Continuity Schedule'!$A$20:$CR$20,0),FALSE))</f>
        <v>0</v>
      </c>
      <c r="F54" s="32"/>
    </row>
    <row r="55" spans="1:6" ht="30.75" hidden="1" customHeight="1" x14ac:dyDescent="0.2">
      <c r="A55" s="1">
        <v>30</v>
      </c>
      <c r="C55" s="35" t="s">
        <v>63</v>
      </c>
      <c r="D55" s="34">
        <v>1582</v>
      </c>
      <c r="E55" s="27">
        <f>IF(ISERROR(VLOOKUP($A55, '2. 2013 Continuity Schedule'!$A$20:$CR$90, MATCH('3. Appendix A'!$E$20, '2. 2013 Continuity Schedule'!$A$20:$CR$20,0),FALSE)), 0, VLOOKUP($A55, '2. 2013 Continuity Schedule'!$A$20:$CR$90, MATCH('3. Appendix A'!$E$20, '2. 2013 Continuity Schedule'!$A$20:$CR$20,0),FALSE))</f>
        <v>0</v>
      </c>
      <c r="F55" s="32"/>
    </row>
    <row r="56" spans="1:6" ht="30.75" hidden="1" customHeight="1" x14ac:dyDescent="0.2">
      <c r="A56" s="1">
        <v>31</v>
      </c>
      <c r="C56" s="35" t="s">
        <v>7</v>
      </c>
      <c r="D56" s="31">
        <v>2425</v>
      </c>
      <c r="E56" s="27">
        <f>IF(ISERROR(VLOOKUP($A56, '2. 2013 Continuity Schedule'!$A$20:$CR$90, MATCH('3. Appendix A'!$E$20, '2. 2013 Continuity Schedule'!$A$20:$CR$20,0),FALSE)), 0, VLOOKUP($A56, '2. 2013 Continuity Schedule'!$A$20:$CR$90, MATCH('3. Appendix A'!$E$20, '2. 2013 Continuity Schedule'!$A$20:$CR$20,0),FALSE))</f>
        <v>0</v>
      </c>
      <c r="F56" s="32"/>
    </row>
    <row r="57" spans="1:6" ht="30.75" hidden="1" customHeight="1" x14ac:dyDescent="0.2">
      <c r="A57" s="1">
        <v>32</v>
      </c>
      <c r="B57" s="7"/>
      <c r="C57" s="142" t="s">
        <v>16</v>
      </c>
      <c r="D57" s="34">
        <v>1562</v>
      </c>
      <c r="E57" s="27">
        <f>IF(ISERROR(VLOOKUP($A57, '2. 2013 Continuity Schedule'!$A$20:$CR$90, MATCH('3. Appendix A'!$E$20, '2. 2013 Continuity Schedule'!$A$20:$CR$20,0),FALSE)), 0, VLOOKUP($A57, '2. 2013 Continuity Schedule'!$A$20:$CR$90, MATCH('3. Appendix A'!$E$20, '2. 2013 Continuity Schedule'!$A$20:$CR$20,0),FALSE))</f>
        <v>0</v>
      </c>
      <c r="F57" s="32"/>
    </row>
    <row r="58" spans="1:6" ht="30.75" hidden="1" customHeight="1" x14ac:dyDescent="0.2">
      <c r="A58" s="1">
        <v>33</v>
      </c>
      <c r="B58" s="7"/>
      <c r="C58" s="143" t="s">
        <v>71</v>
      </c>
      <c r="D58" s="31">
        <v>1592</v>
      </c>
      <c r="E58" s="27">
        <f>IF(ISERROR(VLOOKUP($A58, '2. 2013 Continuity Schedule'!$A$20:$CR$90, MATCH('3. Appendix A'!$E$20, '2. 2013 Continuity Schedule'!$A$20:$CR$20,0),FALSE)), 0, VLOOKUP($A58, '2. 2013 Continuity Schedule'!$A$20:$CR$90, MATCH('3. Appendix A'!$E$20, '2. 2013 Continuity Schedule'!$A$20:$CR$20,0),FALSE))</f>
        <v>0</v>
      </c>
      <c r="F58" s="32"/>
    </row>
    <row r="59" spans="1:6" ht="30.75" hidden="1" customHeight="1" x14ac:dyDescent="0.2">
      <c r="A59" s="1">
        <v>34</v>
      </c>
      <c r="B59" s="7"/>
      <c r="C59" s="143" t="s">
        <v>70</v>
      </c>
      <c r="D59" s="31">
        <v>1592</v>
      </c>
      <c r="E59" s="27">
        <f>IF(ISERROR(VLOOKUP($A59, '2. 2013 Continuity Schedule'!$A$20:$CR$90, MATCH('3. Appendix A'!$E$20, '2. 2013 Continuity Schedule'!$A$20:$CR$20,0),FALSE)), 0, VLOOKUP($A59, '2. 2013 Continuity Schedule'!$A$20:$CR$90, MATCH('3. Appendix A'!$E$20, '2. 2013 Continuity Schedule'!$A$20:$CR$20,0),FALSE))</f>
        <v>0</v>
      </c>
      <c r="F59" s="32"/>
    </row>
    <row r="60" spans="1:6" ht="30.75" hidden="1" customHeight="1" x14ac:dyDescent="0.2">
      <c r="A60" s="1">
        <v>35</v>
      </c>
      <c r="B60" s="7"/>
      <c r="C60" s="143" t="s">
        <v>139</v>
      </c>
      <c r="D60" s="31">
        <v>1568</v>
      </c>
      <c r="E60" s="27">
        <f>IF(ISERROR(VLOOKUP($A60, '2. 2013 Continuity Schedule'!$A$20:$CR$90, MATCH('3. Appendix A'!$E$20, '2. 2013 Continuity Schedule'!$A$20:$CR$20,0),FALSE)), 0, VLOOKUP($A60, '2. 2013 Continuity Schedule'!$A$20:$CR$90, MATCH('3. Appendix A'!$E$20, '2. 2013 Continuity Schedule'!$A$20:$CR$20,0),FALSE))</f>
        <v>0</v>
      </c>
      <c r="F60" s="32"/>
    </row>
    <row r="61" spans="1:6" ht="30.75" hidden="1" customHeight="1" x14ac:dyDescent="0.2">
      <c r="A61" s="1">
        <v>36</v>
      </c>
      <c r="B61" s="7"/>
      <c r="C61" s="6" t="s">
        <v>197</v>
      </c>
      <c r="D61" s="8">
        <v>1555</v>
      </c>
      <c r="E61" s="27">
        <f>IF(ISERROR(VLOOKUP($A61, '2. 2013 Continuity Schedule'!$A$20:$CR$90, MATCH('3. Appendix A'!$E$20, '2. 2013 Continuity Schedule'!$A$20:$CR$20,0),FALSE)), 0, VLOOKUP($A61, '2. 2013 Continuity Schedule'!$A$20:$CR$90, MATCH('3. Appendix A'!$E$20, '2. 2013 Continuity Schedule'!$A$20:$CR$20,0),FALSE))</f>
        <v>0</v>
      </c>
      <c r="F61" s="32"/>
    </row>
    <row r="62" spans="1:6" ht="30.75" hidden="1" customHeight="1" x14ac:dyDescent="0.2">
      <c r="A62" s="1">
        <v>37</v>
      </c>
      <c r="B62" s="7"/>
      <c r="C62" s="6" t="s">
        <v>198</v>
      </c>
      <c r="D62" s="8">
        <v>1555</v>
      </c>
      <c r="E62" s="27">
        <f>IF(ISERROR(VLOOKUP($A62, '2. 2013 Continuity Schedule'!$A$20:$CR$90, MATCH('3. Appendix A'!$E$20, '2. 2013 Continuity Schedule'!$A$20:$CR$20,0),FALSE)), 0, VLOOKUP($A62, '2. 2013 Continuity Schedule'!$A$20:$CR$90, MATCH('3. Appendix A'!$E$20, '2. 2013 Continuity Schedule'!$A$20:$CR$20,0),FALSE))</f>
        <v>0</v>
      </c>
      <c r="F62" s="32"/>
    </row>
    <row r="63" spans="1:6" ht="30.75" hidden="1" customHeight="1" x14ac:dyDescent="0.2">
      <c r="A63" s="1">
        <v>38</v>
      </c>
      <c r="B63" s="7"/>
      <c r="C63" s="6" t="s">
        <v>199</v>
      </c>
      <c r="D63" s="8">
        <v>1555</v>
      </c>
      <c r="E63" s="27">
        <f>IF(ISERROR(VLOOKUP($A63, '2. 2013 Continuity Schedule'!$A$20:$CR$90, MATCH('3. Appendix A'!$E$20, '2. 2013 Continuity Schedule'!$A$20:$CR$20,0),FALSE)), 0, VLOOKUP($A63, '2. 2013 Continuity Schedule'!$A$20:$CR$90, MATCH('3. Appendix A'!$E$20, '2. 2013 Continuity Schedule'!$A$20:$CR$20,0),FALSE))</f>
        <v>0</v>
      </c>
      <c r="F63" s="32"/>
    </row>
    <row r="64" spans="1:6" ht="30.75" hidden="1" customHeight="1" x14ac:dyDescent="0.2">
      <c r="A64" s="1">
        <v>39</v>
      </c>
      <c r="B64" s="7"/>
      <c r="C64" s="6" t="s">
        <v>200</v>
      </c>
      <c r="D64" s="8">
        <v>1556</v>
      </c>
      <c r="E64" s="27">
        <f>IF(ISERROR(VLOOKUP($A64, '2. 2013 Continuity Schedule'!$A$20:$CR$90, MATCH('3. Appendix A'!$E$20, '2. 2013 Continuity Schedule'!$A$20:$CR$20,0),FALSE)), 0, VLOOKUP($A64, '2. 2013 Continuity Schedule'!$A$20:$CR$90, MATCH('3. Appendix A'!$E$20, '2. 2013 Continuity Schedule'!$A$20:$CR$20,0),FALSE))</f>
        <v>0</v>
      </c>
      <c r="F64" s="32"/>
    </row>
    <row r="65" spans="1:6" ht="30.75" hidden="1" customHeight="1" thickBot="1" x14ac:dyDescent="0.25">
      <c r="A65" s="1">
        <v>40</v>
      </c>
      <c r="B65" s="7"/>
      <c r="C65" s="143" t="s">
        <v>289</v>
      </c>
      <c r="D65" s="141">
        <v>1575</v>
      </c>
      <c r="E65" s="27">
        <f>IF(ISERROR(VLOOKUP($A65, '2. 2013 Continuity Schedule'!$A$20:$CR$90, MATCH('3. Appendix A'!$E$20, '2. 2013 Continuity Schedule'!$A$20:$CR$20,0),FALSE)), 0, VLOOKUP($A65, '2. 2013 Continuity Schedule'!$A$20:$CR$90, MATCH('3. Appendix A'!$E$20, '2. 2013 Continuity Schedule'!$A$20:$CR$20,0),FALSE))</f>
        <v>0</v>
      </c>
      <c r="F65" s="32"/>
    </row>
    <row r="66" spans="1:6" ht="30.75" customHeight="1" thickBot="1" x14ac:dyDescent="0.25">
      <c r="A66" s="1">
        <v>41</v>
      </c>
      <c r="B66" s="7"/>
      <c r="C66" s="143" t="s">
        <v>290</v>
      </c>
      <c r="D66" s="141">
        <v>1576</v>
      </c>
      <c r="E66" s="27">
        <f>IF(ISERROR(VLOOKUP($A66, '2. 2013 Continuity Schedule'!$A$20:$CR$90, MATCH('3. Appendix A'!$E$20, '2. 2013 Continuity Schedule'!$A$20:$CR$20,0),FALSE)), 0, VLOOKUP($A66, '2. 2013 Continuity Schedule'!$A$20:$CR$90, MATCH('3. Appendix A'!$E$20, '2. 2013 Continuity Schedule'!$A$20:$CR$20,0),FALSE))</f>
        <v>-39272.430686586398</v>
      </c>
      <c r="F66" s="32"/>
    </row>
    <row r="67" spans="1:6" ht="30.75" hidden="1" customHeight="1" x14ac:dyDescent="0.2">
      <c r="A67" s="1">
        <v>42</v>
      </c>
      <c r="B67" s="7"/>
      <c r="C67" s="142" t="s">
        <v>106</v>
      </c>
      <c r="D67" s="34">
        <v>1563</v>
      </c>
      <c r="E67" s="27">
        <f>IF(ISERROR(VLOOKUP($A67, '2. 2013 Continuity Schedule'!$A$20:$CR$90, MATCH('3. Appendix A'!$E$20, '2. 2013 Continuity Schedule'!$A$20:$CR$20,0),FALSE)), 0, VLOOKUP($A67, '2. 2013 Continuity Schedule'!$A$20:$CR$90, MATCH('3. Appendix A'!$E$20, '2. 2013 Continuity Schedule'!$A$20:$CR$20,0),FALSE))</f>
        <v>0</v>
      </c>
      <c r="F67" s="32"/>
    </row>
    <row r="68" spans="1:6" ht="30.75" hidden="1" customHeight="1" x14ac:dyDescent="0.2">
      <c r="A68" s="1">
        <v>43</v>
      </c>
      <c r="B68" s="7"/>
      <c r="C68" s="143" t="s">
        <v>72</v>
      </c>
      <c r="D68" s="31">
        <v>1592</v>
      </c>
      <c r="E68" s="27">
        <f>IF(ISERROR(VLOOKUP($A68, '2. 2013 Continuity Schedule'!$A$20:$CR$90, MATCH('3. Appendix A'!$E$20, '2. 2013 Continuity Schedule'!$A$20:$CR$20,0),FALSE)), 0, VLOOKUP($A68, '2. 2013 Continuity Schedule'!$A$20:$CR$90, MATCH('3. Appendix A'!$E$20, '2. 2013 Continuity Schedule'!$A$20:$CR$20,0),FALSE))</f>
        <v>0</v>
      </c>
      <c r="F68" s="32"/>
    </row>
    <row r="69" spans="1:6" ht="30.75" hidden="1" customHeight="1" thickBot="1" x14ac:dyDescent="0.25">
      <c r="A69" s="1">
        <v>44</v>
      </c>
      <c r="B69" s="7"/>
      <c r="C69" s="144" t="s">
        <v>108</v>
      </c>
      <c r="D69" s="34">
        <v>1595</v>
      </c>
      <c r="E69" s="27">
        <f>IF(ISERROR(VLOOKUP($A69, '2. 2013 Continuity Schedule'!$A$20:$CR$90, MATCH('3. Appendix A'!$E$20, '2. 2013 Continuity Schedule'!$A$20:$CR$20,0),FALSE)), 0, VLOOKUP($A69, '2. 2013 Continuity Schedule'!$A$20:$CR$90, MATCH('3. Appendix A'!$E$20, '2. 2013 Continuity Schedule'!$A$20:$CR$20,0),FALSE))</f>
        <v>0</v>
      </c>
      <c r="F69" s="38"/>
    </row>
    <row r="70" spans="1:6" x14ac:dyDescent="0.2">
      <c r="C70" s="40"/>
      <c r="D70" s="40"/>
      <c r="E70" s="40"/>
    </row>
  </sheetData>
  <sheetProtection password="F8BD" sheet="1" objects="1" scenarios="1"/>
  <mergeCells count="5">
    <mergeCell ref="E20:E22"/>
    <mergeCell ref="F20:F22"/>
    <mergeCell ref="C20:C22"/>
    <mergeCell ref="D20:D22"/>
    <mergeCell ref="B16:E16"/>
  </mergeCells>
  <phoneticPr fontId="14" type="noConversion"/>
  <conditionalFormatting sqref="F24:F34 F36:F69">
    <cfRule type="expression" dxfId="8"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6:O47"/>
  <sheetViews>
    <sheetView showGridLines="0" topLeftCell="K10" workbookViewId="0">
      <selection activeCell="N27" sqref="N27"/>
    </sheetView>
  </sheetViews>
  <sheetFormatPr defaultRowHeight="12.75" x14ac:dyDescent="0.2"/>
  <cols>
    <col min="2" max="2" width="41.285156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4" width="23.28515625" customWidth="1"/>
    <col min="15" max="15" width="20" customWidth="1"/>
  </cols>
  <sheetData>
    <row r="16" spans="2:9" ht="12.75" customHeight="1" x14ac:dyDescent="0.2">
      <c r="B16" s="307" t="s">
        <v>145</v>
      </c>
      <c r="C16" s="307"/>
      <c r="D16" s="307"/>
      <c r="E16" s="307"/>
      <c r="F16" s="307"/>
      <c r="G16" s="307"/>
      <c r="H16" s="307"/>
      <c r="I16" s="307"/>
    </row>
    <row r="17" spans="2:15" x14ac:dyDescent="0.2">
      <c r="B17" s="307"/>
      <c r="C17" s="307"/>
      <c r="D17" s="307"/>
      <c r="E17" s="307"/>
      <c r="F17" s="307"/>
      <c r="G17" s="307"/>
      <c r="H17" s="307"/>
      <c r="I17" s="307"/>
    </row>
    <row r="19" spans="2:15" x14ac:dyDescent="0.2">
      <c r="B19" s="314" t="s">
        <v>158</v>
      </c>
      <c r="C19" s="313" t="s">
        <v>143</v>
      </c>
      <c r="D19" s="308" t="s">
        <v>157</v>
      </c>
      <c r="E19" s="308" t="s">
        <v>137</v>
      </c>
      <c r="F19" s="308" t="s">
        <v>138</v>
      </c>
      <c r="G19" s="312" t="s">
        <v>131</v>
      </c>
      <c r="H19" s="312" t="s">
        <v>132</v>
      </c>
      <c r="I19" s="312" t="s">
        <v>133</v>
      </c>
      <c r="J19" s="312" t="s">
        <v>146</v>
      </c>
      <c r="K19" s="309" t="s">
        <v>134</v>
      </c>
      <c r="L19" s="309" t="s">
        <v>135</v>
      </c>
      <c r="M19" s="309" t="s">
        <v>136</v>
      </c>
      <c r="N19" s="309" t="s">
        <v>297</v>
      </c>
      <c r="O19" s="310" t="s">
        <v>140</v>
      </c>
    </row>
    <row r="20" spans="2:15" ht="45.75" customHeight="1" x14ac:dyDescent="0.2">
      <c r="B20" s="315"/>
      <c r="C20" s="313"/>
      <c r="D20" s="308"/>
      <c r="E20" s="308"/>
      <c r="F20" s="308"/>
      <c r="G20" s="312"/>
      <c r="H20" s="312"/>
      <c r="I20" s="312"/>
      <c r="J20" s="312"/>
      <c r="K20" s="309"/>
      <c r="L20" s="309"/>
      <c r="M20" s="309"/>
      <c r="N20" s="309"/>
      <c r="O20" s="310"/>
    </row>
    <row r="21" spans="2:15" x14ac:dyDescent="0.2">
      <c r="B21" s="241" t="s">
        <v>298</v>
      </c>
      <c r="C21" s="148" t="s">
        <v>303</v>
      </c>
      <c r="D21" s="242">
        <v>1788</v>
      </c>
      <c r="E21" s="243">
        <v>19634780</v>
      </c>
      <c r="F21" s="243"/>
      <c r="G21" s="243">
        <v>911692</v>
      </c>
      <c r="H21" s="119">
        <f>IF(ISERROR(F21/E21*G21), 0, F21/E21*G21)</f>
        <v>0</v>
      </c>
      <c r="I21" s="244">
        <v>546828</v>
      </c>
      <c r="J21" s="150"/>
      <c r="K21" s="150"/>
      <c r="L21" s="150"/>
      <c r="M21" s="150">
        <v>0.68</v>
      </c>
      <c r="N21" s="150"/>
      <c r="O21" s="149"/>
    </row>
    <row r="22" spans="2:15" x14ac:dyDescent="0.2">
      <c r="B22" s="241" t="s">
        <v>299</v>
      </c>
      <c r="C22" s="148" t="s">
        <v>303</v>
      </c>
      <c r="D22" s="242">
        <v>157</v>
      </c>
      <c r="E22" s="243">
        <v>4742923</v>
      </c>
      <c r="F22" s="243"/>
      <c r="G22" s="243">
        <v>312122</v>
      </c>
      <c r="H22" s="119">
        <f t="shared" ref="H22:H40" si="0">IF(ISERROR(F22/E22*G22), 0, F22/E22*G22)</f>
        <v>0</v>
      </c>
      <c r="I22" s="244">
        <v>119776</v>
      </c>
      <c r="J22" s="150"/>
      <c r="K22" s="150"/>
      <c r="L22" s="150"/>
      <c r="M22" s="150">
        <v>0.16</v>
      </c>
      <c r="N22" s="150"/>
      <c r="O22" s="149"/>
    </row>
    <row r="23" spans="2:15" x14ac:dyDescent="0.2">
      <c r="B23" s="241" t="s">
        <v>300</v>
      </c>
      <c r="C23" s="148" t="s">
        <v>304</v>
      </c>
      <c r="D23" s="242">
        <v>11</v>
      </c>
      <c r="E23" s="243">
        <v>4292894</v>
      </c>
      <c r="F23" s="243">
        <v>12486</v>
      </c>
      <c r="G23" s="243">
        <v>4292844</v>
      </c>
      <c r="H23" s="119">
        <f t="shared" si="0"/>
        <v>12485.854573627954</v>
      </c>
      <c r="I23" s="244">
        <v>89668</v>
      </c>
      <c r="J23" s="150"/>
      <c r="K23" s="150"/>
      <c r="L23" s="150"/>
      <c r="M23" s="150">
        <v>0.14000000000000001</v>
      </c>
      <c r="N23" s="150"/>
      <c r="O23" s="149"/>
    </row>
    <row r="24" spans="2:15" x14ac:dyDescent="0.2">
      <c r="B24" s="241" t="s">
        <v>301</v>
      </c>
      <c r="C24" s="148" t="s">
        <v>303</v>
      </c>
      <c r="D24" s="242">
        <v>19</v>
      </c>
      <c r="E24" s="243">
        <v>89208</v>
      </c>
      <c r="F24" s="243"/>
      <c r="G24" s="243">
        <v>14167</v>
      </c>
      <c r="H24" s="119">
        <f t="shared" si="0"/>
        <v>0</v>
      </c>
      <c r="I24" s="244">
        <v>10555</v>
      </c>
      <c r="J24" s="150"/>
      <c r="K24" s="150"/>
      <c r="L24" s="150"/>
      <c r="M24" s="150">
        <v>3.0999999999999999E-3</v>
      </c>
      <c r="N24" s="150"/>
      <c r="O24" s="149"/>
    </row>
    <row r="25" spans="2:15" x14ac:dyDescent="0.2">
      <c r="B25" s="241" t="s">
        <v>302</v>
      </c>
      <c r="C25" s="148" t="s">
        <v>304</v>
      </c>
      <c r="D25" s="242">
        <v>409</v>
      </c>
      <c r="E25" s="243">
        <v>355537</v>
      </c>
      <c r="F25" s="243">
        <v>1003</v>
      </c>
      <c r="G25" s="243">
        <v>355537</v>
      </c>
      <c r="H25" s="119">
        <f t="shared" si="0"/>
        <v>1003</v>
      </c>
      <c r="I25" s="244">
        <v>14483</v>
      </c>
      <c r="J25" s="150"/>
      <c r="K25" s="150"/>
      <c r="L25" s="150"/>
      <c r="M25" s="150">
        <v>1.23E-2</v>
      </c>
      <c r="N25" s="150"/>
      <c r="O25" s="149"/>
    </row>
    <row r="26" spans="2:15" x14ac:dyDescent="0.2">
      <c r="B26" s="147"/>
      <c r="C26" s="148"/>
      <c r="D26" s="149"/>
      <c r="E26" s="149"/>
      <c r="F26" s="149"/>
      <c r="G26" s="149"/>
      <c r="H26" s="119">
        <f t="shared" si="0"/>
        <v>0</v>
      </c>
      <c r="I26" s="149"/>
      <c r="J26" s="150"/>
      <c r="K26" s="150"/>
      <c r="L26" s="150"/>
      <c r="M26" s="150"/>
      <c r="N26" s="150"/>
      <c r="O26" s="149"/>
    </row>
    <row r="27" spans="2:15" x14ac:dyDescent="0.2">
      <c r="B27" s="147"/>
      <c r="C27" s="148"/>
      <c r="D27" s="149"/>
      <c r="E27" s="149"/>
      <c r="F27" s="149"/>
      <c r="G27" s="149"/>
      <c r="H27" s="119">
        <f t="shared" si="0"/>
        <v>0</v>
      </c>
      <c r="I27" s="149"/>
      <c r="J27" s="150"/>
      <c r="K27" s="150"/>
      <c r="L27" s="150"/>
      <c r="M27" s="150"/>
      <c r="N27" s="150"/>
      <c r="O27" s="149"/>
    </row>
    <row r="28" spans="2:15" x14ac:dyDescent="0.2">
      <c r="B28" s="147"/>
      <c r="C28" s="148"/>
      <c r="D28" s="149"/>
      <c r="E28" s="149"/>
      <c r="F28" s="149"/>
      <c r="G28" s="149"/>
      <c r="H28" s="119">
        <f t="shared" si="0"/>
        <v>0</v>
      </c>
      <c r="I28" s="149"/>
      <c r="J28" s="150"/>
      <c r="K28" s="150"/>
      <c r="L28" s="150"/>
      <c r="M28" s="150"/>
      <c r="N28" s="150"/>
      <c r="O28" s="149"/>
    </row>
    <row r="29" spans="2:15" x14ac:dyDescent="0.2">
      <c r="B29" s="147"/>
      <c r="C29" s="148"/>
      <c r="D29" s="149"/>
      <c r="E29" s="149"/>
      <c r="F29" s="149"/>
      <c r="G29" s="149"/>
      <c r="H29" s="119">
        <f t="shared" si="0"/>
        <v>0</v>
      </c>
      <c r="I29" s="149"/>
      <c r="J29" s="150"/>
      <c r="K29" s="150"/>
      <c r="L29" s="150"/>
      <c r="M29" s="150"/>
      <c r="N29" s="150"/>
      <c r="O29" s="149"/>
    </row>
    <row r="30" spans="2:15" x14ac:dyDescent="0.2">
      <c r="B30" s="147"/>
      <c r="C30" s="148"/>
      <c r="D30" s="149"/>
      <c r="E30" s="149"/>
      <c r="F30" s="149"/>
      <c r="G30" s="149"/>
      <c r="H30" s="119">
        <f t="shared" si="0"/>
        <v>0</v>
      </c>
      <c r="I30" s="149"/>
      <c r="J30" s="150"/>
      <c r="K30" s="150"/>
      <c r="L30" s="150"/>
      <c r="M30" s="150"/>
      <c r="N30" s="150"/>
      <c r="O30" s="149"/>
    </row>
    <row r="31" spans="2:15" x14ac:dyDescent="0.2">
      <c r="B31" s="147"/>
      <c r="C31" s="148"/>
      <c r="D31" s="149"/>
      <c r="E31" s="149"/>
      <c r="F31" s="149"/>
      <c r="G31" s="149"/>
      <c r="H31" s="119">
        <f t="shared" si="0"/>
        <v>0</v>
      </c>
      <c r="I31" s="149"/>
      <c r="J31" s="150"/>
      <c r="K31" s="150"/>
      <c r="L31" s="150"/>
      <c r="M31" s="150"/>
      <c r="N31" s="150"/>
      <c r="O31" s="149"/>
    </row>
    <row r="32" spans="2:15" x14ac:dyDescent="0.2">
      <c r="B32" s="147"/>
      <c r="C32" s="148"/>
      <c r="D32" s="149"/>
      <c r="E32" s="149"/>
      <c r="F32" s="149"/>
      <c r="G32" s="149"/>
      <c r="H32" s="119">
        <f t="shared" si="0"/>
        <v>0</v>
      </c>
      <c r="I32" s="149"/>
      <c r="J32" s="150"/>
      <c r="K32" s="150"/>
      <c r="L32" s="150"/>
      <c r="M32" s="150"/>
      <c r="N32" s="150"/>
      <c r="O32" s="149"/>
    </row>
    <row r="33" spans="1:15" x14ac:dyDescent="0.2">
      <c r="B33" s="147"/>
      <c r="C33" s="148"/>
      <c r="D33" s="149"/>
      <c r="E33" s="149"/>
      <c r="F33" s="149"/>
      <c r="G33" s="149"/>
      <c r="H33" s="119">
        <f t="shared" si="0"/>
        <v>0</v>
      </c>
      <c r="I33" s="149"/>
      <c r="J33" s="150"/>
      <c r="K33" s="150"/>
      <c r="L33" s="150"/>
      <c r="M33" s="150"/>
      <c r="N33" s="150"/>
      <c r="O33" s="149"/>
    </row>
    <row r="34" spans="1:15" x14ac:dyDescent="0.2">
      <c r="B34" s="147"/>
      <c r="C34" s="148"/>
      <c r="D34" s="149"/>
      <c r="E34" s="149"/>
      <c r="F34" s="149"/>
      <c r="G34" s="149"/>
      <c r="H34" s="119">
        <f t="shared" si="0"/>
        <v>0</v>
      </c>
      <c r="I34" s="149"/>
      <c r="J34" s="150"/>
      <c r="K34" s="150"/>
      <c r="L34" s="150"/>
      <c r="M34" s="150"/>
      <c r="N34" s="150"/>
      <c r="O34" s="149"/>
    </row>
    <row r="35" spans="1:15" x14ac:dyDescent="0.2">
      <c r="B35" s="147"/>
      <c r="C35" s="148"/>
      <c r="D35" s="149"/>
      <c r="E35" s="149"/>
      <c r="F35" s="149"/>
      <c r="G35" s="149"/>
      <c r="H35" s="119">
        <f t="shared" si="0"/>
        <v>0</v>
      </c>
      <c r="I35" s="149"/>
      <c r="J35" s="150"/>
      <c r="K35" s="150"/>
      <c r="L35" s="150"/>
      <c r="M35" s="150"/>
      <c r="N35" s="150"/>
      <c r="O35" s="149"/>
    </row>
    <row r="36" spans="1:15" x14ac:dyDescent="0.2">
      <c r="B36" s="147"/>
      <c r="C36" s="148"/>
      <c r="D36" s="149"/>
      <c r="E36" s="149"/>
      <c r="F36" s="149"/>
      <c r="G36" s="149"/>
      <c r="H36" s="119">
        <f t="shared" si="0"/>
        <v>0</v>
      </c>
      <c r="I36" s="149"/>
      <c r="J36" s="150"/>
      <c r="K36" s="150"/>
      <c r="L36" s="150"/>
      <c r="M36" s="150"/>
      <c r="N36" s="150"/>
      <c r="O36" s="149"/>
    </row>
    <row r="37" spans="1:15" x14ac:dyDescent="0.2">
      <c r="B37" s="147"/>
      <c r="C37" s="148"/>
      <c r="D37" s="149"/>
      <c r="E37" s="149"/>
      <c r="F37" s="149"/>
      <c r="G37" s="149"/>
      <c r="H37" s="119">
        <f t="shared" si="0"/>
        <v>0</v>
      </c>
      <c r="I37" s="149"/>
      <c r="J37" s="150"/>
      <c r="K37" s="150"/>
      <c r="L37" s="150"/>
      <c r="M37" s="150"/>
      <c r="N37" s="150"/>
      <c r="O37" s="149"/>
    </row>
    <row r="38" spans="1:15" x14ac:dyDescent="0.2">
      <c r="B38" s="147"/>
      <c r="C38" s="148"/>
      <c r="D38" s="149"/>
      <c r="E38" s="149"/>
      <c r="F38" s="149"/>
      <c r="G38" s="149"/>
      <c r="H38" s="119">
        <f t="shared" si="0"/>
        <v>0</v>
      </c>
      <c r="I38" s="149"/>
      <c r="J38" s="150"/>
      <c r="K38" s="150"/>
      <c r="L38" s="150"/>
      <c r="M38" s="150"/>
      <c r="N38" s="150"/>
      <c r="O38" s="149"/>
    </row>
    <row r="39" spans="1:15" x14ac:dyDescent="0.2">
      <c r="B39" s="147"/>
      <c r="C39" s="148"/>
      <c r="D39" s="149"/>
      <c r="E39" s="149"/>
      <c r="F39" s="149"/>
      <c r="G39" s="149"/>
      <c r="H39" s="119">
        <f t="shared" si="0"/>
        <v>0</v>
      </c>
      <c r="I39" s="149"/>
      <c r="J39" s="150"/>
      <c r="K39" s="150"/>
      <c r="L39" s="150"/>
      <c r="M39" s="150"/>
      <c r="N39" s="150"/>
      <c r="O39" s="149"/>
    </row>
    <row r="40" spans="1:15" x14ac:dyDescent="0.2">
      <c r="B40" s="147"/>
      <c r="C40" s="148"/>
      <c r="D40" s="149"/>
      <c r="E40" s="149"/>
      <c r="F40" s="149"/>
      <c r="G40" s="149"/>
      <c r="H40" s="119">
        <f t="shared" si="0"/>
        <v>0</v>
      </c>
      <c r="I40" s="149"/>
      <c r="J40" s="150"/>
      <c r="K40" s="150"/>
      <c r="L40" s="150"/>
      <c r="M40" s="150"/>
      <c r="N40" s="150"/>
      <c r="O40" s="149"/>
    </row>
    <row r="41" spans="1:15" x14ac:dyDescent="0.2">
      <c r="B41" s="66" t="s">
        <v>144</v>
      </c>
      <c r="C41" s="65"/>
      <c r="D41" s="96">
        <f>SUM(D21:D40)</f>
        <v>2384</v>
      </c>
      <c r="E41" s="96">
        <f>SUM(E21:E40)</f>
        <v>29115342</v>
      </c>
      <c r="F41" s="96">
        <f t="shared" ref="F41:O41" si="1">SUM(F21:F40)</f>
        <v>13489</v>
      </c>
      <c r="G41" s="96">
        <f t="shared" si="1"/>
        <v>5886362</v>
      </c>
      <c r="H41" s="96">
        <f t="shared" si="1"/>
        <v>13488.854573627954</v>
      </c>
      <c r="I41" s="67">
        <f t="shared" si="1"/>
        <v>781310</v>
      </c>
      <c r="J41" s="97">
        <f t="shared" si="1"/>
        <v>0</v>
      </c>
      <c r="K41" s="97">
        <f t="shared" si="1"/>
        <v>0</v>
      </c>
      <c r="L41" s="97">
        <f t="shared" si="1"/>
        <v>0</v>
      </c>
      <c r="M41" s="97">
        <f t="shared" si="1"/>
        <v>0.99540000000000006</v>
      </c>
      <c r="N41" s="97">
        <f t="shared" si="1"/>
        <v>0</v>
      </c>
      <c r="O41" s="67">
        <f t="shared" si="1"/>
        <v>0</v>
      </c>
    </row>
    <row r="42" spans="1:15" x14ac:dyDescent="0.2">
      <c r="B42" s="60"/>
      <c r="M42" s="68"/>
      <c r="N42" s="68" t="s">
        <v>147</v>
      </c>
      <c r="O42" s="69">
        <f>'2. 2013 Continuity Schedule'!CP72</f>
        <v>0</v>
      </c>
    </row>
    <row r="43" spans="1:15" x14ac:dyDescent="0.2">
      <c r="B43" s="60"/>
      <c r="M43" s="68"/>
      <c r="N43" s="68" t="s">
        <v>148</v>
      </c>
      <c r="O43" s="70">
        <f>O41-O42</f>
        <v>0</v>
      </c>
    </row>
    <row r="44" spans="1:15" x14ac:dyDescent="0.2">
      <c r="B44" s="60"/>
    </row>
    <row r="45" spans="1:15" x14ac:dyDescent="0.2">
      <c r="A45" s="311" t="s">
        <v>141</v>
      </c>
      <c r="B45" s="311"/>
      <c r="C45" s="311"/>
      <c r="D45" s="311"/>
      <c r="E45" s="311"/>
      <c r="F45" s="311"/>
      <c r="G45" s="311"/>
      <c r="H45" s="311"/>
    </row>
    <row r="46" spans="1:15" ht="25.5" customHeight="1" x14ac:dyDescent="0.2">
      <c r="A46" s="311"/>
      <c r="B46" s="311"/>
      <c r="C46" s="311"/>
      <c r="D46" s="311"/>
      <c r="E46" s="311"/>
      <c r="F46" s="311"/>
      <c r="G46" s="311"/>
      <c r="H46" s="311"/>
    </row>
    <row r="47" spans="1:15" ht="17.25" x14ac:dyDescent="0.2">
      <c r="A47" s="311" t="s">
        <v>142</v>
      </c>
      <c r="B47" s="311"/>
      <c r="C47" s="311"/>
      <c r="D47" s="311"/>
      <c r="E47" s="311"/>
      <c r="F47" s="311"/>
      <c r="G47" s="311"/>
      <c r="H47" s="311"/>
    </row>
  </sheetData>
  <sheetProtection password="F8BD" sheet="1" objects="1" scenarios="1"/>
  <mergeCells count="17">
    <mergeCell ref="A47:H47"/>
    <mergeCell ref="F19:F20"/>
    <mergeCell ref="E19:E20"/>
    <mergeCell ref="C19:C20"/>
    <mergeCell ref="B19:B20"/>
    <mergeCell ref="G19:G20"/>
    <mergeCell ref="H19:H20"/>
    <mergeCell ref="B16:I17"/>
    <mergeCell ref="D19:D20"/>
    <mergeCell ref="M19:M20"/>
    <mergeCell ref="O19:O20"/>
    <mergeCell ref="A45:H46"/>
    <mergeCell ref="I19:I20"/>
    <mergeCell ref="J19:J20"/>
    <mergeCell ref="K19:K20"/>
    <mergeCell ref="L19:L20"/>
    <mergeCell ref="N19:N20"/>
  </mergeCells>
  <dataValidations count="1">
    <dataValidation type="list" allowBlank="1" showInputMessage="1" showErrorMessage="1" sqref="C21:C40">
      <formula1>"kW, kWh"</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56"/>
  <sheetViews>
    <sheetView showGridLines="0" topLeftCell="A13" workbookViewId="0">
      <selection activeCell="F12" sqref="F12"/>
    </sheetView>
  </sheetViews>
  <sheetFormatPr defaultRowHeight="12.75" x14ac:dyDescent="0.2"/>
  <cols>
    <col min="1" max="1" width="1.140625" style="60" customWidth="1"/>
    <col min="2" max="2" width="66.28515625" style="60" bestFit="1" customWidth="1"/>
    <col min="3" max="3" width="9.140625" style="60"/>
    <col min="4" max="4" width="14.5703125" style="60" customWidth="1"/>
    <col min="5" max="5" width="14.7109375" style="60" customWidth="1"/>
    <col min="6" max="25" width="24.140625" style="60" customWidth="1"/>
    <col min="26" max="16384" width="9.140625" style="60"/>
  </cols>
  <sheetData>
    <row r="1" spans="2:25" ht="143.25" customHeight="1" x14ac:dyDescent="0.2"/>
    <row r="4" spans="2:25" ht="39" customHeight="1" x14ac:dyDescent="0.2">
      <c r="D4" s="72" t="s">
        <v>162</v>
      </c>
      <c r="E4" s="71" t="s">
        <v>155</v>
      </c>
      <c r="F4" s="72" t="str">
        <f>IF(LEN(TRIM('4. Billing Determinants'!$B21))=0, "", '4. Billing Determinants'!$B21)</f>
        <v>Residential</v>
      </c>
      <c r="G4" s="72" t="str">
        <f>IF(LEN(TRIM('4. Billing Determinants'!$B22))=0, "", '4. Billing Determinants'!$B22)</f>
        <v>General Service &lt; 50 kW</v>
      </c>
      <c r="H4" s="72" t="str">
        <f>IF(LEN(TRIM('4. Billing Determinants'!$B23))=0, "", '4. Billing Determinants'!$B23)</f>
        <v>General Service &gt; 50 to 4999 kW</v>
      </c>
      <c r="I4" s="72" t="str">
        <f>IF(LEN(TRIM('4. Billing Determinants'!$B24))=0, "", '4. Billing Determinants'!$B24)</f>
        <v>Unmetered Scattered Load</v>
      </c>
      <c r="J4" s="72" t="str">
        <f>IF(LEN(TRIM('4. Billing Determinants'!$B25))=0, "", '4. Billing Determinants'!$B25)</f>
        <v>Street Lighting</v>
      </c>
      <c r="K4" s="72" t="str">
        <f>IF(LEN(TRIM('4. Billing Determinants'!$B26))=0, "", '4. Billing Determinants'!$B26)</f>
        <v/>
      </c>
      <c r="L4" s="72" t="str">
        <f>IF(LEN(TRIM('4. Billing Determinants'!$B27))=0, "", '4. Billing Determinants'!$B27)</f>
        <v/>
      </c>
      <c r="M4" s="72" t="str">
        <f>IF(LEN(TRIM('4. Billing Determinants'!$B28))=0, "", '4. Billing Determinants'!$B28)</f>
        <v/>
      </c>
      <c r="N4" s="72" t="str">
        <f>IF(LEN(TRIM('4. Billing Determinants'!$B29))=0, "", '4. Billing Determinants'!$B29)</f>
        <v/>
      </c>
      <c r="O4" s="72" t="str">
        <f>IF(LEN(TRIM('4. Billing Determinants'!$B30))=0, "", '4. Billing Determinants'!$B30)</f>
        <v/>
      </c>
      <c r="P4" s="72" t="str">
        <f>IF(LEN(TRIM('4. Billing Determinants'!$B31))=0, "", '4. Billing Determinants'!$B31)</f>
        <v/>
      </c>
      <c r="Q4" s="72" t="str">
        <f>IF(LEN(TRIM('4. Billing Determinants'!$B32))=0, "", '4. Billing Determinants'!$B32)</f>
        <v/>
      </c>
      <c r="R4" s="72" t="str">
        <f>IF(LEN(TRIM('4. Billing Determinants'!$B33))=0, "", '4. Billing Determinants'!$B33)</f>
        <v/>
      </c>
      <c r="S4" s="72" t="str">
        <f>IF(LEN(TRIM('4. Billing Determinants'!$B34))=0, "", '4. Billing Determinants'!$B34)</f>
        <v/>
      </c>
      <c r="T4" s="72" t="str">
        <f>IF(LEN(TRIM('4. Billing Determinants'!$B35))=0, "", '4. Billing Determinants'!$B35)</f>
        <v/>
      </c>
      <c r="U4" s="72" t="str">
        <f>IF(LEN(TRIM('4. Billing Determinants'!$B36))=0, "", '4. Billing Determinants'!$B36)</f>
        <v/>
      </c>
      <c r="V4" s="72" t="str">
        <f>IF(LEN(TRIM('4. Billing Determinants'!$B37))=0, "", '4. Billing Determinants'!$B37)</f>
        <v/>
      </c>
      <c r="W4" s="72" t="str">
        <f>IF(LEN(TRIM('4. Billing Determinants'!$B38))=0, "", '4. Billing Determinants'!$B38)</f>
        <v/>
      </c>
      <c r="X4" s="72" t="str">
        <f>IF(LEN(TRIM('4. Billing Determinants'!$B39))=0, "", '4. Billing Determinants'!$B39)</f>
        <v/>
      </c>
      <c r="Y4" s="72" t="str">
        <f>IF(LEN(TRIM('4. Billing Determinants'!$B40))=0, "", '4. Billing Determinants'!$B40)</f>
        <v/>
      </c>
    </row>
    <row r="5" spans="2:25" x14ac:dyDescent="0.2">
      <c r="B5" s="73" t="s">
        <v>62</v>
      </c>
      <c r="C5" s="74">
        <v>1550</v>
      </c>
      <c r="D5" s="75">
        <f>'2. 2013 Continuity Schedule'!CP24</f>
        <v>21141.27</v>
      </c>
      <c r="E5" s="145" t="s">
        <v>303</v>
      </c>
      <c r="F5" s="75">
        <f>IFERROR(IF(F$4="",0,IF($E5="kWh",VLOOKUP(F$4,'4. Billing Determinants'!$B$19:$O$41,4,0)/'4. Billing Determinants'!$E$41*$D5,IF($E5="kW",VLOOKUP(F$4,'4. Billing Determinants'!$B$19:$O$41,5,0)/'4. Billing Determinants'!$F$41*$D5,IF($E5="Non-RPP kWh",VLOOKUP(F$4,'4. Billing Determinants'!$B$19:$O$41,6,0)/'4. Billing Determinants'!$G$41*$D5,IF($E5="Distribution Rev.",VLOOKUP(F$4,'4. Billing Determinants'!$B$19:$O$41,8,0)/'4. Billing Determinants'!$I$41*$D5, VLOOKUP(F$4,'4. Billing Determinants'!$B$19:$O$41,3,0)/'4. Billing Determinants'!$D$41*$D5))))),0)</f>
        <v>14257.23199028883</v>
      </c>
      <c r="G5" s="75">
        <f>IFERROR(IF(G$4="",0,IF($E5="kWh",VLOOKUP(G$4,'4. Billing Determinants'!$B$19:$O$41,4,0)/'4. Billing Determinants'!$E$41*$D5,IF($E5="kW",VLOOKUP(G$4,'4. Billing Determinants'!$B$19:$O$41,5,0)/'4. Billing Determinants'!$F$41*$D5,IF($E5="Non-RPP kWh",VLOOKUP(G$4,'4. Billing Determinants'!$B$19:$O$41,6,0)/'4. Billing Determinants'!$G$41*$D5,IF($E5="Distribution Rev.",VLOOKUP(G$4,'4. Billing Determinants'!$B$19:$O$41,8,0)/'4. Billing Determinants'!$I$41*$D5, VLOOKUP(G$4,'4. Billing Determinants'!$B$19:$O$41,3,0)/'4. Billing Determinants'!$D$41*$D5))))),0)</f>
        <v>3443.9374173317287</v>
      </c>
      <c r="H5" s="75">
        <f>IFERROR(IF(H$4="",0,IF($E5="kWh",VLOOKUP(H$4,'4. Billing Determinants'!$B$19:$O$41,4,0)/'4. Billing Determinants'!$E$41*$D5,IF($E5="kW",VLOOKUP(H$4,'4. Billing Determinants'!$B$19:$O$41,5,0)/'4. Billing Determinants'!$F$41*$D5,IF($E5="Non-RPP kWh",VLOOKUP(H$4,'4. Billing Determinants'!$B$19:$O$41,6,0)/'4. Billing Determinants'!$G$41*$D5,IF($E5="Distribution Rev.",VLOOKUP(H$4,'4. Billing Determinants'!$B$19:$O$41,8,0)/'4. Billing Determinants'!$I$41*$D5, VLOOKUP(H$4,'4. Billing Determinants'!$B$19:$O$41,3,0)/'4. Billing Determinants'!$D$41*$D5))))),0)</f>
        <v>3117.1617745510257</v>
      </c>
      <c r="I5" s="75">
        <f>IFERROR(IF(I$4="",0,IF($E5="kWh",VLOOKUP(I$4,'4. Billing Determinants'!$B$19:$O$41,4,0)/'4. Billing Determinants'!$E$41*$D5,IF($E5="kW",VLOOKUP(I$4,'4. Billing Determinants'!$B$19:$O$41,5,0)/'4. Billing Determinants'!$F$41*$D5,IF($E5="Non-RPP kWh",VLOOKUP(I$4,'4. Billing Determinants'!$B$19:$O$41,6,0)/'4. Billing Determinants'!$G$41*$D5,IF($E5="Distribution Rev.",VLOOKUP(I$4,'4. Billing Determinants'!$B$19:$O$41,8,0)/'4. Billing Determinants'!$I$41*$D5, VLOOKUP(I$4,'4. Billing Determinants'!$B$19:$O$41,3,0)/'4. Billing Determinants'!$D$41*$D5))))),0)</f>
        <v>64.775828982534364</v>
      </c>
      <c r="J5" s="75">
        <f>IFERROR(IF(J$4="",0,IF($E5="kWh",VLOOKUP(J$4,'4. Billing Determinants'!$B$19:$O$41,4,0)/'4. Billing Determinants'!$E$41*$D5,IF($E5="kW",VLOOKUP(J$4,'4. Billing Determinants'!$B$19:$O$41,5,0)/'4. Billing Determinants'!$F$41*$D5,IF($E5="Non-RPP kWh",VLOOKUP(J$4,'4. Billing Determinants'!$B$19:$O$41,6,0)/'4. Billing Determinants'!$G$41*$D5,IF($E5="Distribution Rev.",VLOOKUP(J$4,'4. Billing Determinants'!$B$19:$O$41,8,0)/'4. Billing Determinants'!$I$41*$D5, VLOOKUP(J$4,'4. Billing Determinants'!$B$19:$O$41,3,0)/'4. Billing Determinants'!$D$41*$D5))))),0)</f>
        <v>258.16298884588065</v>
      </c>
      <c r="K5" s="75">
        <f>IFERROR(IF(K$4="",0,IF($E5="kWh",VLOOKUP(K$4,'4. Billing Determinants'!$B$19:$O$41,4,0)/'4. Billing Determinants'!$E$41*$D5,IF($E5="kW",VLOOKUP(K$4,'4. Billing Determinants'!$B$19:$O$41,5,0)/'4. Billing Determinants'!$F$41*$D5,IF($E5="Non-RPP kWh",VLOOKUP(K$4,'4. Billing Determinants'!$B$19:$O$41,6,0)/'4. Billing Determinants'!$G$41*$D5,IF($E5="Distribution Rev.",VLOOKUP(K$4,'4. Billing Determinants'!$B$19:$O$41,8,0)/'4. Billing Determinants'!$I$41*$D5, VLOOKUP(K$4,'4. Billing Determinants'!$B$19:$O$41,3,0)/'4. Billing Determinants'!$D$41*$D5))))),0)</f>
        <v>0</v>
      </c>
      <c r="L5" s="75">
        <f>IFERROR(IF(L$4="",0,IF($E5="kWh",VLOOKUP(L$4,'4. Billing Determinants'!$B$19:$O$41,4,0)/'4. Billing Determinants'!$E$41*$D5,IF($E5="kW",VLOOKUP(L$4,'4. Billing Determinants'!$B$19:$O$41,5,0)/'4. Billing Determinants'!$F$41*$D5,IF($E5="Non-RPP kWh",VLOOKUP(L$4,'4. Billing Determinants'!$B$19:$O$41,6,0)/'4. Billing Determinants'!$G$41*$D5,IF($E5="Distribution Rev.",VLOOKUP(L$4,'4. Billing Determinants'!$B$19:$O$41,8,0)/'4. Billing Determinants'!$I$41*$D5, VLOOKUP(L$4,'4. Billing Determinants'!$B$19:$O$41,3,0)/'4. Billing Determinants'!$D$41*$D5))))),0)</f>
        <v>0</v>
      </c>
      <c r="M5" s="75">
        <f>IFERROR(IF(M$4="",0,IF($E5="kWh",VLOOKUP(M$4,'4. Billing Determinants'!$B$19:$O$41,4,0)/'4. Billing Determinants'!$E$41*$D5,IF($E5="kW",VLOOKUP(M$4,'4. Billing Determinants'!$B$19:$O$41,5,0)/'4. Billing Determinants'!$F$41*$D5,IF($E5="Non-RPP kWh",VLOOKUP(M$4,'4. Billing Determinants'!$B$19:$O$41,6,0)/'4. Billing Determinants'!$G$41*$D5,IF($E5="Distribution Rev.",VLOOKUP(M$4,'4. Billing Determinants'!$B$19:$O$41,8,0)/'4. Billing Determinants'!$I$41*$D5, VLOOKUP(M$4,'4. Billing Determinants'!$B$19:$O$41,3,0)/'4. Billing Determinants'!$D$41*$D5))))),0)</f>
        <v>0</v>
      </c>
      <c r="N5" s="75">
        <f>IFERROR(IF(N$4="",0,IF($E5="kWh",VLOOKUP(N$4,'4. Billing Determinants'!$B$19:$O$41,4,0)/'4. Billing Determinants'!$E$41*$D5,IF($E5="kW",VLOOKUP(N$4,'4. Billing Determinants'!$B$19:$O$41,5,0)/'4. Billing Determinants'!$F$41*$D5,IF($E5="Non-RPP kWh",VLOOKUP(N$4,'4. Billing Determinants'!$B$19:$O$41,6,0)/'4. Billing Determinants'!$G$41*$D5,IF($E5="Distribution Rev.",VLOOKUP(N$4,'4. Billing Determinants'!$B$19:$O$41,8,0)/'4. Billing Determinants'!$I$41*$D5, VLOOKUP(N$4,'4. Billing Determinants'!$B$19:$O$41,3,0)/'4. Billing Determinants'!$D$41*$D5))))),0)</f>
        <v>0</v>
      </c>
      <c r="O5" s="75">
        <f>IFERROR(IF(O$4="",0,IF($E5="kWh",VLOOKUP(O$4,'4. Billing Determinants'!$B$19:$O$41,4,0)/'4. Billing Determinants'!$E$41*$D5,IF($E5="kW",VLOOKUP(O$4,'4. Billing Determinants'!$B$19:$O$41,5,0)/'4. Billing Determinants'!$F$41*$D5,IF($E5="Non-RPP kWh",VLOOKUP(O$4,'4. Billing Determinants'!$B$19:$O$41,6,0)/'4. Billing Determinants'!$G$41*$D5,IF($E5="Distribution Rev.",VLOOKUP(O$4,'4. Billing Determinants'!$B$19:$O$41,8,0)/'4. Billing Determinants'!$I$41*$D5, VLOOKUP(O$4,'4. Billing Determinants'!$B$19:$O$41,3,0)/'4. Billing Determinants'!$D$41*$D5))))),0)</f>
        <v>0</v>
      </c>
      <c r="P5" s="75">
        <f>IFERROR(IF(P$4="",0,IF($E5="kWh",VLOOKUP(P$4,'4. Billing Determinants'!$B$19:$O$41,4,0)/'4. Billing Determinants'!$E$41*$D5,IF($E5="kW",VLOOKUP(P$4,'4. Billing Determinants'!$B$19:$O$41,5,0)/'4. Billing Determinants'!$F$41*$D5,IF($E5="Non-RPP kWh",VLOOKUP(P$4,'4. Billing Determinants'!$B$19:$O$41,6,0)/'4. Billing Determinants'!$G$41*$D5,IF($E5="Distribution Rev.",VLOOKUP(P$4,'4. Billing Determinants'!$B$19:$O$41,8,0)/'4. Billing Determinants'!$I$41*$D5, VLOOKUP(P$4,'4. Billing Determinants'!$B$19:$O$41,3,0)/'4. Billing Determinants'!$D$41*$D5))))),0)</f>
        <v>0</v>
      </c>
      <c r="Q5" s="75">
        <f>IFERROR(IF(Q$4="",0,IF($E5="kWh",VLOOKUP(Q$4,'4. Billing Determinants'!$B$19:$O$41,4,0)/'4. Billing Determinants'!$E$41*$D5,IF($E5="kW",VLOOKUP(Q$4,'4. Billing Determinants'!$B$19:$O$41,5,0)/'4. Billing Determinants'!$F$41*$D5,IF($E5="Non-RPP kWh",VLOOKUP(Q$4,'4. Billing Determinants'!$B$19:$O$41,6,0)/'4. Billing Determinants'!$G$41*$D5,IF($E5="Distribution Rev.",VLOOKUP(Q$4,'4. Billing Determinants'!$B$19:$O$41,8,0)/'4. Billing Determinants'!$I$41*$D5, VLOOKUP(Q$4,'4. Billing Determinants'!$B$19:$O$41,3,0)/'4. Billing Determinants'!$D$41*$D5))))),0)</f>
        <v>0</v>
      </c>
      <c r="R5" s="75">
        <f>IFERROR(IF(R$4="",0,IF($E5="kWh",VLOOKUP(R$4,'4. Billing Determinants'!$B$19:$O$41,4,0)/'4. Billing Determinants'!$E$41*$D5,IF($E5="kW",VLOOKUP(R$4,'4. Billing Determinants'!$B$19:$O$41,5,0)/'4. Billing Determinants'!$F$41*$D5,IF($E5="Non-RPP kWh",VLOOKUP(R$4,'4. Billing Determinants'!$B$19:$O$41,6,0)/'4. Billing Determinants'!$G$41*$D5,IF($E5="Distribution Rev.",VLOOKUP(R$4,'4. Billing Determinants'!$B$19:$O$41,8,0)/'4. Billing Determinants'!$I$41*$D5, VLOOKUP(R$4,'4. Billing Determinants'!$B$19:$O$41,3,0)/'4. Billing Determinants'!$D$41*$D5))))),0)</f>
        <v>0</v>
      </c>
      <c r="S5" s="75">
        <f>IFERROR(IF(S$4="",0,IF($E5="kWh",VLOOKUP(S$4,'4. Billing Determinants'!$B$19:$O$41,4,0)/'4. Billing Determinants'!$E$41*$D5,IF($E5="kW",VLOOKUP(S$4,'4. Billing Determinants'!$B$19:$O$41,5,0)/'4. Billing Determinants'!$F$41*$D5,IF($E5="Non-RPP kWh",VLOOKUP(S$4,'4. Billing Determinants'!$B$19:$O$41,6,0)/'4. Billing Determinants'!$G$41*$D5,IF($E5="Distribution Rev.",VLOOKUP(S$4,'4. Billing Determinants'!$B$19:$O$41,8,0)/'4. Billing Determinants'!$I$41*$D5, VLOOKUP(S$4,'4. Billing Determinants'!$B$19:$O$41,3,0)/'4. Billing Determinants'!$D$41*$D5))))),0)</f>
        <v>0</v>
      </c>
      <c r="T5" s="75">
        <f>IFERROR(IF(T$4="",0,IF($E5="kWh",VLOOKUP(T$4,'4. Billing Determinants'!$B$19:$O$41,4,0)/'4. Billing Determinants'!$E$41*$D5,IF($E5="kW",VLOOKUP(T$4,'4. Billing Determinants'!$B$19:$O$41,5,0)/'4. Billing Determinants'!$F$41*$D5,IF($E5="Non-RPP kWh",VLOOKUP(T$4,'4. Billing Determinants'!$B$19:$O$41,6,0)/'4. Billing Determinants'!$G$41*$D5,IF($E5="Distribution Rev.",VLOOKUP(T$4,'4. Billing Determinants'!$B$19:$O$41,8,0)/'4. Billing Determinants'!$I$41*$D5, VLOOKUP(T$4,'4. Billing Determinants'!$B$19:$O$41,3,0)/'4. Billing Determinants'!$D$41*$D5))))),0)</f>
        <v>0</v>
      </c>
      <c r="U5" s="75">
        <f>IFERROR(IF(U$4="",0,IF($E5="kWh",VLOOKUP(U$4,'4. Billing Determinants'!$B$19:$O$41,4,0)/'4. Billing Determinants'!$E$41*$D5,IF($E5="kW",VLOOKUP(U$4,'4. Billing Determinants'!$B$19:$O$41,5,0)/'4. Billing Determinants'!$F$41*$D5,IF($E5="Non-RPP kWh",VLOOKUP(U$4,'4. Billing Determinants'!$B$19:$O$41,6,0)/'4. Billing Determinants'!$G$41*$D5,IF($E5="Distribution Rev.",VLOOKUP(U$4,'4. Billing Determinants'!$B$19:$O$41,8,0)/'4. Billing Determinants'!$I$41*$D5, VLOOKUP(U$4,'4. Billing Determinants'!$B$19:$O$41,3,0)/'4. Billing Determinants'!$D$41*$D5))))),0)</f>
        <v>0</v>
      </c>
      <c r="V5" s="75">
        <f>IFERROR(IF(V$4="",0,IF($E5="kWh",VLOOKUP(V$4,'4. Billing Determinants'!$B$19:$O$41,4,0)/'4. Billing Determinants'!$E$41*$D5,IF($E5="kW",VLOOKUP(V$4,'4. Billing Determinants'!$B$19:$O$41,5,0)/'4. Billing Determinants'!$F$41*$D5,IF($E5="Non-RPP kWh",VLOOKUP(V$4,'4. Billing Determinants'!$B$19:$O$41,6,0)/'4. Billing Determinants'!$G$41*$D5,IF($E5="Distribution Rev.",VLOOKUP(V$4,'4. Billing Determinants'!$B$19:$O$41,8,0)/'4. Billing Determinants'!$I$41*$D5, VLOOKUP(V$4,'4. Billing Determinants'!$B$19:$O$41,3,0)/'4. Billing Determinants'!$D$41*$D5))))),0)</f>
        <v>0</v>
      </c>
      <c r="W5" s="75">
        <f>IFERROR(IF(W$4="",0,IF($E5="kWh",VLOOKUP(W$4,'4. Billing Determinants'!$B$19:$O$41,4,0)/'4. Billing Determinants'!$E$41*$D5,IF($E5="kW",VLOOKUP(W$4,'4. Billing Determinants'!$B$19:$O$41,5,0)/'4. Billing Determinants'!$F$41*$D5,IF($E5="Non-RPP kWh",VLOOKUP(W$4,'4. Billing Determinants'!$B$19:$O$41,6,0)/'4. Billing Determinants'!$G$41*$D5,IF($E5="Distribution Rev.",VLOOKUP(W$4,'4. Billing Determinants'!$B$19:$O$41,8,0)/'4. Billing Determinants'!$I$41*$D5, VLOOKUP(W$4,'4. Billing Determinants'!$B$19:$O$41,3,0)/'4. Billing Determinants'!$D$41*$D5))))),0)</f>
        <v>0</v>
      </c>
      <c r="X5" s="75">
        <f>IFERROR(IF(X$4="",0,IF($E5="kWh",VLOOKUP(X$4,'4. Billing Determinants'!$B$19:$O$41,4,0)/'4. Billing Determinants'!$E$41*$D5,IF($E5="kW",VLOOKUP(X$4,'4. Billing Determinants'!$B$19:$O$41,5,0)/'4. Billing Determinants'!$F$41*$D5,IF($E5="Non-RPP kWh",VLOOKUP(X$4,'4. Billing Determinants'!$B$19:$O$41,6,0)/'4. Billing Determinants'!$G$41*$D5,IF($E5="Distribution Rev.",VLOOKUP(X$4,'4. Billing Determinants'!$B$19:$O$41,8,0)/'4. Billing Determinants'!$I$41*$D5, VLOOKUP(X$4,'4. Billing Determinants'!$B$19:$O$41,3,0)/'4. Billing Determinants'!$D$41*$D5))))),0)</f>
        <v>0</v>
      </c>
      <c r="Y5" s="75">
        <f>IFERROR(IF(Y$4="",0,IF($E5="kWh",VLOOKUP(Y$4,'4. Billing Determinants'!$B$19:$O$41,4,0)/'4. Billing Determinants'!$E$41*$D5,IF($E5="kW",VLOOKUP(Y$4,'4. Billing Determinants'!$B$19:$O$41,5,0)/'4. Billing Determinants'!$F$41*$D5,IF($E5="Non-RPP kWh",VLOOKUP(Y$4,'4. Billing Determinants'!$B$19:$O$41,6,0)/'4. Billing Determinants'!$G$41*$D5,IF($E5="Distribution Rev.",VLOOKUP(Y$4,'4. Billing Determinants'!$B$19:$O$41,8,0)/'4. Billing Determinants'!$I$41*$D5, VLOOKUP(Y$4,'4. Billing Determinants'!$B$19:$O$41,3,0)/'4. Billing Determinants'!$D$41*$D5))))),0)</f>
        <v>0</v>
      </c>
    </row>
    <row r="6" spans="2:25" x14ac:dyDescent="0.2">
      <c r="B6" s="76" t="s">
        <v>1</v>
      </c>
      <c r="C6" s="74">
        <v>1580</v>
      </c>
      <c r="D6" s="75">
        <f>'2. 2013 Continuity Schedule'!CP25</f>
        <v>-23233.08</v>
      </c>
      <c r="E6" s="145" t="s">
        <v>303</v>
      </c>
      <c r="F6" s="75">
        <f>IFERROR(IF(F$4="",0,IF($E6="kWh",VLOOKUP(F$4,'4. Billing Determinants'!$B$19:$O$41,4,0)/'4. Billing Determinants'!$E$41*$D6,IF($E6="kW",VLOOKUP(F$4,'4. Billing Determinants'!$B$19:$O$41,5,0)/'4. Billing Determinants'!$F$41*$D6,IF($E6="Non-RPP kWh",VLOOKUP(F$4,'4. Billing Determinants'!$B$19:$O$41,6,0)/'4. Billing Determinants'!$G$41*$D6,IF($E6="Distribution Rev.",VLOOKUP(F$4,'4. Billing Determinants'!$B$19:$O$41,8,0)/'4. Billing Determinants'!$I$41*$D6, VLOOKUP(F$4,'4. Billing Determinants'!$B$19:$O$41,3,0)/'4. Billing Determinants'!$D$41*$D6))))),0)</f>
        <v>-15667.905069512837</v>
      </c>
      <c r="G6" s="75">
        <f>IFERROR(IF(G$4="",0,IF($E6="kWh",VLOOKUP(G$4,'4. Billing Determinants'!$B$19:$O$41,4,0)/'4. Billing Determinants'!$E$41*$D6,IF($E6="kW",VLOOKUP(G$4,'4. Billing Determinants'!$B$19:$O$41,5,0)/'4. Billing Determinants'!$F$41*$D6,IF($E6="Non-RPP kWh",VLOOKUP(G$4,'4. Billing Determinants'!$B$19:$O$41,6,0)/'4. Billing Determinants'!$G$41*$D6,IF($E6="Distribution Rev.",VLOOKUP(G$4,'4. Billing Determinants'!$B$19:$O$41,8,0)/'4. Billing Determinants'!$I$41*$D6, VLOOKUP(G$4,'4. Billing Determinants'!$B$19:$O$41,3,0)/'4. Billing Determinants'!$D$41*$D6))))),0)</f>
        <v>-3784.6956938661415</v>
      </c>
      <c r="H6" s="75">
        <f>IFERROR(IF(H$4="",0,IF($E6="kWh",VLOOKUP(H$4,'4. Billing Determinants'!$B$19:$O$41,4,0)/'4. Billing Determinants'!$E$41*$D6,IF($E6="kW",VLOOKUP(H$4,'4. Billing Determinants'!$B$19:$O$41,5,0)/'4. Billing Determinants'!$F$41*$D6,IF($E6="Non-RPP kWh",VLOOKUP(H$4,'4. Billing Determinants'!$B$19:$O$41,6,0)/'4. Billing Determinants'!$G$41*$D6,IF($E6="Distribution Rev.",VLOOKUP(H$4,'4. Billing Determinants'!$B$19:$O$41,8,0)/'4. Billing Determinants'!$I$41*$D6, VLOOKUP(H$4,'4. Billing Determinants'!$B$19:$O$41,3,0)/'4. Billing Determinants'!$D$41*$D6))))),0)</f>
        <v>-3425.5874354324951</v>
      </c>
      <c r="I6" s="75">
        <f>IFERROR(IF(I$4="",0,IF($E6="kWh",VLOOKUP(I$4,'4. Billing Determinants'!$B$19:$O$41,4,0)/'4. Billing Determinants'!$E$41*$D6,IF($E6="kW",VLOOKUP(I$4,'4. Billing Determinants'!$B$19:$O$41,5,0)/'4. Billing Determinants'!$F$41*$D6,IF($E6="Non-RPP kWh",VLOOKUP(I$4,'4. Billing Determinants'!$B$19:$O$41,6,0)/'4. Billing Determinants'!$G$41*$D6,IF($E6="Distribution Rev.",VLOOKUP(I$4,'4. Billing Determinants'!$B$19:$O$41,8,0)/'4. Billing Determinants'!$I$41*$D6, VLOOKUP(I$4,'4. Billing Determinants'!$B$19:$O$41,3,0)/'4. Billing Determinants'!$D$41*$D6))))),0)</f>
        <v>-71.185033671938328</v>
      </c>
      <c r="J6" s="75">
        <f>IFERROR(IF(J$4="",0,IF($E6="kWh",VLOOKUP(J$4,'4. Billing Determinants'!$B$19:$O$41,4,0)/'4. Billing Determinants'!$E$41*$D6,IF($E6="kW",VLOOKUP(J$4,'4. Billing Determinants'!$B$19:$O$41,5,0)/'4. Billing Determinants'!$F$41*$D6,IF($E6="Non-RPP kWh",VLOOKUP(J$4,'4. Billing Determinants'!$B$19:$O$41,6,0)/'4. Billing Determinants'!$G$41*$D6,IF($E6="Distribution Rev.",VLOOKUP(J$4,'4. Billing Determinants'!$B$19:$O$41,8,0)/'4. Billing Determinants'!$I$41*$D6, VLOOKUP(J$4,'4. Billing Determinants'!$B$19:$O$41,3,0)/'4. Billing Determinants'!$D$41*$D6))))),0)</f>
        <v>-283.70676751658976</v>
      </c>
      <c r="K6" s="75">
        <f>IFERROR(IF(K$4="",0,IF($E6="kWh",VLOOKUP(K$4,'4. Billing Determinants'!$B$19:$O$41,4,0)/'4. Billing Determinants'!$E$41*$D6,IF($E6="kW",VLOOKUP(K$4,'4. Billing Determinants'!$B$19:$O$41,5,0)/'4. Billing Determinants'!$F$41*$D6,IF($E6="Non-RPP kWh",VLOOKUP(K$4,'4. Billing Determinants'!$B$19:$O$41,6,0)/'4. Billing Determinants'!$G$41*$D6,IF($E6="Distribution Rev.",VLOOKUP(K$4,'4. Billing Determinants'!$B$19:$O$41,8,0)/'4. Billing Determinants'!$I$41*$D6, VLOOKUP(K$4,'4. Billing Determinants'!$B$19:$O$41,3,0)/'4. Billing Determinants'!$D$41*$D6))))),0)</f>
        <v>0</v>
      </c>
      <c r="L6" s="75">
        <f>IFERROR(IF(L$4="",0,IF($E6="kWh",VLOOKUP(L$4,'4. Billing Determinants'!$B$19:$O$41,4,0)/'4. Billing Determinants'!$E$41*$D6,IF($E6="kW",VLOOKUP(L$4,'4. Billing Determinants'!$B$19:$O$41,5,0)/'4. Billing Determinants'!$F$41*$D6,IF($E6="Non-RPP kWh",VLOOKUP(L$4,'4. Billing Determinants'!$B$19:$O$41,6,0)/'4. Billing Determinants'!$G$41*$D6,IF($E6="Distribution Rev.",VLOOKUP(L$4,'4. Billing Determinants'!$B$19:$O$41,8,0)/'4. Billing Determinants'!$I$41*$D6, VLOOKUP(L$4,'4. Billing Determinants'!$B$19:$O$41,3,0)/'4. Billing Determinants'!$D$41*$D6))))),0)</f>
        <v>0</v>
      </c>
      <c r="M6" s="75">
        <f>IFERROR(IF(M$4="",0,IF($E6="kWh",VLOOKUP(M$4,'4. Billing Determinants'!$B$19:$O$41,4,0)/'4. Billing Determinants'!$E$41*$D6,IF($E6="kW",VLOOKUP(M$4,'4. Billing Determinants'!$B$19:$O$41,5,0)/'4. Billing Determinants'!$F$41*$D6,IF($E6="Non-RPP kWh",VLOOKUP(M$4,'4. Billing Determinants'!$B$19:$O$41,6,0)/'4. Billing Determinants'!$G$41*$D6,IF($E6="Distribution Rev.",VLOOKUP(M$4,'4. Billing Determinants'!$B$19:$O$41,8,0)/'4. Billing Determinants'!$I$41*$D6, VLOOKUP(M$4,'4. Billing Determinants'!$B$19:$O$41,3,0)/'4. Billing Determinants'!$D$41*$D6))))),0)</f>
        <v>0</v>
      </c>
      <c r="N6" s="75">
        <f>IFERROR(IF(N$4="",0,IF($E6="kWh",VLOOKUP(N$4,'4. Billing Determinants'!$B$19:$O$41,4,0)/'4. Billing Determinants'!$E$41*$D6,IF($E6="kW",VLOOKUP(N$4,'4. Billing Determinants'!$B$19:$O$41,5,0)/'4. Billing Determinants'!$F$41*$D6,IF($E6="Non-RPP kWh",VLOOKUP(N$4,'4. Billing Determinants'!$B$19:$O$41,6,0)/'4. Billing Determinants'!$G$41*$D6,IF($E6="Distribution Rev.",VLOOKUP(N$4,'4. Billing Determinants'!$B$19:$O$41,8,0)/'4. Billing Determinants'!$I$41*$D6, VLOOKUP(N$4,'4. Billing Determinants'!$B$19:$O$41,3,0)/'4. Billing Determinants'!$D$41*$D6))))),0)</f>
        <v>0</v>
      </c>
      <c r="O6" s="75">
        <f>IFERROR(IF(O$4="",0,IF($E6="kWh",VLOOKUP(O$4,'4. Billing Determinants'!$B$19:$O$41,4,0)/'4. Billing Determinants'!$E$41*$D6,IF($E6="kW",VLOOKUP(O$4,'4. Billing Determinants'!$B$19:$O$41,5,0)/'4. Billing Determinants'!$F$41*$D6,IF($E6="Non-RPP kWh",VLOOKUP(O$4,'4. Billing Determinants'!$B$19:$O$41,6,0)/'4. Billing Determinants'!$G$41*$D6,IF($E6="Distribution Rev.",VLOOKUP(O$4,'4. Billing Determinants'!$B$19:$O$41,8,0)/'4. Billing Determinants'!$I$41*$D6, VLOOKUP(O$4,'4. Billing Determinants'!$B$19:$O$41,3,0)/'4. Billing Determinants'!$D$41*$D6))))),0)</f>
        <v>0</v>
      </c>
      <c r="P6" s="75">
        <f>IFERROR(IF(P$4="",0,IF($E6="kWh",VLOOKUP(P$4,'4. Billing Determinants'!$B$19:$O$41,4,0)/'4. Billing Determinants'!$E$41*$D6,IF($E6="kW",VLOOKUP(P$4,'4. Billing Determinants'!$B$19:$O$41,5,0)/'4. Billing Determinants'!$F$41*$D6,IF($E6="Non-RPP kWh",VLOOKUP(P$4,'4. Billing Determinants'!$B$19:$O$41,6,0)/'4. Billing Determinants'!$G$41*$D6,IF($E6="Distribution Rev.",VLOOKUP(P$4,'4. Billing Determinants'!$B$19:$O$41,8,0)/'4. Billing Determinants'!$I$41*$D6, VLOOKUP(P$4,'4. Billing Determinants'!$B$19:$O$41,3,0)/'4. Billing Determinants'!$D$41*$D6))))),0)</f>
        <v>0</v>
      </c>
      <c r="Q6" s="75">
        <f>IFERROR(IF(Q$4="",0,IF($E6="kWh",VLOOKUP(Q$4,'4. Billing Determinants'!$B$19:$O$41,4,0)/'4. Billing Determinants'!$E$41*$D6,IF($E6="kW",VLOOKUP(Q$4,'4. Billing Determinants'!$B$19:$O$41,5,0)/'4. Billing Determinants'!$F$41*$D6,IF($E6="Non-RPP kWh",VLOOKUP(Q$4,'4. Billing Determinants'!$B$19:$O$41,6,0)/'4. Billing Determinants'!$G$41*$D6,IF($E6="Distribution Rev.",VLOOKUP(Q$4,'4. Billing Determinants'!$B$19:$O$41,8,0)/'4. Billing Determinants'!$I$41*$D6, VLOOKUP(Q$4,'4. Billing Determinants'!$B$19:$O$41,3,0)/'4. Billing Determinants'!$D$41*$D6))))),0)</f>
        <v>0</v>
      </c>
      <c r="R6" s="75">
        <f>IFERROR(IF(R$4="",0,IF($E6="kWh",VLOOKUP(R$4,'4. Billing Determinants'!$B$19:$O$41,4,0)/'4. Billing Determinants'!$E$41*$D6,IF($E6="kW",VLOOKUP(R$4,'4. Billing Determinants'!$B$19:$O$41,5,0)/'4. Billing Determinants'!$F$41*$D6,IF($E6="Non-RPP kWh",VLOOKUP(R$4,'4. Billing Determinants'!$B$19:$O$41,6,0)/'4. Billing Determinants'!$G$41*$D6,IF($E6="Distribution Rev.",VLOOKUP(R$4,'4. Billing Determinants'!$B$19:$O$41,8,0)/'4. Billing Determinants'!$I$41*$D6, VLOOKUP(R$4,'4. Billing Determinants'!$B$19:$O$41,3,0)/'4. Billing Determinants'!$D$41*$D6))))),0)</f>
        <v>0</v>
      </c>
      <c r="S6" s="75">
        <f>IFERROR(IF(S$4="",0,IF($E6="kWh",VLOOKUP(S$4,'4. Billing Determinants'!$B$19:$O$41,4,0)/'4. Billing Determinants'!$E$41*$D6,IF($E6="kW",VLOOKUP(S$4,'4. Billing Determinants'!$B$19:$O$41,5,0)/'4. Billing Determinants'!$F$41*$D6,IF($E6="Non-RPP kWh",VLOOKUP(S$4,'4. Billing Determinants'!$B$19:$O$41,6,0)/'4. Billing Determinants'!$G$41*$D6,IF($E6="Distribution Rev.",VLOOKUP(S$4,'4. Billing Determinants'!$B$19:$O$41,8,0)/'4. Billing Determinants'!$I$41*$D6, VLOOKUP(S$4,'4. Billing Determinants'!$B$19:$O$41,3,0)/'4. Billing Determinants'!$D$41*$D6))))),0)</f>
        <v>0</v>
      </c>
      <c r="T6" s="75">
        <f>IFERROR(IF(T$4="",0,IF($E6="kWh",VLOOKUP(T$4,'4. Billing Determinants'!$B$19:$O$41,4,0)/'4. Billing Determinants'!$E$41*$D6,IF($E6="kW",VLOOKUP(T$4,'4. Billing Determinants'!$B$19:$O$41,5,0)/'4. Billing Determinants'!$F$41*$D6,IF($E6="Non-RPP kWh",VLOOKUP(T$4,'4. Billing Determinants'!$B$19:$O$41,6,0)/'4. Billing Determinants'!$G$41*$D6,IF($E6="Distribution Rev.",VLOOKUP(T$4,'4. Billing Determinants'!$B$19:$O$41,8,0)/'4. Billing Determinants'!$I$41*$D6, VLOOKUP(T$4,'4. Billing Determinants'!$B$19:$O$41,3,0)/'4. Billing Determinants'!$D$41*$D6))))),0)</f>
        <v>0</v>
      </c>
      <c r="U6" s="75">
        <f>IFERROR(IF(U$4="",0,IF($E6="kWh",VLOOKUP(U$4,'4. Billing Determinants'!$B$19:$O$41,4,0)/'4. Billing Determinants'!$E$41*$D6,IF($E6="kW",VLOOKUP(U$4,'4. Billing Determinants'!$B$19:$O$41,5,0)/'4. Billing Determinants'!$F$41*$D6,IF($E6="Non-RPP kWh",VLOOKUP(U$4,'4. Billing Determinants'!$B$19:$O$41,6,0)/'4. Billing Determinants'!$G$41*$D6,IF($E6="Distribution Rev.",VLOOKUP(U$4,'4. Billing Determinants'!$B$19:$O$41,8,0)/'4. Billing Determinants'!$I$41*$D6, VLOOKUP(U$4,'4. Billing Determinants'!$B$19:$O$41,3,0)/'4. Billing Determinants'!$D$41*$D6))))),0)</f>
        <v>0</v>
      </c>
      <c r="V6" s="75">
        <f>IFERROR(IF(V$4="",0,IF($E6="kWh",VLOOKUP(V$4,'4. Billing Determinants'!$B$19:$O$41,4,0)/'4. Billing Determinants'!$E$41*$D6,IF($E6="kW",VLOOKUP(V$4,'4. Billing Determinants'!$B$19:$O$41,5,0)/'4. Billing Determinants'!$F$41*$D6,IF($E6="Non-RPP kWh",VLOOKUP(V$4,'4. Billing Determinants'!$B$19:$O$41,6,0)/'4. Billing Determinants'!$G$41*$D6,IF($E6="Distribution Rev.",VLOOKUP(V$4,'4. Billing Determinants'!$B$19:$O$41,8,0)/'4. Billing Determinants'!$I$41*$D6, VLOOKUP(V$4,'4. Billing Determinants'!$B$19:$O$41,3,0)/'4. Billing Determinants'!$D$41*$D6))))),0)</f>
        <v>0</v>
      </c>
      <c r="W6" s="75">
        <f>IFERROR(IF(W$4="",0,IF($E6="kWh",VLOOKUP(W$4,'4. Billing Determinants'!$B$19:$O$41,4,0)/'4. Billing Determinants'!$E$41*$D6,IF($E6="kW",VLOOKUP(W$4,'4. Billing Determinants'!$B$19:$O$41,5,0)/'4. Billing Determinants'!$F$41*$D6,IF($E6="Non-RPP kWh",VLOOKUP(W$4,'4. Billing Determinants'!$B$19:$O$41,6,0)/'4. Billing Determinants'!$G$41*$D6,IF($E6="Distribution Rev.",VLOOKUP(W$4,'4. Billing Determinants'!$B$19:$O$41,8,0)/'4. Billing Determinants'!$I$41*$D6, VLOOKUP(W$4,'4. Billing Determinants'!$B$19:$O$41,3,0)/'4. Billing Determinants'!$D$41*$D6))))),0)</f>
        <v>0</v>
      </c>
      <c r="X6" s="75">
        <f>IFERROR(IF(X$4="",0,IF($E6="kWh",VLOOKUP(X$4,'4. Billing Determinants'!$B$19:$O$41,4,0)/'4. Billing Determinants'!$E$41*$D6,IF($E6="kW",VLOOKUP(X$4,'4. Billing Determinants'!$B$19:$O$41,5,0)/'4. Billing Determinants'!$F$41*$D6,IF($E6="Non-RPP kWh",VLOOKUP(X$4,'4. Billing Determinants'!$B$19:$O$41,6,0)/'4. Billing Determinants'!$G$41*$D6,IF($E6="Distribution Rev.",VLOOKUP(X$4,'4. Billing Determinants'!$B$19:$O$41,8,0)/'4. Billing Determinants'!$I$41*$D6, VLOOKUP(X$4,'4. Billing Determinants'!$B$19:$O$41,3,0)/'4. Billing Determinants'!$D$41*$D6))))),0)</f>
        <v>0</v>
      </c>
      <c r="Y6" s="75">
        <f>IFERROR(IF(Y$4="",0,IF($E6="kWh",VLOOKUP(Y$4,'4. Billing Determinants'!$B$19:$O$41,4,0)/'4. Billing Determinants'!$E$41*$D6,IF($E6="kW",VLOOKUP(Y$4,'4. Billing Determinants'!$B$19:$O$41,5,0)/'4. Billing Determinants'!$F$41*$D6,IF($E6="Non-RPP kWh",VLOOKUP(Y$4,'4. Billing Determinants'!$B$19:$O$41,6,0)/'4. Billing Determinants'!$G$41*$D6,IF($E6="Distribution Rev.",VLOOKUP(Y$4,'4. Billing Determinants'!$B$19:$O$41,8,0)/'4. Billing Determinants'!$I$41*$D6, VLOOKUP(Y$4,'4. Billing Determinants'!$B$19:$O$41,3,0)/'4. Billing Determinants'!$D$41*$D6))))),0)</f>
        <v>0</v>
      </c>
    </row>
    <row r="7" spans="2:25" x14ac:dyDescent="0.2">
      <c r="B7" s="76" t="s">
        <v>2</v>
      </c>
      <c r="C7" s="74">
        <v>1584</v>
      </c>
      <c r="D7" s="75">
        <f>'2. 2013 Continuity Schedule'!CP26</f>
        <v>-2597.84</v>
      </c>
      <c r="E7" s="145" t="s">
        <v>303</v>
      </c>
      <c r="F7" s="75">
        <f>IFERROR(IF(F$4="",0,IF($E7="kWh",VLOOKUP(F$4,'4. Billing Determinants'!$B$19:$O$41,4,0)/'4. Billing Determinants'!$E$41*$D7,IF($E7="kW",VLOOKUP(F$4,'4. Billing Determinants'!$B$19:$O$41,5,0)/'4. Billing Determinants'!$F$41*$D7,IF($E7="Non-RPP kWh",VLOOKUP(F$4,'4. Billing Determinants'!$B$19:$O$41,6,0)/'4. Billing Determinants'!$G$41*$D7,IF($E7="Distribution Rev.",VLOOKUP(F$4,'4. Billing Determinants'!$B$19:$O$41,8,0)/'4. Billing Determinants'!$I$41*$D7, VLOOKUP(F$4,'4. Billing Determinants'!$B$19:$O$41,3,0)/'4. Billing Determinants'!$D$41*$D7))))),0)</f>
        <v>-1751.9291676257831</v>
      </c>
      <c r="G7" s="75">
        <f>IFERROR(IF(G$4="",0,IF($E7="kWh",VLOOKUP(G$4,'4. Billing Determinants'!$B$19:$O$41,4,0)/'4. Billing Determinants'!$E$41*$D7,IF($E7="kW",VLOOKUP(G$4,'4. Billing Determinants'!$B$19:$O$41,5,0)/'4. Billing Determinants'!$F$41*$D7,IF($E7="Non-RPP kWh",VLOOKUP(G$4,'4. Billing Determinants'!$B$19:$O$41,6,0)/'4. Billing Determinants'!$G$41*$D7,IF($E7="Distribution Rev.",VLOOKUP(G$4,'4. Billing Determinants'!$B$19:$O$41,8,0)/'4. Billing Determinants'!$I$41*$D7, VLOOKUP(G$4,'4. Billing Determinants'!$B$19:$O$41,3,0)/'4. Billing Determinants'!$D$41*$D7))))),0)</f>
        <v>-423.19115077954439</v>
      </c>
      <c r="H7" s="75">
        <f>IFERROR(IF(H$4="",0,IF($E7="kWh",VLOOKUP(H$4,'4. Billing Determinants'!$B$19:$O$41,4,0)/'4. Billing Determinants'!$E$41*$D7,IF($E7="kW",VLOOKUP(H$4,'4. Billing Determinants'!$B$19:$O$41,5,0)/'4. Billing Determinants'!$F$41*$D7,IF($E7="Non-RPP kWh",VLOOKUP(H$4,'4. Billing Determinants'!$B$19:$O$41,6,0)/'4. Billing Determinants'!$G$41*$D7,IF($E7="Distribution Rev.",VLOOKUP(H$4,'4. Billing Determinants'!$B$19:$O$41,8,0)/'4. Billing Determinants'!$I$41*$D7, VLOOKUP(H$4,'4. Billing Determinants'!$B$19:$O$41,3,0)/'4. Billing Determinants'!$D$41*$D7))))),0)</f>
        <v>-383.03694831954925</v>
      </c>
      <c r="I7" s="75">
        <f>IFERROR(IF(I$4="",0,IF($E7="kWh",VLOOKUP(I$4,'4. Billing Determinants'!$B$19:$O$41,4,0)/'4. Billing Determinants'!$E$41*$D7,IF($E7="kW",VLOOKUP(I$4,'4. Billing Determinants'!$B$19:$O$41,5,0)/'4. Billing Determinants'!$F$41*$D7,IF($E7="Non-RPP kWh",VLOOKUP(I$4,'4. Billing Determinants'!$B$19:$O$41,6,0)/'4. Billing Determinants'!$G$41*$D7,IF($E7="Distribution Rev.",VLOOKUP(I$4,'4. Billing Determinants'!$B$19:$O$41,8,0)/'4. Billing Determinants'!$I$41*$D7, VLOOKUP(I$4,'4. Billing Determinants'!$B$19:$O$41,3,0)/'4. Billing Determinants'!$D$41*$D7))))),0)</f>
        <v>-7.959656140051524</v>
      </c>
      <c r="J7" s="75">
        <f>IFERROR(IF(J$4="",0,IF($E7="kWh",VLOOKUP(J$4,'4. Billing Determinants'!$B$19:$O$41,4,0)/'4. Billing Determinants'!$E$41*$D7,IF($E7="kW",VLOOKUP(J$4,'4. Billing Determinants'!$B$19:$O$41,5,0)/'4. Billing Determinants'!$F$41*$D7,IF($E7="Non-RPP kWh",VLOOKUP(J$4,'4. Billing Determinants'!$B$19:$O$41,6,0)/'4. Billing Determinants'!$G$41*$D7,IF($E7="Distribution Rev.",VLOOKUP(J$4,'4. Billing Determinants'!$B$19:$O$41,8,0)/'4. Billing Determinants'!$I$41*$D7, VLOOKUP(J$4,'4. Billing Determinants'!$B$19:$O$41,3,0)/'4. Billing Determinants'!$D$41*$D7))))),0)</f>
        <v>-31.723077135071954</v>
      </c>
      <c r="K7" s="75">
        <f>IFERROR(IF(K$4="",0,IF($E7="kWh",VLOOKUP(K$4,'4. Billing Determinants'!$B$19:$O$41,4,0)/'4. Billing Determinants'!$E$41*$D7,IF($E7="kW",VLOOKUP(K$4,'4. Billing Determinants'!$B$19:$O$41,5,0)/'4. Billing Determinants'!$F$41*$D7,IF($E7="Non-RPP kWh",VLOOKUP(K$4,'4. Billing Determinants'!$B$19:$O$41,6,0)/'4. Billing Determinants'!$G$41*$D7,IF($E7="Distribution Rev.",VLOOKUP(K$4,'4. Billing Determinants'!$B$19:$O$41,8,0)/'4. Billing Determinants'!$I$41*$D7, VLOOKUP(K$4,'4. Billing Determinants'!$B$19:$O$41,3,0)/'4. Billing Determinants'!$D$41*$D7))))),0)</f>
        <v>0</v>
      </c>
      <c r="L7" s="75">
        <f>IFERROR(IF(L$4="",0,IF($E7="kWh",VLOOKUP(L$4,'4. Billing Determinants'!$B$19:$O$41,4,0)/'4. Billing Determinants'!$E$41*$D7,IF($E7="kW",VLOOKUP(L$4,'4. Billing Determinants'!$B$19:$O$41,5,0)/'4. Billing Determinants'!$F$41*$D7,IF($E7="Non-RPP kWh",VLOOKUP(L$4,'4. Billing Determinants'!$B$19:$O$41,6,0)/'4. Billing Determinants'!$G$41*$D7,IF($E7="Distribution Rev.",VLOOKUP(L$4,'4. Billing Determinants'!$B$19:$O$41,8,0)/'4. Billing Determinants'!$I$41*$D7, VLOOKUP(L$4,'4. Billing Determinants'!$B$19:$O$41,3,0)/'4. Billing Determinants'!$D$41*$D7))))),0)</f>
        <v>0</v>
      </c>
      <c r="M7" s="75">
        <f>IFERROR(IF(M$4="",0,IF($E7="kWh",VLOOKUP(M$4,'4. Billing Determinants'!$B$19:$O$41,4,0)/'4. Billing Determinants'!$E$41*$D7,IF($E7="kW",VLOOKUP(M$4,'4. Billing Determinants'!$B$19:$O$41,5,0)/'4. Billing Determinants'!$F$41*$D7,IF($E7="Non-RPP kWh",VLOOKUP(M$4,'4. Billing Determinants'!$B$19:$O$41,6,0)/'4. Billing Determinants'!$G$41*$D7,IF($E7="Distribution Rev.",VLOOKUP(M$4,'4. Billing Determinants'!$B$19:$O$41,8,0)/'4. Billing Determinants'!$I$41*$D7, VLOOKUP(M$4,'4. Billing Determinants'!$B$19:$O$41,3,0)/'4. Billing Determinants'!$D$41*$D7))))),0)</f>
        <v>0</v>
      </c>
      <c r="N7" s="75">
        <f>IFERROR(IF(N$4="",0,IF($E7="kWh",VLOOKUP(N$4,'4. Billing Determinants'!$B$19:$O$41,4,0)/'4. Billing Determinants'!$E$41*$D7,IF($E7="kW",VLOOKUP(N$4,'4. Billing Determinants'!$B$19:$O$41,5,0)/'4. Billing Determinants'!$F$41*$D7,IF($E7="Non-RPP kWh",VLOOKUP(N$4,'4. Billing Determinants'!$B$19:$O$41,6,0)/'4. Billing Determinants'!$G$41*$D7,IF($E7="Distribution Rev.",VLOOKUP(N$4,'4. Billing Determinants'!$B$19:$O$41,8,0)/'4. Billing Determinants'!$I$41*$D7, VLOOKUP(N$4,'4. Billing Determinants'!$B$19:$O$41,3,0)/'4. Billing Determinants'!$D$41*$D7))))),0)</f>
        <v>0</v>
      </c>
      <c r="O7" s="75">
        <f>IFERROR(IF(O$4="",0,IF($E7="kWh",VLOOKUP(O$4,'4. Billing Determinants'!$B$19:$O$41,4,0)/'4. Billing Determinants'!$E$41*$D7,IF($E7="kW",VLOOKUP(O$4,'4. Billing Determinants'!$B$19:$O$41,5,0)/'4. Billing Determinants'!$F$41*$D7,IF($E7="Non-RPP kWh",VLOOKUP(O$4,'4. Billing Determinants'!$B$19:$O$41,6,0)/'4. Billing Determinants'!$G$41*$D7,IF($E7="Distribution Rev.",VLOOKUP(O$4,'4. Billing Determinants'!$B$19:$O$41,8,0)/'4. Billing Determinants'!$I$41*$D7, VLOOKUP(O$4,'4. Billing Determinants'!$B$19:$O$41,3,0)/'4. Billing Determinants'!$D$41*$D7))))),0)</f>
        <v>0</v>
      </c>
      <c r="P7" s="75">
        <f>IFERROR(IF(P$4="",0,IF($E7="kWh",VLOOKUP(P$4,'4. Billing Determinants'!$B$19:$O$41,4,0)/'4. Billing Determinants'!$E$41*$D7,IF($E7="kW",VLOOKUP(P$4,'4. Billing Determinants'!$B$19:$O$41,5,0)/'4. Billing Determinants'!$F$41*$D7,IF($E7="Non-RPP kWh",VLOOKUP(P$4,'4. Billing Determinants'!$B$19:$O$41,6,0)/'4. Billing Determinants'!$G$41*$D7,IF($E7="Distribution Rev.",VLOOKUP(P$4,'4. Billing Determinants'!$B$19:$O$41,8,0)/'4. Billing Determinants'!$I$41*$D7, VLOOKUP(P$4,'4. Billing Determinants'!$B$19:$O$41,3,0)/'4. Billing Determinants'!$D$41*$D7))))),0)</f>
        <v>0</v>
      </c>
      <c r="Q7" s="75">
        <f>IFERROR(IF(Q$4="",0,IF($E7="kWh",VLOOKUP(Q$4,'4. Billing Determinants'!$B$19:$O$41,4,0)/'4. Billing Determinants'!$E$41*$D7,IF($E7="kW",VLOOKUP(Q$4,'4. Billing Determinants'!$B$19:$O$41,5,0)/'4. Billing Determinants'!$F$41*$D7,IF($E7="Non-RPP kWh",VLOOKUP(Q$4,'4. Billing Determinants'!$B$19:$O$41,6,0)/'4. Billing Determinants'!$G$41*$D7,IF($E7="Distribution Rev.",VLOOKUP(Q$4,'4. Billing Determinants'!$B$19:$O$41,8,0)/'4. Billing Determinants'!$I$41*$D7, VLOOKUP(Q$4,'4. Billing Determinants'!$B$19:$O$41,3,0)/'4. Billing Determinants'!$D$41*$D7))))),0)</f>
        <v>0</v>
      </c>
      <c r="R7" s="75">
        <f>IFERROR(IF(R$4="",0,IF($E7="kWh",VLOOKUP(R$4,'4. Billing Determinants'!$B$19:$O$41,4,0)/'4. Billing Determinants'!$E$41*$D7,IF($E7="kW",VLOOKUP(R$4,'4. Billing Determinants'!$B$19:$O$41,5,0)/'4. Billing Determinants'!$F$41*$D7,IF($E7="Non-RPP kWh",VLOOKUP(R$4,'4. Billing Determinants'!$B$19:$O$41,6,0)/'4. Billing Determinants'!$G$41*$D7,IF($E7="Distribution Rev.",VLOOKUP(R$4,'4. Billing Determinants'!$B$19:$O$41,8,0)/'4. Billing Determinants'!$I$41*$D7, VLOOKUP(R$4,'4. Billing Determinants'!$B$19:$O$41,3,0)/'4. Billing Determinants'!$D$41*$D7))))),0)</f>
        <v>0</v>
      </c>
      <c r="S7" s="75">
        <f>IFERROR(IF(S$4="",0,IF($E7="kWh",VLOOKUP(S$4,'4. Billing Determinants'!$B$19:$O$41,4,0)/'4. Billing Determinants'!$E$41*$D7,IF($E7="kW",VLOOKUP(S$4,'4. Billing Determinants'!$B$19:$O$41,5,0)/'4. Billing Determinants'!$F$41*$D7,IF($E7="Non-RPP kWh",VLOOKUP(S$4,'4. Billing Determinants'!$B$19:$O$41,6,0)/'4. Billing Determinants'!$G$41*$D7,IF($E7="Distribution Rev.",VLOOKUP(S$4,'4. Billing Determinants'!$B$19:$O$41,8,0)/'4. Billing Determinants'!$I$41*$D7, VLOOKUP(S$4,'4. Billing Determinants'!$B$19:$O$41,3,0)/'4. Billing Determinants'!$D$41*$D7))))),0)</f>
        <v>0</v>
      </c>
      <c r="T7" s="75">
        <f>IFERROR(IF(T$4="",0,IF($E7="kWh",VLOOKUP(T$4,'4. Billing Determinants'!$B$19:$O$41,4,0)/'4. Billing Determinants'!$E$41*$D7,IF($E7="kW",VLOOKUP(T$4,'4. Billing Determinants'!$B$19:$O$41,5,0)/'4. Billing Determinants'!$F$41*$D7,IF($E7="Non-RPP kWh",VLOOKUP(T$4,'4. Billing Determinants'!$B$19:$O$41,6,0)/'4. Billing Determinants'!$G$41*$D7,IF($E7="Distribution Rev.",VLOOKUP(T$4,'4. Billing Determinants'!$B$19:$O$41,8,0)/'4. Billing Determinants'!$I$41*$D7, VLOOKUP(T$4,'4. Billing Determinants'!$B$19:$O$41,3,0)/'4. Billing Determinants'!$D$41*$D7))))),0)</f>
        <v>0</v>
      </c>
      <c r="U7" s="75">
        <f>IFERROR(IF(U$4="",0,IF($E7="kWh",VLOOKUP(U$4,'4. Billing Determinants'!$B$19:$O$41,4,0)/'4. Billing Determinants'!$E$41*$D7,IF($E7="kW",VLOOKUP(U$4,'4. Billing Determinants'!$B$19:$O$41,5,0)/'4. Billing Determinants'!$F$41*$D7,IF($E7="Non-RPP kWh",VLOOKUP(U$4,'4. Billing Determinants'!$B$19:$O$41,6,0)/'4. Billing Determinants'!$G$41*$D7,IF($E7="Distribution Rev.",VLOOKUP(U$4,'4. Billing Determinants'!$B$19:$O$41,8,0)/'4. Billing Determinants'!$I$41*$D7, VLOOKUP(U$4,'4. Billing Determinants'!$B$19:$O$41,3,0)/'4. Billing Determinants'!$D$41*$D7))))),0)</f>
        <v>0</v>
      </c>
      <c r="V7" s="75">
        <f>IFERROR(IF(V$4="",0,IF($E7="kWh",VLOOKUP(V$4,'4. Billing Determinants'!$B$19:$O$41,4,0)/'4. Billing Determinants'!$E$41*$D7,IF($E7="kW",VLOOKUP(V$4,'4. Billing Determinants'!$B$19:$O$41,5,0)/'4. Billing Determinants'!$F$41*$D7,IF($E7="Non-RPP kWh",VLOOKUP(V$4,'4. Billing Determinants'!$B$19:$O$41,6,0)/'4. Billing Determinants'!$G$41*$D7,IF($E7="Distribution Rev.",VLOOKUP(V$4,'4. Billing Determinants'!$B$19:$O$41,8,0)/'4. Billing Determinants'!$I$41*$D7, VLOOKUP(V$4,'4. Billing Determinants'!$B$19:$O$41,3,0)/'4. Billing Determinants'!$D$41*$D7))))),0)</f>
        <v>0</v>
      </c>
      <c r="W7" s="75">
        <f>IFERROR(IF(W$4="",0,IF($E7="kWh",VLOOKUP(W$4,'4. Billing Determinants'!$B$19:$O$41,4,0)/'4. Billing Determinants'!$E$41*$D7,IF($E7="kW",VLOOKUP(W$4,'4. Billing Determinants'!$B$19:$O$41,5,0)/'4. Billing Determinants'!$F$41*$D7,IF($E7="Non-RPP kWh",VLOOKUP(W$4,'4. Billing Determinants'!$B$19:$O$41,6,0)/'4. Billing Determinants'!$G$41*$D7,IF($E7="Distribution Rev.",VLOOKUP(W$4,'4. Billing Determinants'!$B$19:$O$41,8,0)/'4. Billing Determinants'!$I$41*$D7, VLOOKUP(W$4,'4. Billing Determinants'!$B$19:$O$41,3,0)/'4. Billing Determinants'!$D$41*$D7))))),0)</f>
        <v>0</v>
      </c>
      <c r="X7" s="75">
        <f>IFERROR(IF(X$4="",0,IF($E7="kWh",VLOOKUP(X$4,'4. Billing Determinants'!$B$19:$O$41,4,0)/'4. Billing Determinants'!$E$41*$D7,IF($E7="kW",VLOOKUP(X$4,'4. Billing Determinants'!$B$19:$O$41,5,0)/'4. Billing Determinants'!$F$41*$D7,IF($E7="Non-RPP kWh",VLOOKUP(X$4,'4. Billing Determinants'!$B$19:$O$41,6,0)/'4. Billing Determinants'!$G$41*$D7,IF($E7="Distribution Rev.",VLOOKUP(X$4,'4. Billing Determinants'!$B$19:$O$41,8,0)/'4. Billing Determinants'!$I$41*$D7, VLOOKUP(X$4,'4. Billing Determinants'!$B$19:$O$41,3,0)/'4. Billing Determinants'!$D$41*$D7))))),0)</f>
        <v>0</v>
      </c>
      <c r="Y7" s="75">
        <f>IFERROR(IF(Y$4="",0,IF($E7="kWh",VLOOKUP(Y$4,'4. Billing Determinants'!$B$19:$O$41,4,0)/'4. Billing Determinants'!$E$41*$D7,IF($E7="kW",VLOOKUP(Y$4,'4. Billing Determinants'!$B$19:$O$41,5,0)/'4. Billing Determinants'!$F$41*$D7,IF($E7="Non-RPP kWh",VLOOKUP(Y$4,'4. Billing Determinants'!$B$19:$O$41,6,0)/'4. Billing Determinants'!$G$41*$D7,IF($E7="Distribution Rev.",VLOOKUP(Y$4,'4. Billing Determinants'!$B$19:$O$41,8,0)/'4. Billing Determinants'!$I$41*$D7, VLOOKUP(Y$4,'4. Billing Determinants'!$B$19:$O$41,3,0)/'4. Billing Determinants'!$D$41*$D7))))),0)</f>
        <v>0</v>
      </c>
    </row>
    <row r="8" spans="2:25" x14ac:dyDescent="0.2">
      <c r="B8" s="76" t="s">
        <v>3</v>
      </c>
      <c r="C8" s="74">
        <v>1586</v>
      </c>
      <c r="D8" s="75">
        <f>'2. 2013 Continuity Schedule'!CP27</f>
        <v>2056</v>
      </c>
      <c r="E8" s="145" t="s">
        <v>303</v>
      </c>
      <c r="F8" s="75">
        <f>IFERROR(IF(F$4="",0,IF($E8="kWh",VLOOKUP(F$4,'4. Billing Determinants'!$B$19:$O$41,4,0)/'4. Billing Determinants'!$E$41*$D8,IF($E8="kW",VLOOKUP(F$4,'4. Billing Determinants'!$B$19:$O$41,5,0)/'4. Billing Determinants'!$F$41*$D8,IF($E8="Non-RPP kWh",VLOOKUP(F$4,'4. Billing Determinants'!$B$19:$O$41,6,0)/'4. Billing Determinants'!$G$41*$D8,IF($E8="Distribution Rev.",VLOOKUP(F$4,'4. Billing Determinants'!$B$19:$O$41,8,0)/'4. Billing Determinants'!$I$41*$D8, VLOOKUP(F$4,'4. Billing Determinants'!$B$19:$O$41,3,0)/'4. Billing Determinants'!$D$41*$D8))))),0)</f>
        <v>1386.5235613581319</v>
      </c>
      <c r="G8" s="75">
        <f>IFERROR(IF(G$4="",0,IF($E8="kWh",VLOOKUP(G$4,'4. Billing Determinants'!$B$19:$O$41,4,0)/'4. Billing Determinants'!$E$41*$D8,IF($E8="kW",VLOOKUP(G$4,'4. Billing Determinants'!$B$19:$O$41,5,0)/'4. Billing Determinants'!$F$41*$D8,IF($E8="Non-RPP kWh",VLOOKUP(G$4,'4. Billing Determinants'!$B$19:$O$41,6,0)/'4. Billing Determinants'!$G$41*$D8,IF($E8="Distribution Rev.",VLOOKUP(G$4,'4. Billing Determinants'!$B$19:$O$41,8,0)/'4. Billing Determinants'!$I$41*$D8, VLOOKUP(G$4,'4. Billing Determinants'!$B$19:$O$41,3,0)/'4. Billing Determinants'!$D$41*$D8))))),0)</f>
        <v>334.9247859770976</v>
      </c>
      <c r="H8" s="75">
        <f>IFERROR(IF(H$4="",0,IF($E8="kWh",VLOOKUP(H$4,'4. Billing Determinants'!$B$19:$O$41,4,0)/'4. Billing Determinants'!$E$41*$D8,IF($E8="kW",VLOOKUP(H$4,'4. Billing Determinants'!$B$19:$O$41,5,0)/'4. Billing Determinants'!$F$41*$D8,IF($E8="Non-RPP kWh",VLOOKUP(H$4,'4. Billing Determinants'!$B$19:$O$41,6,0)/'4. Billing Determinants'!$G$41*$D8,IF($E8="Distribution Rev.",VLOOKUP(H$4,'4. Billing Determinants'!$B$19:$O$41,8,0)/'4. Billing Determinants'!$I$41*$D8, VLOOKUP(H$4,'4. Billing Determinants'!$B$19:$O$41,3,0)/'4. Billing Determinants'!$D$41*$D8))))),0)</f>
        <v>303.14567707980211</v>
      </c>
      <c r="I8" s="75">
        <f>IFERROR(IF(I$4="",0,IF($E8="kWh",VLOOKUP(I$4,'4. Billing Determinants'!$B$19:$O$41,4,0)/'4. Billing Determinants'!$E$41*$D8,IF($E8="kW",VLOOKUP(I$4,'4. Billing Determinants'!$B$19:$O$41,5,0)/'4. Billing Determinants'!$F$41*$D8,IF($E8="Non-RPP kWh",VLOOKUP(I$4,'4. Billing Determinants'!$B$19:$O$41,6,0)/'4. Billing Determinants'!$G$41*$D8,IF($E8="Distribution Rev.",VLOOKUP(I$4,'4. Billing Determinants'!$B$19:$O$41,8,0)/'4. Billing Determinants'!$I$41*$D8, VLOOKUP(I$4,'4. Billing Determinants'!$B$19:$O$41,3,0)/'4. Billing Determinants'!$D$41*$D8))))),0)</f>
        <v>6.2994845810157409</v>
      </c>
      <c r="J8" s="75">
        <f>IFERROR(IF(J$4="",0,IF($E8="kWh",VLOOKUP(J$4,'4. Billing Determinants'!$B$19:$O$41,4,0)/'4. Billing Determinants'!$E$41*$D8,IF($E8="kW",VLOOKUP(J$4,'4. Billing Determinants'!$B$19:$O$41,5,0)/'4. Billing Determinants'!$F$41*$D8,IF($E8="Non-RPP kWh",VLOOKUP(J$4,'4. Billing Determinants'!$B$19:$O$41,6,0)/'4. Billing Determinants'!$G$41*$D8,IF($E8="Distribution Rev.",VLOOKUP(J$4,'4. Billing Determinants'!$B$19:$O$41,8,0)/'4. Billing Determinants'!$I$41*$D8, VLOOKUP(J$4,'4. Billing Determinants'!$B$19:$O$41,3,0)/'4. Billing Determinants'!$D$41*$D8))))),0)</f>
        <v>25.106491003952488</v>
      </c>
      <c r="K8" s="75">
        <f>IFERROR(IF(K$4="",0,IF($E8="kWh",VLOOKUP(K$4,'4. Billing Determinants'!$B$19:$O$41,4,0)/'4. Billing Determinants'!$E$41*$D8,IF($E8="kW",VLOOKUP(K$4,'4. Billing Determinants'!$B$19:$O$41,5,0)/'4. Billing Determinants'!$F$41*$D8,IF($E8="Non-RPP kWh",VLOOKUP(K$4,'4. Billing Determinants'!$B$19:$O$41,6,0)/'4. Billing Determinants'!$G$41*$D8,IF($E8="Distribution Rev.",VLOOKUP(K$4,'4. Billing Determinants'!$B$19:$O$41,8,0)/'4. Billing Determinants'!$I$41*$D8, VLOOKUP(K$4,'4. Billing Determinants'!$B$19:$O$41,3,0)/'4. Billing Determinants'!$D$41*$D8))))),0)</f>
        <v>0</v>
      </c>
      <c r="L8" s="75">
        <f>IFERROR(IF(L$4="",0,IF($E8="kWh",VLOOKUP(L$4,'4. Billing Determinants'!$B$19:$O$41,4,0)/'4. Billing Determinants'!$E$41*$D8,IF($E8="kW",VLOOKUP(L$4,'4. Billing Determinants'!$B$19:$O$41,5,0)/'4. Billing Determinants'!$F$41*$D8,IF($E8="Non-RPP kWh",VLOOKUP(L$4,'4. Billing Determinants'!$B$19:$O$41,6,0)/'4. Billing Determinants'!$G$41*$D8,IF($E8="Distribution Rev.",VLOOKUP(L$4,'4. Billing Determinants'!$B$19:$O$41,8,0)/'4. Billing Determinants'!$I$41*$D8, VLOOKUP(L$4,'4. Billing Determinants'!$B$19:$O$41,3,0)/'4. Billing Determinants'!$D$41*$D8))))),0)</f>
        <v>0</v>
      </c>
      <c r="M8" s="75">
        <f>IFERROR(IF(M$4="",0,IF($E8="kWh",VLOOKUP(M$4,'4. Billing Determinants'!$B$19:$O$41,4,0)/'4. Billing Determinants'!$E$41*$D8,IF($E8="kW",VLOOKUP(M$4,'4. Billing Determinants'!$B$19:$O$41,5,0)/'4. Billing Determinants'!$F$41*$D8,IF($E8="Non-RPP kWh",VLOOKUP(M$4,'4. Billing Determinants'!$B$19:$O$41,6,0)/'4. Billing Determinants'!$G$41*$D8,IF($E8="Distribution Rev.",VLOOKUP(M$4,'4. Billing Determinants'!$B$19:$O$41,8,0)/'4. Billing Determinants'!$I$41*$D8, VLOOKUP(M$4,'4. Billing Determinants'!$B$19:$O$41,3,0)/'4. Billing Determinants'!$D$41*$D8))))),0)</f>
        <v>0</v>
      </c>
      <c r="N8" s="75">
        <f>IFERROR(IF(N$4="",0,IF($E8="kWh",VLOOKUP(N$4,'4. Billing Determinants'!$B$19:$O$41,4,0)/'4. Billing Determinants'!$E$41*$D8,IF($E8="kW",VLOOKUP(N$4,'4. Billing Determinants'!$B$19:$O$41,5,0)/'4. Billing Determinants'!$F$41*$D8,IF($E8="Non-RPP kWh",VLOOKUP(N$4,'4. Billing Determinants'!$B$19:$O$41,6,0)/'4. Billing Determinants'!$G$41*$D8,IF($E8="Distribution Rev.",VLOOKUP(N$4,'4. Billing Determinants'!$B$19:$O$41,8,0)/'4. Billing Determinants'!$I$41*$D8, VLOOKUP(N$4,'4. Billing Determinants'!$B$19:$O$41,3,0)/'4. Billing Determinants'!$D$41*$D8))))),0)</f>
        <v>0</v>
      </c>
      <c r="O8" s="75">
        <f>IFERROR(IF(O$4="",0,IF($E8="kWh",VLOOKUP(O$4,'4. Billing Determinants'!$B$19:$O$41,4,0)/'4. Billing Determinants'!$E$41*$D8,IF($E8="kW",VLOOKUP(O$4,'4. Billing Determinants'!$B$19:$O$41,5,0)/'4. Billing Determinants'!$F$41*$D8,IF($E8="Non-RPP kWh",VLOOKUP(O$4,'4. Billing Determinants'!$B$19:$O$41,6,0)/'4. Billing Determinants'!$G$41*$D8,IF($E8="Distribution Rev.",VLOOKUP(O$4,'4. Billing Determinants'!$B$19:$O$41,8,0)/'4. Billing Determinants'!$I$41*$D8, VLOOKUP(O$4,'4. Billing Determinants'!$B$19:$O$41,3,0)/'4. Billing Determinants'!$D$41*$D8))))),0)</f>
        <v>0</v>
      </c>
      <c r="P8" s="75">
        <f>IFERROR(IF(P$4="",0,IF($E8="kWh",VLOOKUP(P$4,'4. Billing Determinants'!$B$19:$O$41,4,0)/'4. Billing Determinants'!$E$41*$D8,IF($E8="kW",VLOOKUP(P$4,'4. Billing Determinants'!$B$19:$O$41,5,0)/'4. Billing Determinants'!$F$41*$D8,IF($E8="Non-RPP kWh",VLOOKUP(P$4,'4. Billing Determinants'!$B$19:$O$41,6,0)/'4. Billing Determinants'!$G$41*$D8,IF($E8="Distribution Rev.",VLOOKUP(P$4,'4. Billing Determinants'!$B$19:$O$41,8,0)/'4. Billing Determinants'!$I$41*$D8, VLOOKUP(P$4,'4. Billing Determinants'!$B$19:$O$41,3,0)/'4. Billing Determinants'!$D$41*$D8))))),0)</f>
        <v>0</v>
      </c>
      <c r="Q8" s="75">
        <f>IFERROR(IF(Q$4="",0,IF($E8="kWh",VLOOKUP(Q$4,'4. Billing Determinants'!$B$19:$O$41,4,0)/'4. Billing Determinants'!$E$41*$D8,IF($E8="kW",VLOOKUP(Q$4,'4. Billing Determinants'!$B$19:$O$41,5,0)/'4. Billing Determinants'!$F$41*$D8,IF($E8="Non-RPP kWh",VLOOKUP(Q$4,'4. Billing Determinants'!$B$19:$O$41,6,0)/'4. Billing Determinants'!$G$41*$D8,IF($E8="Distribution Rev.",VLOOKUP(Q$4,'4. Billing Determinants'!$B$19:$O$41,8,0)/'4. Billing Determinants'!$I$41*$D8, VLOOKUP(Q$4,'4. Billing Determinants'!$B$19:$O$41,3,0)/'4. Billing Determinants'!$D$41*$D8))))),0)</f>
        <v>0</v>
      </c>
      <c r="R8" s="75">
        <f>IFERROR(IF(R$4="",0,IF($E8="kWh",VLOOKUP(R$4,'4. Billing Determinants'!$B$19:$O$41,4,0)/'4. Billing Determinants'!$E$41*$D8,IF($E8="kW",VLOOKUP(R$4,'4. Billing Determinants'!$B$19:$O$41,5,0)/'4. Billing Determinants'!$F$41*$D8,IF($E8="Non-RPP kWh",VLOOKUP(R$4,'4. Billing Determinants'!$B$19:$O$41,6,0)/'4. Billing Determinants'!$G$41*$D8,IF($E8="Distribution Rev.",VLOOKUP(R$4,'4. Billing Determinants'!$B$19:$O$41,8,0)/'4. Billing Determinants'!$I$41*$D8, VLOOKUP(R$4,'4. Billing Determinants'!$B$19:$O$41,3,0)/'4. Billing Determinants'!$D$41*$D8))))),0)</f>
        <v>0</v>
      </c>
      <c r="S8" s="75">
        <f>IFERROR(IF(S$4="",0,IF($E8="kWh",VLOOKUP(S$4,'4. Billing Determinants'!$B$19:$O$41,4,0)/'4. Billing Determinants'!$E$41*$D8,IF($E8="kW",VLOOKUP(S$4,'4. Billing Determinants'!$B$19:$O$41,5,0)/'4. Billing Determinants'!$F$41*$D8,IF($E8="Non-RPP kWh",VLOOKUP(S$4,'4. Billing Determinants'!$B$19:$O$41,6,0)/'4. Billing Determinants'!$G$41*$D8,IF($E8="Distribution Rev.",VLOOKUP(S$4,'4. Billing Determinants'!$B$19:$O$41,8,0)/'4. Billing Determinants'!$I$41*$D8, VLOOKUP(S$4,'4. Billing Determinants'!$B$19:$O$41,3,0)/'4. Billing Determinants'!$D$41*$D8))))),0)</f>
        <v>0</v>
      </c>
      <c r="T8" s="75">
        <f>IFERROR(IF(T$4="",0,IF($E8="kWh",VLOOKUP(T$4,'4. Billing Determinants'!$B$19:$O$41,4,0)/'4. Billing Determinants'!$E$41*$D8,IF($E8="kW",VLOOKUP(T$4,'4. Billing Determinants'!$B$19:$O$41,5,0)/'4. Billing Determinants'!$F$41*$D8,IF($E8="Non-RPP kWh",VLOOKUP(T$4,'4. Billing Determinants'!$B$19:$O$41,6,0)/'4. Billing Determinants'!$G$41*$D8,IF($E8="Distribution Rev.",VLOOKUP(T$4,'4. Billing Determinants'!$B$19:$O$41,8,0)/'4. Billing Determinants'!$I$41*$D8, VLOOKUP(T$4,'4. Billing Determinants'!$B$19:$O$41,3,0)/'4. Billing Determinants'!$D$41*$D8))))),0)</f>
        <v>0</v>
      </c>
      <c r="U8" s="75">
        <f>IFERROR(IF(U$4="",0,IF($E8="kWh",VLOOKUP(U$4,'4. Billing Determinants'!$B$19:$O$41,4,0)/'4. Billing Determinants'!$E$41*$D8,IF($E8="kW",VLOOKUP(U$4,'4. Billing Determinants'!$B$19:$O$41,5,0)/'4. Billing Determinants'!$F$41*$D8,IF($E8="Non-RPP kWh",VLOOKUP(U$4,'4. Billing Determinants'!$B$19:$O$41,6,0)/'4. Billing Determinants'!$G$41*$D8,IF($E8="Distribution Rev.",VLOOKUP(U$4,'4. Billing Determinants'!$B$19:$O$41,8,0)/'4. Billing Determinants'!$I$41*$D8, VLOOKUP(U$4,'4. Billing Determinants'!$B$19:$O$41,3,0)/'4. Billing Determinants'!$D$41*$D8))))),0)</f>
        <v>0</v>
      </c>
      <c r="V8" s="75">
        <f>IFERROR(IF(V$4="",0,IF($E8="kWh",VLOOKUP(V$4,'4. Billing Determinants'!$B$19:$O$41,4,0)/'4. Billing Determinants'!$E$41*$D8,IF($E8="kW",VLOOKUP(V$4,'4. Billing Determinants'!$B$19:$O$41,5,0)/'4. Billing Determinants'!$F$41*$D8,IF($E8="Non-RPP kWh",VLOOKUP(V$4,'4. Billing Determinants'!$B$19:$O$41,6,0)/'4. Billing Determinants'!$G$41*$D8,IF($E8="Distribution Rev.",VLOOKUP(V$4,'4. Billing Determinants'!$B$19:$O$41,8,0)/'4. Billing Determinants'!$I$41*$D8, VLOOKUP(V$4,'4. Billing Determinants'!$B$19:$O$41,3,0)/'4. Billing Determinants'!$D$41*$D8))))),0)</f>
        <v>0</v>
      </c>
      <c r="W8" s="75">
        <f>IFERROR(IF(W$4="",0,IF($E8="kWh",VLOOKUP(W$4,'4. Billing Determinants'!$B$19:$O$41,4,0)/'4. Billing Determinants'!$E$41*$D8,IF($E8="kW",VLOOKUP(W$4,'4. Billing Determinants'!$B$19:$O$41,5,0)/'4. Billing Determinants'!$F$41*$D8,IF($E8="Non-RPP kWh",VLOOKUP(W$4,'4. Billing Determinants'!$B$19:$O$41,6,0)/'4. Billing Determinants'!$G$41*$D8,IF($E8="Distribution Rev.",VLOOKUP(W$4,'4. Billing Determinants'!$B$19:$O$41,8,0)/'4. Billing Determinants'!$I$41*$D8, VLOOKUP(W$4,'4. Billing Determinants'!$B$19:$O$41,3,0)/'4. Billing Determinants'!$D$41*$D8))))),0)</f>
        <v>0</v>
      </c>
      <c r="X8" s="75">
        <f>IFERROR(IF(X$4="",0,IF($E8="kWh",VLOOKUP(X$4,'4. Billing Determinants'!$B$19:$O$41,4,0)/'4. Billing Determinants'!$E$41*$D8,IF($E8="kW",VLOOKUP(X$4,'4. Billing Determinants'!$B$19:$O$41,5,0)/'4. Billing Determinants'!$F$41*$D8,IF($E8="Non-RPP kWh",VLOOKUP(X$4,'4. Billing Determinants'!$B$19:$O$41,6,0)/'4. Billing Determinants'!$G$41*$D8,IF($E8="Distribution Rev.",VLOOKUP(X$4,'4. Billing Determinants'!$B$19:$O$41,8,0)/'4. Billing Determinants'!$I$41*$D8, VLOOKUP(X$4,'4. Billing Determinants'!$B$19:$O$41,3,0)/'4. Billing Determinants'!$D$41*$D8))))),0)</f>
        <v>0</v>
      </c>
      <c r="Y8" s="75">
        <f>IFERROR(IF(Y$4="",0,IF($E8="kWh",VLOOKUP(Y$4,'4. Billing Determinants'!$B$19:$O$41,4,0)/'4. Billing Determinants'!$E$41*$D8,IF($E8="kW",VLOOKUP(Y$4,'4. Billing Determinants'!$B$19:$O$41,5,0)/'4. Billing Determinants'!$F$41*$D8,IF($E8="Non-RPP kWh",VLOOKUP(Y$4,'4. Billing Determinants'!$B$19:$O$41,6,0)/'4. Billing Determinants'!$G$41*$D8,IF($E8="Distribution Rev.",VLOOKUP(Y$4,'4. Billing Determinants'!$B$19:$O$41,8,0)/'4. Billing Determinants'!$I$41*$D8, VLOOKUP(Y$4,'4. Billing Determinants'!$B$19:$O$41,3,0)/'4. Billing Determinants'!$D$41*$D8))))),0)</f>
        <v>0</v>
      </c>
    </row>
    <row r="9" spans="2:25" x14ac:dyDescent="0.2">
      <c r="B9" s="76" t="s">
        <v>114</v>
      </c>
      <c r="C9" s="74">
        <v>1588</v>
      </c>
      <c r="D9" s="75">
        <f>'2. 2013 Continuity Schedule'!CP28</f>
        <v>-21434.94</v>
      </c>
      <c r="E9" s="145" t="s">
        <v>303</v>
      </c>
      <c r="F9" s="75">
        <f>IFERROR(IF(F$4="",0,IF($E9="kWh",VLOOKUP(F$4,'4. Billing Determinants'!$B$19:$O$41,4,0)/'4. Billing Determinants'!$E$41*$D9,IF($E9="kW",VLOOKUP(F$4,'4. Billing Determinants'!$B$19:$O$41,5,0)/'4. Billing Determinants'!$F$41*$D9,IF($E9="Non-RPP kWh",VLOOKUP(F$4,'4. Billing Determinants'!$B$19:$O$41,6,0)/'4. Billing Determinants'!$G$41*$D9,IF($E9="Distribution Rev.",VLOOKUP(F$4,'4. Billing Determinants'!$B$19:$O$41,8,0)/'4. Billing Determinants'!$I$41*$D9, VLOOKUP(F$4,'4. Billing Determinants'!$B$19:$O$41,3,0)/'4. Billing Determinants'!$D$41*$D9))))),0)</f>
        <v>-14455.276919405582</v>
      </c>
      <c r="G9" s="75">
        <f>IFERROR(IF(G$4="",0,IF($E9="kWh",VLOOKUP(G$4,'4. Billing Determinants'!$B$19:$O$41,4,0)/'4. Billing Determinants'!$E$41*$D9,IF($E9="kW",VLOOKUP(G$4,'4. Billing Determinants'!$B$19:$O$41,5,0)/'4. Billing Determinants'!$F$41*$D9,IF($E9="Non-RPP kWh",VLOOKUP(G$4,'4. Billing Determinants'!$B$19:$O$41,6,0)/'4. Billing Determinants'!$G$41*$D9,IF($E9="Distribution Rev.",VLOOKUP(G$4,'4. Billing Determinants'!$B$19:$O$41,8,0)/'4. Billing Determinants'!$I$41*$D9, VLOOKUP(G$4,'4. Billing Determinants'!$B$19:$O$41,3,0)/'4. Billing Determinants'!$D$41*$D9))))),0)</f>
        <v>-3491.776601134206</v>
      </c>
      <c r="H9" s="75">
        <f>IFERROR(IF(H$4="",0,IF($E9="kWh",VLOOKUP(H$4,'4. Billing Determinants'!$B$19:$O$41,4,0)/'4. Billing Determinants'!$E$41*$D9,IF($E9="kW",VLOOKUP(H$4,'4. Billing Determinants'!$B$19:$O$41,5,0)/'4. Billing Determinants'!$F$41*$D9,IF($E9="Non-RPP kWh",VLOOKUP(H$4,'4. Billing Determinants'!$B$19:$O$41,6,0)/'4. Billing Determinants'!$G$41*$D9,IF($E9="Distribution Rev.",VLOOKUP(H$4,'4. Billing Determinants'!$B$19:$O$41,8,0)/'4. Billing Determinants'!$I$41*$D9, VLOOKUP(H$4,'4. Billing Determinants'!$B$19:$O$41,3,0)/'4. Billing Determinants'!$D$41*$D9))))),0)</f>
        <v>-3160.4617701677694</v>
      </c>
      <c r="I9" s="75">
        <f>IFERROR(IF(I$4="",0,IF($E9="kWh",VLOOKUP(I$4,'4. Billing Determinants'!$B$19:$O$41,4,0)/'4. Billing Determinants'!$E$41*$D9,IF($E9="kW",VLOOKUP(I$4,'4. Billing Determinants'!$B$19:$O$41,5,0)/'4. Billing Determinants'!$F$41*$D9,IF($E9="Non-RPP kWh",VLOOKUP(I$4,'4. Billing Determinants'!$B$19:$O$41,6,0)/'4. Billing Determinants'!$G$41*$D9,IF($E9="Distribution Rev.",VLOOKUP(I$4,'4. Billing Determinants'!$B$19:$O$41,8,0)/'4. Billing Determinants'!$I$41*$D9, VLOOKUP(I$4,'4. Billing Determinants'!$B$19:$O$41,3,0)/'4. Billing Determinants'!$D$41*$D9))))),0)</f>
        <v>-65.675619661963779</v>
      </c>
      <c r="J9" s="75">
        <f>IFERROR(IF(J$4="",0,IF($E9="kWh",VLOOKUP(J$4,'4. Billing Determinants'!$B$19:$O$41,4,0)/'4. Billing Determinants'!$E$41*$D9,IF($E9="kW",VLOOKUP(J$4,'4. Billing Determinants'!$B$19:$O$41,5,0)/'4. Billing Determinants'!$F$41*$D9,IF($E9="Non-RPP kWh",VLOOKUP(J$4,'4. Billing Determinants'!$B$19:$O$41,6,0)/'4. Billing Determinants'!$G$41*$D9,IF($E9="Distribution Rev.",VLOOKUP(J$4,'4. Billing Determinants'!$B$19:$O$41,8,0)/'4. Billing Determinants'!$I$41*$D9, VLOOKUP(J$4,'4. Billing Determinants'!$B$19:$O$41,3,0)/'4. Billing Determinants'!$D$41*$D9))))),0)</f>
        <v>-261.74908963047727</v>
      </c>
      <c r="K9" s="75">
        <f>IFERROR(IF(K$4="",0,IF($E9="kWh",VLOOKUP(K$4,'4. Billing Determinants'!$B$19:$O$41,4,0)/'4. Billing Determinants'!$E$41*$D9,IF($E9="kW",VLOOKUP(K$4,'4. Billing Determinants'!$B$19:$O$41,5,0)/'4. Billing Determinants'!$F$41*$D9,IF($E9="Non-RPP kWh",VLOOKUP(K$4,'4. Billing Determinants'!$B$19:$O$41,6,0)/'4. Billing Determinants'!$G$41*$D9,IF($E9="Distribution Rev.",VLOOKUP(K$4,'4. Billing Determinants'!$B$19:$O$41,8,0)/'4. Billing Determinants'!$I$41*$D9, VLOOKUP(K$4,'4. Billing Determinants'!$B$19:$O$41,3,0)/'4. Billing Determinants'!$D$41*$D9))))),0)</f>
        <v>0</v>
      </c>
      <c r="L9" s="75">
        <f>IFERROR(IF(L$4="",0,IF($E9="kWh",VLOOKUP(L$4,'4. Billing Determinants'!$B$19:$O$41,4,0)/'4. Billing Determinants'!$E$41*$D9,IF($E9="kW",VLOOKUP(L$4,'4. Billing Determinants'!$B$19:$O$41,5,0)/'4. Billing Determinants'!$F$41*$D9,IF($E9="Non-RPP kWh",VLOOKUP(L$4,'4. Billing Determinants'!$B$19:$O$41,6,0)/'4. Billing Determinants'!$G$41*$D9,IF($E9="Distribution Rev.",VLOOKUP(L$4,'4. Billing Determinants'!$B$19:$O$41,8,0)/'4. Billing Determinants'!$I$41*$D9, VLOOKUP(L$4,'4. Billing Determinants'!$B$19:$O$41,3,0)/'4. Billing Determinants'!$D$41*$D9))))),0)</f>
        <v>0</v>
      </c>
      <c r="M9" s="75">
        <f>IFERROR(IF(M$4="",0,IF($E9="kWh",VLOOKUP(M$4,'4. Billing Determinants'!$B$19:$O$41,4,0)/'4. Billing Determinants'!$E$41*$D9,IF($E9="kW",VLOOKUP(M$4,'4. Billing Determinants'!$B$19:$O$41,5,0)/'4. Billing Determinants'!$F$41*$D9,IF($E9="Non-RPP kWh",VLOOKUP(M$4,'4. Billing Determinants'!$B$19:$O$41,6,0)/'4. Billing Determinants'!$G$41*$D9,IF($E9="Distribution Rev.",VLOOKUP(M$4,'4. Billing Determinants'!$B$19:$O$41,8,0)/'4. Billing Determinants'!$I$41*$D9, VLOOKUP(M$4,'4. Billing Determinants'!$B$19:$O$41,3,0)/'4. Billing Determinants'!$D$41*$D9))))),0)</f>
        <v>0</v>
      </c>
      <c r="N9" s="75">
        <f>IFERROR(IF(N$4="",0,IF($E9="kWh",VLOOKUP(N$4,'4. Billing Determinants'!$B$19:$O$41,4,0)/'4. Billing Determinants'!$E$41*$D9,IF($E9="kW",VLOOKUP(N$4,'4. Billing Determinants'!$B$19:$O$41,5,0)/'4. Billing Determinants'!$F$41*$D9,IF($E9="Non-RPP kWh",VLOOKUP(N$4,'4. Billing Determinants'!$B$19:$O$41,6,0)/'4. Billing Determinants'!$G$41*$D9,IF($E9="Distribution Rev.",VLOOKUP(N$4,'4. Billing Determinants'!$B$19:$O$41,8,0)/'4. Billing Determinants'!$I$41*$D9, VLOOKUP(N$4,'4. Billing Determinants'!$B$19:$O$41,3,0)/'4. Billing Determinants'!$D$41*$D9))))),0)</f>
        <v>0</v>
      </c>
      <c r="O9" s="75">
        <f>IFERROR(IF(O$4="",0,IF($E9="kWh",VLOOKUP(O$4,'4. Billing Determinants'!$B$19:$O$41,4,0)/'4. Billing Determinants'!$E$41*$D9,IF($E9="kW",VLOOKUP(O$4,'4. Billing Determinants'!$B$19:$O$41,5,0)/'4. Billing Determinants'!$F$41*$D9,IF($E9="Non-RPP kWh",VLOOKUP(O$4,'4. Billing Determinants'!$B$19:$O$41,6,0)/'4. Billing Determinants'!$G$41*$D9,IF($E9="Distribution Rev.",VLOOKUP(O$4,'4. Billing Determinants'!$B$19:$O$41,8,0)/'4. Billing Determinants'!$I$41*$D9, VLOOKUP(O$4,'4. Billing Determinants'!$B$19:$O$41,3,0)/'4. Billing Determinants'!$D$41*$D9))))),0)</f>
        <v>0</v>
      </c>
      <c r="P9" s="75">
        <f>IFERROR(IF(P$4="",0,IF($E9="kWh",VLOOKUP(P$4,'4. Billing Determinants'!$B$19:$O$41,4,0)/'4. Billing Determinants'!$E$41*$D9,IF($E9="kW",VLOOKUP(P$4,'4. Billing Determinants'!$B$19:$O$41,5,0)/'4. Billing Determinants'!$F$41*$D9,IF($E9="Non-RPP kWh",VLOOKUP(P$4,'4. Billing Determinants'!$B$19:$O$41,6,0)/'4. Billing Determinants'!$G$41*$D9,IF($E9="Distribution Rev.",VLOOKUP(P$4,'4. Billing Determinants'!$B$19:$O$41,8,0)/'4. Billing Determinants'!$I$41*$D9, VLOOKUP(P$4,'4. Billing Determinants'!$B$19:$O$41,3,0)/'4. Billing Determinants'!$D$41*$D9))))),0)</f>
        <v>0</v>
      </c>
      <c r="Q9" s="75">
        <f>IFERROR(IF(Q$4="",0,IF($E9="kWh",VLOOKUP(Q$4,'4. Billing Determinants'!$B$19:$O$41,4,0)/'4. Billing Determinants'!$E$41*$D9,IF($E9="kW",VLOOKUP(Q$4,'4. Billing Determinants'!$B$19:$O$41,5,0)/'4. Billing Determinants'!$F$41*$D9,IF($E9="Non-RPP kWh",VLOOKUP(Q$4,'4. Billing Determinants'!$B$19:$O$41,6,0)/'4. Billing Determinants'!$G$41*$D9,IF($E9="Distribution Rev.",VLOOKUP(Q$4,'4. Billing Determinants'!$B$19:$O$41,8,0)/'4. Billing Determinants'!$I$41*$D9, VLOOKUP(Q$4,'4. Billing Determinants'!$B$19:$O$41,3,0)/'4. Billing Determinants'!$D$41*$D9))))),0)</f>
        <v>0</v>
      </c>
      <c r="R9" s="75">
        <f>IFERROR(IF(R$4="",0,IF($E9="kWh",VLOOKUP(R$4,'4. Billing Determinants'!$B$19:$O$41,4,0)/'4. Billing Determinants'!$E$41*$D9,IF($E9="kW",VLOOKUP(R$4,'4. Billing Determinants'!$B$19:$O$41,5,0)/'4. Billing Determinants'!$F$41*$D9,IF($E9="Non-RPP kWh",VLOOKUP(R$4,'4. Billing Determinants'!$B$19:$O$41,6,0)/'4. Billing Determinants'!$G$41*$D9,IF($E9="Distribution Rev.",VLOOKUP(R$4,'4. Billing Determinants'!$B$19:$O$41,8,0)/'4. Billing Determinants'!$I$41*$D9, VLOOKUP(R$4,'4. Billing Determinants'!$B$19:$O$41,3,0)/'4. Billing Determinants'!$D$41*$D9))))),0)</f>
        <v>0</v>
      </c>
      <c r="S9" s="75">
        <f>IFERROR(IF(S$4="",0,IF($E9="kWh",VLOOKUP(S$4,'4. Billing Determinants'!$B$19:$O$41,4,0)/'4. Billing Determinants'!$E$41*$D9,IF($E9="kW",VLOOKUP(S$4,'4. Billing Determinants'!$B$19:$O$41,5,0)/'4. Billing Determinants'!$F$41*$D9,IF($E9="Non-RPP kWh",VLOOKUP(S$4,'4. Billing Determinants'!$B$19:$O$41,6,0)/'4. Billing Determinants'!$G$41*$D9,IF($E9="Distribution Rev.",VLOOKUP(S$4,'4. Billing Determinants'!$B$19:$O$41,8,0)/'4. Billing Determinants'!$I$41*$D9, VLOOKUP(S$4,'4. Billing Determinants'!$B$19:$O$41,3,0)/'4. Billing Determinants'!$D$41*$D9))))),0)</f>
        <v>0</v>
      </c>
      <c r="T9" s="75">
        <f>IFERROR(IF(T$4="",0,IF($E9="kWh",VLOOKUP(T$4,'4. Billing Determinants'!$B$19:$O$41,4,0)/'4. Billing Determinants'!$E$41*$D9,IF($E9="kW",VLOOKUP(T$4,'4. Billing Determinants'!$B$19:$O$41,5,0)/'4. Billing Determinants'!$F$41*$D9,IF($E9="Non-RPP kWh",VLOOKUP(T$4,'4. Billing Determinants'!$B$19:$O$41,6,0)/'4. Billing Determinants'!$G$41*$D9,IF($E9="Distribution Rev.",VLOOKUP(T$4,'4. Billing Determinants'!$B$19:$O$41,8,0)/'4. Billing Determinants'!$I$41*$D9, VLOOKUP(T$4,'4. Billing Determinants'!$B$19:$O$41,3,0)/'4. Billing Determinants'!$D$41*$D9))))),0)</f>
        <v>0</v>
      </c>
      <c r="U9" s="75">
        <f>IFERROR(IF(U$4="",0,IF($E9="kWh",VLOOKUP(U$4,'4. Billing Determinants'!$B$19:$O$41,4,0)/'4. Billing Determinants'!$E$41*$D9,IF($E9="kW",VLOOKUP(U$4,'4. Billing Determinants'!$B$19:$O$41,5,0)/'4. Billing Determinants'!$F$41*$D9,IF($E9="Non-RPP kWh",VLOOKUP(U$4,'4. Billing Determinants'!$B$19:$O$41,6,0)/'4. Billing Determinants'!$G$41*$D9,IF($E9="Distribution Rev.",VLOOKUP(U$4,'4. Billing Determinants'!$B$19:$O$41,8,0)/'4. Billing Determinants'!$I$41*$D9, VLOOKUP(U$4,'4. Billing Determinants'!$B$19:$O$41,3,0)/'4. Billing Determinants'!$D$41*$D9))))),0)</f>
        <v>0</v>
      </c>
      <c r="V9" s="75">
        <f>IFERROR(IF(V$4="",0,IF($E9="kWh",VLOOKUP(V$4,'4. Billing Determinants'!$B$19:$O$41,4,0)/'4. Billing Determinants'!$E$41*$D9,IF($E9="kW",VLOOKUP(V$4,'4. Billing Determinants'!$B$19:$O$41,5,0)/'4. Billing Determinants'!$F$41*$D9,IF($E9="Non-RPP kWh",VLOOKUP(V$4,'4. Billing Determinants'!$B$19:$O$41,6,0)/'4. Billing Determinants'!$G$41*$D9,IF($E9="Distribution Rev.",VLOOKUP(V$4,'4. Billing Determinants'!$B$19:$O$41,8,0)/'4. Billing Determinants'!$I$41*$D9, VLOOKUP(V$4,'4. Billing Determinants'!$B$19:$O$41,3,0)/'4. Billing Determinants'!$D$41*$D9))))),0)</f>
        <v>0</v>
      </c>
      <c r="W9" s="75">
        <f>IFERROR(IF(W$4="",0,IF($E9="kWh",VLOOKUP(W$4,'4. Billing Determinants'!$B$19:$O$41,4,0)/'4. Billing Determinants'!$E$41*$D9,IF($E9="kW",VLOOKUP(W$4,'4. Billing Determinants'!$B$19:$O$41,5,0)/'4. Billing Determinants'!$F$41*$D9,IF($E9="Non-RPP kWh",VLOOKUP(W$4,'4. Billing Determinants'!$B$19:$O$41,6,0)/'4. Billing Determinants'!$G$41*$D9,IF($E9="Distribution Rev.",VLOOKUP(W$4,'4. Billing Determinants'!$B$19:$O$41,8,0)/'4. Billing Determinants'!$I$41*$D9, VLOOKUP(W$4,'4. Billing Determinants'!$B$19:$O$41,3,0)/'4. Billing Determinants'!$D$41*$D9))))),0)</f>
        <v>0</v>
      </c>
      <c r="X9" s="75">
        <f>IFERROR(IF(X$4="",0,IF($E9="kWh",VLOOKUP(X$4,'4. Billing Determinants'!$B$19:$O$41,4,0)/'4. Billing Determinants'!$E$41*$D9,IF($E9="kW",VLOOKUP(X$4,'4. Billing Determinants'!$B$19:$O$41,5,0)/'4. Billing Determinants'!$F$41*$D9,IF($E9="Non-RPP kWh",VLOOKUP(X$4,'4. Billing Determinants'!$B$19:$O$41,6,0)/'4. Billing Determinants'!$G$41*$D9,IF($E9="Distribution Rev.",VLOOKUP(X$4,'4. Billing Determinants'!$B$19:$O$41,8,0)/'4. Billing Determinants'!$I$41*$D9, VLOOKUP(X$4,'4. Billing Determinants'!$B$19:$O$41,3,0)/'4. Billing Determinants'!$D$41*$D9))))),0)</f>
        <v>0</v>
      </c>
      <c r="Y9" s="75">
        <f>IFERROR(IF(Y$4="",0,IF($E9="kWh",VLOOKUP(Y$4,'4. Billing Determinants'!$B$19:$O$41,4,0)/'4. Billing Determinants'!$E$41*$D9,IF($E9="kW",VLOOKUP(Y$4,'4. Billing Determinants'!$B$19:$O$41,5,0)/'4. Billing Determinants'!$F$41*$D9,IF($E9="Non-RPP kWh",VLOOKUP(Y$4,'4. Billing Determinants'!$B$19:$O$41,6,0)/'4. Billing Determinants'!$G$41*$D9,IF($E9="Distribution Rev.",VLOOKUP(Y$4,'4. Billing Determinants'!$B$19:$O$41,8,0)/'4. Billing Determinants'!$I$41*$D9, VLOOKUP(Y$4,'4. Billing Determinants'!$B$19:$O$41,3,0)/'4. Billing Determinants'!$D$41*$D9))))),0)</f>
        <v>0</v>
      </c>
    </row>
    <row r="10" spans="2:25" x14ac:dyDescent="0.2">
      <c r="B10" s="76" t="s">
        <v>169</v>
      </c>
      <c r="C10" s="74">
        <v>1589</v>
      </c>
      <c r="D10" s="75">
        <f>'2. 2013 Continuity Schedule'!CP29</f>
        <v>-8133.18</v>
      </c>
      <c r="E10" s="145" t="s">
        <v>305</v>
      </c>
      <c r="F10" s="75">
        <f>IFERROR(IF(F$4="",0,IF($E10="kWh",VLOOKUP(F$4,'4. Billing Determinants'!$B$19:$O$41,4,0)/'4. Billing Determinants'!$E$41*$D10,IF($E10="kW",VLOOKUP(F$4,'4. Billing Determinants'!$B$19:$O$41,5,0)/'4. Billing Determinants'!$F$41*$D10,IF($E10="Non-RPP kWh",VLOOKUP(F$4,'4. Billing Determinants'!$B$19:$O$41,6,0)/'4. Billing Determinants'!$G$41*$D10,IF($E10="Distribution Rev.",VLOOKUP(F$4,'4. Billing Determinants'!$B$19:$O$41,8,0)/'4. Billing Determinants'!$I$41*$D10, VLOOKUP(F$4,'4. Billing Determinants'!$B$19:$O$41,3,0)/'4. Billing Determinants'!$D$41*$D10))))),0)</f>
        <v>-1259.6838489647766</v>
      </c>
      <c r="G10" s="75">
        <f>IFERROR(IF(G$4="",0,IF($E10="kWh",VLOOKUP(G$4,'4. Billing Determinants'!$B$19:$O$41,4,0)/'4. Billing Determinants'!$E$41*$D10,IF($E10="kW",VLOOKUP(G$4,'4. Billing Determinants'!$B$19:$O$41,5,0)/'4. Billing Determinants'!$F$41*$D10,IF($E10="Non-RPP kWh",VLOOKUP(G$4,'4. Billing Determinants'!$B$19:$O$41,6,0)/'4. Billing Determinants'!$G$41*$D10,IF($E10="Distribution Rev.",VLOOKUP(G$4,'4. Billing Determinants'!$B$19:$O$41,8,0)/'4. Billing Determinants'!$I$41*$D10, VLOOKUP(G$4,'4. Billing Determinants'!$B$19:$O$41,3,0)/'4. Billing Determinants'!$D$41*$D10))))),0)</f>
        <v>-431.25862934695488</v>
      </c>
      <c r="H10" s="75">
        <f>IFERROR(IF(H$4="",0,IF($E10="kWh",VLOOKUP(H$4,'4. Billing Determinants'!$B$19:$O$41,4,0)/'4. Billing Determinants'!$E$41*$D10,IF($E10="kW",VLOOKUP(H$4,'4. Billing Determinants'!$B$19:$O$41,5,0)/'4. Billing Determinants'!$F$41*$D10,IF($E10="Non-RPP kWh",VLOOKUP(H$4,'4. Billing Determinants'!$B$19:$O$41,6,0)/'4. Billing Determinants'!$G$41*$D10,IF($E10="Distribution Rev.",VLOOKUP(H$4,'4. Billing Determinants'!$B$19:$O$41,8,0)/'4. Billing Determinants'!$I$41*$D10, VLOOKUP(H$4,'4. Billing Determinants'!$B$19:$O$41,3,0)/'4. Billing Determinants'!$D$41*$D10))))),0)</f>
        <v>-5931.4179053072176</v>
      </c>
      <c r="I10" s="75">
        <f>IFERROR(IF(I$4="",0,IF($E10="kWh",VLOOKUP(I$4,'4. Billing Determinants'!$B$19:$O$41,4,0)/'4. Billing Determinants'!$E$41*$D10,IF($E10="kW",VLOOKUP(I$4,'4. Billing Determinants'!$B$19:$O$41,5,0)/'4. Billing Determinants'!$F$41*$D10,IF($E10="Non-RPP kWh",VLOOKUP(I$4,'4. Billing Determinants'!$B$19:$O$41,6,0)/'4. Billing Determinants'!$G$41*$D10,IF($E10="Distribution Rev.",VLOOKUP(I$4,'4. Billing Determinants'!$B$19:$O$41,8,0)/'4. Billing Determinants'!$I$41*$D10, VLOOKUP(I$4,'4. Billing Determinants'!$B$19:$O$41,3,0)/'4. Billing Determinants'!$D$41*$D10))))),0)</f>
        <v>-19.574528556007941</v>
      </c>
      <c r="J10" s="75">
        <f>IFERROR(IF(J$4="",0,IF($E10="kWh",VLOOKUP(J$4,'4. Billing Determinants'!$B$19:$O$41,4,0)/'4. Billing Determinants'!$E$41*$D10,IF($E10="kW",VLOOKUP(J$4,'4. Billing Determinants'!$B$19:$O$41,5,0)/'4. Billing Determinants'!$F$41*$D10,IF($E10="Non-RPP kWh",VLOOKUP(J$4,'4. Billing Determinants'!$B$19:$O$41,6,0)/'4. Billing Determinants'!$G$41*$D10,IF($E10="Distribution Rev.",VLOOKUP(J$4,'4. Billing Determinants'!$B$19:$O$41,8,0)/'4. Billing Determinants'!$I$41*$D10, VLOOKUP(J$4,'4. Billing Determinants'!$B$19:$O$41,3,0)/'4. Billing Determinants'!$D$41*$D10))))),0)</f>
        <v>-491.2450878250437</v>
      </c>
      <c r="K10" s="75">
        <f>IFERROR(IF(K$4="",0,IF($E10="kWh",VLOOKUP(K$4,'4. Billing Determinants'!$B$19:$O$41,4,0)/'4. Billing Determinants'!$E$41*$D10,IF($E10="kW",VLOOKUP(K$4,'4. Billing Determinants'!$B$19:$O$41,5,0)/'4. Billing Determinants'!$F$41*$D10,IF($E10="Non-RPP kWh",VLOOKUP(K$4,'4. Billing Determinants'!$B$19:$O$41,6,0)/'4. Billing Determinants'!$G$41*$D10,IF($E10="Distribution Rev.",VLOOKUP(K$4,'4. Billing Determinants'!$B$19:$O$41,8,0)/'4. Billing Determinants'!$I$41*$D10, VLOOKUP(K$4,'4. Billing Determinants'!$B$19:$O$41,3,0)/'4. Billing Determinants'!$D$41*$D10))))),0)</f>
        <v>0</v>
      </c>
      <c r="L10" s="75">
        <f>IFERROR(IF(L$4="",0,IF($E10="kWh",VLOOKUP(L$4,'4. Billing Determinants'!$B$19:$O$41,4,0)/'4. Billing Determinants'!$E$41*$D10,IF($E10="kW",VLOOKUP(L$4,'4. Billing Determinants'!$B$19:$O$41,5,0)/'4. Billing Determinants'!$F$41*$D10,IF($E10="Non-RPP kWh",VLOOKUP(L$4,'4. Billing Determinants'!$B$19:$O$41,6,0)/'4. Billing Determinants'!$G$41*$D10,IF($E10="Distribution Rev.",VLOOKUP(L$4,'4. Billing Determinants'!$B$19:$O$41,8,0)/'4. Billing Determinants'!$I$41*$D10, VLOOKUP(L$4,'4. Billing Determinants'!$B$19:$O$41,3,0)/'4. Billing Determinants'!$D$41*$D10))))),0)</f>
        <v>0</v>
      </c>
      <c r="M10" s="75">
        <f>IFERROR(IF(M$4="",0,IF($E10="kWh",VLOOKUP(M$4,'4. Billing Determinants'!$B$19:$O$41,4,0)/'4. Billing Determinants'!$E$41*$D10,IF($E10="kW",VLOOKUP(M$4,'4. Billing Determinants'!$B$19:$O$41,5,0)/'4. Billing Determinants'!$F$41*$D10,IF($E10="Non-RPP kWh",VLOOKUP(M$4,'4. Billing Determinants'!$B$19:$O$41,6,0)/'4. Billing Determinants'!$G$41*$D10,IF($E10="Distribution Rev.",VLOOKUP(M$4,'4. Billing Determinants'!$B$19:$O$41,8,0)/'4. Billing Determinants'!$I$41*$D10, VLOOKUP(M$4,'4. Billing Determinants'!$B$19:$O$41,3,0)/'4. Billing Determinants'!$D$41*$D10))))),0)</f>
        <v>0</v>
      </c>
      <c r="N10" s="75">
        <f>IFERROR(IF(N$4="",0,IF($E10="kWh",VLOOKUP(N$4,'4. Billing Determinants'!$B$19:$O$41,4,0)/'4. Billing Determinants'!$E$41*$D10,IF($E10="kW",VLOOKUP(N$4,'4. Billing Determinants'!$B$19:$O$41,5,0)/'4. Billing Determinants'!$F$41*$D10,IF($E10="Non-RPP kWh",VLOOKUP(N$4,'4. Billing Determinants'!$B$19:$O$41,6,0)/'4. Billing Determinants'!$G$41*$D10,IF($E10="Distribution Rev.",VLOOKUP(N$4,'4. Billing Determinants'!$B$19:$O$41,8,0)/'4. Billing Determinants'!$I$41*$D10, VLOOKUP(N$4,'4. Billing Determinants'!$B$19:$O$41,3,0)/'4. Billing Determinants'!$D$41*$D10))))),0)</f>
        <v>0</v>
      </c>
      <c r="O10" s="75">
        <f>IFERROR(IF(O$4="",0,IF($E10="kWh",VLOOKUP(O$4,'4. Billing Determinants'!$B$19:$O$41,4,0)/'4. Billing Determinants'!$E$41*$D10,IF($E10="kW",VLOOKUP(O$4,'4. Billing Determinants'!$B$19:$O$41,5,0)/'4. Billing Determinants'!$F$41*$D10,IF($E10="Non-RPP kWh",VLOOKUP(O$4,'4. Billing Determinants'!$B$19:$O$41,6,0)/'4. Billing Determinants'!$G$41*$D10,IF($E10="Distribution Rev.",VLOOKUP(O$4,'4. Billing Determinants'!$B$19:$O$41,8,0)/'4. Billing Determinants'!$I$41*$D10, VLOOKUP(O$4,'4. Billing Determinants'!$B$19:$O$41,3,0)/'4. Billing Determinants'!$D$41*$D10))))),0)</f>
        <v>0</v>
      </c>
      <c r="P10" s="75">
        <f>IFERROR(IF(P$4="",0,IF($E10="kWh",VLOOKUP(P$4,'4. Billing Determinants'!$B$19:$O$41,4,0)/'4. Billing Determinants'!$E$41*$D10,IF($E10="kW",VLOOKUP(P$4,'4. Billing Determinants'!$B$19:$O$41,5,0)/'4. Billing Determinants'!$F$41*$D10,IF($E10="Non-RPP kWh",VLOOKUP(P$4,'4. Billing Determinants'!$B$19:$O$41,6,0)/'4. Billing Determinants'!$G$41*$D10,IF($E10="Distribution Rev.",VLOOKUP(P$4,'4. Billing Determinants'!$B$19:$O$41,8,0)/'4. Billing Determinants'!$I$41*$D10, VLOOKUP(P$4,'4. Billing Determinants'!$B$19:$O$41,3,0)/'4. Billing Determinants'!$D$41*$D10))))),0)</f>
        <v>0</v>
      </c>
      <c r="Q10" s="75">
        <f>IFERROR(IF(Q$4="",0,IF($E10="kWh",VLOOKUP(Q$4,'4. Billing Determinants'!$B$19:$O$41,4,0)/'4. Billing Determinants'!$E$41*$D10,IF($E10="kW",VLOOKUP(Q$4,'4. Billing Determinants'!$B$19:$O$41,5,0)/'4. Billing Determinants'!$F$41*$D10,IF($E10="Non-RPP kWh",VLOOKUP(Q$4,'4. Billing Determinants'!$B$19:$O$41,6,0)/'4. Billing Determinants'!$G$41*$D10,IF($E10="Distribution Rev.",VLOOKUP(Q$4,'4. Billing Determinants'!$B$19:$O$41,8,0)/'4. Billing Determinants'!$I$41*$D10, VLOOKUP(Q$4,'4. Billing Determinants'!$B$19:$O$41,3,0)/'4. Billing Determinants'!$D$41*$D10))))),0)</f>
        <v>0</v>
      </c>
      <c r="R10" s="75">
        <f>IFERROR(IF(R$4="",0,IF($E10="kWh",VLOOKUP(R$4,'4. Billing Determinants'!$B$19:$O$41,4,0)/'4. Billing Determinants'!$E$41*$D10,IF($E10="kW",VLOOKUP(R$4,'4. Billing Determinants'!$B$19:$O$41,5,0)/'4. Billing Determinants'!$F$41*$D10,IF($E10="Non-RPP kWh",VLOOKUP(R$4,'4. Billing Determinants'!$B$19:$O$41,6,0)/'4. Billing Determinants'!$G$41*$D10,IF($E10="Distribution Rev.",VLOOKUP(R$4,'4. Billing Determinants'!$B$19:$O$41,8,0)/'4. Billing Determinants'!$I$41*$D10, VLOOKUP(R$4,'4. Billing Determinants'!$B$19:$O$41,3,0)/'4. Billing Determinants'!$D$41*$D10))))),0)</f>
        <v>0</v>
      </c>
      <c r="S10" s="75">
        <f>IFERROR(IF(S$4="",0,IF($E10="kWh",VLOOKUP(S$4,'4. Billing Determinants'!$B$19:$O$41,4,0)/'4. Billing Determinants'!$E$41*$D10,IF($E10="kW",VLOOKUP(S$4,'4. Billing Determinants'!$B$19:$O$41,5,0)/'4. Billing Determinants'!$F$41*$D10,IF($E10="Non-RPP kWh",VLOOKUP(S$4,'4. Billing Determinants'!$B$19:$O$41,6,0)/'4. Billing Determinants'!$G$41*$D10,IF($E10="Distribution Rev.",VLOOKUP(S$4,'4. Billing Determinants'!$B$19:$O$41,8,0)/'4. Billing Determinants'!$I$41*$D10, VLOOKUP(S$4,'4. Billing Determinants'!$B$19:$O$41,3,0)/'4. Billing Determinants'!$D$41*$D10))))),0)</f>
        <v>0</v>
      </c>
      <c r="T10" s="75">
        <f>IFERROR(IF(T$4="",0,IF($E10="kWh",VLOOKUP(T$4,'4. Billing Determinants'!$B$19:$O$41,4,0)/'4. Billing Determinants'!$E$41*$D10,IF($E10="kW",VLOOKUP(T$4,'4. Billing Determinants'!$B$19:$O$41,5,0)/'4. Billing Determinants'!$F$41*$D10,IF($E10="Non-RPP kWh",VLOOKUP(T$4,'4. Billing Determinants'!$B$19:$O$41,6,0)/'4. Billing Determinants'!$G$41*$D10,IF($E10="Distribution Rev.",VLOOKUP(T$4,'4. Billing Determinants'!$B$19:$O$41,8,0)/'4. Billing Determinants'!$I$41*$D10, VLOOKUP(T$4,'4. Billing Determinants'!$B$19:$O$41,3,0)/'4. Billing Determinants'!$D$41*$D10))))),0)</f>
        <v>0</v>
      </c>
      <c r="U10" s="75">
        <f>IFERROR(IF(U$4="",0,IF($E10="kWh",VLOOKUP(U$4,'4. Billing Determinants'!$B$19:$O$41,4,0)/'4. Billing Determinants'!$E$41*$D10,IF($E10="kW",VLOOKUP(U$4,'4. Billing Determinants'!$B$19:$O$41,5,0)/'4. Billing Determinants'!$F$41*$D10,IF($E10="Non-RPP kWh",VLOOKUP(U$4,'4. Billing Determinants'!$B$19:$O$41,6,0)/'4. Billing Determinants'!$G$41*$D10,IF($E10="Distribution Rev.",VLOOKUP(U$4,'4. Billing Determinants'!$B$19:$O$41,8,0)/'4. Billing Determinants'!$I$41*$D10, VLOOKUP(U$4,'4. Billing Determinants'!$B$19:$O$41,3,0)/'4. Billing Determinants'!$D$41*$D10))))),0)</f>
        <v>0</v>
      </c>
      <c r="V10" s="75">
        <f>IFERROR(IF(V$4="",0,IF($E10="kWh",VLOOKUP(V$4,'4. Billing Determinants'!$B$19:$O$41,4,0)/'4. Billing Determinants'!$E$41*$D10,IF($E10="kW",VLOOKUP(V$4,'4. Billing Determinants'!$B$19:$O$41,5,0)/'4. Billing Determinants'!$F$41*$D10,IF($E10="Non-RPP kWh",VLOOKUP(V$4,'4. Billing Determinants'!$B$19:$O$41,6,0)/'4. Billing Determinants'!$G$41*$D10,IF($E10="Distribution Rev.",VLOOKUP(V$4,'4. Billing Determinants'!$B$19:$O$41,8,0)/'4. Billing Determinants'!$I$41*$D10, VLOOKUP(V$4,'4. Billing Determinants'!$B$19:$O$41,3,0)/'4. Billing Determinants'!$D$41*$D10))))),0)</f>
        <v>0</v>
      </c>
      <c r="W10" s="75">
        <f>IFERROR(IF(W$4="",0,IF($E10="kWh",VLOOKUP(W$4,'4. Billing Determinants'!$B$19:$O$41,4,0)/'4. Billing Determinants'!$E$41*$D10,IF($E10="kW",VLOOKUP(W$4,'4. Billing Determinants'!$B$19:$O$41,5,0)/'4. Billing Determinants'!$F$41*$D10,IF($E10="Non-RPP kWh",VLOOKUP(W$4,'4. Billing Determinants'!$B$19:$O$41,6,0)/'4. Billing Determinants'!$G$41*$D10,IF($E10="Distribution Rev.",VLOOKUP(W$4,'4. Billing Determinants'!$B$19:$O$41,8,0)/'4. Billing Determinants'!$I$41*$D10, VLOOKUP(W$4,'4. Billing Determinants'!$B$19:$O$41,3,0)/'4. Billing Determinants'!$D$41*$D10))))),0)</f>
        <v>0</v>
      </c>
      <c r="X10" s="75">
        <f>IFERROR(IF(X$4="",0,IF($E10="kWh",VLOOKUP(X$4,'4. Billing Determinants'!$B$19:$O$41,4,0)/'4. Billing Determinants'!$E$41*$D10,IF($E10="kW",VLOOKUP(X$4,'4. Billing Determinants'!$B$19:$O$41,5,0)/'4. Billing Determinants'!$F$41*$D10,IF($E10="Non-RPP kWh",VLOOKUP(X$4,'4. Billing Determinants'!$B$19:$O$41,6,0)/'4. Billing Determinants'!$G$41*$D10,IF($E10="Distribution Rev.",VLOOKUP(X$4,'4. Billing Determinants'!$B$19:$O$41,8,0)/'4. Billing Determinants'!$I$41*$D10, VLOOKUP(X$4,'4. Billing Determinants'!$B$19:$O$41,3,0)/'4. Billing Determinants'!$D$41*$D10))))),0)</f>
        <v>0</v>
      </c>
      <c r="Y10" s="75">
        <f>IFERROR(IF(Y$4="",0,IF($E10="kWh",VLOOKUP(Y$4,'4. Billing Determinants'!$B$19:$O$41,4,0)/'4. Billing Determinants'!$E$41*$D10,IF($E10="kW",VLOOKUP(Y$4,'4. Billing Determinants'!$B$19:$O$41,5,0)/'4. Billing Determinants'!$F$41*$D10,IF($E10="Non-RPP kWh",VLOOKUP(Y$4,'4. Billing Determinants'!$B$19:$O$41,6,0)/'4. Billing Determinants'!$G$41*$D10,IF($E10="Distribution Rev.",VLOOKUP(Y$4,'4. Billing Determinants'!$B$19:$O$41,8,0)/'4. Billing Determinants'!$I$41*$D10, VLOOKUP(Y$4,'4. Billing Determinants'!$B$19:$O$41,3,0)/'4. Billing Determinants'!$D$41*$D10))))),0)</f>
        <v>0</v>
      </c>
    </row>
    <row r="11" spans="2:25" x14ac:dyDescent="0.2">
      <c r="B11" s="73" t="s">
        <v>19</v>
      </c>
      <c r="C11" s="74">
        <v>1590</v>
      </c>
      <c r="D11" s="75">
        <f>'2. 2013 Continuity Schedule'!CP30</f>
        <v>0</v>
      </c>
      <c r="E11" s="145"/>
      <c r="F11" s="75">
        <f>IFERROR(IF(F$4="",0,IF($E11="kWh",VLOOKUP(F$4,'4. Billing Determinants'!$B$19:$O$41,4,0)/'4. Billing Determinants'!$E$41*$D11,IF($E11="kW",VLOOKUP(F$4,'4. Billing Determinants'!$B$19:$O$41,5,0)/'4. Billing Determinants'!$F$41*$D11,IF($E11="Non-RPP kWh",VLOOKUP(F$4,'4. Billing Determinants'!$B$19:$O$41,6,0)/'4. Billing Determinants'!$G$41*$D11,IF($E11="Distribution Rev.",VLOOKUP(F$4,'4. Billing Determinants'!$B$19:$O$41,8,0)/'4. Billing Determinants'!$I$41*$D11, VLOOKUP(F$4,'4. Billing Determinants'!$B$19:$O$41,3,0)/'4. Billing Determinants'!$D$41*$D11))))),0)</f>
        <v>0</v>
      </c>
      <c r="G11" s="75">
        <f>IFERROR(IF(G$4="",0,IF($E11="kWh",VLOOKUP(G$4,'4. Billing Determinants'!$B$19:$O$41,4,0)/'4. Billing Determinants'!$E$41*$D11,IF($E11="kW",VLOOKUP(G$4,'4. Billing Determinants'!$B$19:$O$41,5,0)/'4. Billing Determinants'!$F$41*$D11,IF($E11="Non-RPP kWh",VLOOKUP(G$4,'4. Billing Determinants'!$B$19:$O$41,6,0)/'4. Billing Determinants'!$G$41*$D11,IF($E11="Distribution Rev.",VLOOKUP(G$4,'4. Billing Determinants'!$B$19:$O$41,8,0)/'4. Billing Determinants'!$I$41*$D11, VLOOKUP(G$4,'4. Billing Determinants'!$B$19:$O$41,3,0)/'4. Billing Determinants'!$D$41*$D11))))),0)</f>
        <v>0</v>
      </c>
      <c r="H11" s="75">
        <f>IFERROR(IF(H$4="",0,IF($E11="kWh",VLOOKUP(H$4,'4. Billing Determinants'!$B$19:$O$41,4,0)/'4. Billing Determinants'!$E$41*$D11,IF($E11="kW",VLOOKUP(H$4,'4. Billing Determinants'!$B$19:$O$41,5,0)/'4. Billing Determinants'!$F$41*$D11,IF($E11="Non-RPP kWh",VLOOKUP(H$4,'4. Billing Determinants'!$B$19:$O$41,6,0)/'4. Billing Determinants'!$G$41*$D11,IF($E11="Distribution Rev.",VLOOKUP(H$4,'4. Billing Determinants'!$B$19:$O$41,8,0)/'4. Billing Determinants'!$I$41*$D11, VLOOKUP(H$4,'4. Billing Determinants'!$B$19:$O$41,3,0)/'4. Billing Determinants'!$D$41*$D11))))),0)</f>
        <v>0</v>
      </c>
      <c r="I11" s="75">
        <f>IFERROR(IF(I$4="",0,IF($E11="kWh",VLOOKUP(I$4,'4. Billing Determinants'!$B$19:$O$41,4,0)/'4. Billing Determinants'!$E$41*$D11,IF($E11="kW",VLOOKUP(I$4,'4. Billing Determinants'!$B$19:$O$41,5,0)/'4. Billing Determinants'!$F$41*$D11,IF($E11="Non-RPP kWh",VLOOKUP(I$4,'4. Billing Determinants'!$B$19:$O$41,6,0)/'4. Billing Determinants'!$G$41*$D11,IF($E11="Distribution Rev.",VLOOKUP(I$4,'4. Billing Determinants'!$B$19:$O$41,8,0)/'4. Billing Determinants'!$I$41*$D11, VLOOKUP(I$4,'4. Billing Determinants'!$B$19:$O$41,3,0)/'4. Billing Determinants'!$D$41*$D11))))),0)</f>
        <v>0</v>
      </c>
      <c r="J11" s="75">
        <f>IFERROR(IF(J$4="",0,IF($E11="kWh",VLOOKUP(J$4,'4. Billing Determinants'!$B$19:$O$41,4,0)/'4. Billing Determinants'!$E$41*$D11,IF($E11="kW",VLOOKUP(J$4,'4. Billing Determinants'!$B$19:$O$41,5,0)/'4. Billing Determinants'!$F$41*$D11,IF($E11="Non-RPP kWh",VLOOKUP(J$4,'4. Billing Determinants'!$B$19:$O$41,6,0)/'4. Billing Determinants'!$G$41*$D11,IF($E11="Distribution Rev.",VLOOKUP(J$4,'4. Billing Determinants'!$B$19:$O$41,8,0)/'4. Billing Determinants'!$I$41*$D11, VLOOKUP(J$4,'4. Billing Determinants'!$B$19:$O$41,3,0)/'4. Billing Determinants'!$D$41*$D11))))),0)</f>
        <v>0</v>
      </c>
      <c r="K11" s="75">
        <f>IFERROR(IF(K$4="",0,IF($E11="kWh",VLOOKUP(K$4,'4. Billing Determinants'!$B$19:$O$41,4,0)/'4. Billing Determinants'!$E$41*$D11,IF($E11="kW",VLOOKUP(K$4,'4. Billing Determinants'!$B$19:$O$41,5,0)/'4. Billing Determinants'!$F$41*$D11,IF($E11="Non-RPP kWh",VLOOKUP(K$4,'4. Billing Determinants'!$B$19:$O$41,6,0)/'4. Billing Determinants'!$G$41*$D11,IF($E11="Distribution Rev.",VLOOKUP(K$4,'4. Billing Determinants'!$B$19:$O$41,8,0)/'4. Billing Determinants'!$I$41*$D11, VLOOKUP(K$4,'4. Billing Determinants'!$B$19:$O$41,3,0)/'4. Billing Determinants'!$D$41*$D11))))),0)</f>
        <v>0</v>
      </c>
      <c r="L11" s="75">
        <f>IFERROR(IF(L$4="",0,IF($E11="kWh",VLOOKUP(L$4,'4. Billing Determinants'!$B$19:$O$41,4,0)/'4. Billing Determinants'!$E$41*$D11,IF($E11="kW",VLOOKUP(L$4,'4. Billing Determinants'!$B$19:$O$41,5,0)/'4. Billing Determinants'!$F$41*$D11,IF($E11="Non-RPP kWh",VLOOKUP(L$4,'4. Billing Determinants'!$B$19:$O$41,6,0)/'4. Billing Determinants'!$G$41*$D11,IF($E11="Distribution Rev.",VLOOKUP(L$4,'4. Billing Determinants'!$B$19:$O$41,8,0)/'4. Billing Determinants'!$I$41*$D11, VLOOKUP(L$4,'4. Billing Determinants'!$B$19:$O$41,3,0)/'4. Billing Determinants'!$D$41*$D11))))),0)</f>
        <v>0</v>
      </c>
      <c r="M11" s="75">
        <f>IFERROR(IF(M$4="",0,IF($E11="kWh",VLOOKUP(M$4,'4. Billing Determinants'!$B$19:$O$41,4,0)/'4. Billing Determinants'!$E$41*$D11,IF($E11="kW",VLOOKUP(M$4,'4. Billing Determinants'!$B$19:$O$41,5,0)/'4. Billing Determinants'!$F$41*$D11,IF($E11="Non-RPP kWh",VLOOKUP(M$4,'4. Billing Determinants'!$B$19:$O$41,6,0)/'4. Billing Determinants'!$G$41*$D11,IF($E11="Distribution Rev.",VLOOKUP(M$4,'4. Billing Determinants'!$B$19:$O$41,8,0)/'4. Billing Determinants'!$I$41*$D11, VLOOKUP(M$4,'4. Billing Determinants'!$B$19:$O$41,3,0)/'4. Billing Determinants'!$D$41*$D11))))),0)</f>
        <v>0</v>
      </c>
      <c r="N11" s="75">
        <f>IFERROR(IF(N$4="",0,IF($E11="kWh",VLOOKUP(N$4,'4. Billing Determinants'!$B$19:$O$41,4,0)/'4. Billing Determinants'!$E$41*$D11,IF($E11="kW",VLOOKUP(N$4,'4. Billing Determinants'!$B$19:$O$41,5,0)/'4. Billing Determinants'!$F$41*$D11,IF($E11="Non-RPP kWh",VLOOKUP(N$4,'4. Billing Determinants'!$B$19:$O$41,6,0)/'4. Billing Determinants'!$G$41*$D11,IF($E11="Distribution Rev.",VLOOKUP(N$4,'4. Billing Determinants'!$B$19:$O$41,8,0)/'4. Billing Determinants'!$I$41*$D11, VLOOKUP(N$4,'4. Billing Determinants'!$B$19:$O$41,3,0)/'4. Billing Determinants'!$D$41*$D11))))),0)</f>
        <v>0</v>
      </c>
      <c r="O11" s="75">
        <f>IFERROR(IF(O$4="",0,IF($E11="kWh",VLOOKUP(O$4,'4. Billing Determinants'!$B$19:$O$41,4,0)/'4. Billing Determinants'!$E$41*$D11,IF($E11="kW",VLOOKUP(O$4,'4. Billing Determinants'!$B$19:$O$41,5,0)/'4. Billing Determinants'!$F$41*$D11,IF($E11="Non-RPP kWh",VLOOKUP(O$4,'4. Billing Determinants'!$B$19:$O$41,6,0)/'4. Billing Determinants'!$G$41*$D11,IF($E11="Distribution Rev.",VLOOKUP(O$4,'4. Billing Determinants'!$B$19:$O$41,8,0)/'4. Billing Determinants'!$I$41*$D11, VLOOKUP(O$4,'4. Billing Determinants'!$B$19:$O$41,3,0)/'4. Billing Determinants'!$D$41*$D11))))),0)</f>
        <v>0</v>
      </c>
      <c r="P11" s="75">
        <f>IFERROR(IF(P$4="",0,IF($E11="kWh",VLOOKUP(P$4,'4. Billing Determinants'!$B$19:$O$41,4,0)/'4. Billing Determinants'!$E$41*$D11,IF($E11="kW",VLOOKUP(P$4,'4. Billing Determinants'!$B$19:$O$41,5,0)/'4. Billing Determinants'!$F$41*$D11,IF($E11="Non-RPP kWh",VLOOKUP(P$4,'4. Billing Determinants'!$B$19:$O$41,6,0)/'4. Billing Determinants'!$G$41*$D11,IF($E11="Distribution Rev.",VLOOKUP(P$4,'4. Billing Determinants'!$B$19:$O$41,8,0)/'4. Billing Determinants'!$I$41*$D11, VLOOKUP(P$4,'4. Billing Determinants'!$B$19:$O$41,3,0)/'4. Billing Determinants'!$D$41*$D11))))),0)</f>
        <v>0</v>
      </c>
      <c r="Q11" s="75">
        <f>IFERROR(IF(Q$4="",0,IF($E11="kWh",VLOOKUP(Q$4,'4. Billing Determinants'!$B$19:$O$41,4,0)/'4. Billing Determinants'!$E$41*$D11,IF($E11="kW",VLOOKUP(Q$4,'4. Billing Determinants'!$B$19:$O$41,5,0)/'4. Billing Determinants'!$F$41*$D11,IF($E11="Non-RPP kWh",VLOOKUP(Q$4,'4. Billing Determinants'!$B$19:$O$41,6,0)/'4. Billing Determinants'!$G$41*$D11,IF($E11="Distribution Rev.",VLOOKUP(Q$4,'4. Billing Determinants'!$B$19:$O$41,8,0)/'4. Billing Determinants'!$I$41*$D11, VLOOKUP(Q$4,'4. Billing Determinants'!$B$19:$O$41,3,0)/'4. Billing Determinants'!$D$41*$D11))))),0)</f>
        <v>0</v>
      </c>
      <c r="R11" s="75">
        <f>IFERROR(IF(R$4="",0,IF($E11="kWh",VLOOKUP(R$4,'4. Billing Determinants'!$B$19:$O$41,4,0)/'4. Billing Determinants'!$E$41*$D11,IF($E11="kW",VLOOKUP(R$4,'4. Billing Determinants'!$B$19:$O$41,5,0)/'4. Billing Determinants'!$F$41*$D11,IF($E11="Non-RPP kWh",VLOOKUP(R$4,'4. Billing Determinants'!$B$19:$O$41,6,0)/'4. Billing Determinants'!$G$41*$D11,IF($E11="Distribution Rev.",VLOOKUP(R$4,'4. Billing Determinants'!$B$19:$O$41,8,0)/'4. Billing Determinants'!$I$41*$D11, VLOOKUP(R$4,'4. Billing Determinants'!$B$19:$O$41,3,0)/'4. Billing Determinants'!$D$41*$D11))))),0)</f>
        <v>0</v>
      </c>
      <c r="S11" s="75">
        <f>IFERROR(IF(S$4="",0,IF($E11="kWh",VLOOKUP(S$4,'4. Billing Determinants'!$B$19:$O$41,4,0)/'4. Billing Determinants'!$E$41*$D11,IF($E11="kW",VLOOKUP(S$4,'4. Billing Determinants'!$B$19:$O$41,5,0)/'4. Billing Determinants'!$F$41*$D11,IF($E11="Non-RPP kWh",VLOOKUP(S$4,'4. Billing Determinants'!$B$19:$O$41,6,0)/'4. Billing Determinants'!$G$41*$D11,IF($E11="Distribution Rev.",VLOOKUP(S$4,'4. Billing Determinants'!$B$19:$O$41,8,0)/'4. Billing Determinants'!$I$41*$D11, VLOOKUP(S$4,'4. Billing Determinants'!$B$19:$O$41,3,0)/'4. Billing Determinants'!$D$41*$D11))))),0)</f>
        <v>0</v>
      </c>
      <c r="T11" s="75">
        <f>IFERROR(IF(T$4="",0,IF($E11="kWh",VLOOKUP(T$4,'4. Billing Determinants'!$B$19:$O$41,4,0)/'4. Billing Determinants'!$E$41*$D11,IF($E11="kW",VLOOKUP(T$4,'4. Billing Determinants'!$B$19:$O$41,5,0)/'4. Billing Determinants'!$F$41*$D11,IF($E11="Non-RPP kWh",VLOOKUP(T$4,'4. Billing Determinants'!$B$19:$O$41,6,0)/'4. Billing Determinants'!$G$41*$D11,IF($E11="Distribution Rev.",VLOOKUP(T$4,'4. Billing Determinants'!$B$19:$O$41,8,0)/'4. Billing Determinants'!$I$41*$D11, VLOOKUP(T$4,'4. Billing Determinants'!$B$19:$O$41,3,0)/'4. Billing Determinants'!$D$41*$D11))))),0)</f>
        <v>0</v>
      </c>
      <c r="U11" s="75">
        <f>IFERROR(IF(U$4="",0,IF($E11="kWh",VLOOKUP(U$4,'4. Billing Determinants'!$B$19:$O$41,4,0)/'4. Billing Determinants'!$E$41*$D11,IF($E11="kW",VLOOKUP(U$4,'4. Billing Determinants'!$B$19:$O$41,5,0)/'4. Billing Determinants'!$F$41*$D11,IF($E11="Non-RPP kWh",VLOOKUP(U$4,'4. Billing Determinants'!$B$19:$O$41,6,0)/'4. Billing Determinants'!$G$41*$D11,IF($E11="Distribution Rev.",VLOOKUP(U$4,'4. Billing Determinants'!$B$19:$O$41,8,0)/'4. Billing Determinants'!$I$41*$D11, VLOOKUP(U$4,'4. Billing Determinants'!$B$19:$O$41,3,0)/'4. Billing Determinants'!$D$41*$D11))))),0)</f>
        <v>0</v>
      </c>
      <c r="V11" s="75">
        <f>IFERROR(IF(V$4="",0,IF($E11="kWh",VLOOKUP(V$4,'4. Billing Determinants'!$B$19:$O$41,4,0)/'4. Billing Determinants'!$E$41*$D11,IF($E11="kW",VLOOKUP(V$4,'4. Billing Determinants'!$B$19:$O$41,5,0)/'4. Billing Determinants'!$F$41*$D11,IF($E11="Non-RPP kWh",VLOOKUP(V$4,'4. Billing Determinants'!$B$19:$O$41,6,0)/'4. Billing Determinants'!$G$41*$D11,IF($E11="Distribution Rev.",VLOOKUP(V$4,'4. Billing Determinants'!$B$19:$O$41,8,0)/'4. Billing Determinants'!$I$41*$D11, VLOOKUP(V$4,'4. Billing Determinants'!$B$19:$O$41,3,0)/'4. Billing Determinants'!$D$41*$D11))))),0)</f>
        <v>0</v>
      </c>
      <c r="W11" s="75">
        <f>IFERROR(IF(W$4="",0,IF($E11="kWh",VLOOKUP(W$4,'4. Billing Determinants'!$B$19:$O$41,4,0)/'4. Billing Determinants'!$E$41*$D11,IF($E11="kW",VLOOKUP(W$4,'4. Billing Determinants'!$B$19:$O$41,5,0)/'4. Billing Determinants'!$F$41*$D11,IF($E11="Non-RPP kWh",VLOOKUP(W$4,'4. Billing Determinants'!$B$19:$O$41,6,0)/'4. Billing Determinants'!$G$41*$D11,IF($E11="Distribution Rev.",VLOOKUP(W$4,'4. Billing Determinants'!$B$19:$O$41,8,0)/'4. Billing Determinants'!$I$41*$D11, VLOOKUP(W$4,'4. Billing Determinants'!$B$19:$O$41,3,0)/'4. Billing Determinants'!$D$41*$D11))))),0)</f>
        <v>0</v>
      </c>
      <c r="X11" s="75">
        <f>IFERROR(IF(X$4="",0,IF($E11="kWh",VLOOKUP(X$4,'4. Billing Determinants'!$B$19:$O$41,4,0)/'4. Billing Determinants'!$E$41*$D11,IF($E11="kW",VLOOKUP(X$4,'4. Billing Determinants'!$B$19:$O$41,5,0)/'4. Billing Determinants'!$F$41*$D11,IF($E11="Non-RPP kWh",VLOOKUP(X$4,'4. Billing Determinants'!$B$19:$O$41,6,0)/'4. Billing Determinants'!$G$41*$D11,IF($E11="Distribution Rev.",VLOOKUP(X$4,'4. Billing Determinants'!$B$19:$O$41,8,0)/'4. Billing Determinants'!$I$41*$D11, VLOOKUP(X$4,'4. Billing Determinants'!$B$19:$O$41,3,0)/'4. Billing Determinants'!$D$41*$D11))))),0)</f>
        <v>0</v>
      </c>
      <c r="Y11" s="75">
        <f>IFERROR(IF(Y$4="",0,IF($E11="kWh",VLOOKUP(Y$4,'4. Billing Determinants'!$B$19:$O$41,4,0)/'4. Billing Determinants'!$E$41*$D11,IF($E11="kW",VLOOKUP(Y$4,'4. Billing Determinants'!$B$19:$O$41,5,0)/'4. Billing Determinants'!$F$41*$D11,IF($E11="Non-RPP kWh",VLOOKUP(Y$4,'4. Billing Determinants'!$B$19:$O$41,6,0)/'4. Billing Determinants'!$G$41*$D11,IF($E11="Distribution Rev.",VLOOKUP(Y$4,'4. Billing Determinants'!$B$19:$O$41,8,0)/'4. Billing Determinants'!$I$41*$D11, VLOOKUP(Y$4,'4. Billing Determinants'!$B$19:$O$41,3,0)/'4. Billing Determinants'!$D$41*$D11))))),0)</f>
        <v>0</v>
      </c>
    </row>
    <row r="12" spans="2:25" x14ac:dyDescent="0.2">
      <c r="B12" s="77" t="s">
        <v>149</v>
      </c>
      <c r="C12" s="74">
        <v>1595</v>
      </c>
      <c r="D12" s="75">
        <f>'2. 2013 Continuity Schedule'!CP31</f>
        <v>-0.15000000000009095</v>
      </c>
      <c r="E12" s="145"/>
      <c r="F12" s="75">
        <f>IF(ISERROR(VLOOKUP(F$4, '4. Billing Determinants'!$B$19:$O$41, 10, FALSE)*'2. 2013 Continuity Schedule'!$CP$31), 0, VLOOKUP(F$4, '4. Billing Determinants'!$B$19:$O$41, 10, FALSE)*'2. 2013 Continuity Schedule'!$CP$31)</f>
        <v>0</v>
      </c>
      <c r="G12" s="75">
        <f>IF(ISERROR(VLOOKUP(G$4, '4. Billing Determinants'!$B$19:$O$41, 10, FALSE)*'2. 2013 Continuity Schedule'!$CP$31), 0, VLOOKUP(G$4, '4. Billing Determinants'!$B$19:$O$41, 10, FALSE)*'2. 2013 Continuity Schedule'!$CP$31)</f>
        <v>0</v>
      </c>
      <c r="H12" s="75">
        <f>IF(ISERROR(VLOOKUP(H$4, '4. Billing Determinants'!$B$19:$O$41, 10, FALSE)*'2. 2013 Continuity Schedule'!$CP$31), 0, VLOOKUP(H$4, '4. Billing Determinants'!$B$19:$O$41, 10, FALSE)*'2. 2013 Continuity Schedule'!$CP$31)</f>
        <v>0</v>
      </c>
      <c r="I12" s="75">
        <f>IF(ISERROR(VLOOKUP(I$4, '4. Billing Determinants'!$B$19:$O$41, 10, FALSE)*'2. 2013 Continuity Schedule'!$CP$31), 0, VLOOKUP(I$4, '4. Billing Determinants'!$B$19:$O$41, 10, FALSE)*'2. 2013 Continuity Schedule'!$CP$31)</f>
        <v>0</v>
      </c>
      <c r="J12" s="75">
        <f>IF(ISERROR(VLOOKUP(J$4, '4. Billing Determinants'!$B$19:$O$41, 10, FALSE)*'2. 2013 Continuity Schedule'!$CP$31), 0, VLOOKUP(J$4, '4. Billing Determinants'!$B$19:$O$41, 10, FALSE)*'2. 2013 Continuity Schedule'!$CP$31)</f>
        <v>0</v>
      </c>
      <c r="K12" s="75">
        <f>IF(ISERROR(VLOOKUP(K$4, '4. Billing Determinants'!$B$19:$O$41, 10, FALSE)*'2. 2013 Continuity Schedule'!$CP$31), 0, VLOOKUP(K$4, '4. Billing Determinants'!$B$19:$O$41, 10, FALSE)*'2. 2013 Continuity Schedule'!$CP$31)</f>
        <v>0</v>
      </c>
      <c r="L12" s="75">
        <f>IF(ISERROR(VLOOKUP(L$4, '4. Billing Determinants'!$B$19:$O$41, 10, FALSE)*'2. 2013 Continuity Schedule'!$CP$31), 0, VLOOKUP(L$4, '4. Billing Determinants'!$B$19:$O$41, 10, FALSE)*'2. 2013 Continuity Schedule'!$CP$31)</f>
        <v>0</v>
      </c>
      <c r="M12" s="75">
        <f>IF(ISERROR(VLOOKUP(M$4, '4. Billing Determinants'!$B$19:$O$41, 10, FALSE)*'2. 2013 Continuity Schedule'!$CP$31), 0, VLOOKUP(M$4, '4. Billing Determinants'!$B$19:$O$41, 10, FALSE)*'2. 2013 Continuity Schedule'!$CP$31)</f>
        <v>0</v>
      </c>
      <c r="N12" s="75">
        <f>IF(ISERROR(VLOOKUP(N$4, '4. Billing Determinants'!$B$19:$O$41, 10, FALSE)*'2. 2013 Continuity Schedule'!$CP$31), 0, VLOOKUP(N$4, '4. Billing Determinants'!$B$19:$O$41, 10, FALSE)*'2. 2013 Continuity Schedule'!$CP$31)</f>
        <v>0</v>
      </c>
      <c r="O12" s="75">
        <f>IF(ISERROR(VLOOKUP(O$4, '4. Billing Determinants'!$B$19:$O$41, 10, FALSE)*'2. 2013 Continuity Schedule'!$CP$31), 0, VLOOKUP(O$4, '4. Billing Determinants'!$B$19:$O$41, 10, FALSE)*'2. 2013 Continuity Schedule'!$CP$31)</f>
        <v>0</v>
      </c>
      <c r="P12" s="75">
        <f>IF(ISERROR(VLOOKUP(P$4, '4. Billing Determinants'!$B$19:$O$41, 10, FALSE)*'2. 2013 Continuity Schedule'!$CP$31), 0, VLOOKUP(P$4, '4. Billing Determinants'!$B$19:$O$41, 10, FALSE)*'2. 2013 Continuity Schedule'!$CP$31)</f>
        <v>0</v>
      </c>
      <c r="Q12" s="75">
        <f>IF(ISERROR(VLOOKUP(Q$4, '4. Billing Determinants'!$B$19:$O$41, 10, FALSE)*'2. 2013 Continuity Schedule'!$CP$31), 0, VLOOKUP(Q$4, '4. Billing Determinants'!$B$19:$O$41, 10, FALSE)*'2. 2013 Continuity Schedule'!$CP$31)</f>
        <v>0</v>
      </c>
      <c r="R12" s="75">
        <f>IF(ISERROR(VLOOKUP(R$4, '4. Billing Determinants'!$B$19:$O$41, 10, FALSE)*'2. 2013 Continuity Schedule'!$CP$31), 0, VLOOKUP(R$4, '4. Billing Determinants'!$B$19:$O$41, 10, FALSE)*'2. 2013 Continuity Schedule'!$CP$31)</f>
        <v>0</v>
      </c>
      <c r="S12" s="75">
        <f>IF(ISERROR(VLOOKUP(S$4, '4. Billing Determinants'!$B$19:$O$41, 10, FALSE)*'2. 2013 Continuity Schedule'!$CP$31), 0, VLOOKUP(S$4, '4. Billing Determinants'!$B$19:$O$41, 10, FALSE)*'2. 2013 Continuity Schedule'!$CP$31)</f>
        <v>0</v>
      </c>
      <c r="T12" s="75">
        <f>IF(ISERROR(VLOOKUP(T$4, '4. Billing Determinants'!$B$19:$O$41, 10, FALSE)*'2. 2013 Continuity Schedule'!$CP$31), 0, VLOOKUP(T$4, '4. Billing Determinants'!$B$19:$O$41, 10, FALSE)*'2. 2013 Continuity Schedule'!$CP$31)</f>
        <v>0</v>
      </c>
      <c r="U12" s="75">
        <f>IF(ISERROR(VLOOKUP(U$4, '4. Billing Determinants'!$B$19:$O$41, 10, FALSE)*'2. 2013 Continuity Schedule'!$CP$31), 0, VLOOKUP(U$4, '4. Billing Determinants'!$B$19:$O$41, 10, FALSE)*'2. 2013 Continuity Schedule'!$CP$31)</f>
        <v>0</v>
      </c>
      <c r="V12" s="75">
        <f>IF(ISERROR(VLOOKUP(V$4, '4. Billing Determinants'!$B$19:$O$41, 10, FALSE)*'2. 2013 Continuity Schedule'!$CP$31), 0, VLOOKUP(V$4, '4. Billing Determinants'!$B$19:$O$41, 10, FALSE)*'2. 2013 Continuity Schedule'!$CP$31)</f>
        <v>0</v>
      </c>
      <c r="W12" s="75">
        <f>IF(ISERROR(VLOOKUP(W$4, '4. Billing Determinants'!$B$19:$O$41, 10, FALSE)*'2. 2013 Continuity Schedule'!$CP$31), 0, VLOOKUP(W$4, '4. Billing Determinants'!$B$19:$O$41, 10, FALSE)*'2. 2013 Continuity Schedule'!$CP$31)</f>
        <v>0</v>
      </c>
      <c r="X12" s="75">
        <f>IF(ISERROR(VLOOKUP(X$4, '4. Billing Determinants'!$B$19:$O$41, 10, FALSE)*'2. 2013 Continuity Schedule'!$CP$31), 0, VLOOKUP(X$4, '4. Billing Determinants'!$B$19:$O$41, 10, FALSE)*'2. 2013 Continuity Schedule'!$CP$31)</f>
        <v>0</v>
      </c>
      <c r="Y12" s="75">
        <f>IF(ISERROR(VLOOKUP(Y$4, '4. Billing Determinants'!$B$19:$O$41, 10, FALSE)*'2. 2013 Continuity Schedule'!$CP$31), 0, VLOOKUP(Y$4, '4. Billing Determinants'!$B$19:$O$41, 10, FALSE)*'2. 2013 Continuity Schedule'!$CP$31)</f>
        <v>0</v>
      </c>
    </row>
    <row r="13" spans="2:25" x14ac:dyDescent="0.2">
      <c r="B13" s="77" t="s">
        <v>150</v>
      </c>
      <c r="C13" s="74">
        <v>1595</v>
      </c>
      <c r="D13" s="75">
        <f>'2. 2013 Continuity Schedule'!CP32</f>
        <v>0</v>
      </c>
      <c r="E13" s="145"/>
      <c r="F13" s="75">
        <f>IF(ISERROR(VLOOKUP(F$4, '4. Billing Determinants'!$B$19:$O$41, 11, FALSE)*'2. 2013 Continuity Schedule'!$CP$32), 0, VLOOKUP(F$4, '4. Billing Determinants'!$B$19:$O$41, 11, FALSE)*'2. 2013 Continuity Schedule'!$CP$32)</f>
        <v>0</v>
      </c>
      <c r="G13" s="75">
        <f>IF(ISERROR(VLOOKUP(G$4, '4. Billing Determinants'!$B$19:$O$41, 11, FALSE)*'2. 2013 Continuity Schedule'!$CP$32), 0, VLOOKUP(G$4, '4. Billing Determinants'!$B$19:$O$41, 11, FALSE)*'2. 2013 Continuity Schedule'!$CP$32)</f>
        <v>0</v>
      </c>
      <c r="H13" s="75">
        <f>IF(ISERROR(VLOOKUP(H$4, '4. Billing Determinants'!$B$19:$O$41, 11, FALSE)*'2. 2013 Continuity Schedule'!$CP$32), 0, VLOOKUP(H$4, '4. Billing Determinants'!$B$19:$O$41, 11, FALSE)*'2. 2013 Continuity Schedule'!$CP$32)</f>
        <v>0</v>
      </c>
      <c r="I13" s="75">
        <f>IF(ISERROR(VLOOKUP(I$4, '4. Billing Determinants'!$B$19:$O$41, 11, FALSE)*'2. 2013 Continuity Schedule'!$CP$32), 0, VLOOKUP(I$4, '4. Billing Determinants'!$B$19:$O$41, 11, FALSE)*'2. 2013 Continuity Schedule'!$CP$32)</f>
        <v>0</v>
      </c>
      <c r="J13" s="75">
        <f>IF(ISERROR(VLOOKUP(J$4, '4. Billing Determinants'!$B$19:$O$41, 11, FALSE)*'2. 2013 Continuity Schedule'!$CP$32), 0, VLOOKUP(J$4, '4. Billing Determinants'!$B$19:$O$41, 11, FALSE)*'2. 2013 Continuity Schedule'!$CP$32)</f>
        <v>0</v>
      </c>
      <c r="K13" s="75">
        <f>IF(ISERROR(VLOOKUP(K$4, '4. Billing Determinants'!$B$19:$O$41, 11, FALSE)*'2. 2013 Continuity Schedule'!$CP$32), 0, VLOOKUP(K$4, '4. Billing Determinants'!$B$19:$O$41, 11, FALSE)*'2. 2013 Continuity Schedule'!$CP$32)</f>
        <v>0</v>
      </c>
      <c r="L13" s="75">
        <f>IF(ISERROR(VLOOKUP(L$4, '4. Billing Determinants'!$B$19:$O$41, 11, FALSE)*'2. 2013 Continuity Schedule'!$CP$32), 0, VLOOKUP(L$4, '4. Billing Determinants'!$B$19:$O$41, 11, FALSE)*'2. 2013 Continuity Schedule'!$CP$32)</f>
        <v>0</v>
      </c>
      <c r="M13" s="75">
        <f>IF(ISERROR(VLOOKUP(M$4, '4. Billing Determinants'!$B$19:$O$41, 11, FALSE)*'2. 2013 Continuity Schedule'!$CP$32), 0, VLOOKUP(M$4, '4. Billing Determinants'!$B$19:$O$41, 11, FALSE)*'2. 2013 Continuity Schedule'!$CP$32)</f>
        <v>0</v>
      </c>
      <c r="N13" s="75">
        <f>IF(ISERROR(VLOOKUP(N$4, '4. Billing Determinants'!$B$19:$O$41, 11, FALSE)*'2. 2013 Continuity Schedule'!$CP$32), 0, VLOOKUP(N$4, '4. Billing Determinants'!$B$19:$O$41, 11, FALSE)*'2. 2013 Continuity Schedule'!$CP$32)</f>
        <v>0</v>
      </c>
      <c r="O13" s="75">
        <f>IF(ISERROR(VLOOKUP(O$4, '4. Billing Determinants'!$B$19:$O$41, 11, FALSE)*'2. 2013 Continuity Schedule'!$CP$32), 0, VLOOKUP(O$4, '4. Billing Determinants'!$B$19:$O$41, 11, FALSE)*'2. 2013 Continuity Schedule'!$CP$32)</f>
        <v>0</v>
      </c>
      <c r="P13" s="75">
        <f>IF(ISERROR(VLOOKUP(P$4, '4. Billing Determinants'!$B$19:$O$41, 11, FALSE)*'2. 2013 Continuity Schedule'!$CP$32), 0, VLOOKUP(P$4, '4. Billing Determinants'!$B$19:$O$41, 11, FALSE)*'2. 2013 Continuity Schedule'!$CP$32)</f>
        <v>0</v>
      </c>
      <c r="Q13" s="75">
        <f>IF(ISERROR(VLOOKUP(Q$4, '4. Billing Determinants'!$B$19:$O$41, 11, FALSE)*'2. 2013 Continuity Schedule'!$CP$32), 0, VLOOKUP(Q$4, '4. Billing Determinants'!$B$19:$O$41, 11, FALSE)*'2. 2013 Continuity Schedule'!$CP$32)</f>
        <v>0</v>
      </c>
      <c r="R13" s="75">
        <f>IF(ISERROR(VLOOKUP(R$4, '4. Billing Determinants'!$B$19:$O$41, 11, FALSE)*'2. 2013 Continuity Schedule'!$CP$32), 0, VLOOKUP(R$4, '4. Billing Determinants'!$B$19:$O$41, 11, FALSE)*'2. 2013 Continuity Schedule'!$CP$32)</f>
        <v>0</v>
      </c>
      <c r="S13" s="75">
        <f>IF(ISERROR(VLOOKUP(S$4, '4. Billing Determinants'!$B$19:$O$41, 11, FALSE)*'2. 2013 Continuity Schedule'!$CP$32), 0, VLOOKUP(S$4, '4. Billing Determinants'!$B$19:$O$41, 11, FALSE)*'2. 2013 Continuity Schedule'!$CP$32)</f>
        <v>0</v>
      </c>
      <c r="T13" s="75">
        <f>IF(ISERROR(VLOOKUP(T$4, '4. Billing Determinants'!$B$19:$O$41, 11, FALSE)*'2. 2013 Continuity Schedule'!$CP$32), 0, VLOOKUP(T$4, '4. Billing Determinants'!$B$19:$O$41, 11, FALSE)*'2. 2013 Continuity Schedule'!$CP$32)</f>
        <v>0</v>
      </c>
      <c r="U13" s="75">
        <f>IF(ISERROR(VLOOKUP(U$4, '4. Billing Determinants'!$B$19:$O$41, 11, FALSE)*'2. 2013 Continuity Schedule'!$CP$32), 0, VLOOKUP(U$4, '4. Billing Determinants'!$B$19:$O$41, 11, FALSE)*'2. 2013 Continuity Schedule'!$CP$32)</f>
        <v>0</v>
      </c>
      <c r="V13" s="75">
        <f>IF(ISERROR(VLOOKUP(V$4, '4. Billing Determinants'!$B$19:$O$41, 11, FALSE)*'2. 2013 Continuity Schedule'!$CP$32), 0, VLOOKUP(V$4, '4. Billing Determinants'!$B$19:$O$41, 11, FALSE)*'2. 2013 Continuity Schedule'!$CP$32)</f>
        <v>0</v>
      </c>
      <c r="W13" s="75">
        <f>IF(ISERROR(VLOOKUP(W$4, '4. Billing Determinants'!$B$19:$O$41, 11, FALSE)*'2. 2013 Continuity Schedule'!$CP$32), 0, VLOOKUP(W$4, '4. Billing Determinants'!$B$19:$O$41, 11, FALSE)*'2. 2013 Continuity Schedule'!$CP$32)</f>
        <v>0</v>
      </c>
      <c r="X13" s="75">
        <f>IF(ISERROR(VLOOKUP(X$4, '4. Billing Determinants'!$B$19:$O$41, 11, FALSE)*'2. 2013 Continuity Schedule'!$CP$32), 0, VLOOKUP(X$4, '4. Billing Determinants'!$B$19:$O$41, 11, FALSE)*'2. 2013 Continuity Schedule'!$CP$32)</f>
        <v>0</v>
      </c>
      <c r="Y13" s="75">
        <f>IF(ISERROR(VLOOKUP(Y$4, '4. Billing Determinants'!$B$19:$O$41, 11, FALSE)*'2. 2013 Continuity Schedule'!$CP$32), 0, VLOOKUP(Y$4, '4. Billing Determinants'!$B$19:$O$41, 11, FALSE)*'2. 2013 Continuity Schedule'!$CP$32)</f>
        <v>0</v>
      </c>
    </row>
    <row r="14" spans="2:25" x14ac:dyDescent="0.2">
      <c r="B14" s="77" t="s">
        <v>151</v>
      </c>
      <c r="C14" s="74">
        <v>1595</v>
      </c>
      <c r="D14" s="75">
        <f>'2. 2013 Continuity Schedule'!CP33</f>
        <v>-111894</v>
      </c>
      <c r="E14" s="145" t="s">
        <v>303</v>
      </c>
      <c r="F14" s="75">
        <f>IF(ISERROR(VLOOKUP(F$4, '4. Billing Determinants'!$B$19:$O$41, 12, FALSE)*'2. 2013 Continuity Schedule'!$CP$33), 0, VLOOKUP(F$4, '4. Billing Determinants'!$B$19:$O$41, 12, FALSE)*'2. 2013 Continuity Schedule'!$CP$33)</f>
        <v>-76087.92</v>
      </c>
      <c r="G14" s="75">
        <f>IF(ISERROR(VLOOKUP(G$4, '4. Billing Determinants'!$B$19:$O$41, 12, FALSE)*'2. 2013 Continuity Schedule'!$CP$33), 0, VLOOKUP(G$4, '4. Billing Determinants'!$B$19:$O$41, 12, FALSE)*'2. 2013 Continuity Schedule'!$CP$33)</f>
        <v>-17903.04</v>
      </c>
      <c r="H14" s="75">
        <f>IF(ISERROR(VLOOKUP(H$4, '4. Billing Determinants'!$B$19:$O$41, 12, FALSE)*'2. 2013 Continuity Schedule'!$CP$33), 0, VLOOKUP(H$4, '4. Billing Determinants'!$B$19:$O$41, 12, FALSE)*'2. 2013 Continuity Schedule'!$CP$33)</f>
        <v>-15665.160000000002</v>
      </c>
      <c r="I14" s="75">
        <f>IF(ISERROR(VLOOKUP(I$4, '4. Billing Determinants'!$B$19:$O$41, 12, FALSE)*'2. 2013 Continuity Schedule'!$CP$33), 0, VLOOKUP(I$4, '4. Billing Determinants'!$B$19:$O$41, 12, FALSE)*'2. 2013 Continuity Schedule'!$CP$33)</f>
        <v>-346.87139999999999</v>
      </c>
      <c r="J14" s="75">
        <f>IF(ISERROR(VLOOKUP(J$4, '4. Billing Determinants'!$B$19:$O$41, 12, FALSE)*'2. 2013 Continuity Schedule'!$CP$33), 0, VLOOKUP(J$4, '4. Billing Determinants'!$B$19:$O$41, 12, FALSE)*'2. 2013 Continuity Schedule'!$CP$33)</f>
        <v>-1376.2962</v>
      </c>
      <c r="K14" s="75">
        <f>IF(ISERROR(VLOOKUP(K$4, '4. Billing Determinants'!$B$19:$O$41, 12, FALSE)*'2. 2013 Continuity Schedule'!$CP$33), 0, VLOOKUP(K$4, '4. Billing Determinants'!$B$19:$O$41, 12, FALSE)*'2. 2013 Continuity Schedule'!$CP$33)</f>
        <v>0</v>
      </c>
      <c r="L14" s="75">
        <f>IF(ISERROR(VLOOKUP(L$4, '4. Billing Determinants'!$B$19:$O$41, 12, FALSE)*'2. 2013 Continuity Schedule'!$CP$33), 0, VLOOKUP(L$4, '4. Billing Determinants'!$B$19:$O$41, 12, FALSE)*'2. 2013 Continuity Schedule'!$CP$33)</f>
        <v>0</v>
      </c>
      <c r="M14" s="75">
        <f>IF(ISERROR(VLOOKUP(M$4, '4. Billing Determinants'!$B$19:$O$41, 12, FALSE)*'2. 2013 Continuity Schedule'!$CP$33), 0, VLOOKUP(M$4, '4. Billing Determinants'!$B$19:$O$41, 12, FALSE)*'2. 2013 Continuity Schedule'!$CP$33)</f>
        <v>0</v>
      </c>
      <c r="N14" s="75">
        <f>IF(ISERROR(VLOOKUP(N$4, '4. Billing Determinants'!$B$19:$O$41, 12, FALSE)*'2. 2013 Continuity Schedule'!$CP$33), 0, VLOOKUP(N$4, '4. Billing Determinants'!$B$19:$O$41, 12, FALSE)*'2. 2013 Continuity Schedule'!$CP$33)</f>
        <v>0</v>
      </c>
      <c r="O14" s="75">
        <f>IF(ISERROR(VLOOKUP(O$4, '4. Billing Determinants'!$B$19:$O$41, 12, FALSE)*'2. 2013 Continuity Schedule'!$CP$33), 0, VLOOKUP(O$4, '4. Billing Determinants'!$B$19:$O$41, 12, FALSE)*'2. 2013 Continuity Schedule'!$CP$33)</f>
        <v>0</v>
      </c>
      <c r="P14" s="75">
        <f>IF(ISERROR(VLOOKUP(P$4, '4. Billing Determinants'!$B$19:$O$41, 12, FALSE)*'2. 2013 Continuity Schedule'!$CP$33), 0, VLOOKUP(P$4, '4. Billing Determinants'!$B$19:$O$41, 12, FALSE)*'2. 2013 Continuity Schedule'!$CP$33)</f>
        <v>0</v>
      </c>
      <c r="Q14" s="75">
        <f>IF(ISERROR(VLOOKUP(Q$4, '4. Billing Determinants'!$B$19:$O$41, 12, FALSE)*'2. 2013 Continuity Schedule'!$CP$33), 0, VLOOKUP(Q$4, '4. Billing Determinants'!$B$19:$O$41, 12, FALSE)*'2. 2013 Continuity Schedule'!$CP$33)</f>
        <v>0</v>
      </c>
      <c r="R14" s="75">
        <f>IF(ISERROR(VLOOKUP(R$4, '4. Billing Determinants'!$B$19:$O$41, 12, FALSE)*'2. 2013 Continuity Schedule'!$CP$33), 0, VLOOKUP(R$4, '4. Billing Determinants'!$B$19:$O$41, 12, FALSE)*'2. 2013 Continuity Schedule'!$CP$33)</f>
        <v>0</v>
      </c>
      <c r="S14" s="75">
        <f>IF(ISERROR(VLOOKUP(S$4, '4. Billing Determinants'!$B$19:$O$41, 12, FALSE)*'2. 2013 Continuity Schedule'!$CP$33), 0, VLOOKUP(S$4, '4. Billing Determinants'!$B$19:$O$41, 12, FALSE)*'2. 2013 Continuity Schedule'!$CP$33)</f>
        <v>0</v>
      </c>
      <c r="T14" s="75">
        <f>IF(ISERROR(VLOOKUP(T$4, '4. Billing Determinants'!$B$19:$O$41, 12, FALSE)*'2. 2013 Continuity Schedule'!$CP$33), 0, VLOOKUP(T$4, '4. Billing Determinants'!$B$19:$O$41, 12, FALSE)*'2. 2013 Continuity Schedule'!$CP$33)</f>
        <v>0</v>
      </c>
      <c r="U14" s="75">
        <f>IF(ISERROR(VLOOKUP(U$4, '4. Billing Determinants'!$B$19:$O$41, 12, FALSE)*'2. 2013 Continuity Schedule'!$CP$33), 0, VLOOKUP(U$4, '4. Billing Determinants'!$B$19:$O$41, 12, FALSE)*'2. 2013 Continuity Schedule'!$CP$33)</f>
        <v>0</v>
      </c>
      <c r="V14" s="75">
        <f>IF(ISERROR(VLOOKUP(V$4, '4. Billing Determinants'!$B$19:$O$41, 12, FALSE)*'2. 2013 Continuity Schedule'!$CP$33), 0, VLOOKUP(V$4, '4. Billing Determinants'!$B$19:$O$41, 12, FALSE)*'2. 2013 Continuity Schedule'!$CP$33)</f>
        <v>0</v>
      </c>
      <c r="W14" s="75">
        <f>IF(ISERROR(VLOOKUP(W$4, '4. Billing Determinants'!$B$19:$O$41, 12, FALSE)*'2. 2013 Continuity Schedule'!$CP$33), 0, VLOOKUP(W$4, '4. Billing Determinants'!$B$19:$O$41, 12, FALSE)*'2. 2013 Continuity Schedule'!$CP$33)</f>
        <v>0</v>
      </c>
      <c r="X14" s="75">
        <f>IF(ISERROR(VLOOKUP(X$4, '4. Billing Determinants'!$B$19:$O$41, 12, FALSE)*'2. 2013 Continuity Schedule'!$CP$33), 0, VLOOKUP(X$4, '4. Billing Determinants'!$B$19:$O$41, 12, FALSE)*'2. 2013 Continuity Schedule'!$CP$33)</f>
        <v>0</v>
      </c>
      <c r="Y14" s="75">
        <f>IF(ISERROR(VLOOKUP(Y$4, '4. Billing Determinants'!$B$19:$O$41, 12, FALSE)*'2. 2013 Continuity Schedule'!$CP$33), 0, VLOOKUP(Y$4, '4. Billing Determinants'!$B$19:$O$41, 12, FALSE)*'2. 2013 Continuity Schedule'!$CP$33)</f>
        <v>0</v>
      </c>
    </row>
    <row r="15" spans="2:25" x14ac:dyDescent="0.2">
      <c r="B15" s="77" t="s">
        <v>288</v>
      </c>
      <c r="C15" s="74">
        <v>1595</v>
      </c>
      <c r="D15" s="75">
        <f>'2. 2013 Continuity Schedule'!CP34</f>
        <v>0</v>
      </c>
      <c r="E15" s="145"/>
      <c r="F15" s="75">
        <f>IF(ISERROR(VLOOKUP(F$4, '4. Billing Determinants'!$B$19:$O$41, 13, FALSE)*'2. 2013 Continuity Schedule'!$CP$34), 0, VLOOKUP(F$4, '4. Billing Determinants'!$B$19:$O$41, 13, FALSE)*'2. 2013 Continuity Schedule'!$CP$34)</f>
        <v>0</v>
      </c>
      <c r="G15" s="75">
        <f>IF(ISERROR(VLOOKUP(G$4, '4. Billing Determinants'!$B$19:$O$41, 13, FALSE)*'2. 2013 Continuity Schedule'!$CP$34), 0, VLOOKUP(G$4, '4. Billing Determinants'!$B$19:$O$41, 13, FALSE)*'2. 2013 Continuity Schedule'!$CP$34)</f>
        <v>0</v>
      </c>
      <c r="H15" s="75">
        <f>IF(ISERROR(VLOOKUP(H$4, '4. Billing Determinants'!$B$19:$O$41, 13, FALSE)*'2. 2013 Continuity Schedule'!$CP$34), 0, VLOOKUP(H$4, '4. Billing Determinants'!$B$19:$O$41, 13, FALSE)*'2. 2013 Continuity Schedule'!$CP$34)</f>
        <v>0</v>
      </c>
      <c r="I15" s="75">
        <f>IF(ISERROR(VLOOKUP(I$4, '4. Billing Determinants'!$B$19:$O$41, 13, FALSE)*'2. 2013 Continuity Schedule'!$CP$34), 0, VLOOKUP(I$4, '4. Billing Determinants'!$B$19:$O$41, 13, FALSE)*'2. 2013 Continuity Schedule'!$CP$34)</f>
        <v>0</v>
      </c>
      <c r="J15" s="75">
        <f>IF(ISERROR(VLOOKUP(J$4, '4. Billing Determinants'!$B$19:$O$41, 13, FALSE)*'2. 2013 Continuity Schedule'!$CP$34), 0, VLOOKUP(J$4, '4. Billing Determinants'!$B$19:$O$41, 13, FALSE)*'2. 2013 Continuity Schedule'!$CP$34)</f>
        <v>0</v>
      </c>
      <c r="K15" s="75">
        <f>IF(ISERROR(VLOOKUP(K$4, '4. Billing Determinants'!$B$19:$O$41, 13, FALSE)*'2. 2013 Continuity Schedule'!$CP$34), 0, VLOOKUP(K$4, '4. Billing Determinants'!$B$19:$O$41, 13, FALSE)*'2. 2013 Continuity Schedule'!$CP$34)</f>
        <v>0</v>
      </c>
      <c r="L15" s="75">
        <f>IF(ISERROR(VLOOKUP(L$4, '4. Billing Determinants'!$B$19:$O$41, 13, FALSE)*'2. 2013 Continuity Schedule'!$CP$34), 0, VLOOKUP(L$4, '4. Billing Determinants'!$B$19:$O$41, 13, FALSE)*'2. 2013 Continuity Schedule'!$CP$34)</f>
        <v>0</v>
      </c>
      <c r="M15" s="75">
        <f>IF(ISERROR(VLOOKUP(M$4, '4. Billing Determinants'!$B$19:$O$41, 13, FALSE)*'2. 2013 Continuity Schedule'!$CP$34), 0, VLOOKUP(M$4, '4. Billing Determinants'!$B$19:$O$41, 13, FALSE)*'2. 2013 Continuity Schedule'!$CP$34)</f>
        <v>0</v>
      </c>
      <c r="N15" s="75">
        <f>IF(ISERROR(VLOOKUP(N$4, '4. Billing Determinants'!$B$19:$O$41, 13, FALSE)*'2. 2013 Continuity Schedule'!$CP$34), 0, VLOOKUP(N$4, '4. Billing Determinants'!$B$19:$O$41, 13, FALSE)*'2. 2013 Continuity Schedule'!$CP$34)</f>
        <v>0</v>
      </c>
      <c r="O15" s="75">
        <f>IF(ISERROR(VLOOKUP(O$4, '4. Billing Determinants'!$B$19:$O$41, 13, FALSE)*'2. 2013 Continuity Schedule'!$CP$34), 0, VLOOKUP(O$4, '4. Billing Determinants'!$B$19:$O$41, 13, FALSE)*'2. 2013 Continuity Schedule'!$CP$34)</f>
        <v>0</v>
      </c>
      <c r="P15" s="75">
        <f>IF(ISERROR(VLOOKUP(P$4, '4. Billing Determinants'!$B$19:$O$41, 13, FALSE)*'2. 2013 Continuity Schedule'!$CP$34), 0, VLOOKUP(P$4, '4. Billing Determinants'!$B$19:$O$41, 13, FALSE)*'2. 2013 Continuity Schedule'!$CP$34)</f>
        <v>0</v>
      </c>
      <c r="Q15" s="75">
        <f>IF(ISERROR(VLOOKUP(Q$4, '4. Billing Determinants'!$B$19:$O$41, 13, FALSE)*'2. 2013 Continuity Schedule'!$CP$34), 0, VLOOKUP(Q$4, '4. Billing Determinants'!$B$19:$O$41, 13, FALSE)*'2. 2013 Continuity Schedule'!$CP$34)</f>
        <v>0</v>
      </c>
      <c r="R15" s="75">
        <f>IF(ISERROR(VLOOKUP(R$4, '4. Billing Determinants'!$B$19:$O$41, 13, FALSE)*'2. 2013 Continuity Schedule'!$CP$34), 0, VLOOKUP(R$4, '4. Billing Determinants'!$B$19:$O$41, 13, FALSE)*'2. 2013 Continuity Schedule'!$CP$34)</f>
        <v>0</v>
      </c>
      <c r="S15" s="75">
        <f>IF(ISERROR(VLOOKUP(S$4, '4. Billing Determinants'!$B$19:$O$41, 13, FALSE)*'2. 2013 Continuity Schedule'!$CP$34), 0, VLOOKUP(S$4, '4. Billing Determinants'!$B$19:$O$41, 13, FALSE)*'2. 2013 Continuity Schedule'!$CP$34)</f>
        <v>0</v>
      </c>
      <c r="T15" s="75">
        <f>IF(ISERROR(VLOOKUP(T$4, '4. Billing Determinants'!$B$19:$O$41, 13, FALSE)*'2. 2013 Continuity Schedule'!$CP$34), 0, VLOOKUP(T$4, '4. Billing Determinants'!$B$19:$O$41, 13, FALSE)*'2. 2013 Continuity Schedule'!$CP$34)</f>
        <v>0</v>
      </c>
      <c r="U15" s="75">
        <f>IF(ISERROR(VLOOKUP(U$4, '4. Billing Determinants'!$B$19:$O$41, 13, FALSE)*'2. 2013 Continuity Schedule'!$CP$34), 0, VLOOKUP(U$4, '4. Billing Determinants'!$B$19:$O$41, 13, FALSE)*'2. 2013 Continuity Schedule'!$CP$34)</f>
        <v>0</v>
      </c>
      <c r="V15" s="75">
        <f>IF(ISERROR(VLOOKUP(V$4, '4. Billing Determinants'!$B$19:$O$41, 13, FALSE)*'2. 2013 Continuity Schedule'!$CP$34), 0, VLOOKUP(V$4, '4. Billing Determinants'!$B$19:$O$41, 13, FALSE)*'2. 2013 Continuity Schedule'!$CP$34)</f>
        <v>0</v>
      </c>
      <c r="W15" s="75">
        <f>IF(ISERROR(VLOOKUP(W$4, '4. Billing Determinants'!$B$19:$O$41, 13, FALSE)*'2. 2013 Continuity Schedule'!$CP$34), 0, VLOOKUP(W$4, '4. Billing Determinants'!$B$19:$O$41, 13, FALSE)*'2. 2013 Continuity Schedule'!$CP$34)</f>
        <v>0</v>
      </c>
      <c r="X15" s="75">
        <f>IF(ISERROR(VLOOKUP(X$4, '4. Billing Determinants'!$B$19:$O$41, 13, FALSE)*'2. 2013 Continuity Schedule'!$CP$34), 0, VLOOKUP(X$4, '4. Billing Determinants'!$B$19:$O$41, 13, FALSE)*'2. 2013 Continuity Schedule'!$CP$34)</f>
        <v>0</v>
      </c>
      <c r="Y15" s="75">
        <f>IF(ISERROR(VLOOKUP(Y$4, '4. Billing Determinants'!$B$19:$O$41, 13, FALSE)*'2. 2013 Continuity Schedule'!$CP$34), 0, VLOOKUP(Y$4, '4. Billing Determinants'!$B$19:$O$41, 13, FALSE)*'2. 2013 Continuity Schedule'!$CP$34)</f>
        <v>0</v>
      </c>
    </row>
    <row r="16" spans="2:25" s="61" customFormat="1" x14ac:dyDescent="0.2">
      <c r="B16" s="93" t="s">
        <v>202</v>
      </c>
      <c r="C16" s="93"/>
      <c r="D16" s="94">
        <f>SUM(D5:D15)-D10</f>
        <v>-135962.74000000002</v>
      </c>
      <c r="E16" s="106"/>
      <c r="F16" s="94">
        <f>SUM(F5:F15)-F10</f>
        <v>-92319.275604897237</v>
      </c>
      <c r="G16" s="94">
        <f t="shared" ref="G16:Y16" si="0">SUM(G5:G15)-G10</f>
        <v>-21823.841242471066</v>
      </c>
      <c r="H16" s="94">
        <f t="shared" si="0"/>
        <v>-19213.93870228899</v>
      </c>
      <c r="I16" s="94">
        <f t="shared" si="0"/>
        <v>-420.61639591040358</v>
      </c>
      <c r="J16" s="94">
        <f t="shared" si="0"/>
        <v>-1670.2056544323059</v>
      </c>
      <c r="K16" s="94">
        <f t="shared" si="0"/>
        <v>0</v>
      </c>
      <c r="L16" s="94">
        <f t="shared" si="0"/>
        <v>0</v>
      </c>
      <c r="M16" s="94">
        <f t="shared" si="0"/>
        <v>0</v>
      </c>
      <c r="N16" s="94">
        <f t="shared" si="0"/>
        <v>0</v>
      </c>
      <c r="O16" s="94">
        <f t="shared" si="0"/>
        <v>0</v>
      </c>
      <c r="P16" s="94">
        <f t="shared" si="0"/>
        <v>0</v>
      </c>
      <c r="Q16" s="94">
        <f t="shared" si="0"/>
        <v>0</v>
      </c>
      <c r="R16" s="94">
        <f t="shared" si="0"/>
        <v>0</v>
      </c>
      <c r="S16" s="94">
        <f t="shared" si="0"/>
        <v>0</v>
      </c>
      <c r="T16" s="94">
        <f t="shared" si="0"/>
        <v>0</v>
      </c>
      <c r="U16" s="94">
        <f t="shared" si="0"/>
        <v>0</v>
      </c>
      <c r="V16" s="94">
        <f t="shared" si="0"/>
        <v>0</v>
      </c>
      <c r="W16" s="94">
        <f t="shared" si="0"/>
        <v>0</v>
      </c>
      <c r="X16" s="94">
        <f t="shared" si="0"/>
        <v>0</v>
      </c>
      <c r="Y16" s="94">
        <f t="shared" si="0"/>
        <v>0</v>
      </c>
    </row>
    <row r="17" spans="2:25" ht="8.25" customHeight="1" x14ac:dyDescent="0.2">
      <c r="B17" s="78"/>
      <c r="C17" s="78"/>
      <c r="D17" s="79"/>
      <c r="E17" s="92"/>
    </row>
    <row r="18" spans="2:25" x14ac:dyDescent="0.2">
      <c r="B18" s="73" t="s">
        <v>14</v>
      </c>
      <c r="C18" s="74">
        <v>1508</v>
      </c>
      <c r="D18" s="75">
        <f>'2. 2013 Continuity Schedule'!CP41</f>
        <v>593</v>
      </c>
      <c r="E18" s="145" t="s">
        <v>303</v>
      </c>
      <c r="F18" s="75">
        <f>IFERROR(IF(F$4="",0,IF($E18="kWh",VLOOKUP(F$4,'4. Billing Determinants'!$B$19:$O$41,4,0)/'4. Billing Determinants'!$E$41*$D18,IF($E18="kW",VLOOKUP(F$4,'4. Billing Determinants'!$B$19:$O$41,5,0)/'4. Billing Determinants'!$F$41*$D18,IF($E18="Non-RPP kWh",VLOOKUP(F$4,'4. Billing Determinants'!$B$19:$O$41,6,0)/'4. Billing Determinants'!$G$41*$D18,IF($E18="Distribution Rev.",VLOOKUP(F$4,'4. Billing Determinants'!$B$19:$O$41,8,0)/'4. Billing Determinants'!$I$41*$D18, VLOOKUP(F$4,'4. Billing Determinants'!$B$19:$O$41,3,0)/'4. Billing Determinants'!$D$41*$D18))))),0)</f>
        <v>399.90684430222387</v>
      </c>
      <c r="G18" s="75">
        <f>IFERROR(IF(G$4="",0,IF($E18="kWh",VLOOKUP(G$4,'4. Billing Determinants'!$B$19:$O$41,4,0)/'4. Billing Determinants'!$E$41*$D18,IF($E18="kW",VLOOKUP(G$4,'4. Billing Determinants'!$B$19:$O$41,5,0)/'4. Billing Determinants'!$F$41*$D18,IF($E18="Non-RPP kWh",VLOOKUP(G$4,'4. Billing Determinants'!$B$19:$O$41,6,0)/'4. Billing Determinants'!$G$41*$D18,IF($E18="Distribution Rev.",VLOOKUP(G$4,'4. Billing Determinants'!$B$19:$O$41,8,0)/'4. Billing Determinants'!$I$41*$D18, VLOOKUP(G$4,'4. Billing Determinants'!$B$19:$O$41,3,0)/'4. Billing Determinants'!$D$41*$D18))))),0)</f>
        <v>96.600388173355483</v>
      </c>
      <c r="H18" s="75">
        <f>IFERROR(IF(H$4="",0,IF($E18="kWh",VLOOKUP(H$4,'4. Billing Determinants'!$B$19:$O$41,4,0)/'4. Billing Determinants'!$E$41*$D18,IF($E18="kW",VLOOKUP(H$4,'4. Billing Determinants'!$B$19:$O$41,5,0)/'4. Billing Determinants'!$F$41*$D18,IF($E18="Non-RPP kWh",VLOOKUP(H$4,'4. Billing Determinants'!$B$19:$O$41,6,0)/'4. Billing Determinants'!$G$41*$D18,IF($E18="Distribution Rev.",VLOOKUP(H$4,'4. Billing Determinants'!$B$19:$O$41,8,0)/'4. Billing Determinants'!$I$41*$D18, VLOOKUP(H$4,'4. Billing Determinants'!$B$19:$O$41,3,0)/'4. Billing Determinants'!$D$41*$D18))))),0)</f>
        <v>87.434526511830086</v>
      </c>
      <c r="I18" s="75">
        <f>IFERROR(IF(I$4="",0,IF($E18="kWh",VLOOKUP(I$4,'4. Billing Determinants'!$B$19:$O$41,4,0)/'4. Billing Determinants'!$E$41*$D18,IF($E18="kW",VLOOKUP(I$4,'4. Billing Determinants'!$B$19:$O$41,5,0)/'4. Billing Determinants'!$F$41*$D18,IF($E18="Non-RPP kWh",VLOOKUP(I$4,'4. Billing Determinants'!$B$19:$O$41,6,0)/'4. Billing Determinants'!$G$41*$D18,IF($E18="Distribution Rev.",VLOOKUP(I$4,'4. Billing Determinants'!$B$19:$O$41,8,0)/'4. Billing Determinants'!$I$41*$D18, VLOOKUP(I$4,'4. Billing Determinants'!$B$19:$O$41,3,0)/'4. Billing Determinants'!$D$41*$D18))))),0)</f>
        <v>1.8169233251665049</v>
      </c>
      <c r="J18" s="75">
        <f>IFERROR(IF(J$4="",0,IF($E18="kWh",VLOOKUP(J$4,'4. Billing Determinants'!$B$19:$O$41,4,0)/'4. Billing Determinants'!$E$41*$D18,IF($E18="kW",VLOOKUP(J$4,'4. Billing Determinants'!$B$19:$O$41,5,0)/'4. Billing Determinants'!$F$41*$D18,IF($E18="Non-RPP kWh",VLOOKUP(J$4,'4. Billing Determinants'!$B$19:$O$41,6,0)/'4. Billing Determinants'!$G$41*$D18,IF($E18="Distribution Rev.",VLOOKUP(J$4,'4. Billing Determinants'!$B$19:$O$41,8,0)/'4. Billing Determinants'!$I$41*$D18, VLOOKUP(J$4,'4. Billing Determinants'!$B$19:$O$41,3,0)/'4. Billing Determinants'!$D$41*$D18))))),0)</f>
        <v>7.2413176874240399</v>
      </c>
      <c r="K18" s="75">
        <f>IFERROR(IF(K$4="",0,IF($E18="kWh",VLOOKUP(K$4,'4. Billing Determinants'!$B$19:$O$41,4,0)/'4. Billing Determinants'!$E$41*$D18,IF($E18="kW",VLOOKUP(K$4,'4. Billing Determinants'!$B$19:$O$41,5,0)/'4. Billing Determinants'!$F$41*$D18,IF($E18="Non-RPP kWh",VLOOKUP(K$4,'4. Billing Determinants'!$B$19:$O$41,6,0)/'4. Billing Determinants'!$G$41*$D18,IF($E18="Distribution Rev.",VLOOKUP(K$4,'4. Billing Determinants'!$B$19:$O$41,8,0)/'4. Billing Determinants'!$I$41*$D18, VLOOKUP(K$4,'4. Billing Determinants'!$B$19:$O$41,3,0)/'4. Billing Determinants'!$D$41*$D18))))),0)</f>
        <v>0</v>
      </c>
      <c r="L18" s="75">
        <f>IFERROR(IF(L$4="",0,IF($E18="kWh",VLOOKUP(L$4,'4. Billing Determinants'!$B$19:$O$41,4,0)/'4. Billing Determinants'!$E$41*$D18,IF($E18="kW",VLOOKUP(L$4,'4. Billing Determinants'!$B$19:$O$41,5,0)/'4. Billing Determinants'!$F$41*$D18,IF($E18="Non-RPP kWh",VLOOKUP(L$4,'4. Billing Determinants'!$B$19:$O$41,6,0)/'4. Billing Determinants'!$G$41*$D18,IF($E18="Distribution Rev.",VLOOKUP(L$4,'4. Billing Determinants'!$B$19:$O$41,8,0)/'4. Billing Determinants'!$I$41*$D18, VLOOKUP(L$4,'4. Billing Determinants'!$B$19:$O$41,3,0)/'4. Billing Determinants'!$D$41*$D18))))),0)</f>
        <v>0</v>
      </c>
      <c r="M18" s="75">
        <f>IFERROR(IF(M$4="",0,IF($E18="kWh",VLOOKUP(M$4,'4. Billing Determinants'!$B$19:$O$41,4,0)/'4. Billing Determinants'!$E$41*$D18,IF($E18="kW",VLOOKUP(M$4,'4. Billing Determinants'!$B$19:$O$41,5,0)/'4. Billing Determinants'!$F$41*$D18,IF($E18="Non-RPP kWh",VLOOKUP(M$4,'4. Billing Determinants'!$B$19:$O$41,6,0)/'4. Billing Determinants'!$G$41*$D18,IF($E18="Distribution Rev.",VLOOKUP(M$4,'4. Billing Determinants'!$B$19:$O$41,8,0)/'4. Billing Determinants'!$I$41*$D18, VLOOKUP(M$4,'4. Billing Determinants'!$B$19:$O$41,3,0)/'4. Billing Determinants'!$D$41*$D18))))),0)</f>
        <v>0</v>
      </c>
      <c r="N18" s="75">
        <f>IFERROR(IF(N$4="",0,IF($E18="kWh",VLOOKUP(N$4,'4. Billing Determinants'!$B$19:$O$41,4,0)/'4. Billing Determinants'!$E$41*$D18,IF($E18="kW",VLOOKUP(N$4,'4. Billing Determinants'!$B$19:$O$41,5,0)/'4. Billing Determinants'!$F$41*$D18,IF($E18="Non-RPP kWh",VLOOKUP(N$4,'4. Billing Determinants'!$B$19:$O$41,6,0)/'4. Billing Determinants'!$G$41*$D18,IF($E18="Distribution Rev.",VLOOKUP(N$4,'4. Billing Determinants'!$B$19:$O$41,8,0)/'4. Billing Determinants'!$I$41*$D18, VLOOKUP(N$4,'4. Billing Determinants'!$B$19:$O$41,3,0)/'4. Billing Determinants'!$D$41*$D18))))),0)</f>
        <v>0</v>
      </c>
      <c r="O18" s="75">
        <f>IFERROR(IF(O$4="",0,IF($E18="kWh",VLOOKUP(O$4,'4. Billing Determinants'!$B$19:$O$41,4,0)/'4. Billing Determinants'!$E$41*$D18,IF($E18="kW",VLOOKUP(O$4,'4. Billing Determinants'!$B$19:$O$41,5,0)/'4. Billing Determinants'!$F$41*$D18,IF($E18="Non-RPP kWh",VLOOKUP(O$4,'4. Billing Determinants'!$B$19:$O$41,6,0)/'4. Billing Determinants'!$G$41*$D18,IF($E18="Distribution Rev.",VLOOKUP(O$4,'4. Billing Determinants'!$B$19:$O$41,8,0)/'4. Billing Determinants'!$I$41*$D18, VLOOKUP(O$4,'4. Billing Determinants'!$B$19:$O$41,3,0)/'4. Billing Determinants'!$D$41*$D18))))),0)</f>
        <v>0</v>
      </c>
      <c r="P18" s="75">
        <f>IFERROR(IF(P$4="",0,IF($E18="kWh",VLOOKUP(P$4,'4. Billing Determinants'!$B$19:$O$41,4,0)/'4. Billing Determinants'!$E$41*$D18,IF($E18="kW",VLOOKUP(P$4,'4. Billing Determinants'!$B$19:$O$41,5,0)/'4. Billing Determinants'!$F$41*$D18,IF($E18="Non-RPP kWh",VLOOKUP(P$4,'4. Billing Determinants'!$B$19:$O$41,6,0)/'4. Billing Determinants'!$G$41*$D18,IF($E18="Distribution Rev.",VLOOKUP(P$4,'4. Billing Determinants'!$B$19:$O$41,8,0)/'4. Billing Determinants'!$I$41*$D18, VLOOKUP(P$4,'4. Billing Determinants'!$B$19:$O$41,3,0)/'4. Billing Determinants'!$D$41*$D18))))),0)</f>
        <v>0</v>
      </c>
      <c r="Q18" s="75">
        <f>IFERROR(IF(Q$4="",0,IF($E18="kWh",VLOOKUP(Q$4,'4. Billing Determinants'!$B$19:$O$41,4,0)/'4. Billing Determinants'!$E$41*$D18,IF($E18="kW",VLOOKUP(Q$4,'4. Billing Determinants'!$B$19:$O$41,5,0)/'4. Billing Determinants'!$F$41*$D18,IF($E18="Non-RPP kWh",VLOOKUP(Q$4,'4. Billing Determinants'!$B$19:$O$41,6,0)/'4. Billing Determinants'!$G$41*$D18,IF($E18="Distribution Rev.",VLOOKUP(Q$4,'4. Billing Determinants'!$B$19:$O$41,8,0)/'4. Billing Determinants'!$I$41*$D18, VLOOKUP(Q$4,'4. Billing Determinants'!$B$19:$O$41,3,0)/'4. Billing Determinants'!$D$41*$D18))))),0)</f>
        <v>0</v>
      </c>
      <c r="R18" s="75">
        <f>IFERROR(IF(R$4="",0,IF($E18="kWh",VLOOKUP(R$4,'4. Billing Determinants'!$B$19:$O$41,4,0)/'4. Billing Determinants'!$E$41*$D18,IF($E18="kW",VLOOKUP(R$4,'4. Billing Determinants'!$B$19:$O$41,5,0)/'4. Billing Determinants'!$F$41*$D18,IF($E18="Non-RPP kWh",VLOOKUP(R$4,'4. Billing Determinants'!$B$19:$O$41,6,0)/'4. Billing Determinants'!$G$41*$D18,IF($E18="Distribution Rev.",VLOOKUP(R$4,'4. Billing Determinants'!$B$19:$O$41,8,0)/'4. Billing Determinants'!$I$41*$D18, VLOOKUP(R$4,'4. Billing Determinants'!$B$19:$O$41,3,0)/'4. Billing Determinants'!$D$41*$D18))))),0)</f>
        <v>0</v>
      </c>
      <c r="S18" s="75">
        <f>IFERROR(IF(S$4="",0,IF($E18="kWh",VLOOKUP(S$4,'4. Billing Determinants'!$B$19:$O$41,4,0)/'4. Billing Determinants'!$E$41*$D18,IF($E18="kW",VLOOKUP(S$4,'4. Billing Determinants'!$B$19:$O$41,5,0)/'4. Billing Determinants'!$F$41*$D18,IF($E18="Non-RPP kWh",VLOOKUP(S$4,'4. Billing Determinants'!$B$19:$O$41,6,0)/'4. Billing Determinants'!$G$41*$D18,IF($E18="Distribution Rev.",VLOOKUP(S$4,'4. Billing Determinants'!$B$19:$O$41,8,0)/'4. Billing Determinants'!$I$41*$D18, VLOOKUP(S$4,'4. Billing Determinants'!$B$19:$O$41,3,0)/'4. Billing Determinants'!$D$41*$D18))))),0)</f>
        <v>0</v>
      </c>
      <c r="T18" s="75">
        <f>IFERROR(IF(T$4="",0,IF($E18="kWh",VLOOKUP(T$4,'4. Billing Determinants'!$B$19:$O$41,4,0)/'4. Billing Determinants'!$E$41*$D18,IF($E18="kW",VLOOKUP(T$4,'4. Billing Determinants'!$B$19:$O$41,5,0)/'4. Billing Determinants'!$F$41*$D18,IF($E18="Non-RPP kWh",VLOOKUP(T$4,'4. Billing Determinants'!$B$19:$O$41,6,0)/'4. Billing Determinants'!$G$41*$D18,IF($E18="Distribution Rev.",VLOOKUP(T$4,'4. Billing Determinants'!$B$19:$O$41,8,0)/'4. Billing Determinants'!$I$41*$D18, VLOOKUP(T$4,'4. Billing Determinants'!$B$19:$O$41,3,0)/'4. Billing Determinants'!$D$41*$D18))))),0)</f>
        <v>0</v>
      </c>
      <c r="U18" s="75">
        <f>IFERROR(IF(U$4="",0,IF($E18="kWh",VLOOKUP(U$4,'4. Billing Determinants'!$B$19:$O$41,4,0)/'4. Billing Determinants'!$E$41*$D18,IF($E18="kW",VLOOKUP(U$4,'4. Billing Determinants'!$B$19:$O$41,5,0)/'4. Billing Determinants'!$F$41*$D18,IF($E18="Non-RPP kWh",VLOOKUP(U$4,'4. Billing Determinants'!$B$19:$O$41,6,0)/'4. Billing Determinants'!$G$41*$D18,IF($E18="Distribution Rev.",VLOOKUP(U$4,'4. Billing Determinants'!$B$19:$O$41,8,0)/'4. Billing Determinants'!$I$41*$D18, VLOOKUP(U$4,'4. Billing Determinants'!$B$19:$O$41,3,0)/'4. Billing Determinants'!$D$41*$D18))))),0)</f>
        <v>0</v>
      </c>
      <c r="V18" s="75">
        <f>IFERROR(IF(V$4="",0,IF($E18="kWh",VLOOKUP(V$4,'4. Billing Determinants'!$B$19:$O$41,4,0)/'4. Billing Determinants'!$E$41*$D18,IF($E18="kW",VLOOKUP(V$4,'4. Billing Determinants'!$B$19:$O$41,5,0)/'4. Billing Determinants'!$F$41*$D18,IF($E18="Non-RPP kWh",VLOOKUP(V$4,'4. Billing Determinants'!$B$19:$O$41,6,0)/'4. Billing Determinants'!$G$41*$D18,IF($E18="Distribution Rev.",VLOOKUP(V$4,'4. Billing Determinants'!$B$19:$O$41,8,0)/'4. Billing Determinants'!$I$41*$D18, VLOOKUP(V$4,'4. Billing Determinants'!$B$19:$O$41,3,0)/'4. Billing Determinants'!$D$41*$D18))))),0)</f>
        <v>0</v>
      </c>
      <c r="W18" s="75">
        <f>IFERROR(IF(W$4="",0,IF($E18="kWh",VLOOKUP(W$4,'4. Billing Determinants'!$B$19:$O$41,4,0)/'4. Billing Determinants'!$E$41*$D18,IF($E18="kW",VLOOKUP(W$4,'4. Billing Determinants'!$B$19:$O$41,5,0)/'4. Billing Determinants'!$F$41*$D18,IF($E18="Non-RPP kWh",VLOOKUP(W$4,'4. Billing Determinants'!$B$19:$O$41,6,0)/'4. Billing Determinants'!$G$41*$D18,IF($E18="Distribution Rev.",VLOOKUP(W$4,'4. Billing Determinants'!$B$19:$O$41,8,0)/'4. Billing Determinants'!$I$41*$D18, VLOOKUP(W$4,'4. Billing Determinants'!$B$19:$O$41,3,0)/'4. Billing Determinants'!$D$41*$D18))))),0)</f>
        <v>0</v>
      </c>
      <c r="X18" s="75">
        <f>IFERROR(IF(X$4="",0,IF($E18="kWh",VLOOKUP(X$4,'4. Billing Determinants'!$B$19:$O$41,4,0)/'4. Billing Determinants'!$E$41*$D18,IF($E18="kW",VLOOKUP(X$4,'4. Billing Determinants'!$B$19:$O$41,5,0)/'4. Billing Determinants'!$F$41*$D18,IF($E18="Non-RPP kWh",VLOOKUP(X$4,'4. Billing Determinants'!$B$19:$O$41,6,0)/'4. Billing Determinants'!$G$41*$D18,IF($E18="Distribution Rev.",VLOOKUP(X$4,'4. Billing Determinants'!$B$19:$O$41,8,0)/'4. Billing Determinants'!$I$41*$D18, VLOOKUP(X$4,'4. Billing Determinants'!$B$19:$O$41,3,0)/'4. Billing Determinants'!$D$41*$D18))))),0)</f>
        <v>0</v>
      </c>
      <c r="Y18" s="75">
        <f>IFERROR(IF(Y$4="",0,IF($E18="kWh",VLOOKUP(Y$4,'4. Billing Determinants'!$B$19:$O$41,4,0)/'4. Billing Determinants'!$E$41*$D18,IF($E18="kW",VLOOKUP(Y$4,'4. Billing Determinants'!$B$19:$O$41,5,0)/'4. Billing Determinants'!$F$41*$D18,IF($E18="Non-RPP kWh",VLOOKUP(Y$4,'4. Billing Determinants'!$B$19:$O$41,6,0)/'4. Billing Determinants'!$G$41*$D18,IF($E18="Distribution Rev.",VLOOKUP(Y$4,'4. Billing Determinants'!$B$19:$O$41,8,0)/'4. Billing Determinants'!$I$41*$D18, VLOOKUP(Y$4,'4. Billing Determinants'!$B$19:$O$41,3,0)/'4. Billing Determinants'!$D$41*$D18))))),0)</f>
        <v>0</v>
      </c>
    </row>
    <row r="19" spans="2:25" x14ac:dyDescent="0.2">
      <c r="B19" s="73" t="s">
        <v>15</v>
      </c>
      <c r="C19" s="74">
        <v>1508</v>
      </c>
      <c r="D19" s="75">
        <f>'2. 2013 Continuity Schedule'!CP42</f>
        <v>673</v>
      </c>
      <c r="E19" s="145" t="s">
        <v>303</v>
      </c>
      <c r="F19" s="75">
        <f>IFERROR(IF(F$4="",0,IF($E19="kWh",VLOOKUP(F$4,'4. Billing Determinants'!$B$19:$O$41,4,0)/'4. Billing Determinants'!$E$41*$D19,IF($E19="kW",VLOOKUP(F$4,'4. Billing Determinants'!$B$19:$O$41,5,0)/'4. Billing Determinants'!$F$41*$D19,IF($E19="Non-RPP kWh",VLOOKUP(F$4,'4. Billing Determinants'!$B$19:$O$41,6,0)/'4. Billing Determinants'!$G$41*$D19,IF($E19="Distribution Rev.",VLOOKUP(F$4,'4. Billing Determinants'!$B$19:$O$41,8,0)/'4. Billing Determinants'!$I$41*$D19, VLOOKUP(F$4,'4. Billing Determinants'!$B$19:$O$41,3,0)/'4. Billing Determinants'!$D$41*$D19))))),0)</f>
        <v>453.85717742899942</v>
      </c>
      <c r="G19" s="75">
        <f>IFERROR(IF(G$4="",0,IF($E19="kWh",VLOOKUP(G$4,'4. Billing Determinants'!$B$19:$O$41,4,0)/'4. Billing Determinants'!$E$41*$D19,IF($E19="kW",VLOOKUP(G$4,'4. Billing Determinants'!$B$19:$O$41,5,0)/'4. Billing Determinants'!$F$41*$D19,IF($E19="Non-RPP kWh",VLOOKUP(G$4,'4. Billing Determinants'!$B$19:$O$41,6,0)/'4. Billing Determinants'!$G$41*$D19,IF($E19="Distribution Rev.",VLOOKUP(G$4,'4. Billing Determinants'!$B$19:$O$41,8,0)/'4. Billing Determinants'!$I$41*$D19, VLOOKUP(G$4,'4. Billing Determinants'!$B$19:$O$41,3,0)/'4. Billing Determinants'!$D$41*$D19))))),0)</f>
        <v>109.63248101293127</v>
      </c>
      <c r="H19" s="75">
        <f>IFERROR(IF(H$4="",0,IF($E19="kWh",VLOOKUP(H$4,'4. Billing Determinants'!$B$19:$O$41,4,0)/'4. Billing Determinants'!$E$41*$D19,IF($E19="kW",VLOOKUP(H$4,'4. Billing Determinants'!$B$19:$O$41,5,0)/'4. Billing Determinants'!$F$41*$D19,IF($E19="Non-RPP kWh",VLOOKUP(H$4,'4. Billing Determinants'!$B$19:$O$41,6,0)/'4. Billing Determinants'!$G$41*$D19,IF($E19="Distribution Rev.",VLOOKUP(H$4,'4. Billing Determinants'!$B$19:$O$41,8,0)/'4. Billing Determinants'!$I$41*$D19, VLOOKUP(H$4,'4. Billing Determinants'!$B$19:$O$41,3,0)/'4. Billing Determinants'!$D$41*$D19))))),0)</f>
        <v>99.230078149176478</v>
      </c>
      <c r="I19" s="75">
        <f>IFERROR(IF(I$4="",0,IF($E19="kWh",VLOOKUP(I$4,'4. Billing Determinants'!$B$19:$O$41,4,0)/'4. Billing Determinants'!$E$41*$D19,IF($E19="kW",VLOOKUP(I$4,'4. Billing Determinants'!$B$19:$O$41,5,0)/'4. Billing Determinants'!$F$41*$D19,IF($E19="Non-RPP kWh",VLOOKUP(I$4,'4. Billing Determinants'!$B$19:$O$41,6,0)/'4. Billing Determinants'!$G$41*$D19,IF($E19="Distribution Rev.",VLOOKUP(I$4,'4. Billing Determinants'!$B$19:$O$41,8,0)/'4. Billing Determinants'!$I$41*$D19, VLOOKUP(I$4,'4. Billing Determinants'!$B$19:$O$41,3,0)/'4. Billing Determinants'!$D$41*$D19))))),0)</f>
        <v>2.0620394567235376</v>
      </c>
      <c r="J19" s="75">
        <f>IFERROR(IF(J$4="",0,IF($E19="kWh",VLOOKUP(J$4,'4. Billing Determinants'!$B$19:$O$41,4,0)/'4. Billing Determinants'!$E$41*$D19,IF($E19="kW",VLOOKUP(J$4,'4. Billing Determinants'!$B$19:$O$41,5,0)/'4. Billing Determinants'!$F$41*$D19,IF($E19="Non-RPP kWh",VLOOKUP(J$4,'4. Billing Determinants'!$B$19:$O$41,6,0)/'4. Billing Determinants'!$G$41*$D19,IF($E19="Distribution Rev.",VLOOKUP(J$4,'4. Billing Determinants'!$B$19:$O$41,8,0)/'4. Billing Determinants'!$I$41*$D19, VLOOKUP(J$4,'4. Billing Determinants'!$B$19:$O$41,3,0)/'4. Billing Determinants'!$D$41*$D19))))),0)</f>
        <v>8.2182239521692733</v>
      </c>
      <c r="K19" s="75">
        <f>IFERROR(IF(K$4="",0,IF($E19="kWh",VLOOKUP(K$4,'4. Billing Determinants'!$B$19:$O$41,4,0)/'4. Billing Determinants'!$E$41*$D19,IF($E19="kW",VLOOKUP(K$4,'4. Billing Determinants'!$B$19:$O$41,5,0)/'4. Billing Determinants'!$F$41*$D19,IF($E19="Non-RPP kWh",VLOOKUP(K$4,'4. Billing Determinants'!$B$19:$O$41,6,0)/'4. Billing Determinants'!$G$41*$D19,IF($E19="Distribution Rev.",VLOOKUP(K$4,'4. Billing Determinants'!$B$19:$O$41,8,0)/'4. Billing Determinants'!$I$41*$D19, VLOOKUP(K$4,'4. Billing Determinants'!$B$19:$O$41,3,0)/'4. Billing Determinants'!$D$41*$D19))))),0)</f>
        <v>0</v>
      </c>
      <c r="L19" s="75">
        <f>IFERROR(IF(L$4="",0,IF($E19="kWh",VLOOKUP(L$4,'4. Billing Determinants'!$B$19:$O$41,4,0)/'4. Billing Determinants'!$E$41*$D19,IF($E19="kW",VLOOKUP(L$4,'4. Billing Determinants'!$B$19:$O$41,5,0)/'4. Billing Determinants'!$F$41*$D19,IF($E19="Non-RPP kWh",VLOOKUP(L$4,'4. Billing Determinants'!$B$19:$O$41,6,0)/'4. Billing Determinants'!$G$41*$D19,IF($E19="Distribution Rev.",VLOOKUP(L$4,'4. Billing Determinants'!$B$19:$O$41,8,0)/'4. Billing Determinants'!$I$41*$D19, VLOOKUP(L$4,'4. Billing Determinants'!$B$19:$O$41,3,0)/'4. Billing Determinants'!$D$41*$D19))))),0)</f>
        <v>0</v>
      </c>
      <c r="M19" s="75">
        <f>IFERROR(IF(M$4="",0,IF($E19="kWh",VLOOKUP(M$4,'4. Billing Determinants'!$B$19:$O$41,4,0)/'4. Billing Determinants'!$E$41*$D19,IF($E19="kW",VLOOKUP(M$4,'4. Billing Determinants'!$B$19:$O$41,5,0)/'4. Billing Determinants'!$F$41*$D19,IF($E19="Non-RPP kWh",VLOOKUP(M$4,'4. Billing Determinants'!$B$19:$O$41,6,0)/'4. Billing Determinants'!$G$41*$D19,IF($E19="Distribution Rev.",VLOOKUP(M$4,'4. Billing Determinants'!$B$19:$O$41,8,0)/'4. Billing Determinants'!$I$41*$D19, VLOOKUP(M$4,'4. Billing Determinants'!$B$19:$O$41,3,0)/'4. Billing Determinants'!$D$41*$D19))))),0)</f>
        <v>0</v>
      </c>
      <c r="N19" s="75">
        <f>IFERROR(IF(N$4="",0,IF($E19="kWh",VLOOKUP(N$4,'4. Billing Determinants'!$B$19:$O$41,4,0)/'4. Billing Determinants'!$E$41*$D19,IF($E19="kW",VLOOKUP(N$4,'4. Billing Determinants'!$B$19:$O$41,5,0)/'4. Billing Determinants'!$F$41*$D19,IF($E19="Non-RPP kWh",VLOOKUP(N$4,'4. Billing Determinants'!$B$19:$O$41,6,0)/'4. Billing Determinants'!$G$41*$D19,IF($E19="Distribution Rev.",VLOOKUP(N$4,'4. Billing Determinants'!$B$19:$O$41,8,0)/'4. Billing Determinants'!$I$41*$D19, VLOOKUP(N$4,'4. Billing Determinants'!$B$19:$O$41,3,0)/'4. Billing Determinants'!$D$41*$D19))))),0)</f>
        <v>0</v>
      </c>
      <c r="O19" s="75">
        <f>IFERROR(IF(O$4="",0,IF($E19="kWh",VLOOKUP(O$4,'4. Billing Determinants'!$B$19:$O$41,4,0)/'4. Billing Determinants'!$E$41*$D19,IF($E19="kW",VLOOKUP(O$4,'4. Billing Determinants'!$B$19:$O$41,5,0)/'4. Billing Determinants'!$F$41*$D19,IF($E19="Non-RPP kWh",VLOOKUP(O$4,'4. Billing Determinants'!$B$19:$O$41,6,0)/'4. Billing Determinants'!$G$41*$D19,IF($E19="Distribution Rev.",VLOOKUP(O$4,'4. Billing Determinants'!$B$19:$O$41,8,0)/'4. Billing Determinants'!$I$41*$D19, VLOOKUP(O$4,'4. Billing Determinants'!$B$19:$O$41,3,0)/'4. Billing Determinants'!$D$41*$D19))))),0)</f>
        <v>0</v>
      </c>
      <c r="P19" s="75">
        <f>IFERROR(IF(P$4="",0,IF($E19="kWh",VLOOKUP(P$4,'4. Billing Determinants'!$B$19:$O$41,4,0)/'4. Billing Determinants'!$E$41*$D19,IF($E19="kW",VLOOKUP(P$4,'4. Billing Determinants'!$B$19:$O$41,5,0)/'4. Billing Determinants'!$F$41*$D19,IF($E19="Non-RPP kWh",VLOOKUP(P$4,'4. Billing Determinants'!$B$19:$O$41,6,0)/'4. Billing Determinants'!$G$41*$D19,IF($E19="Distribution Rev.",VLOOKUP(P$4,'4. Billing Determinants'!$B$19:$O$41,8,0)/'4. Billing Determinants'!$I$41*$D19, VLOOKUP(P$4,'4. Billing Determinants'!$B$19:$O$41,3,0)/'4. Billing Determinants'!$D$41*$D19))))),0)</f>
        <v>0</v>
      </c>
      <c r="Q19" s="75">
        <f>IFERROR(IF(Q$4="",0,IF($E19="kWh",VLOOKUP(Q$4,'4. Billing Determinants'!$B$19:$O$41,4,0)/'4. Billing Determinants'!$E$41*$D19,IF($E19="kW",VLOOKUP(Q$4,'4. Billing Determinants'!$B$19:$O$41,5,0)/'4. Billing Determinants'!$F$41*$D19,IF($E19="Non-RPP kWh",VLOOKUP(Q$4,'4. Billing Determinants'!$B$19:$O$41,6,0)/'4. Billing Determinants'!$G$41*$D19,IF($E19="Distribution Rev.",VLOOKUP(Q$4,'4. Billing Determinants'!$B$19:$O$41,8,0)/'4. Billing Determinants'!$I$41*$D19, VLOOKUP(Q$4,'4. Billing Determinants'!$B$19:$O$41,3,0)/'4. Billing Determinants'!$D$41*$D19))))),0)</f>
        <v>0</v>
      </c>
      <c r="R19" s="75">
        <f>IFERROR(IF(R$4="",0,IF($E19="kWh",VLOOKUP(R$4,'4. Billing Determinants'!$B$19:$O$41,4,0)/'4. Billing Determinants'!$E$41*$D19,IF($E19="kW",VLOOKUP(R$4,'4. Billing Determinants'!$B$19:$O$41,5,0)/'4. Billing Determinants'!$F$41*$D19,IF($E19="Non-RPP kWh",VLOOKUP(R$4,'4. Billing Determinants'!$B$19:$O$41,6,0)/'4. Billing Determinants'!$G$41*$D19,IF($E19="Distribution Rev.",VLOOKUP(R$4,'4. Billing Determinants'!$B$19:$O$41,8,0)/'4. Billing Determinants'!$I$41*$D19, VLOOKUP(R$4,'4. Billing Determinants'!$B$19:$O$41,3,0)/'4. Billing Determinants'!$D$41*$D19))))),0)</f>
        <v>0</v>
      </c>
      <c r="S19" s="75">
        <f>IFERROR(IF(S$4="",0,IF($E19="kWh",VLOOKUP(S$4,'4. Billing Determinants'!$B$19:$O$41,4,0)/'4. Billing Determinants'!$E$41*$D19,IF($E19="kW",VLOOKUP(S$4,'4. Billing Determinants'!$B$19:$O$41,5,0)/'4. Billing Determinants'!$F$41*$D19,IF($E19="Non-RPP kWh",VLOOKUP(S$4,'4. Billing Determinants'!$B$19:$O$41,6,0)/'4. Billing Determinants'!$G$41*$D19,IF($E19="Distribution Rev.",VLOOKUP(S$4,'4. Billing Determinants'!$B$19:$O$41,8,0)/'4. Billing Determinants'!$I$41*$D19, VLOOKUP(S$4,'4. Billing Determinants'!$B$19:$O$41,3,0)/'4. Billing Determinants'!$D$41*$D19))))),0)</f>
        <v>0</v>
      </c>
      <c r="T19" s="75">
        <f>IFERROR(IF(T$4="",0,IF($E19="kWh",VLOOKUP(T$4,'4. Billing Determinants'!$B$19:$O$41,4,0)/'4. Billing Determinants'!$E$41*$D19,IF($E19="kW",VLOOKUP(T$4,'4. Billing Determinants'!$B$19:$O$41,5,0)/'4. Billing Determinants'!$F$41*$D19,IF($E19="Non-RPP kWh",VLOOKUP(T$4,'4. Billing Determinants'!$B$19:$O$41,6,0)/'4. Billing Determinants'!$G$41*$D19,IF($E19="Distribution Rev.",VLOOKUP(T$4,'4. Billing Determinants'!$B$19:$O$41,8,0)/'4. Billing Determinants'!$I$41*$D19, VLOOKUP(T$4,'4. Billing Determinants'!$B$19:$O$41,3,0)/'4. Billing Determinants'!$D$41*$D19))))),0)</f>
        <v>0</v>
      </c>
      <c r="U19" s="75">
        <f>IFERROR(IF(U$4="",0,IF($E19="kWh",VLOOKUP(U$4,'4. Billing Determinants'!$B$19:$O$41,4,0)/'4. Billing Determinants'!$E$41*$D19,IF($E19="kW",VLOOKUP(U$4,'4. Billing Determinants'!$B$19:$O$41,5,0)/'4. Billing Determinants'!$F$41*$D19,IF($E19="Non-RPP kWh",VLOOKUP(U$4,'4. Billing Determinants'!$B$19:$O$41,6,0)/'4. Billing Determinants'!$G$41*$D19,IF($E19="Distribution Rev.",VLOOKUP(U$4,'4. Billing Determinants'!$B$19:$O$41,8,0)/'4. Billing Determinants'!$I$41*$D19, VLOOKUP(U$4,'4. Billing Determinants'!$B$19:$O$41,3,0)/'4. Billing Determinants'!$D$41*$D19))))),0)</f>
        <v>0</v>
      </c>
      <c r="V19" s="75">
        <f>IFERROR(IF(V$4="",0,IF($E19="kWh",VLOOKUP(V$4,'4. Billing Determinants'!$B$19:$O$41,4,0)/'4. Billing Determinants'!$E$41*$D19,IF($E19="kW",VLOOKUP(V$4,'4. Billing Determinants'!$B$19:$O$41,5,0)/'4. Billing Determinants'!$F$41*$D19,IF($E19="Non-RPP kWh",VLOOKUP(V$4,'4. Billing Determinants'!$B$19:$O$41,6,0)/'4. Billing Determinants'!$G$41*$D19,IF($E19="Distribution Rev.",VLOOKUP(V$4,'4. Billing Determinants'!$B$19:$O$41,8,0)/'4. Billing Determinants'!$I$41*$D19, VLOOKUP(V$4,'4. Billing Determinants'!$B$19:$O$41,3,0)/'4. Billing Determinants'!$D$41*$D19))))),0)</f>
        <v>0</v>
      </c>
      <c r="W19" s="75">
        <f>IFERROR(IF(W$4="",0,IF($E19="kWh",VLOOKUP(W$4,'4. Billing Determinants'!$B$19:$O$41,4,0)/'4. Billing Determinants'!$E$41*$D19,IF($E19="kW",VLOOKUP(W$4,'4. Billing Determinants'!$B$19:$O$41,5,0)/'4. Billing Determinants'!$F$41*$D19,IF($E19="Non-RPP kWh",VLOOKUP(W$4,'4. Billing Determinants'!$B$19:$O$41,6,0)/'4. Billing Determinants'!$G$41*$D19,IF($E19="Distribution Rev.",VLOOKUP(W$4,'4. Billing Determinants'!$B$19:$O$41,8,0)/'4. Billing Determinants'!$I$41*$D19, VLOOKUP(W$4,'4. Billing Determinants'!$B$19:$O$41,3,0)/'4. Billing Determinants'!$D$41*$D19))))),0)</f>
        <v>0</v>
      </c>
      <c r="X19" s="75">
        <f>IFERROR(IF(X$4="",0,IF($E19="kWh",VLOOKUP(X$4,'4. Billing Determinants'!$B$19:$O$41,4,0)/'4. Billing Determinants'!$E$41*$D19,IF($E19="kW",VLOOKUP(X$4,'4. Billing Determinants'!$B$19:$O$41,5,0)/'4. Billing Determinants'!$F$41*$D19,IF($E19="Non-RPP kWh",VLOOKUP(X$4,'4. Billing Determinants'!$B$19:$O$41,6,0)/'4. Billing Determinants'!$G$41*$D19,IF($E19="Distribution Rev.",VLOOKUP(X$4,'4. Billing Determinants'!$B$19:$O$41,8,0)/'4. Billing Determinants'!$I$41*$D19, VLOOKUP(X$4,'4. Billing Determinants'!$B$19:$O$41,3,0)/'4. Billing Determinants'!$D$41*$D19))))),0)</f>
        <v>0</v>
      </c>
      <c r="Y19" s="75">
        <f>IFERROR(IF(Y$4="",0,IF($E19="kWh",VLOOKUP(Y$4,'4. Billing Determinants'!$B$19:$O$41,4,0)/'4. Billing Determinants'!$E$41*$D19,IF($E19="kW",VLOOKUP(Y$4,'4. Billing Determinants'!$B$19:$O$41,5,0)/'4. Billing Determinants'!$F$41*$D19,IF($E19="Non-RPP kWh",VLOOKUP(Y$4,'4. Billing Determinants'!$B$19:$O$41,6,0)/'4. Billing Determinants'!$G$41*$D19,IF($E19="Distribution Rev.",VLOOKUP(Y$4,'4. Billing Determinants'!$B$19:$O$41,8,0)/'4. Billing Determinants'!$I$41*$D19, VLOOKUP(Y$4,'4. Billing Determinants'!$B$19:$O$41,3,0)/'4. Billing Determinants'!$D$41*$D19))))),0)</f>
        <v>0</v>
      </c>
    </row>
    <row r="20" spans="2:25" x14ac:dyDescent="0.2">
      <c r="B20" s="73" t="s">
        <v>67</v>
      </c>
      <c r="C20" s="74">
        <v>1508</v>
      </c>
      <c r="D20" s="75">
        <f>'2. 2013 Continuity Schedule'!CP43</f>
        <v>0</v>
      </c>
      <c r="E20" s="145"/>
      <c r="F20" s="75">
        <f>IFERROR(IF(F$4="",0,IF($E20="kWh",VLOOKUP(F$4,'4. Billing Determinants'!$B$19:$O$41,4,0)/'4. Billing Determinants'!$E$41*$D20,IF($E20="kW",VLOOKUP(F$4,'4. Billing Determinants'!$B$19:$O$41,5,0)/'4. Billing Determinants'!$F$41*$D20,IF($E20="Non-RPP kWh",VLOOKUP(F$4,'4. Billing Determinants'!$B$19:$O$41,6,0)/'4. Billing Determinants'!$G$41*$D20,IF($E20="Distribution Rev.",VLOOKUP(F$4,'4. Billing Determinants'!$B$19:$O$41,8,0)/'4. Billing Determinants'!$I$41*$D20, VLOOKUP(F$4,'4. Billing Determinants'!$B$19:$O$41,3,0)/'4. Billing Determinants'!$D$41*$D20))))),0)</f>
        <v>0</v>
      </c>
      <c r="G20" s="75">
        <f>IFERROR(IF(G$4="",0,IF($E20="kWh",VLOOKUP(G$4,'4. Billing Determinants'!$B$19:$O$41,4,0)/'4. Billing Determinants'!$E$41*$D20,IF($E20="kW",VLOOKUP(G$4,'4. Billing Determinants'!$B$19:$O$41,5,0)/'4. Billing Determinants'!$F$41*$D20,IF($E20="Non-RPP kWh",VLOOKUP(G$4,'4. Billing Determinants'!$B$19:$O$41,6,0)/'4. Billing Determinants'!$G$41*$D20,IF($E20="Distribution Rev.",VLOOKUP(G$4,'4. Billing Determinants'!$B$19:$O$41,8,0)/'4. Billing Determinants'!$I$41*$D20, VLOOKUP(G$4,'4. Billing Determinants'!$B$19:$O$41,3,0)/'4. Billing Determinants'!$D$41*$D20))))),0)</f>
        <v>0</v>
      </c>
      <c r="H20" s="75">
        <f>IFERROR(IF(H$4="",0,IF($E20="kWh",VLOOKUP(H$4,'4. Billing Determinants'!$B$19:$O$41,4,0)/'4. Billing Determinants'!$E$41*$D20,IF($E20="kW",VLOOKUP(H$4,'4. Billing Determinants'!$B$19:$O$41,5,0)/'4. Billing Determinants'!$F$41*$D20,IF($E20="Non-RPP kWh",VLOOKUP(H$4,'4. Billing Determinants'!$B$19:$O$41,6,0)/'4. Billing Determinants'!$G$41*$D20,IF($E20="Distribution Rev.",VLOOKUP(H$4,'4. Billing Determinants'!$B$19:$O$41,8,0)/'4. Billing Determinants'!$I$41*$D20, VLOOKUP(H$4,'4. Billing Determinants'!$B$19:$O$41,3,0)/'4. Billing Determinants'!$D$41*$D20))))),0)</f>
        <v>0</v>
      </c>
      <c r="I20" s="75">
        <f>IFERROR(IF(I$4="",0,IF($E20="kWh",VLOOKUP(I$4,'4. Billing Determinants'!$B$19:$O$41,4,0)/'4. Billing Determinants'!$E$41*$D20,IF($E20="kW",VLOOKUP(I$4,'4. Billing Determinants'!$B$19:$O$41,5,0)/'4. Billing Determinants'!$F$41*$D20,IF($E20="Non-RPP kWh",VLOOKUP(I$4,'4. Billing Determinants'!$B$19:$O$41,6,0)/'4. Billing Determinants'!$G$41*$D20,IF($E20="Distribution Rev.",VLOOKUP(I$4,'4. Billing Determinants'!$B$19:$O$41,8,0)/'4. Billing Determinants'!$I$41*$D20, VLOOKUP(I$4,'4. Billing Determinants'!$B$19:$O$41,3,0)/'4. Billing Determinants'!$D$41*$D20))))),0)</f>
        <v>0</v>
      </c>
      <c r="J20" s="75">
        <f>IFERROR(IF(J$4="",0,IF($E20="kWh",VLOOKUP(J$4,'4. Billing Determinants'!$B$19:$O$41,4,0)/'4. Billing Determinants'!$E$41*$D20,IF($E20="kW",VLOOKUP(J$4,'4. Billing Determinants'!$B$19:$O$41,5,0)/'4. Billing Determinants'!$F$41*$D20,IF($E20="Non-RPP kWh",VLOOKUP(J$4,'4. Billing Determinants'!$B$19:$O$41,6,0)/'4. Billing Determinants'!$G$41*$D20,IF($E20="Distribution Rev.",VLOOKUP(J$4,'4. Billing Determinants'!$B$19:$O$41,8,0)/'4. Billing Determinants'!$I$41*$D20, VLOOKUP(J$4,'4. Billing Determinants'!$B$19:$O$41,3,0)/'4. Billing Determinants'!$D$41*$D20))))),0)</f>
        <v>0</v>
      </c>
      <c r="K20" s="75">
        <f>IFERROR(IF(K$4="",0,IF($E20="kWh",VLOOKUP(K$4,'4. Billing Determinants'!$B$19:$O$41,4,0)/'4. Billing Determinants'!$E$41*$D20,IF($E20="kW",VLOOKUP(K$4,'4. Billing Determinants'!$B$19:$O$41,5,0)/'4. Billing Determinants'!$F$41*$D20,IF($E20="Non-RPP kWh",VLOOKUP(K$4,'4. Billing Determinants'!$B$19:$O$41,6,0)/'4. Billing Determinants'!$G$41*$D20,IF($E20="Distribution Rev.",VLOOKUP(K$4,'4. Billing Determinants'!$B$19:$O$41,8,0)/'4. Billing Determinants'!$I$41*$D20, VLOOKUP(K$4,'4. Billing Determinants'!$B$19:$O$41,3,0)/'4. Billing Determinants'!$D$41*$D20))))),0)</f>
        <v>0</v>
      </c>
      <c r="L20" s="75">
        <f>IFERROR(IF(L$4="",0,IF($E20="kWh",VLOOKUP(L$4,'4. Billing Determinants'!$B$19:$O$41,4,0)/'4. Billing Determinants'!$E$41*$D20,IF($E20="kW",VLOOKUP(L$4,'4. Billing Determinants'!$B$19:$O$41,5,0)/'4. Billing Determinants'!$F$41*$D20,IF($E20="Non-RPP kWh",VLOOKUP(L$4,'4. Billing Determinants'!$B$19:$O$41,6,0)/'4. Billing Determinants'!$G$41*$D20,IF($E20="Distribution Rev.",VLOOKUP(L$4,'4. Billing Determinants'!$B$19:$O$41,8,0)/'4. Billing Determinants'!$I$41*$D20, VLOOKUP(L$4,'4. Billing Determinants'!$B$19:$O$41,3,0)/'4. Billing Determinants'!$D$41*$D20))))),0)</f>
        <v>0</v>
      </c>
      <c r="M20" s="75">
        <f>IFERROR(IF(M$4="",0,IF($E20="kWh",VLOOKUP(M$4,'4. Billing Determinants'!$B$19:$O$41,4,0)/'4. Billing Determinants'!$E$41*$D20,IF($E20="kW",VLOOKUP(M$4,'4. Billing Determinants'!$B$19:$O$41,5,0)/'4. Billing Determinants'!$F$41*$D20,IF($E20="Non-RPP kWh",VLOOKUP(M$4,'4. Billing Determinants'!$B$19:$O$41,6,0)/'4. Billing Determinants'!$G$41*$D20,IF($E20="Distribution Rev.",VLOOKUP(M$4,'4. Billing Determinants'!$B$19:$O$41,8,0)/'4. Billing Determinants'!$I$41*$D20, VLOOKUP(M$4,'4. Billing Determinants'!$B$19:$O$41,3,0)/'4. Billing Determinants'!$D$41*$D20))))),0)</f>
        <v>0</v>
      </c>
      <c r="N20" s="75">
        <f>IFERROR(IF(N$4="",0,IF($E20="kWh",VLOOKUP(N$4,'4. Billing Determinants'!$B$19:$O$41,4,0)/'4. Billing Determinants'!$E$41*$D20,IF($E20="kW",VLOOKUP(N$4,'4. Billing Determinants'!$B$19:$O$41,5,0)/'4. Billing Determinants'!$F$41*$D20,IF($E20="Non-RPP kWh",VLOOKUP(N$4,'4. Billing Determinants'!$B$19:$O$41,6,0)/'4. Billing Determinants'!$G$41*$D20,IF($E20="Distribution Rev.",VLOOKUP(N$4,'4. Billing Determinants'!$B$19:$O$41,8,0)/'4. Billing Determinants'!$I$41*$D20, VLOOKUP(N$4,'4. Billing Determinants'!$B$19:$O$41,3,0)/'4. Billing Determinants'!$D$41*$D20))))),0)</f>
        <v>0</v>
      </c>
      <c r="O20" s="75">
        <f>IFERROR(IF(O$4="",0,IF($E20="kWh",VLOOKUP(O$4,'4. Billing Determinants'!$B$19:$O$41,4,0)/'4. Billing Determinants'!$E$41*$D20,IF($E20="kW",VLOOKUP(O$4,'4. Billing Determinants'!$B$19:$O$41,5,0)/'4. Billing Determinants'!$F$41*$D20,IF($E20="Non-RPP kWh",VLOOKUP(O$4,'4. Billing Determinants'!$B$19:$O$41,6,0)/'4. Billing Determinants'!$G$41*$D20,IF($E20="Distribution Rev.",VLOOKUP(O$4,'4. Billing Determinants'!$B$19:$O$41,8,0)/'4. Billing Determinants'!$I$41*$D20, VLOOKUP(O$4,'4. Billing Determinants'!$B$19:$O$41,3,0)/'4. Billing Determinants'!$D$41*$D20))))),0)</f>
        <v>0</v>
      </c>
      <c r="P20" s="75">
        <f>IFERROR(IF(P$4="",0,IF($E20="kWh",VLOOKUP(P$4,'4. Billing Determinants'!$B$19:$O$41,4,0)/'4. Billing Determinants'!$E$41*$D20,IF($E20="kW",VLOOKUP(P$4,'4. Billing Determinants'!$B$19:$O$41,5,0)/'4. Billing Determinants'!$F$41*$D20,IF($E20="Non-RPP kWh",VLOOKUP(P$4,'4. Billing Determinants'!$B$19:$O$41,6,0)/'4. Billing Determinants'!$G$41*$D20,IF($E20="Distribution Rev.",VLOOKUP(P$4,'4. Billing Determinants'!$B$19:$O$41,8,0)/'4. Billing Determinants'!$I$41*$D20, VLOOKUP(P$4,'4. Billing Determinants'!$B$19:$O$41,3,0)/'4. Billing Determinants'!$D$41*$D20))))),0)</f>
        <v>0</v>
      </c>
      <c r="Q20" s="75">
        <f>IFERROR(IF(Q$4="",0,IF($E20="kWh",VLOOKUP(Q$4,'4. Billing Determinants'!$B$19:$O$41,4,0)/'4. Billing Determinants'!$E$41*$D20,IF($E20="kW",VLOOKUP(Q$4,'4. Billing Determinants'!$B$19:$O$41,5,0)/'4. Billing Determinants'!$F$41*$D20,IF($E20="Non-RPP kWh",VLOOKUP(Q$4,'4. Billing Determinants'!$B$19:$O$41,6,0)/'4. Billing Determinants'!$G$41*$D20,IF($E20="Distribution Rev.",VLOOKUP(Q$4,'4. Billing Determinants'!$B$19:$O$41,8,0)/'4. Billing Determinants'!$I$41*$D20, VLOOKUP(Q$4,'4. Billing Determinants'!$B$19:$O$41,3,0)/'4. Billing Determinants'!$D$41*$D20))))),0)</f>
        <v>0</v>
      </c>
      <c r="R20" s="75">
        <f>IFERROR(IF(R$4="",0,IF($E20="kWh",VLOOKUP(R$4,'4. Billing Determinants'!$B$19:$O$41,4,0)/'4. Billing Determinants'!$E$41*$D20,IF($E20="kW",VLOOKUP(R$4,'4. Billing Determinants'!$B$19:$O$41,5,0)/'4. Billing Determinants'!$F$41*$D20,IF($E20="Non-RPP kWh",VLOOKUP(R$4,'4. Billing Determinants'!$B$19:$O$41,6,0)/'4. Billing Determinants'!$G$41*$D20,IF($E20="Distribution Rev.",VLOOKUP(R$4,'4. Billing Determinants'!$B$19:$O$41,8,0)/'4. Billing Determinants'!$I$41*$D20, VLOOKUP(R$4,'4. Billing Determinants'!$B$19:$O$41,3,0)/'4. Billing Determinants'!$D$41*$D20))))),0)</f>
        <v>0</v>
      </c>
      <c r="S20" s="75">
        <f>IFERROR(IF(S$4="",0,IF($E20="kWh",VLOOKUP(S$4,'4. Billing Determinants'!$B$19:$O$41,4,0)/'4. Billing Determinants'!$E$41*$D20,IF($E20="kW",VLOOKUP(S$4,'4. Billing Determinants'!$B$19:$O$41,5,0)/'4. Billing Determinants'!$F$41*$D20,IF($E20="Non-RPP kWh",VLOOKUP(S$4,'4. Billing Determinants'!$B$19:$O$41,6,0)/'4. Billing Determinants'!$G$41*$D20,IF($E20="Distribution Rev.",VLOOKUP(S$4,'4. Billing Determinants'!$B$19:$O$41,8,0)/'4. Billing Determinants'!$I$41*$D20, VLOOKUP(S$4,'4. Billing Determinants'!$B$19:$O$41,3,0)/'4. Billing Determinants'!$D$41*$D20))))),0)</f>
        <v>0</v>
      </c>
      <c r="T20" s="75">
        <f>IFERROR(IF(T$4="",0,IF($E20="kWh",VLOOKUP(T$4,'4. Billing Determinants'!$B$19:$O$41,4,0)/'4. Billing Determinants'!$E$41*$D20,IF($E20="kW",VLOOKUP(T$4,'4. Billing Determinants'!$B$19:$O$41,5,0)/'4. Billing Determinants'!$F$41*$D20,IF($E20="Non-RPP kWh",VLOOKUP(T$4,'4. Billing Determinants'!$B$19:$O$41,6,0)/'4. Billing Determinants'!$G$41*$D20,IF($E20="Distribution Rev.",VLOOKUP(T$4,'4. Billing Determinants'!$B$19:$O$41,8,0)/'4. Billing Determinants'!$I$41*$D20, VLOOKUP(T$4,'4. Billing Determinants'!$B$19:$O$41,3,0)/'4. Billing Determinants'!$D$41*$D20))))),0)</f>
        <v>0</v>
      </c>
      <c r="U20" s="75">
        <f>IFERROR(IF(U$4="",0,IF($E20="kWh",VLOOKUP(U$4,'4. Billing Determinants'!$B$19:$O$41,4,0)/'4. Billing Determinants'!$E$41*$D20,IF($E20="kW",VLOOKUP(U$4,'4. Billing Determinants'!$B$19:$O$41,5,0)/'4. Billing Determinants'!$F$41*$D20,IF($E20="Non-RPP kWh",VLOOKUP(U$4,'4. Billing Determinants'!$B$19:$O$41,6,0)/'4. Billing Determinants'!$G$41*$D20,IF($E20="Distribution Rev.",VLOOKUP(U$4,'4. Billing Determinants'!$B$19:$O$41,8,0)/'4. Billing Determinants'!$I$41*$D20, VLOOKUP(U$4,'4. Billing Determinants'!$B$19:$O$41,3,0)/'4. Billing Determinants'!$D$41*$D20))))),0)</f>
        <v>0</v>
      </c>
      <c r="V20" s="75">
        <f>IFERROR(IF(V$4="",0,IF($E20="kWh",VLOOKUP(V$4,'4. Billing Determinants'!$B$19:$O$41,4,0)/'4. Billing Determinants'!$E$41*$D20,IF($E20="kW",VLOOKUP(V$4,'4. Billing Determinants'!$B$19:$O$41,5,0)/'4. Billing Determinants'!$F$41*$D20,IF($E20="Non-RPP kWh",VLOOKUP(V$4,'4. Billing Determinants'!$B$19:$O$41,6,0)/'4. Billing Determinants'!$G$41*$D20,IF($E20="Distribution Rev.",VLOOKUP(V$4,'4. Billing Determinants'!$B$19:$O$41,8,0)/'4. Billing Determinants'!$I$41*$D20, VLOOKUP(V$4,'4. Billing Determinants'!$B$19:$O$41,3,0)/'4. Billing Determinants'!$D$41*$D20))))),0)</f>
        <v>0</v>
      </c>
      <c r="W20" s="75">
        <f>IFERROR(IF(W$4="",0,IF($E20="kWh",VLOOKUP(W$4,'4. Billing Determinants'!$B$19:$O$41,4,0)/'4. Billing Determinants'!$E$41*$D20,IF($E20="kW",VLOOKUP(W$4,'4. Billing Determinants'!$B$19:$O$41,5,0)/'4. Billing Determinants'!$F$41*$D20,IF($E20="Non-RPP kWh",VLOOKUP(W$4,'4. Billing Determinants'!$B$19:$O$41,6,0)/'4. Billing Determinants'!$G$41*$D20,IF($E20="Distribution Rev.",VLOOKUP(W$4,'4. Billing Determinants'!$B$19:$O$41,8,0)/'4. Billing Determinants'!$I$41*$D20, VLOOKUP(W$4,'4. Billing Determinants'!$B$19:$O$41,3,0)/'4. Billing Determinants'!$D$41*$D20))))),0)</f>
        <v>0</v>
      </c>
      <c r="X20" s="75">
        <f>IFERROR(IF(X$4="",0,IF($E20="kWh",VLOOKUP(X$4,'4. Billing Determinants'!$B$19:$O$41,4,0)/'4. Billing Determinants'!$E$41*$D20,IF($E20="kW",VLOOKUP(X$4,'4. Billing Determinants'!$B$19:$O$41,5,0)/'4. Billing Determinants'!$F$41*$D20,IF($E20="Non-RPP kWh",VLOOKUP(X$4,'4. Billing Determinants'!$B$19:$O$41,6,0)/'4. Billing Determinants'!$G$41*$D20,IF($E20="Distribution Rev.",VLOOKUP(X$4,'4. Billing Determinants'!$B$19:$O$41,8,0)/'4. Billing Determinants'!$I$41*$D20, VLOOKUP(X$4,'4. Billing Determinants'!$B$19:$O$41,3,0)/'4. Billing Determinants'!$D$41*$D20))))),0)</f>
        <v>0</v>
      </c>
      <c r="Y20" s="75">
        <f>IFERROR(IF(Y$4="",0,IF($E20="kWh",VLOOKUP(Y$4,'4. Billing Determinants'!$B$19:$O$41,4,0)/'4. Billing Determinants'!$E$41*$D20,IF($E20="kW",VLOOKUP(Y$4,'4. Billing Determinants'!$B$19:$O$41,5,0)/'4. Billing Determinants'!$F$41*$D20,IF($E20="Non-RPP kWh",VLOOKUP(Y$4,'4. Billing Determinants'!$B$19:$O$41,6,0)/'4. Billing Determinants'!$G$41*$D20,IF($E20="Distribution Rev.",VLOOKUP(Y$4,'4. Billing Determinants'!$B$19:$O$41,8,0)/'4. Billing Determinants'!$I$41*$D20, VLOOKUP(Y$4,'4. Billing Determinants'!$B$19:$O$41,3,0)/'4. Billing Determinants'!$D$41*$D20))))),0)</f>
        <v>0</v>
      </c>
    </row>
    <row r="21" spans="2:25" x14ac:dyDescent="0.2">
      <c r="B21" s="73" t="s">
        <v>68</v>
      </c>
      <c r="C21" s="74">
        <v>1508</v>
      </c>
      <c r="D21" s="75">
        <f>'2. 2013 Continuity Schedule'!CP44</f>
        <v>0</v>
      </c>
      <c r="E21" s="145"/>
      <c r="F21" s="75">
        <f>IFERROR(IF(F$4="",0,IF($E21="kWh",VLOOKUP(F$4,'4. Billing Determinants'!$B$19:$O$41,4,0)/'4. Billing Determinants'!$E$41*$D21,IF($E21="kW",VLOOKUP(F$4,'4. Billing Determinants'!$B$19:$O$41,5,0)/'4. Billing Determinants'!$F$41*$D21,IF($E21="Non-RPP kWh",VLOOKUP(F$4,'4. Billing Determinants'!$B$19:$O$41,6,0)/'4. Billing Determinants'!$G$41*$D21,IF($E21="Distribution Rev.",VLOOKUP(F$4,'4. Billing Determinants'!$B$19:$O$41,8,0)/'4. Billing Determinants'!$I$41*$D21, VLOOKUP(F$4,'4. Billing Determinants'!$B$19:$O$41,3,0)/'4. Billing Determinants'!$D$41*$D21))))),0)</f>
        <v>0</v>
      </c>
      <c r="G21" s="75">
        <f>IFERROR(IF(G$4="",0,IF($E21="kWh",VLOOKUP(G$4,'4. Billing Determinants'!$B$19:$O$41,4,0)/'4. Billing Determinants'!$E$41*$D21,IF($E21="kW",VLOOKUP(G$4,'4. Billing Determinants'!$B$19:$O$41,5,0)/'4. Billing Determinants'!$F$41*$D21,IF($E21="Non-RPP kWh",VLOOKUP(G$4,'4. Billing Determinants'!$B$19:$O$41,6,0)/'4. Billing Determinants'!$G$41*$D21,IF($E21="Distribution Rev.",VLOOKUP(G$4,'4. Billing Determinants'!$B$19:$O$41,8,0)/'4. Billing Determinants'!$I$41*$D21, VLOOKUP(G$4,'4. Billing Determinants'!$B$19:$O$41,3,0)/'4. Billing Determinants'!$D$41*$D21))))),0)</f>
        <v>0</v>
      </c>
      <c r="H21" s="75">
        <f>IFERROR(IF(H$4="",0,IF($E21="kWh",VLOOKUP(H$4,'4. Billing Determinants'!$B$19:$O$41,4,0)/'4. Billing Determinants'!$E$41*$D21,IF($E21="kW",VLOOKUP(H$4,'4. Billing Determinants'!$B$19:$O$41,5,0)/'4. Billing Determinants'!$F$41*$D21,IF($E21="Non-RPP kWh",VLOOKUP(H$4,'4. Billing Determinants'!$B$19:$O$41,6,0)/'4. Billing Determinants'!$G$41*$D21,IF($E21="Distribution Rev.",VLOOKUP(H$4,'4. Billing Determinants'!$B$19:$O$41,8,0)/'4. Billing Determinants'!$I$41*$D21, VLOOKUP(H$4,'4. Billing Determinants'!$B$19:$O$41,3,0)/'4. Billing Determinants'!$D$41*$D21))))),0)</f>
        <v>0</v>
      </c>
      <c r="I21" s="75">
        <f>IFERROR(IF(I$4="",0,IF($E21="kWh",VLOOKUP(I$4,'4. Billing Determinants'!$B$19:$O$41,4,0)/'4. Billing Determinants'!$E$41*$D21,IF($E21="kW",VLOOKUP(I$4,'4. Billing Determinants'!$B$19:$O$41,5,0)/'4. Billing Determinants'!$F$41*$D21,IF($E21="Non-RPP kWh",VLOOKUP(I$4,'4. Billing Determinants'!$B$19:$O$41,6,0)/'4. Billing Determinants'!$G$41*$D21,IF($E21="Distribution Rev.",VLOOKUP(I$4,'4. Billing Determinants'!$B$19:$O$41,8,0)/'4. Billing Determinants'!$I$41*$D21, VLOOKUP(I$4,'4. Billing Determinants'!$B$19:$O$41,3,0)/'4. Billing Determinants'!$D$41*$D21))))),0)</f>
        <v>0</v>
      </c>
      <c r="J21" s="75">
        <f>IFERROR(IF(J$4="",0,IF($E21="kWh",VLOOKUP(J$4,'4. Billing Determinants'!$B$19:$O$41,4,0)/'4. Billing Determinants'!$E$41*$D21,IF($E21="kW",VLOOKUP(J$4,'4. Billing Determinants'!$B$19:$O$41,5,0)/'4. Billing Determinants'!$F$41*$D21,IF($E21="Non-RPP kWh",VLOOKUP(J$4,'4. Billing Determinants'!$B$19:$O$41,6,0)/'4. Billing Determinants'!$G$41*$D21,IF($E21="Distribution Rev.",VLOOKUP(J$4,'4. Billing Determinants'!$B$19:$O$41,8,0)/'4. Billing Determinants'!$I$41*$D21, VLOOKUP(J$4,'4. Billing Determinants'!$B$19:$O$41,3,0)/'4. Billing Determinants'!$D$41*$D21))))),0)</f>
        <v>0</v>
      </c>
      <c r="K21" s="75">
        <f>IFERROR(IF(K$4="",0,IF($E21="kWh",VLOOKUP(K$4,'4. Billing Determinants'!$B$19:$O$41,4,0)/'4. Billing Determinants'!$E$41*$D21,IF($E21="kW",VLOOKUP(K$4,'4. Billing Determinants'!$B$19:$O$41,5,0)/'4. Billing Determinants'!$F$41*$D21,IF($E21="Non-RPP kWh",VLOOKUP(K$4,'4. Billing Determinants'!$B$19:$O$41,6,0)/'4. Billing Determinants'!$G$41*$D21,IF($E21="Distribution Rev.",VLOOKUP(K$4,'4. Billing Determinants'!$B$19:$O$41,8,0)/'4. Billing Determinants'!$I$41*$D21, VLOOKUP(K$4,'4. Billing Determinants'!$B$19:$O$41,3,0)/'4. Billing Determinants'!$D$41*$D21))))),0)</f>
        <v>0</v>
      </c>
      <c r="L21" s="75">
        <f>IFERROR(IF(L$4="",0,IF($E21="kWh",VLOOKUP(L$4,'4. Billing Determinants'!$B$19:$O$41,4,0)/'4. Billing Determinants'!$E$41*$D21,IF($E21="kW",VLOOKUP(L$4,'4. Billing Determinants'!$B$19:$O$41,5,0)/'4. Billing Determinants'!$F$41*$D21,IF($E21="Non-RPP kWh",VLOOKUP(L$4,'4. Billing Determinants'!$B$19:$O$41,6,0)/'4. Billing Determinants'!$G$41*$D21,IF($E21="Distribution Rev.",VLOOKUP(L$4,'4. Billing Determinants'!$B$19:$O$41,8,0)/'4. Billing Determinants'!$I$41*$D21, VLOOKUP(L$4,'4. Billing Determinants'!$B$19:$O$41,3,0)/'4. Billing Determinants'!$D$41*$D21))))),0)</f>
        <v>0</v>
      </c>
      <c r="M21" s="75">
        <f>IFERROR(IF(M$4="",0,IF($E21="kWh",VLOOKUP(M$4,'4. Billing Determinants'!$B$19:$O$41,4,0)/'4. Billing Determinants'!$E$41*$D21,IF($E21="kW",VLOOKUP(M$4,'4. Billing Determinants'!$B$19:$O$41,5,0)/'4. Billing Determinants'!$F$41*$D21,IF($E21="Non-RPP kWh",VLOOKUP(M$4,'4. Billing Determinants'!$B$19:$O$41,6,0)/'4. Billing Determinants'!$G$41*$D21,IF($E21="Distribution Rev.",VLOOKUP(M$4,'4. Billing Determinants'!$B$19:$O$41,8,0)/'4. Billing Determinants'!$I$41*$D21, VLOOKUP(M$4,'4. Billing Determinants'!$B$19:$O$41,3,0)/'4. Billing Determinants'!$D$41*$D21))))),0)</f>
        <v>0</v>
      </c>
      <c r="N21" s="75">
        <f>IFERROR(IF(N$4="",0,IF($E21="kWh",VLOOKUP(N$4,'4. Billing Determinants'!$B$19:$O$41,4,0)/'4. Billing Determinants'!$E$41*$D21,IF($E21="kW",VLOOKUP(N$4,'4. Billing Determinants'!$B$19:$O$41,5,0)/'4. Billing Determinants'!$F$41*$D21,IF($E21="Non-RPP kWh",VLOOKUP(N$4,'4. Billing Determinants'!$B$19:$O$41,6,0)/'4. Billing Determinants'!$G$41*$D21,IF($E21="Distribution Rev.",VLOOKUP(N$4,'4. Billing Determinants'!$B$19:$O$41,8,0)/'4. Billing Determinants'!$I$41*$D21, VLOOKUP(N$4,'4. Billing Determinants'!$B$19:$O$41,3,0)/'4. Billing Determinants'!$D$41*$D21))))),0)</f>
        <v>0</v>
      </c>
      <c r="O21" s="75">
        <f>IFERROR(IF(O$4="",0,IF($E21="kWh",VLOOKUP(O$4,'4. Billing Determinants'!$B$19:$O$41,4,0)/'4. Billing Determinants'!$E$41*$D21,IF($E21="kW",VLOOKUP(O$4,'4. Billing Determinants'!$B$19:$O$41,5,0)/'4. Billing Determinants'!$F$41*$D21,IF($E21="Non-RPP kWh",VLOOKUP(O$4,'4. Billing Determinants'!$B$19:$O$41,6,0)/'4. Billing Determinants'!$G$41*$D21,IF($E21="Distribution Rev.",VLOOKUP(O$4,'4. Billing Determinants'!$B$19:$O$41,8,0)/'4. Billing Determinants'!$I$41*$D21, VLOOKUP(O$4,'4. Billing Determinants'!$B$19:$O$41,3,0)/'4. Billing Determinants'!$D$41*$D21))))),0)</f>
        <v>0</v>
      </c>
      <c r="P21" s="75">
        <f>IFERROR(IF(P$4="",0,IF($E21="kWh",VLOOKUP(P$4,'4. Billing Determinants'!$B$19:$O$41,4,0)/'4. Billing Determinants'!$E$41*$D21,IF($E21="kW",VLOOKUP(P$4,'4. Billing Determinants'!$B$19:$O$41,5,0)/'4. Billing Determinants'!$F$41*$D21,IF($E21="Non-RPP kWh",VLOOKUP(P$4,'4. Billing Determinants'!$B$19:$O$41,6,0)/'4. Billing Determinants'!$G$41*$D21,IF($E21="Distribution Rev.",VLOOKUP(P$4,'4. Billing Determinants'!$B$19:$O$41,8,0)/'4. Billing Determinants'!$I$41*$D21, VLOOKUP(P$4,'4. Billing Determinants'!$B$19:$O$41,3,0)/'4. Billing Determinants'!$D$41*$D21))))),0)</f>
        <v>0</v>
      </c>
      <c r="Q21" s="75">
        <f>IFERROR(IF(Q$4="",0,IF($E21="kWh",VLOOKUP(Q$4,'4. Billing Determinants'!$B$19:$O$41,4,0)/'4. Billing Determinants'!$E$41*$D21,IF($E21="kW",VLOOKUP(Q$4,'4. Billing Determinants'!$B$19:$O$41,5,0)/'4. Billing Determinants'!$F$41*$D21,IF($E21="Non-RPP kWh",VLOOKUP(Q$4,'4. Billing Determinants'!$B$19:$O$41,6,0)/'4. Billing Determinants'!$G$41*$D21,IF($E21="Distribution Rev.",VLOOKUP(Q$4,'4. Billing Determinants'!$B$19:$O$41,8,0)/'4. Billing Determinants'!$I$41*$D21, VLOOKUP(Q$4,'4. Billing Determinants'!$B$19:$O$41,3,0)/'4. Billing Determinants'!$D$41*$D21))))),0)</f>
        <v>0</v>
      </c>
      <c r="R21" s="75">
        <f>IFERROR(IF(R$4="",0,IF($E21="kWh",VLOOKUP(R$4,'4. Billing Determinants'!$B$19:$O$41,4,0)/'4. Billing Determinants'!$E$41*$D21,IF($E21="kW",VLOOKUP(R$4,'4. Billing Determinants'!$B$19:$O$41,5,0)/'4. Billing Determinants'!$F$41*$D21,IF($E21="Non-RPP kWh",VLOOKUP(R$4,'4. Billing Determinants'!$B$19:$O$41,6,0)/'4. Billing Determinants'!$G$41*$D21,IF($E21="Distribution Rev.",VLOOKUP(R$4,'4. Billing Determinants'!$B$19:$O$41,8,0)/'4. Billing Determinants'!$I$41*$D21, VLOOKUP(R$4,'4. Billing Determinants'!$B$19:$O$41,3,0)/'4. Billing Determinants'!$D$41*$D21))))),0)</f>
        <v>0</v>
      </c>
      <c r="S21" s="75">
        <f>IFERROR(IF(S$4="",0,IF($E21="kWh",VLOOKUP(S$4,'4. Billing Determinants'!$B$19:$O$41,4,0)/'4. Billing Determinants'!$E$41*$D21,IF($E21="kW",VLOOKUP(S$4,'4. Billing Determinants'!$B$19:$O$41,5,0)/'4. Billing Determinants'!$F$41*$D21,IF($E21="Non-RPP kWh",VLOOKUP(S$4,'4. Billing Determinants'!$B$19:$O$41,6,0)/'4. Billing Determinants'!$G$41*$D21,IF($E21="Distribution Rev.",VLOOKUP(S$4,'4. Billing Determinants'!$B$19:$O$41,8,0)/'4. Billing Determinants'!$I$41*$D21, VLOOKUP(S$4,'4. Billing Determinants'!$B$19:$O$41,3,0)/'4. Billing Determinants'!$D$41*$D21))))),0)</f>
        <v>0</v>
      </c>
      <c r="T21" s="75">
        <f>IFERROR(IF(T$4="",0,IF($E21="kWh",VLOOKUP(T$4,'4. Billing Determinants'!$B$19:$O$41,4,0)/'4. Billing Determinants'!$E$41*$D21,IF($E21="kW",VLOOKUP(T$4,'4. Billing Determinants'!$B$19:$O$41,5,0)/'4. Billing Determinants'!$F$41*$D21,IF($E21="Non-RPP kWh",VLOOKUP(T$4,'4. Billing Determinants'!$B$19:$O$41,6,0)/'4. Billing Determinants'!$G$41*$D21,IF($E21="Distribution Rev.",VLOOKUP(T$4,'4. Billing Determinants'!$B$19:$O$41,8,0)/'4. Billing Determinants'!$I$41*$D21, VLOOKUP(T$4,'4. Billing Determinants'!$B$19:$O$41,3,0)/'4. Billing Determinants'!$D$41*$D21))))),0)</f>
        <v>0</v>
      </c>
      <c r="U21" s="75">
        <f>IFERROR(IF(U$4="",0,IF($E21="kWh",VLOOKUP(U$4,'4. Billing Determinants'!$B$19:$O$41,4,0)/'4. Billing Determinants'!$E$41*$D21,IF($E21="kW",VLOOKUP(U$4,'4. Billing Determinants'!$B$19:$O$41,5,0)/'4. Billing Determinants'!$F$41*$D21,IF($E21="Non-RPP kWh",VLOOKUP(U$4,'4. Billing Determinants'!$B$19:$O$41,6,0)/'4. Billing Determinants'!$G$41*$D21,IF($E21="Distribution Rev.",VLOOKUP(U$4,'4. Billing Determinants'!$B$19:$O$41,8,0)/'4. Billing Determinants'!$I$41*$D21, VLOOKUP(U$4,'4. Billing Determinants'!$B$19:$O$41,3,0)/'4. Billing Determinants'!$D$41*$D21))))),0)</f>
        <v>0</v>
      </c>
      <c r="V21" s="75">
        <f>IFERROR(IF(V$4="",0,IF($E21="kWh",VLOOKUP(V$4,'4. Billing Determinants'!$B$19:$O$41,4,0)/'4. Billing Determinants'!$E$41*$D21,IF($E21="kW",VLOOKUP(V$4,'4. Billing Determinants'!$B$19:$O$41,5,0)/'4. Billing Determinants'!$F$41*$D21,IF($E21="Non-RPP kWh",VLOOKUP(V$4,'4. Billing Determinants'!$B$19:$O$41,6,0)/'4. Billing Determinants'!$G$41*$D21,IF($E21="Distribution Rev.",VLOOKUP(V$4,'4. Billing Determinants'!$B$19:$O$41,8,0)/'4. Billing Determinants'!$I$41*$D21, VLOOKUP(V$4,'4. Billing Determinants'!$B$19:$O$41,3,0)/'4. Billing Determinants'!$D$41*$D21))))),0)</f>
        <v>0</v>
      </c>
      <c r="W21" s="75">
        <f>IFERROR(IF(W$4="",0,IF($E21="kWh",VLOOKUP(W$4,'4. Billing Determinants'!$B$19:$O$41,4,0)/'4. Billing Determinants'!$E$41*$D21,IF($E21="kW",VLOOKUP(W$4,'4. Billing Determinants'!$B$19:$O$41,5,0)/'4. Billing Determinants'!$F$41*$D21,IF($E21="Non-RPP kWh",VLOOKUP(W$4,'4. Billing Determinants'!$B$19:$O$41,6,0)/'4. Billing Determinants'!$G$41*$D21,IF($E21="Distribution Rev.",VLOOKUP(W$4,'4. Billing Determinants'!$B$19:$O$41,8,0)/'4. Billing Determinants'!$I$41*$D21, VLOOKUP(W$4,'4. Billing Determinants'!$B$19:$O$41,3,0)/'4. Billing Determinants'!$D$41*$D21))))),0)</f>
        <v>0</v>
      </c>
      <c r="X21" s="75">
        <f>IFERROR(IF(X$4="",0,IF($E21="kWh",VLOOKUP(X$4,'4. Billing Determinants'!$B$19:$O$41,4,0)/'4. Billing Determinants'!$E$41*$D21,IF($E21="kW",VLOOKUP(X$4,'4. Billing Determinants'!$B$19:$O$41,5,0)/'4. Billing Determinants'!$F$41*$D21,IF($E21="Non-RPP kWh",VLOOKUP(X$4,'4. Billing Determinants'!$B$19:$O$41,6,0)/'4. Billing Determinants'!$G$41*$D21,IF($E21="Distribution Rev.",VLOOKUP(X$4,'4. Billing Determinants'!$B$19:$O$41,8,0)/'4. Billing Determinants'!$I$41*$D21, VLOOKUP(X$4,'4. Billing Determinants'!$B$19:$O$41,3,0)/'4. Billing Determinants'!$D$41*$D21))))),0)</f>
        <v>0</v>
      </c>
      <c r="Y21" s="75">
        <f>IFERROR(IF(Y$4="",0,IF($E21="kWh",VLOOKUP(Y$4,'4. Billing Determinants'!$B$19:$O$41,4,0)/'4. Billing Determinants'!$E$41*$D21,IF($E21="kW",VLOOKUP(Y$4,'4. Billing Determinants'!$B$19:$O$41,5,0)/'4. Billing Determinants'!$F$41*$D21,IF($E21="Non-RPP kWh",VLOOKUP(Y$4,'4. Billing Determinants'!$B$19:$O$41,6,0)/'4. Billing Determinants'!$G$41*$D21,IF($E21="Distribution Rev.",VLOOKUP(Y$4,'4. Billing Determinants'!$B$19:$O$41,8,0)/'4. Billing Determinants'!$I$41*$D21, VLOOKUP(Y$4,'4. Billing Determinants'!$B$19:$O$41,3,0)/'4. Billing Determinants'!$D$41*$D21))))),0)</f>
        <v>0</v>
      </c>
    </row>
    <row r="22" spans="2:25" ht="25.5" x14ac:dyDescent="0.2">
      <c r="B22" s="80" t="s">
        <v>152</v>
      </c>
      <c r="C22" s="74">
        <v>1508</v>
      </c>
      <c r="D22" s="75">
        <f>'2. 2013 Continuity Schedule'!CP45</f>
        <v>0</v>
      </c>
      <c r="E22" s="145"/>
      <c r="F22" s="75">
        <f>IFERROR(IF(F$4="",0,IF($E22="kWh",VLOOKUP(F$4,'4. Billing Determinants'!$B$19:$O$41,4,0)/'4. Billing Determinants'!$E$41*$D22,IF($E22="kW",VLOOKUP(F$4,'4. Billing Determinants'!$B$19:$O$41,5,0)/'4. Billing Determinants'!$F$41*$D22,IF($E22="Non-RPP kWh",VLOOKUP(F$4,'4. Billing Determinants'!$B$19:$O$41,6,0)/'4. Billing Determinants'!$G$41*$D22,IF($E22="Distribution Rev.",VLOOKUP(F$4,'4. Billing Determinants'!$B$19:$O$41,8,0)/'4. Billing Determinants'!$I$41*$D22, VLOOKUP(F$4,'4. Billing Determinants'!$B$19:$O$41,3,0)/'4. Billing Determinants'!$D$41*$D22))))),0)</f>
        <v>0</v>
      </c>
      <c r="G22" s="75">
        <f>IFERROR(IF(G$4="",0,IF($E22="kWh",VLOOKUP(G$4,'4. Billing Determinants'!$B$19:$O$41,4,0)/'4. Billing Determinants'!$E$41*$D22,IF($E22="kW",VLOOKUP(G$4,'4. Billing Determinants'!$B$19:$O$41,5,0)/'4. Billing Determinants'!$F$41*$D22,IF($E22="Non-RPP kWh",VLOOKUP(G$4,'4. Billing Determinants'!$B$19:$O$41,6,0)/'4. Billing Determinants'!$G$41*$D22,IF($E22="Distribution Rev.",VLOOKUP(G$4,'4. Billing Determinants'!$B$19:$O$41,8,0)/'4. Billing Determinants'!$I$41*$D22, VLOOKUP(G$4,'4. Billing Determinants'!$B$19:$O$41,3,0)/'4. Billing Determinants'!$D$41*$D22))))),0)</f>
        <v>0</v>
      </c>
      <c r="H22" s="75">
        <f>IFERROR(IF(H$4="",0,IF($E22="kWh",VLOOKUP(H$4,'4. Billing Determinants'!$B$19:$O$41,4,0)/'4. Billing Determinants'!$E$41*$D22,IF($E22="kW",VLOOKUP(H$4,'4. Billing Determinants'!$B$19:$O$41,5,0)/'4. Billing Determinants'!$F$41*$D22,IF($E22="Non-RPP kWh",VLOOKUP(H$4,'4. Billing Determinants'!$B$19:$O$41,6,0)/'4. Billing Determinants'!$G$41*$D22,IF($E22="Distribution Rev.",VLOOKUP(H$4,'4. Billing Determinants'!$B$19:$O$41,8,0)/'4. Billing Determinants'!$I$41*$D22, VLOOKUP(H$4,'4. Billing Determinants'!$B$19:$O$41,3,0)/'4. Billing Determinants'!$D$41*$D22))))),0)</f>
        <v>0</v>
      </c>
      <c r="I22" s="75">
        <f>IFERROR(IF(I$4="",0,IF($E22="kWh",VLOOKUP(I$4,'4. Billing Determinants'!$B$19:$O$41,4,0)/'4. Billing Determinants'!$E$41*$D22,IF($E22="kW",VLOOKUP(I$4,'4. Billing Determinants'!$B$19:$O$41,5,0)/'4. Billing Determinants'!$F$41*$D22,IF($E22="Non-RPP kWh",VLOOKUP(I$4,'4. Billing Determinants'!$B$19:$O$41,6,0)/'4. Billing Determinants'!$G$41*$D22,IF($E22="Distribution Rev.",VLOOKUP(I$4,'4. Billing Determinants'!$B$19:$O$41,8,0)/'4. Billing Determinants'!$I$41*$D22, VLOOKUP(I$4,'4. Billing Determinants'!$B$19:$O$41,3,0)/'4. Billing Determinants'!$D$41*$D22))))),0)</f>
        <v>0</v>
      </c>
      <c r="J22" s="75">
        <f>IFERROR(IF(J$4="",0,IF($E22="kWh",VLOOKUP(J$4,'4. Billing Determinants'!$B$19:$O$41,4,0)/'4. Billing Determinants'!$E$41*$D22,IF($E22="kW",VLOOKUP(J$4,'4. Billing Determinants'!$B$19:$O$41,5,0)/'4. Billing Determinants'!$F$41*$D22,IF($E22="Non-RPP kWh",VLOOKUP(J$4,'4. Billing Determinants'!$B$19:$O$41,6,0)/'4. Billing Determinants'!$G$41*$D22,IF($E22="Distribution Rev.",VLOOKUP(J$4,'4. Billing Determinants'!$B$19:$O$41,8,0)/'4. Billing Determinants'!$I$41*$D22, VLOOKUP(J$4,'4. Billing Determinants'!$B$19:$O$41,3,0)/'4. Billing Determinants'!$D$41*$D22))))),0)</f>
        <v>0</v>
      </c>
      <c r="K22" s="75">
        <f>IFERROR(IF(K$4="",0,IF($E22="kWh",VLOOKUP(K$4,'4. Billing Determinants'!$B$19:$O$41,4,0)/'4. Billing Determinants'!$E$41*$D22,IF($E22="kW",VLOOKUP(K$4,'4. Billing Determinants'!$B$19:$O$41,5,0)/'4. Billing Determinants'!$F$41*$D22,IF($E22="Non-RPP kWh",VLOOKUP(K$4,'4. Billing Determinants'!$B$19:$O$41,6,0)/'4. Billing Determinants'!$G$41*$D22,IF($E22="Distribution Rev.",VLOOKUP(K$4,'4. Billing Determinants'!$B$19:$O$41,8,0)/'4. Billing Determinants'!$I$41*$D22, VLOOKUP(K$4,'4. Billing Determinants'!$B$19:$O$41,3,0)/'4. Billing Determinants'!$D$41*$D22))))),0)</f>
        <v>0</v>
      </c>
      <c r="L22" s="75">
        <f>IFERROR(IF(L$4="",0,IF($E22="kWh",VLOOKUP(L$4,'4. Billing Determinants'!$B$19:$O$41,4,0)/'4. Billing Determinants'!$E$41*$D22,IF($E22="kW",VLOOKUP(L$4,'4. Billing Determinants'!$B$19:$O$41,5,0)/'4. Billing Determinants'!$F$41*$D22,IF($E22="Non-RPP kWh",VLOOKUP(L$4,'4. Billing Determinants'!$B$19:$O$41,6,0)/'4. Billing Determinants'!$G$41*$D22,IF($E22="Distribution Rev.",VLOOKUP(L$4,'4. Billing Determinants'!$B$19:$O$41,8,0)/'4. Billing Determinants'!$I$41*$D22, VLOOKUP(L$4,'4. Billing Determinants'!$B$19:$O$41,3,0)/'4. Billing Determinants'!$D$41*$D22))))),0)</f>
        <v>0</v>
      </c>
      <c r="M22" s="75">
        <f>IFERROR(IF(M$4="",0,IF($E22="kWh",VLOOKUP(M$4,'4. Billing Determinants'!$B$19:$O$41,4,0)/'4. Billing Determinants'!$E$41*$D22,IF($E22="kW",VLOOKUP(M$4,'4. Billing Determinants'!$B$19:$O$41,5,0)/'4. Billing Determinants'!$F$41*$D22,IF($E22="Non-RPP kWh",VLOOKUP(M$4,'4. Billing Determinants'!$B$19:$O$41,6,0)/'4. Billing Determinants'!$G$41*$D22,IF($E22="Distribution Rev.",VLOOKUP(M$4,'4. Billing Determinants'!$B$19:$O$41,8,0)/'4. Billing Determinants'!$I$41*$D22, VLOOKUP(M$4,'4. Billing Determinants'!$B$19:$O$41,3,0)/'4. Billing Determinants'!$D$41*$D22))))),0)</f>
        <v>0</v>
      </c>
      <c r="N22" s="75">
        <f>IFERROR(IF(N$4="",0,IF($E22="kWh",VLOOKUP(N$4,'4. Billing Determinants'!$B$19:$O$41,4,0)/'4. Billing Determinants'!$E$41*$D22,IF($E22="kW",VLOOKUP(N$4,'4. Billing Determinants'!$B$19:$O$41,5,0)/'4. Billing Determinants'!$F$41*$D22,IF($E22="Non-RPP kWh",VLOOKUP(N$4,'4. Billing Determinants'!$B$19:$O$41,6,0)/'4. Billing Determinants'!$G$41*$D22,IF($E22="Distribution Rev.",VLOOKUP(N$4,'4. Billing Determinants'!$B$19:$O$41,8,0)/'4. Billing Determinants'!$I$41*$D22, VLOOKUP(N$4,'4. Billing Determinants'!$B$19:$O$41,3,0)/'4. Billing Determinants'!$D$41*$D22))))),0)</f>
        <v>0</v>
      </c>
      <c r="O22" s="75">
        <f>IFERROR(IF(O$4="",0,IF($E22="kWh",VLOOKUP(O$4,'4. Billing Determinants'!$B$19:$O$41,4,0)/'4. Billing Determinants'!$E$41*$D22,IF($E22="kW",VLOOKUP(O$4,'4. Billing Determinants'!$B$19:$O$41,5,0)/'4. Billing Determinants'!$F$41*$D22,IF($E22="Non-RPP kWh",VLOOKUP(O$4,'4. Billing Determinants'!$B$19:$O$41,6,0)/'4. Billing Determinants'!$G$41*$D22,IF($E22="Distribution Rev.",VLOOKUP(O$4,'4. Billing Determinants'!$B$19:$O$41,8,0)/'4. Billing Determinants'!$I$41*$D22, VLOOKUP(O$4,'4. Billing Determinants'!$B$19:$O$41,3,0)/'4. Billing Determinants'!$D$41*$D22))))),0)</f>
        <v>0</v>
      </c>
      <c r="P22" s="75">
        <f>IFERROR(IF(P$4="",0,IF($E22="kWh",VLOOKUP(P$4,'4. Billing Determinants'!$B$19:$O$41,4,0)/'4. Billing Determinants'!$E$41*$D22,IF($E22="kW",VLOOKUP(P$4,'4. Billing Determinants'!$B$19:$O$41,5,0)/'4. Billing Determinants'!$F$41*$D22,IF($E22="Non-RPP kWh",VLOOKUP(P$4,'4. Billing Determinants'!$B$19:$O$41,6,0)/'4. Billing Determinants'!$G$41*$D22,IF($E22="Distribution Rev.",VLOOKUP(P$4,'4. Billing Determinants'!$B$19:$O$41,8,0)/'4. Billing Determinants'!$I$41*$D22, VLOOKUP(P$4,'4. Billing Determinants'!$B$19:$O$41,3,0)/'4. Billing Determinants'!$D$41*$D22))))),0)</f>
        <v>0</v>
      </c>
      <c r="Q22" s="75">
        <f>IFERROR(IF(Q$4="",0,IF($E22="kWh",VLOOKUP(Q$4,'4. Billing Determinants'!$B$19:$O$41,4,0)/'4. Billing Determinants'!$E$41*$D22,IF($E22="kW",VLOOKUP(Q$4,'4. Billing Determinants'!$B$19:$O$41,5,0)/'4. Billing Determinants'!$F$41*$D22,IF($E22="Non-RPP kWh",VLOOKUP(Q$4,'4. Billing Determinants'!$B$19:$O$41,6,0)/'4. Billing Determinants'!$G$41*$D22,IF($E22="Distribution Rev.",VLOOKUP(Q$4,'4. Billing Determinants'!$B$19:$O$41,8,0)/'4. Billing Determinants'!$I$41*$D22, VLOOKUP(Q$4,'4. Billing Determinants'!$B$19:$O$41,3,0)/'4. Billing Determinants'!$D$41*$D22))))),0)</f>
        <v>0</v>
      </c>
      <c r="R22" s="75">
        <f>IFERROR(IF(R$4="",0,IF($E22="kWh",VLOOKUP(R$4,'4. Billing Determinants'!$B$19:$O$41,4,0)/'4. Billing Determinants'!$E$41*$D22,IF($E22="kW",VLOOKUP(R$4,'4. Billing Determinants'!$B$19:$O$41,5,0)/'4. Billing Determinants'!$F$41*$D22,IF($E22="Non-RPP kWh",VLOOKUP(R$4,'4. Billing Determinants'!$B$19:$O$41,6,0)/'4. Billing Determinants'!$G$41*$D22,IF($E22="Distribution Rev.",VLOOKUP(R$4,'4. Billing Determinants'!$B$19:$O$41,8,0)/'4. Billing Determinants'!$I$41*$D22, VLOOKUP(R$4,'4. Billing Determinants'!$B$19:$O$41,3,0)/'4. Billing Determinants'!$D$41*$D22))))),0)</f>
        <v>0</v>
      </c>
      <c r="S22" s="75">
        <f>IFERROR(IF(S$4="",0,IF($E22="kWh",VLOOKUP(S$4,'4. Billing Determinants'!$B$19:$O$41,4,0)/'4. Billing Determinants'!$E$41*$D22,IF($E22="kW",VLOOKUP(S$4,'4. Billing Determinants'!$B$19:$O$41,5,0)/'4. Billing Determinants'!$F$41*$D22,IF($E22="Non-RPP kWh",VLOOKUP(S$4,'4. Billing Determinants'!$B$19:$O$41,6,0)/'4. Billing Determinants'!$G$41*$D22,IF($E22="Distribution Rev.",VLOOKUP(S$4,'4. Billing Determinants'!$B$19:$O$41,8,0)/'4. Billing Determinants'!$I$41*$D22, VLOOKUP(S$4,'4. Billing Determinants'!$B$19:$O$41,3,0)/'4. Billing Determinants'!$D$41*$D22))))),0)</f>
        <v>0</v>
      </c>
      <c r="T22" s="75">
        <f>IFERROR(IF(T$4="",0,IF($E22="kWh",VLOOKUP(T$4,'4. Billing Determinants'!$B$19:$O$41,4,0)/'4. Billing Determinants'!$E$41*$D22,IF($E22="kW",VLOOKUP(T$4,'4. Billing Determinants'!$B$19:$O$41,5,0)/'4. Billing Determinants'!$F$41*$D22,IF($E22="Non-RPP kWh",VLOOKUP(T$4,'4. Billing Determinants'!$B$19:$O$41,6,0)/'4. Billing Determinants'!$G$41*$D22,IF($E22="Distribution Rev.",VLOOKUP(T$4,'4. Billing Determinants'!$B$19:$O$41,8,0)/'4. Billing Determinants'!$I$41*$D22, VLOOKUP(T$4,'4. Billing Determinants'!$B$19:$O$41,3,0)/'4. Billing Determinants'!$D$41*$D22))))),0)</f>
        <v>0</v>
      </c>
      <c r="U22" s="75">
        <f>IFERROR(IF(U$4="",0,IF($E22="kWh",VLOOKUP(U$4,'4. Billing Determinants'!$B$19:$O$41,4,0)/'4. Billing Determinants'!$E$41*$D22,IF($E22="kW",VLOOKUP(U$4,'4. Billing Determinants'!$B$19:$O$41,5,0)/'4. Billing Determinants'!$F$41*$D22,IF($E22="Non-RPP kWh",VLOOKUP(U$4,'4. Billing Determinants'!$B$19:$O$41,6,0)/'4. Billing Determinants'!$G$41*$D22,IF($E22="Distribution Rev.",VLOOKUP(U$4,'4. Billing Determinants'!$B$19:$O$41,8,0)/'4. Billing Determinants'!$I$41*$D22, VLOOKUP(U$4,'4. Billing Determinants'!$B$19:$O$41,3,0)/'4. Billing Determinants'!$D$41*$D22))))),0)</f>
        <v>0</v>
      </c>
      <c r="V22" s="75">
        <f>IFERROR(IF(V$4="",0,IF($E22="kWh",VLOOKUP(V$4,'4. Billing Determinants'!$B$19:$O$41,4,0)/'4. Billing Determinants'!$E$41*$D22,IF($E22="kW",VLOOKUP(V$4,'4. Billing Determinants'!$B$19:$O$41,5,0)/'4. Billing Determinants'!$F$41*$D22,IF($E22="Non-RPP kWh",VLOOKUP(V$4,'4. Billing Determinants'!$B$19:$O$41,6,0)/'4. Billing Determinants'!$G$41*$D22,IF($E22="Distribution Rev.",VLOOKUP(V$4,'4. Billing Determinants'!$B$19:$O$41,8,0)/'4. Billing Determinants'!$I$41*$D22, VLOOKUP(V$4,'4. Billing Determinants'!$B$19:$O$41,3,0)/'4. Billing Determinants'!$D$41*$D22))))),0)</f>
        <v>0</v>
      </c>
      <c r="W22" s="75">
        <f>IFERROR(IF(W$4="",0,IF($E22="kWh",VLOOKUP(W$4,'4. Billing Determinants'!$B$19:$O$41,4,0)/'4. Billing Determinants'!$E$41*$D22,IF($E22="kW",VLOOKUP(W$4,'4. Billing Determinants'!$B$19:$O$41,5,0)/'4. Billing Determinants'!$F$41*$D22,IF($E22="Non-RPP kWh",VLOOKUP(W$4,'4. Billing Determinants'!$B$19:$O$41,6,0)/'4. Billing Determinants'!$G$41*$D22,IF($E22="Distribution Rev.",VLOOKUP(W$4,'4. Billing Determinants'!$B$19:$O$41,8,0)/'4. Billing Determinants'!$I$41*$D22, VLOOKUP(W$4,'4. Billing Determinants'!$B$19:$O$41,3,0)/'4. Billing Determinants'!$D$41*$D22))))),0)</f>
        <v>0</v>
      </c>
      <c r="X22" s="75">
        <f>IFERROR(IF(X$4="",0,IF($E22="kWh",VLOOKUP(X$4,'4. Billing Determinants'!$B$19:$O$41,4,0)/'4. Billing Determinants'!$E$41*$D22,IF($E22="kW",VLOOKUP(X$4,'4. Billing Determinants'!$B$19:$O$41,5,0)/'4. Billing Determinants'!$F$41*$D22,IF($E22="Non-RPP kWh",VLOOKUP(X$4,'4. Billing Determinants'!$B$19:$O$41,6,0)/'4. Billing Determinants'!$G$41*$D22,IF($E22="Distribution Rev.",VLOOKUP(X$4,'4. Billing Determinants'!$B$19:$O$41,8,0)/'4. Billing Determinants'!$I$41*$D22, VLOOKUP(X$4,'4. Billing Determinants'!$B$19:$O$41,3,0)/'4. Billing Determinants'!$D$41*$D22))))),0)</f>
        <v>0</v>
      </c>
      <c r="Y22" s="75">
        <f>IFERROR(IF(Y$4="",0,IF($E22="kWh",VLOOKUP(Y$4,'4. Billing Determinants'!$B$19:$O$41,4,0)/'4. Billing Determinants'!$E$41*$D22,IF($E22="kW",VLOOKUP(Y$4,'4. Billing Determinants'!$B$19:$O$41,5,0)/'4. Billing Determinants'!$F$41*$D22,IF($E22="Non-RPP kWh",VLOOKUP(Y$4,'4. Billing Determinants'!$B$19:$O$41,6,0)/'4. Billing Determinants'!$G$41*$D22,IF($E22="Distribution Rev.",VLOOKUP(Y$4,'4. Billing Determinants'!$B$19:$O$41,8,0)/'4. Billing Determinants'!$I$41*$D22, VLOOKUP(Y$4,'4. Billing Determinants'!$B$19:$O$41,3,0)/'4. Billing Determinants'!$D$41*$D22))))),0)</f>
        <v>0</v>
      </c>
    </row>
    <row r="23" spans="2:25" ht="25.5" x14ac:dyDescent="0.2">
      <c r="B23" s="80" t="s">
        <v>86</v>
      </c>
      <c r="C23" s="74">
        <v>1508</v>
      </c>
      <c r="D23" s="75">
        <f>'2. 2013 Continuity Schedule'!CP46</f>
        <v>0</v>
      </c>
      <c r="E23" s="145"/>
      <c r="F23" s="75">
        <f>IFERROR(IF(F$4="",0,IF($E23="kWh",VLOOKUP(F$4,'4. Billing Determinants'!$B$19:$O$41,4,0)/'4. Billing Determinants'!$E$41*$D23,IF($E23="kW",VLOOKUP(F$4,'4. Billing Determinants'!$B$19:$O$41,5,0)/'4. Billing Determinants'!$F$41*$D23,IF($E23="Non-RPP kWh",VLOOKUP(F$4,'4. Billing Determinants'!$B$19:$O$41,6,0)/'4. Billing Determinants'!$G$41*$D23,IF($E23="Distribution Rev.",VLOOKUP(F$4,'4. Billing Determinants'!$B$19:$O$41,8,0)/'4. Billing Determinants'!$I$41*$D23, VLOOKUP(F$4,'4. Billing Determinants'!$B$19:$O$41,3,0)/'4. Billing Determinants'!$D$41*$D23))))),0)</f>
        <v>0</v>
      </c>
      <c r="G23" s="75">
        <f>IFERROR(IF(G$4="",0,IF($E23="kWh",VLOOKUP(G$4,'4. Billing Determinants'!$B$19:$O$41,4,0)/'4. Billing Determinants'!$E$41*$D23,IF($E23="kW",VLOOKUP(G$4,'4. Billing Determinants'!$B$19:$O$41,5,0)/'4. Billing Determinants'!$F$41*$D23,IF($E23="Non-RPP kWh",VLOOKUP(G$4,'4. Billing Determinants'!$B$19:$O$41,6,0)/'4. Billing Determinants'!$G$41*$D23,IF($E23="Distribution Rev.",VLOOKUP(G$4,'4. Billing Determinants'!$B$19:$O$41,8,0)/'4. Billing Determinants'!$I$41*$D23, VLOOKUP(G$4,'4. Billing Determinants'!$B$19:$O$41,3,0)/'4. Billing Determinants'!$D$41*$D23))))),0)</f>
        <v>0</v>
      </c>
      <c r="H23" s="75">
        <f>IFERROR(IF(H$4="",0,IF($E23="kWh",VLOOKUP(H$4,'4. Billing Determinants'!$B$19:$O$41,4,0)/'4. Billing Determinants'!$E$41*$D23,IF($E23="kW",VLOOKUP(H$4,'4. Billing Determinants'!$B$19:$O$41,5,0)/'4. Billing Determinants'!$F$41*$D23,IF($E23="Non-RPP kWh",VLOOKUP(H$4,'4. Billing Determinants'!$B$19:$O$41,6,0)/'4. Billing Determinants'!$G$41*$D23,IF($E23="Distribution Rev.",VLOOKUP(H$4,'4. Billing Determinants'!$B$19:$O$41,8,0)/'4. Billing Determinants'!$I$41*$D23, VLOOKUP(H$4,'4. Billing Determinants'!$B$19:$O$41,3,0)/'4. Billing Determinants'!$D$41*$D23))))),0)</f>
        <v>0</v>
      </c>
      <c r="I23" s="75">
        <f>IFERROR(IF(I$4="",0,IF($E23="kWh",VLOOKUP(I$4,'4. Billing Determinants'!$B$19:$O$41,4,0)/'4. Billing Determinants'!$E$41*$D23,IF($E23="kW",VLOOKUP(I$4,'4. Billing Determinants'!$B$19:$O$41,5,0)/'4. Billing Determinants'!$F$41*$D23,IF($E23="Non-RPP kWh",VLOOKUP(I$4,'4. Billing Determinants'!$B$19:$O$41,6,0)/'4. Billing Determinants'!$G$41*$D23,IF($E23="Distribution Rev.",VLOOKUP(I$4,'4. Billing Determinants'!$B$19:$O$41,8,0)/'4. Billing Determinants'!$I$41*$D23, VLOOKUP(I$4,'4. Billing Determinants'!$B$19:$O$41,3,0)/'4. Billing Determinants'!$D$41*$D23))))),0)</f>
        <v>0</v>
      </c>
      <c r="J23" s="75">
        <f>IFERROR(IF(J$4="",0,IF($E23="kWh",VLOOKUP(J$4,'4. Billing Determinants'!$B$19:$O$41,4,0)/'4. Billing Determinants'!$E$41*$D23,IF($E23="kW",VLOOKUP(J$4,'4. Billing Determinants'!$B$19:$O$41,5,0)/'4. Billing Determinants'!$F$41*$D23,IF($E23="Non-RPP kWh",VLOOKUP(J$4,'4. Billing Determinants'!$B$19:$O$41,6,0)/'4. Billing Determinants'!$G$41*$D23,IF($E23="Distribution Rev.",VLOOKUP(J$4,'4. Billing Determinants'!$B$19:$O$41,8,0)/'4. Billing Determinants'!$I$41*$D23, VLOOKUP(J$4,'4. Billing Determinants'!$B$19:$O$41,3,0)/'4. Billing Determinants'!$D$41*$D23))))),0)</f>
        <v>0</v>
      </c>
      <c r="K23" s="75">
        <f>IFERROR(IF(K$4="",0,IF($E23="kWh",VLOOKUP(K$4,'4. Billing Determinants'!$B$19:$O$41,4,0)/'4. Billing Determinants'!$E$41*$D23,IF($E23="kW",VLOOKUP(K$4,'4. Billing Determinants'!$B$19:$O$41,5,0)/'4. Billing Determinants'!$F$41*$D23,IF($E23="Non-RPP kWh",VLOOKUP(K$4,'4. Billing Determinants'!$B$19:$O$41,6,0)/'4. Billing Determinants'!$G$41*$D23,IF($E23="Distribution Rev.",VLOOKUP(K$4,'4. Billing Determinants'!$B$19:$O$41,8,0)/'4. Billing Determinants'!$I$41*$D23, VLOOKUP(K$4,'4. Billing Determinants'!$B$19:$O$41,3,0)/'4. Billing Determinants'!$D$41*$D23))))),0)</f>
        <v>0</v>
      </c>
      <c r="L23" s="75">
        <f>IFERROR(IF(L$4="",0,IF($E23="kWh",VLOOKUP(L$4,'4. Billing Determinants'!$B$19:$O$41,4,0)/'4. Billing Determinants'!$E$41*$D23,IF($E23="kW",VLOOKUP(L$4,'4. Billing Determinants'!$B$19:$O$41,5,0)/'4. Billing Determinants'!$F$41*$D23,IF($E23="Non-RPP kWh",VLOOKUP(L$4,'4. Billing Determinants'!$B$19:$O$41,6,0)/'4. Billing Determinants'!$G$41*$D23,IF($E23="Distribution Rev.",VLOOKUP(L$4,'4. Billing Determinants'!$B$19:$O$41,8,0)/'4. Billing Determinants'!$I$41*$D23, VLOOKUP(L$4,'4. Billing Determinants'!$B$19:$O$41,3,0)/'4. Billing Determinants'!$D$41*$D23))))),0)</f>
        <v>0</v>
      </c>
      <c r="M23" s="75">
        <f>IFERROR(IF(M$4="",0,IF($E23="kWh",VLOOKUP(M$4,'4. Billing Determinants'!$B$19:$O$41,4,0)/'4. Billing Determinants'!$E$41*$D23,IF($E23="kW",VLOOKUP(M$4,'4. Billing Determinants'!$B$19:$O$41,5,0)/'4. Billing Determinants'!$F$41*$D23,IF($E23="Non-RPP kWh",VLOOKUP(M$4,'4. Billing Determinants'!$B$19:$O$41,6,0)/'4. Billing Determinants'!$G$41*$D23,IF($E23="Distribution Rev.",VLOOKUP(M$4,'4. Billing Determinants'!$B$19:$O$41,8,0)/'4. Billing Determinants'!$I$41*$D23, VLOOKUP(M$4,'4. Billing Determinants'!$B$19:$O$41,3,0)/'4. Billing Determinants'!$D$41*$D23))))),0)</f>
        <v>0</v>
      </c>
      <c r="N23" s="75">
        <f>IFERROR(IF(N$4="",0,IF($E23="kWh",VLOOKUP(N$4,'4. Billing Determinants'!$B$19:$O$41,4,0)/'4. Billing Determinants'!$E$41*$D23,IF($E23="kW",VLOOKUP(N$4,'4. Billing Determinants'!$B$19:$O$41,5,0)/'4. Billing Determinants'!$F$41*$D23,IF($E23="Non-RPP kWh",VLOOKUP(N$4,'4. Billing Determinants'!$B$19:$O$41,6,0)/'4. Billing Determinants'!$G$41*$D23,IF($E23="Distribution Rev.",VLOOKUP(N$4,'4. Billing Determinants'!$B$19:$O$41,8,0)/'4. Billing Determinants'!$I$41*$D23, VLOOKUP(N$4,'4. Billing Determinants'!$B$19:$O$41,3,0)/'4. Billing Determinants'!$D$41*$D23))))),0)</f>
        <v>0</v>
      </c>
      <c r="O23" s="75">
        <f>IFERROR(IF(O$4="",0,IF($E23="kWh",VLOOKUP(O$4,'4. Billing Determinants'!$B$19:$O$41,4,0)/'4. Billing Determinants'!$E$41*$D23,IF($E23="kW",VLOOKUP(O$4,'4. Billing Determinants'!$B$19:$O$41,5,0)/'4. Billing Determinants'!$F$41*$D23,IF($E23="Non-RPP kWh",VLOOKUP(O$4,'4. Billing Determinants'!$B$19:$O$41,6,0)/'4. Billing Determinants'!$G$41*$D23,IF($E23="Distribution Rev.",VLOOKUP(O$4,'4. Billing Determinants'!$B$19:$O$41,8,0)/'4. Billing Determinants'!$I$41*$D23, VLOOKUP(O$4,'4. Billing Determinants'!$B$19:$O$41,3,0)/'4. Billing Determinants'!$D$41*$D23))))),0)</f>
        <v>0</v>
      </c>
      <c r="P23" s="75">
        <f>IFERROR(IF(P$4="",0,IF($E23="kWh",VLOOKUP(P$4,'4. Billing Determinants'!$B$19:$O$41,4,0)/'4. Billing Determinants'!$E$41*$D23,IF($E23="kW",VLOOKUP(P$4,'4. Billing Determinants'!$B$19:$O$41,5,0)/'4. Billing Determinants'!$F$41*$D23,IF($E23="Non-RPP kWh",VLOOKUP(P$4,'4. Billing Determinants'!$B$19:$O$41,6,0)/'4. Billing Determinants'!$G$41*$D23,IF($E23="Distribution Rev.",VLOOKUP(P$4,'4. Billing Determinants'!$B$19:$O$41,8,0)/'4. Billing Determinants'!$I$41*$D23, VLOOKUP(P$4,'4. Billing Determinants'!$B$19:$O$41,3,0)/'4. Billing Determinants'!$D$41*$D23))))),0)</f>
        <v>0</v>
      </c>
      <c r="Q23" s="75">
        <f>IFERROR(IF(Q$4="",0,IF($E23="kWh",VLOOKUP(Q$4,'4. Billing Determinants'!$B$19:$O$41,4,0)/'4. Billing Determinants'!$E$41*$D23,IF($E23="kW",VLOOKUP(Q$4,'4. Billing Determinants'!$B$19:$O$41,5,0)/'4. Billing Determinants'!$F$41*$D23,IF($E23="Non-RPP kWh",VLOOKUP(Q$4,'4. Billing Determinants'!$B$19:$O$41,6,0)/'4. Billing Determinants'!$G$41*$D23,IF($E23="Distribution Rev.",VLOOKUP(Q$4,'4. Billing Determinants'!$B$19:$O$41,8,0)/'4. Billing Determinants'!$I$41*$D23, VLOOKUP(Q$4,'4. Billing Determinants'!$B$19:$O$41,3,0)/'4. Billing Determinants'!$D$41*$D23))))),0)</f>
        <v>0</v>
      </c>
      <c r="R23" s="75">
        <f>IFERROR(IF(R$4="",0,IF($E23="kWh",VLOOKUP(R$4,'4. Billing Determinants'!$B$19:$O$41,4,0)/'4. Billing Determinants'!$E$41*$D23,IF($E23="kW",VLOOKUP(R$4,'4. Billing Determinants'!$B$19:$O$41,5,0)/'4. Billing Determinants'!$F$41*$D23,IF($E23="Non-RPP kWh",VLOOKUP(R$4,'4. Billing Determinants'!$B$19:$O$41,6,0)/'4. Billing Determinants'!$G$41*$D23,IF($E23="Distribution Rev.",VLOOKUP(R$4,'4. Billing Determinants'!$B$19:$O$41,8,0)/'4. Billing Determinants'!$I$41*$D23, VLOOKUP(R$4,'4. Billing Determinants'!$B$19:$O$41,3,0)/'4. Billing Determinants'!$D$41*$D23))))),0)</f>
        <v>0</v>
      </c>
      <c r="S23" s="75">
        <f>IFERROR(IF(S$4="",0,IF($E23="kWh",VLOOKUP(S$4,'4. Billing Determinants'!$B$19:$O$41,4,0)/'4. Billing Determinants'!$E$41*$D23,IF($E23="kW",VLOOKUP(S$4,'4. Billing Determinants'!$B$19:$O$41,5,0)/'4. Billing Determinants'!$F$41*$D23,IF($E23="Non-RPP kWh",VLOOKUP(S$4,'4. Billing Determinants'!$B$19:$O$41,6,0)/'4. Billing Determinants'!$G$41*$D23,IF($E23="Distribution Rev.",VLOOKUP(S$4,'4. Billing Determinants'!$B$19:$O$41,8,0)/'4. Billing Determinants'!$I$41*$D23, VLOOKUP(S$4,'4. Billing Determinants'!$B$19:$O$41,3,0)/'4. Billing Determinants'!$D$41*$D23))))),0)</f>
        <v>0</v>
      </c>
      <c r="T23" s="75">
        <f>IFERROR(IF(T$4="",0,IF($E23="kWh",VLOOKUP(T$4,'4. Billing Determinants'!$B$19:$O$41,4,0)/'4. Billing Determinants'!$E$41*$D23,IF($E23="kW",VLOOKUP(T$4,'4. Billing Determinants'!$B$19:$O$41,5,0)/'4. Billing Determinants'!$F$41*$D23,IF($E23="Non-RPP kWh",VLOOKUP(T$4,'4. Billing Determinants'!$B$19:$O$41,6,0)/'4. Billing Determinants'!$G$41*$D23,IF($E23="Distribution Rev.",VLOOKUP(T$4,'4. Billing Determinants'!$B$19:$O$41,8,0)/'4. Billing Determinants'!$I$41*$D23, VLOOKUP(T$4,'4. Billing Determinants'!$B$19:$O$41,3,0)/'4. Billing Determinants'!$D$41*$D23))))),0)</f>
        <v>0</v>
      </c>
      <c r="U23" s="75">
        <f>IFERROR(IF(U$4="",0,IF($E23="kWh",VLOOKUP(U$4,'4. Billing Determinants'!$B$19:$O$41,4,0)/'4. Billing Determinants'!$E$41*$D23,IF($E23="kW",VLOOKUP(U$4,'4. Billing Determinants'!$B$19:$O$41,5,0)/'4. Billing Determinants'!$F$41*$D23,IF($E23="Non-RPP kWh",VLOOKUP(U$4,'4. Billing Determinants'!$B$19:$O$41,6,0)/'4. Billing Determinants'!$G$41*$D23,IF($E23="Distribution Rev.",VLOOKUP(U$4,'4. Billing Determinants'!$B$19:$O$41,8,0)/'4. Billing Determinants'!$I$41*$D23, VLOOKUP(U$4,'4. Billing Determinants'!$B$19:$O$41,3,0)/'4. Billing Determinants'!$D$41*$D23))))),0)</f>
        <v>0</v>
      </c>
      <c r="V23" s="75">
        <f>IFERROR(IF(V$4="",0,IF($E23="kWh",VLOOKUP(V$4,'4. Billing Determinants'!$B$19:$O$41,4,0)/'4. Billing Determinants'!$E$41*$D23,IF($E23="kW",VLOOKUP(V$4,'4. Billing Determinants'!$B$19:$O$41,5,0)/'4. Billing Determinants'!$F$41*$D23,IF($E23="Non-RPP kWh",VLOOKUP(V$4,'4. Billing Determinants'!$B$19:$O$41,6,0)/'4. Billing Determinants'!$G$41*$D23,IF($E23="Distribution Rev.",VLOOKUP(V$4,'4. Billing Determinants'!$B$19:$O$41,8,0)/'4. Billing Determinants'!$I$41*$D23, VLOOKUP(V$4,'4. Billing Determinants'!$B$19:$O$41,3,0)/'4. Billing Determinants'!$D$41*$D23))))),0)</f>
        <v>0</v>
      </c>
      <c r="W23" s="75">
        <f>IFERROR(IF(W$4="",0,IF($E23="kWh",VLOOKUP(W$4,'4. Billing Determinants'!$B$19:$O$41,4,0)/'4. Billing Determinants'!$E$41*$D23,IF($E23="kW",VLOOKUP(W$4,'4. Billing Determinants'!$B$19:$O$41,5,0)/'4. Billing Determinants'!$F$41*$D23,IF($E23="Non-RPP kWh",VLOOKUP(W$4,'4. Billing Determinants'!$B$19:$O$41,6,0)/'4. Billing Determinants'!$G$41*$D23,IF($E23="Distribution Rev.",VLOOKUP(W$4,'4. Billing Determinants'!$B$19:$O$41,8,0)/'4. Billing Determinants'!$I$41*$D23, VLOOKUP(W$4,'4. Billing Determinants'!$B$19:$O$41,3,0)/'4. Billing Determinants'!$D$41*$D23))))),0)</f>
        <v>0</v>
      </c>
      <c r="X23" s="75">
        <f>IFERROR(IF(X$4="",0,IF($E23="kWh",VLOOKUP(X$4,'4. Billing Determinants'!$B$19:$O$41,4,0)/'4. Billing Determinants'!$E$41*$D23,IF($E23="kW",VLOOKUP(X$4,'4. Billing Determinants'!$B$19:$O$41,5,0)/'4. Billing Determinants'!$F$41*$D23,IF($E23="Non-RPP kWh",VLOOKUP(X$4,'4. Billing Determinants'!$B$19:$O$41,6,0)/'4. Billing Determinants'!$G$41*$D23,IF($E23="Distribution Rev.",VLOOKUP(X$4,'4. Billing Determinants'!$B$19:$O$41,8,0)/'4. Billing Determinants'!$I$41*$D23, VLOOKUP(X$4,'4. Billing Determinants'!$B$19:$O$41,3,0)/'4. Billing Determinants'!$D$41*$D23))))),0)</f>
        <v>0</v>
      </c>
      <c r="Y23" s="75">
        <f>IFERROR(IF(Y$4="",0,IF($E23="kWh",VLOOKUP(Y$4,'4. Billing Determinants'!$B$19:$O$41,4,0)/'4. Billing Determinants'!$E$41*$D23,IF($E23="kW",VLOOKUP(Y$4,'4. Billing Determinants'!$B$19:$O$41,5,0)/'4. Billing Determinants'!$F$41*$D23,IF($E23="Non-RPP kWh",VLOOKUP(Y$4,'4. Billing Determinants'!$B$19:$O$41,6,0)/'4. Billing Determinants'!$G$41*$D23,IF($E23="Distribution Rev.",VLOOKUP(Y$4,'4. Billing Determinants'!$B$19:$O$41,8,0)/'4. Billing Determinants'!$I$41*$D23, VLOOKUP(Y$4,'4. Billing Determinants'!$B$19:$O$41,3,0)/'4. Billing Determinants'!$D$41*$D23))))),0)</f>
        <v>0</v>
      </c>
    </row>
    <row r="24" spans="2:25" x14ac:dyDescent="0.2">
      <c r="B24" s="73" t="s">
        <v>153</v>
      </c>
      <c r="C24" s="74">
        <v>1508</v>
      </c>
      <c r="D24" s="75">
        <f>'2. 2013 Continuity Schedule'!CP47</f>
        <v>0</v>
      </c>
      <c r="E24" s="145"/>
      <c r="F24" s="75">
        <f>IFERROR(IF(F$4="",0,IF($E24="kWh",VLOOKUP(F$4,'4. Billing Determinants'!$B$19:$O$41,4,0)/'4. Billing Determinants'!$E$41*$D24,IF($E24="kW",VLOOKUP(F$4,'4. Billing Determinants'!$B$19:$O$41,5,0)/'4. Billing Determinants'!$F$41*$D24,IF($E24="Non-RPP kWh",VLOOKUP(F$4,'4. Billing Determinants'!$B$19:$O$41,6,0)/'4. Billing Determinants'!$G$41*$D24,IF($E24="Distribution Rev.",VLOOKUP(F$4,'4. Billing Determinants'!$B$19:$O$41,8,0)/'4. Billing Determinants'!$I$41*$D24, VLOOKUP(F$4,'4. Billing Determinants'!$B$19:$O$41,3,0)/'4. Billing Determinants'!$D$41*$D24))))),0)</f>
        <v>0</v>
      </c>
      <c r="G24" s="75">
        <f>IFERROR(IF(G$4="",0,IF($E24="kWh",VLOOKUP(G$4,'4. Billing Determinants'!$B$19:$O$41,4,0)/'4. Billing Determinants'!$E$41*$D24,IF($E24="kW",VLOOKUP(G$4,'4. Billing Determinants'!$B$19:$O$41,5,0)/'4. Billing Determinants'!$F$41*$D24,IF($E24="Non-RPP kWh",VLOOKUP(G$4,'4. Billing Determinants'!$B$19:$O$41,6,0)/'4. Billing Determinants'!$G$41*$D24,IF($E24="Distribution Rev.",VLOOKUP(G$4,'4. Billing Determinants'!$B$19:$O$41,8,0)/'4. Billing Determinants'!$I$41*$D24, VLOOKUP(G$4,'4. Billing Determinants'!$B$19:$O$41,3,0)/'4. Billing Determinants'!$D$41*$D24))))),0)</f>
        <v>0</v>
      </c>
      <c r="H24" s="75">
        <f>IFERROR(IF(H$4="",0,IF($E24="kWh",VLOOKUP(H$4,'4. Billing Determinants'!$B$19:$O$41,4,0)/'4. Billing Determinants'!$E$41*$D24,IF($E24="kW",VLOOKUP(H$4,'4. Billing Determinants'!$B$19:$O$41,5,0)/'4. Billing Determinants'!$F$41*$D24,IF($E24="Non-RPP kWh",VLOOKUP(H$4,'4. Billing Determinants'!$B$19:$O$41,6,0)/'4. Billing Determinants'!$G$41*$D24,IF($E24="Distribution Rev.",VLOOKUP(H$4,'4. Billing Determinants'!$B$19:$O$41,8,0)/'4. Billing Determinants'!$I$41*$D24, VLOOKUP(H$4,'4. Billing Determinants'!$B$19:$O$41,3,0)/'4. Billing Determinants'!$D$41*$D24))))),0)</f>
        <v>0</v>
      </c>
      <c r="I24" s="75">
        <f>IFERROR(IF(I$4="",0,IF($E24="kWh",VLOOKUP(I$4,'4. Billing Determinants'!$B$19:$O$41,4,0)/'4. Billing Determinants'!$E$41*$D24,IF($E24="kW",VLOOKUP(I$4,'4. Billing Determinants'!$B$19:$O$41,5,0)/'4. Billing Determinants'!$F$41*$D24,IF($E24="Non-RPP kWh",VLOOKUP(I$4,'4. Billing Determinants'!$B$19:$O$41,6,0)/'4. Billing Determinants'!$G$41*$D24,IF($E24="Distribution Rev.",VLOOKUP(I$4,'4. Billing Determinants'!$B$19:$O$41,8,0)/'4. Billing Determinants'!$I$41*$D24, VLOOKUP(I$4,'4. Billing Determinants'!$B$19:$O$41,3,0)/'4. Billing Determinants'!$D$41*$D24))))),0)</f>
        <v>0</v>
      </c>
      <c r="J24" s="75">
        <f>IFERROR(IF(J$4="",0,IF($E24="kWh",VLOOKUP(J$4,'4. Billing Determinants'!$B$19:$O$41,4,0)/'4. Billing Determinants'!$E$41*$D24,IF($E24="kW",VLOOKUP(J$4,'4. Billing Determinants'!$B$19:$O$41,5,0)/'4. Billing Determinants'!$F$41*$D24,IF($E24="Non-RPP kWh",VLOOKUP(J$4,'4. Billing Determinants'!$B$19:$O$41,6,0)/'4. Billing Determinants'!$G$41*$D24,IF($E24="Distribution Rev.",VLOOKUP(J$4,'4. Billing Determinants'!$B$19:$O$41,8,0)/'4. Billing Determinants'!$I$41*$D24, VLOOKUP(J$4,'4. Billing Determinants'!$B$19:$O$41,3,0)/'4. Billing Determinants'!$D$41*$D24))))),0)</f>
        <v>0</v>
      </c>
      <c r="K24" s="75">
        <f>IFERROR(IF(K$4="",0,IF($E24="kWh",VLOOKUP(K$4,'4. Billing Determinants'!$B$19:$O$41,4,0)/'4. Billing Determinants'!$E$41*$D24,IF($E24="kW",VLOOKUP(K$4,'4. Billing Determinants'!$B$19:$O$41,5,0)/'4. Billing Determinants'!$F$41*$D24,IF($E24="Non-RPP kWh",VLOOKUP(K$4,'4. Billing Determinants'!$B$19:$O$41,6,0)/'4. Billing Determinants'!$G$41*$D24,IF($E24="Distribution Rev.",VLOOKUP(K$4,'4. Billing Determinants'!$B$19:$O$41,8,0)/'4. Billing Determinants'!$I$41*$D24, VLOOKUP(K$4,'4. Billing Determinants'!$B$19:$O$41,3,0)/'4. Billing Determinants'!$D$41*$D24))))),0)</f>
        <v>0</v>
      </c>
      <c r="L24" s="75">
        <f>IFERROR(IF(L$4="",0,IF($E24="kWh",VLOOKUP(L$4,'4. Billing Determinants'!$B$19:$O$41,4,0)/'4. Billing Determinants'!$E$41*$D24,IF($E24="kW",VLOOKUP(L$4,'4. Billing Determinants'!$B$19:$O$41,5,0)/'4. Billing Determinants'!$F$41*$D24,IF($E24="Non-RPP kWh",VLOOKUP(L$4,'4. Billing Determinants'!$B$19:$O$41,6,0)/'4. Billing Determinants'!$G$41*$D24,IF($E24="Distribution Rev.",VLOOKUP(L$4,'4. Billing Determinants'!$B$19:$O$41,8,0)/'4. Billing Determinants'!$I$41*$D24, VLOOKUP(L$4,'4. Billing Determinants'!$B$19:$O$41,3,0)/'4. Billing Determinants'!$D$41*$D24))))),0)</f>
        <v>0</v>
      </c>
      <c r="M24" s="75">
        <f>IFERROR(IF(M$4="",0,IF($E24="kWh",VLOOKUP(M$4,'4. Billing Determinants'!$B$19:$O$41,4,0)/'4. Billing Determinants'!$E$41*$D24,IF($E24="kW",VLOOKUP(M$4,'4. Billing Determinants'!$B$19:$O$41,5,0)/'4. Billing Determinants'!$F$41*$D24,IF($E24="Non-RPP kWh",VLOOKUP(M$4,'4. Billing Determinants'!$B$19:$O$41,6,0)/'4. Billing Determinants'!$G$41*$D24,IF($E24="Distribution Rev.",VLOOKUP(M$4,'4. Billing Determinants'!$B$19:$O$41,8,0)/'4. Billing Determinants'!$I$41*$D24, VLOOKUP(M$4,'4. Billing Determinants'!$B$19:$O$41,3,0)/'4. Billing Determinants'!$D$41*$D24))))),0)</f>
        <v>0</v>
      </c>
      <c r="N24" s="75">
        <f>IFERROR(IF(N$4="",0,IF($E24="kWh",VLOOKUP(N$4,'4. Billing Determinants'!$B$19:$O$41,4,0)/'4. Billing Determinants'!$E$41*$D24,IF($E24="kW",VLOOKUP(N$4,'4. Billing Determinants'!$B$19:$O$41,5,0)/'4. Billing Determinants'!$F$41*$D24,IF($E24="Non-RPP kWh",VLOOKUP(N$4,'4. Billing Determinants'!$B$19:$O$41,6,0)/'4. Billing Determinants'!$G$41*$D24,IF($E24="Distribution Rev.",VLOOKUP(N$4,'4. Billing Determinants'!$B$19:$O$41,8,0)/'4. Billing Determinants'!$I$41*$D24, VLOOKUP(N$4,'4. Billing Determinants'!$B$19:$O$41,3,0)/'4. Billing Determinants'!$D$41*$D24))))),0)</f>
        <v>0</v>
      </c>
      <c r="O24" s="75">
        <f>IFERROR(IF(O$4="",0,IF($E24="kWh",VLOOKUP(O$4,'4. Billing Determinants'!$B$19:$O$41,4,0)/'4. Billing Determinants'!$E$41*$D24,IF($E24="kW",VLOOKUP(O$4,'4. Billing Determinants'!$B$19:$O$41,5,0)/'4. Billing Determinants'!$F$41*$D24,IF($E24="Non-RPP kWh",VLOOKUP(O$4,'4. Billing Determinants'!$B$19:$O$41,6,0)/'4. Billing Determinants'!$G$41*$D24,IF($E24="Distribution Rev.",VLOOKUP(O$4,'4. Billing Determinants'!$B$19:$O$41,8,0)/'4. Billing Determinants'!$I$41*$D24, VLOOKUP(O$4,'4. Billing Determinants'!$B$19:$O$41,3,0)/'4. Billing Determinants'!$D$41*$D24))))),0)</f>
        <v>0</v>
      </c>
      <c r="P24" s="75">
        <f>IFERROR(IF(P$4="",0,IF($E24="kWh",VLOOKUP(P$4,'4. Billing Determinants'!$B$19:$O$41,4,0)/'4. Billing Determinants'!$E$41*$D24,IF($E24="kW",VLOOKUP(P$4,'4. Billing Determinants'!$B$19:$O$41,5,0)/'4. Billing Determinants'!$F$41*$D24,IF($E24="Non-RPP kWh",VLOOKUP(P$4,'4. Billing Determinants'!$B$19:$O$41,6,0)/'4. Billing Determinants'!$G$41*$D24,IF($E24="Distribution Rev.",VLOOKUP(P$4,'4. Billing Determinants'!$B$19:$O$41,8,0)/'4. Billing Determinants'!$I$41*$D24, VLOOKUP(P$4,'4. Billing Determinants'!$B$19:$O$41,3,0)/'4. Billing Determinants'!$D$41*$D24))))),0)</f>
        <v>0</v>
      </c>
      <c r="Q24" s="75">
        <f>IFERROR(IF(Q$4="",0,IF($E24="kWh",VLOOKUP(Q$4,'4. Billing Determinants'!$B$19:$O$41,4,0)/'4. Billing Determinants'!$E$41*$D24,IF($E24="kW",VLOOKUP(Q$4,'4. Billing Determinants'!$B$19:$O$41,5,0)/'4. Billing Determinants'!$F$41*$D24,IF($E24="Non-RPP kWh",VLOOKUP(Q$4,'4. Billing Determinants'!$B$19:$O$41,6,0)/'4. Billing Determinants'!$G$41*$D24,IF($E24="Distribution Rev.",VLOOKUP(Q$4,'4. Billing Determinants'!$B$19:$O$41,8,0)/'4. Billing Determinants'!$I$41*$D24, VLOOKUP(Q$4,'4. Billing Determinants'!$B$19:$O$41,3,0)/'4. Billing Determinants'!$D$41*$D24))))),0)</f>
        <v>0</v>
      </c>
      <c r="R24" s="75">
        <f>IFERROR(IF(R$4="",0,IF($E24="kWh",VLOOKUP(R$4,'4. Billing Determinants'!$B$19:$O$41,4,0)/'4. Billing Determinants'!$E$41*$D24,IF($E24="kW",VLOOKUP(R$4,'4. Billing Determinants'!$B$19:$O$41,5,0)/'4. Billing Determinants'!$F$41*$D24,IF($E24="Non-RPP kWh",VLOOKUP(R$4,'4. Billing Determinants'!$B$19:$O$41,6,0)/'4. Billing Determinants'!$G$41*$D24,IF($E24="Distribution Rev.",VLOOKUP(R$4,'4. Billing Determinants'!$B$19:$O$41,8,0)/'4. Billing Determinants'!$I$41*$D24, VLOOKUP(R$4,'4. Billing Determinants'!$B$19:$O$41,3,0)/'4. Billing Determinants'!$D$41*$D24))))),0)</f>
        <v>0</v>
      </c>
      <c r="S24" s="75">
        <f>IFERROR(IF(S$4="",0,IF($E24="kWh",VLOOKUP(S$4,'4. Billing Determinants'!$B$19:$O$41,4,0)/'4. Billing Determinants'!$E$41*$D24,IF($E24="kW",VLOOKUP(S$4,'4. Billing Determinants'!$B$19:$O$41,5,0)/'4. Billing Determinants'!$F$41*$D24,IF($E24="Non-RPP kWh",VLOOKUP(S$4,'4. Billing Determinants'!$B$19:$O$41,6,0)/'4. Billing Determinants'!$G$41*$D24,IF($E24="Distribution Rev.",VLOOKUP(S$4,'4. Billing Determinants'!$B$19:$O$41,8,0)/'4. Billing Determinants'!$I$41*$D24, VLOOKUP(S$4,'4. Billing Determinants'!$B$19:$O$41,3,0)/'4. Billing Determinants'!$D$41*$D24))))),0)</f>
        <v>0</v>
      </c>
      <c r="T24" s="75">
        <f>IFERROR(IF(T$4="",0,IF($E24="kWh",VLOOKUP(T$4,'4. Billing Determinants'!$B$19:$O$41,4,0)/'4. Billing Determinants'!$E$41*$D24,IF($E24="kW",VLOOKUP(T$4,'4. Billing Determinants'!$B$19:$O$41,5,0)/'4. Billing Determinants'!$F$41*$D24,IF($E24="Non-RPP kWh",VLOOKUP(T$4,'4. Billing Determinants'!$B$19:$O$41,6,0)/'4. Billing Determinants'!$G$41*$D24,IF($E24="Distribution Rev.",VLOOKUP(T$4,'4. Billing Determinants'!$B$19:$O$41,8,0)/'4. Billing Determinants'!$I$41*$D24, VLOOKUP(T$4,'4. Billing Determinants'!$B$19:$O$41,3,0)/'4. Billing Determinants'!$D$41*$D24))))),0)</f>
        <v>0</v>
      </c>
      <c r="U24" s="75">
        <f>IFERROR(IF(U$4="",0,IF($E24="kWh",VLOOKUP(U$4,'4. Billing Determinants'!$B$19:$O$41,4,0)/'4. Billing Determinants'!$E$41*$D24,IF($E24="kW",VLOOKUP(U$4,'4. Billing Determinants'!$B$19:$O$41,5,0)/'4. Billing Determinants'!$F$41*$D24,IF($E24="Non-RPP kWh",VLOOKUP(U$4,'4. Billing Determinants'!$B$19:$O$41,6,0)/'4. Billing Determinants'!$G$41*$D24,IF($E24="Distribution Rev.",VLOOKUP(U$4,'4. Billing Determinants'!$B$19:$O$41,8,0)/'4. Billing Determinants'!$I$41*$D24, VLOOKUP(U$4,'4. Billing Determinants'!$B$19:$O$41,3,0)/'4. Billing Determinants'!$D$41*$D24))))),0)</f>
        <v>0</v>
      </c>
      <c r="V24" s="75">
        <f>IFERROR(IF(V$4="",0,IF($E24="kWh",VLOOKUP(V$4,'4. Billing Determinants'!$B$19:$O$41,4,0)/'4. Billing Determinants'!$E$41*$D24,IF($E24="kW",VLOOKUP(V$4,'4. Billing Determinants'!$B$19:$O$41,5,0)/'4. Billing Determinants'!$F$41*$D24,IF($E24="Non-RPP kWh",VLOOKUP(V$4,'4. Billing Determinants'!$B$19:$O$41,6,0)/'4. Billing Determinants'!$G$41*$D24,IF($E24="Distribution Rev.",VLOOKUP(V$4,'4. Billing Determinants'!$B$19:$O$41,8,0)/'4. Billing Determinants'!$I$41*$D24, VLOOKUP(V$4,'4. Billing Determinants'!$B$19:$O$41,3,0)/'4. Billing Determinants'!$D$41*$D24))))),0)</f>
        <v>0</v>
      </c>
      <c r="W24" s="75">
        <f>IFERROR(IF(W$4="",0,IF($E24="kWh",VLOOKUP(W$4,'4. Billing Determinants'!$B$19:$O$41,4,0)/'4. Billing Determinants'!$E$41*$D24,IF($E24="kW",VLOOKUP(W$4,'4. Billing Determinants'!$B$19:$O$41,5,0)/'4. Billing Determinants'!$F$41*$D24,IF($E24="Non-RPP kWh",VLOOKUP(W$4,'4. Billing Determinants'!$B$19:$O$41,6,0)/'4. Billing Determinants'!$G$41*$D24,IF($E24="Distribution Rev.",VLOOKUP(W$4,'4. Billing Determinants'!$B$19:$O$41,8,0)/'4. Billing Determinants'!$I$41*$D24, VLOOKUP(W$4,'4. Billing Determinants'!$B$19:$O$41,3,0)/'4. Billing Determinants'!$D$41*$D24))))),0)</f>
        <v>0</v>
      </c>
      <c r="X24" s="75">
        <f>IFERROR(IF(X$4="",0,IF($E24="kWh",VLOOKUP(X$4,'4. Billing Determinants'!$B$19:$O$41,4,0)/'4. Billing Determinants'!$E$41*$D24,IF($E24="kW",VLOOKUP(X$4,'4. Billing Determinants'!$B$19:$O$41,5,0)/'4. Billing Determinants'!$F$41*$D24,IF($E24="Non-RPP kWh",VLOOKUP(X$4,'4. Billing Determinants'!$B$19:$O$41,6,0)/'4. Billing Determinants'!$G$41*$D24,IF($E24="Distribution Rev.",VLOOKUP(X$4,'4. Billing Determinants'!$B$19:$O$41,8,0)/'4. Billing Determinants'!$I$41*$D24, VLOOKUP(X$4,'4. Billing Determinants'!$B$19:$O$41,3,0)/'4. Billing Determinants'!$D$41*$D24))))),0)</f>
        <v>0</v>
      </c>
      <c r="Y24" s="75">
        <f>IFERROR(IF(Y$4="",0,IF($E24="kWh",VLOOKUP(Y$4,'4. Billing Determinants'!$B$19:$O$41,4,0)/'4. Billing Determinants'!$E$41*$D24,IF($E24="kW",VLOOKUP(Y$4,'4. Billing Determinants'!$B$19:$O$41,5,0)/'4. Billing Determinants'!$F$41*$D24,IF($E24="Non-RPP kWh",VLOOKUP(Y$4,'4. Billing Determinants'!$B$19:$O$41,6,0)/'4. Billing Determinants'!$G$41*$D24,IF($E24="Distribution Rev.",VLOOKUP(Y$4,'4. Billing Determinants'!$B$19:$O$41,8,0)/'4. Billing Determinants'!$I$41*$D24, VLOOKUP(Y$4,'4. Billing Determinants'!$B$19:$O$41,3,0)/'4. Billing Determinants'!$D$41*$D24))))),0)</f>
        <v>0</v>
      </c>
    </row>
    <row r="25" spans="2:25" x14ac:dyDescent="0.2">
      <c r="B25" s="73" t="s">
        <v>4</v>
      </c>
      <c r="C25" s="74">
        <v>1518</v>
      </c>
      <c r="D25" s="75">
        <f>'2. 2013 Continuity Schedule'!CP48</f>
        <v>0</v>
      </c>
      <c r="E25" s="145"/>
      <c r="F25" s="75">
        <f>IFERROR(IF(F$4="",0,IF($E25="kWh",VLOOKUP(F$4,'4. Billing Determinants'!$B$19:$O$41,4,0)/'4. Billing Determinants'!$E$41*$D25,IF($E25="kW",VLOOKUP(F$4,'4. Billing Determinants'!$B$19:$O$41,5,0)/'4. Billing Determinants'!$F$41*$D25,IF($E25="Non-RPP kWh",VLOOKUP(F$4,'4. Billing Determinants'!$B$19:$O$41,6,0)/'4. Billing Determinants'!$G$41*$D25,IF($E25="Distribution Rev.",VLOOKUP(F$4,'4. Billing Determinants'!$B$19:$O$41,8,0)/'4. Billing Determinants'!$I$41*$D25, VLOOKUP(F$4,'4. Billing Determinants'!$B$19:$O$41,3,0)/'4. Billing Determinants'!$D$41*$D25))))),0)</f>
        <v>0</v>
      </c>
      <c r="G25" s="75">
        <f>IFERROR(IF(G$4="",0,IF($E25="kWh",VLOOKUP(G$4,'4. Billing Determinants'!$B$19:$O$41,4,0)/'4. Billing Determinants'!$E$41*$D25,IF($E25="kW",VLOOKUP(G$4,'4. Billing Determinants'!$B$19:$O$41,5,0)/'4. Billing Determinants'!$F$41*$D25,IF($E25="Non-RPP kWh",VLOOKUP(G$4,'4. Billing Determinants'!$B$19:$O$41,6,0)/'4. Billing Determinants'!$G$41*$D25,IF($E25="Distribution Rev.",VLOOKUP(G$4,'4. Billing Determinants'!$B$19:$O$41,8,0)/'4. Billing Determinants'!$I$41*$D25, VLOOKUP(G$4,'4. Billing Determinants'!$B$19:$O$41,3,0)/'4. Billing Determinants'!$D$41*$D25))))),0)</f>
        <v>0</v>
      </c>
      <c r="H25" s="75">
        <f>IFERROR(IF(H$4="",0,IF($E25="kWh",VLOOKUP(H$4,'4. Billing Determinants'!$B$19:$O$41,4,0)/'4. Billing Determinants'!$E$41*$D25,IF($E25="kW",VLOOKUP(H$4,'4. Billing Determinants'!$B$19:$O$41,5,0)/'4. Billing Determinants'!$F$41*$D25,IF($E25="Non-RPP kWh",VLOOKUP(H$4,'4. Billing Determinants'!$B$19:$O$41,6,0)/'4. Billing Determinants'!$G$41*$D25,IF($E25="Distribution Rev.",VLOOKUP(H$4,'4. Billing Determinants'!$B$19:$O$41,8,0)/'4. Billing Determinants'!$I$41*$D25, VLOOKUP(H$4,'4. Billing Determinants'!$B$19:$O$41,3,0)/'4. Billing Determinants'!$D$41*$D25))))),0)</f>
        <v>0</v>
      </c>
      <c r="I25" s="75">
        <f>IFERROR(IF(I$4="",0,IF($E25="kWh",VLOOKUP(I$4,'4. Billing Determinants'!$B$19:$O$41,4,0)/'4. Billing Determinants'!$E$41*$D25,IF($E25="kW",VLOOKUP(I$4,'4. Billing Determinants'!$B$19:$O$41,5,0)/'4. Billing Determinants'!$F$41*$D25,IF($E25="Non-RPP kWh",VLOOKUP(I$4,'4. Billing Determinants'!$B$19:$O$41,6,0)/'4. Billing Determinants'!$G$41*$D25,IF($E25="Distribution Rev.",VLOOKUP(I$4,'4. Billing Determinants'!$B$19:$O$41,8,0)/'4. Billing Determinants'!$I$41*$D25, VLOOKUP(I$4,'4. Billing Determinants'!$B$19:$O$41,3,0)/'4. Billing Determinants'!$D$41*$D25))))),0)</f>
        <v>0</v>
      </c>
      <c r="J25" s="75">
        <f>IFERROR(IF(J$4="",0,IF($E25="kWh",VLOOKUP(J$4,'4. Billing Determinants'!$B$19:$O$41,4,0)/'4. Billing Determinants'!$E$41*$D25,IF($E25="kW",VLOOKUP(J$4,'4. Billing Determinants'!$B$19:$O$41,5,0)/'4. Billing Determinants'!$F$41*$D25,IF($E25="Non-RPP kWh",VLOOKUP(J$4,'4. Billing Determinants'!$B$19:$O$41,6,0)/'4. Billing Determinants'!$G$41*$D25,IF($E25="Distribution Rev.",VLOOKUP(J$4,'4. Billing Determinants'!$B$19:$O$41,8,0)/'4. Billing Determinants'!$I$41*$D25, VLOOKUP(J$4,'4. Billing Determinants'!$B$19:$O$41,3,0)/'4. Billing Determinants'!$D$41*$D25))))),0)</f>
        <v>0</v>
      </c>
      <c r="K25" s="75">
        <f>IFERROR(IF(K$4="",0,IF($E25="kWh",VLOOKUP(K$4,'4. Billing Determinants'!$B$19:$O$41,4,0)/'4. Billing Determinants'!$E$41*$D25,IF($E25="kW",VLOOKUP(K$4,'4. Billing Determinants'!$B$19:$O$41,5,0)/'4. Billing Determinants'!$F$41*$D25,IF($E25="Non-RPP kWh",VLOOKUP(K$4,'4. Billing Determinants'!$B$19:$O$41,6,0)/'4. Billing Determinants'!$G$41*$D25,IF($E25="Distribution Rev.",VLOOKUP(K$4,'4. Billing Determinants'!$B$19:$O$41,8,0)/'4. Billing Determinants'!$I$41*$D25, VLOOKUP(K$4,'4. Billing Determinants'!$B$19:$O$41,3,0)/'4. Billing Determinants'!$D$41*$D25))))),0)</f>
        <v>0</v>
      </c>
      <c r="L25" s="75">
        <f>IFERROR(IF(L$4="",0,IF($E25="kWh",VLOOKUP(L$4,'4. Billing Determinants'!$B$19:$O$41,4,0)/'4. Billing Determinants'!$E$41*$D25,IF($E25="kW",VLOOKUP(L$4,'4. Billing Determinants'!$B$19:$O$41,5,0)/'4. Billing Determinants'!$F$41*$D25,IF($E25="Non-RPP kWh",VLOOKUP(L$4,'4. Billing Determinants'!$B$19:$O$41,6,0)/'4. Billing Determinants'!$G$41*$D25,IF($E25="Distribution Rev.",VLOOKUP(L$4,'4. Billing Determinants'!$B$19:$O$41,8,0)/'4. Billing Determinants'!$I$41*$D25, VLOOKUP(L$4,'4. Billing Determinants'!$B$19:$O$41,3,0)/'4. Billing Determinants'!$D$41*$D25))))),0)</f>
        <v>0</v>
      </c>
      <c r="M25" s="75">
        <f>IFERROR(IF(M$4="",0,IF($E25="kWh",VLOOKUP(M$4,'4. Billing Determinants'!$B$19:$O$41,4,0)/'4. Billing Determinants'!$E$41*$D25,IF($E25="kW",VLOOKUP(M$4,'4. Billing Determinants'!$B$19:$O$41,5,0)/'4. Billing Determinants'!$F$41*$D25,IF($E25="Non-RPP kWh",VLOOKUP(M$4,'4. Billing Determinants'!$B$19:$O$41,6,0)/'4. Billing Determinants'!$G$41*$D25,IF($E25="Distribution Rev.",VLOOKUP(M$4,'4. Billing Determinants'!$B$19:$O$41,8,0)/'4. Billing Determinants'!$I$41*$D25, VLOOKUP(M$4,'4. Billing Determinants'!$B$19:$O$41,3,0)/'4. Billing Determinants'!$D$41*$D25))))),0)</f>
        <v>0</v>
      </c>
      <c r="N25" s="75">
        <f>IFERROR(IF(N$4="",0,IF($E25="kWh",VLOOKUP(N$4,'4. Billing Determinants'!$B$19:$O$41,4,0)/'4. Billing Determinants'!$E$41*$D25,IF($E25="kW",VLOOKUP(N$4,'4. Billing Determinants'!$B$19:$O$41,5,0)/'4. Billing Determinants'!$F$41*$D25,IF($E25="Non-RPP kWh",VLOOKUP(N$4,'4. Billing Determinants'!$B$19:$O$41,6,0)/'4. Billing Determinants'!$G$41*$D25,IF($E25="Distribution Rev.",VLOOKUP(N$4,'4. Billing Determinants'!$B$19:$O$41,8,0)/'4. Billing Determinants'!$I$41*$D25, VLOOKUP(N$4,'4. Billing Determinants'!$B$19:$O$41,3,0)/'4. Billing Determinants'!$D$41*$D25))))),0)</f>
        <v>0</v>
      </c>
      <c r="O25" s="75">
        <f>IFERROR(IF(O$4="",0,IF($E25="kWh",VLOOKUP(O$4,'4. Billing Determinants'!$B$19:$O$41,4,0)/'4. Billing Determinants'!$E$41*$D25,IF($E25="kW",VLOOKUP(O$4,'4. Billing Determinants'!$B$19:$O$41,5,0)/'4. Billing Determinants'!$F$41*$D25,IF($E25="Non-RPP kWh",VLOOKUP(O$4,'4. Billing Determinants'!$B$19:$O$41,6,0)/'4. Billing Determinants'!$G$41*$D25,IF($E25="Distribution Rev.",VLOOKUP(O$4,'4. Billing Determinants'!$B$19:$O$41,8,0)/'4. Billing Determinants'!$I$41*$D25, VLOOKUP(O$4,'4. Billing Determinants'!$B$19:$O$41,3,0)/'4. Billing Determinants'!$D$41*$D25))))),0)</f>
        <v>0</v>
      </c>
      <c r="P25" s="75">
        <f>IFERROR(IF(P$4="",0,IF($E25="kWh",VLOOKUP(P$4,'4. Billing Determinants'!$B$19:$O$41,4,0)/'4. Billing Determinants'!$E$41*$D25,IF($E25="kW",VLOOKUP(P$4,'4. Billing Determinants'!$B$19:$O$41,5,0)/'4. Billing Determinants'!$F$41*$D25,IF($E25="Non-RPP kWh",VLOOKUP(P$4,'4. Billing Determinants'!$B$19:$O$41,6,0)/'4. Billing Determinants'!$G$41*$D25,IF($E25="Distribution Rev.",VLOOKUP(P$4,'4. Billing Determinants'!$B$19:$O$41,8,0)/'4. Billing Determinants'!$I$41*$D25, VLOOKUP(P$4,'4. Billing Determinants'!$B$19:$O$41,3,0)/'4. Billing Determinants'!$D$41*$D25))))),0)</f>
        <v>0</v>
      </c>
      <c r="Q25" s="75">
        <f>IFERROR(IF(Q$4="",0,IF($E25="kWh",VLOOKUP(Q$4,'4. Billing Determinants'!$B$19:$O$41,4,0)/'4. Billing Determinants'!$E$41*$D25,IF($E25="kW",VLOOKUP(Q$4,'4. Billing Determinants'!$B$19:$O$41,5,0)/'4. Billing Determinants'!$F$41*$D25,IF($E25="Non-RPP kWh",VLOOKUP(Q$4,'4. Billing Determinants'!$B$19:$O$41,6,0)/'4. Billing Determinants'!$G$41*$D25,IF($E25="Distribution Rev.",VLOOKUP(Q$4,'4. Billing Determinants'!$B$19:$O$41,8,0)/'4. Billing Determinants'!$I$41*$D25, VLOOKUP(Q$4,'4. Billing Determinants'!$B$19:$O$41,3,0)/'4. Billing Determinants'!$D$41*$D25))))),0)</f>
        <v>0</v>
      </c>
      <c r="R25" s="75">
        <f>IFERROR(IF(R$4="",0,IF($E25="kWh",VLOOKUP(R$4,'4. Billing Determinants'!$B$19:$O$41,4,0)/'4. Billing Determinants'!$E$41*$D25,IF($E25="kW",VLOOKUP(R$4,'4. Billing Determinants'!$B$19:$O$41,5,0)/'4. Billing Determinants'!$F$41*$D25,IF($E25="Non-RPP kWh",VLOOKUP(R$4,'4. Billing Determinants'!$B$19:$O$41,6,0)/'4. Billing Determinants'!$G$41*$D25,IF($E25="Distribution Rev.",VLOOKUP(R$4,'4. Billing Determinants'!$B$19:$O$41,8,0)/'4. Billing Determinants'!$I$41*$D25, VLOOKUP(R$4,'4. Billing Determinants'!$B$19:$O$41,3,0)/'4. Billing Determinants'!$D$41*$D25))))),0)</f>
        <v>0</v>
      </c>
      <c r="S25" s="75">
        <f>IFERROR(IF(S$4="",0,IF($E25="kWh",VLOOKUP(S$4,'4. Billing Determinants'!$B$19:$O$41,4,0)/'4. Billing Determinants'!$E$41*$D25,IF($E25="kW",VLOOKUP(S$4,'4. Billing Determinants'!$B$19:$O$41,5,0)/'4. Billing Determinants'!$F$41*$D25,IF($E25="Non-RPP kWh",VLOOKUP(S$4,'4. Billing Determinants'!$B$19:$O$41,6,0)/'4. Billing Determinants'!$G$41*$D25,IF($E25="Distribution Rev.",VLOOKUP(S$4,'4. Billing Determinants'!$B$19:$O$41,8,0)/'4. Billing Determinants'!$I$41*$D25, VLOOKUP(S$4,'4. Billing Determinants'!$B$19:$O$41,3,0)/'4. Billing Determinants'!$D$41*$D25))))),0)</f>
        <v>0</v>
      </c>
      <c r="T25" s="75">
        <f>IFERROR(IF(T$4="",0,IF($E25="kWh",VLOOKUP(T$4,'4. Billing Determinants'!$B$19:$O$41,4,0)/'4. Billing Determinants'!$E$41*$D25,IF($E25="kW",VLOOKUP(T$4,'4. Billing Determinants'!$B$19:$O$41,5,0)/'4. Billing Determinants'!$F$41*$D25,IF($E25="Non-RPP kWh",VLOOKUP(T$4,'4. Billing Determinants'!$B$19:$O$41,6,0)/'4. Billing Determinants'!$G$41*$D25,IF($E25="Distribution Rev.",VLOOKUP(T$4,'4. Billing Determinants'!$B$19:$O$41,8,0)/'4. Billing Determinants'!$I$41*$D25, VLOOKUP(T$4,'4. Billing Determinants'!$B$19:$O$41,3,0)/'4. Billing Determinants'!$D$41*$D25))))),0)</f>
        <v>0</v>
      </c>
      <c r="U25" s="75">
        <f>IFERROR(IF(U$4="",0,IF($E25="kWh",VLOOKUP(U$4,'4. Billing Determinants'!$B$19:$O$41,4,0)/'4. Billing Determinants'!$E$41*$D25,IF($E25="kW",VLOOKUP(U$4,'4. Billing Determinants'!$B$19:$O$41,5,0)/'4. Billing Determinants'!$F$41*$D25,IF($E25="Non-RPP kWh",VLOOKUP(U$4,'4. Billing Determinants'!$B$19:$O$41,6,0)/'4. Billing Determinants'!$G$41*$D25,IF($E25="Distribution Rev.",VLOOKUP(U$4,'4. Billing Determinants'!$B$19:$O$41,8,0)/'4. Billing Determinants'!$I$41*$D25, VLOOKUP(U$4,'4. Billing Determinants'!$B$19:$O$41,3,0)/'4. Billing Determinants'!$D$41*$D25))))),0)</f>
        <v>0</v>
      </c>
      <c r="V25" s="75">
        <f>IFERROR(IF(V$4="",0,IF($E25="kWh",VLOOKUP(V$4,'4. Billing Determinants'!$B$19:$O$41,4,0)/'4. Billing Determinants'!$E$41*$D25,IF($E25="kW",VLOOKUP(V$4,'4. Billing Determinants'!$B$19:$O$41,5,0)/'4. Billing Determinants'!$F$41*$D25,IF($E25="Non-RPP kWh",VLOOKUP(V$4,'4. Billing Determinants'!$B$19:$O$41,6,0)/'4. Billing Determinants'!$G$41*$D25,IF($E25="Distribution Rev.",VLOOKUP(V$4,'4. Billing Determinants'!$B$19:$O$41,8,0)/'4. Billing Determinants'!$I$41*$D25, VLOOKUP(V$4,'4. Billing Determinants'!$B$19:$O$41,3,0)/'4. Billing Determinants'!$D$41*$D25))))),0)</f>
        <v>0</v>
      </c>
      <c r="W25" s="75">
        <f>IFERROR(IF(W$4="",0,IF($E25="kWh",VLOOKUP(W$4,'4. Billing Determinants'!$B$19:$O$41,4,0)/'4. Billing Determinants'!$E$41*$D25,IF($E25="kW",VLOOKUP(W$4,'4. Billing Determinants'!$B$19:$O$41,5,0)/'4. Billing Determinants'!$F$41*$D25,IF($E25="Non-RPP kWh",VLOOKUP(W$4,'4. Billing Determinants'!$B$19:$O$41,6,0)/'4. Billing Determinants'!$G$41*$D25,IF($E25="Distribution Rev.",VLOOKUP(W$4,'4. Billing Determinants'!$B$19:$O$41,8,0)/'4. Billing Determinants'!$I$41*$D25, VLOOKUP(W$4,'4. Billing Determinants'!$B$19:$O$41,3,0)/'4. Billing Determinants'!$D$41*$D25))))),0)</f>
        <v>0</v>
      </c>
      <c r="X25" s="75">
        <f>IFERROR(IF(X$4="",0,IF($E25="kWh",VLOOKUP(X$4,'4. Billing Determinants'!$B$19:$O$41,4,0)/'4. Billing Determinants'!$E$41*$D25,IF($E25="kW",VLOOKUP(X$4,'4. Billing Determinants'!$B$19:$O$41,5,0)/'4. Billing Determinants'!$F$41*$D25,IF($E25="Non-RPP kWh",VLOOKUP(X$4,'4. Billing Determinants'!$B$19:$O$41,6,0)/'4. Billing Determinants'!$G$41*$D25,IF($E25="Distribution Rev.",VLOOKUP(X$4,'4. Billing Determinants'!$B$19:$O$41,8,0)/'4. Billing Determinants'!$I$41*$D25, VLOOKUP(X$4,'4. Billing Determinants'!$B$19:$O$41,3,0)/'4. Billing Determinants'!$D$41*$D25))))),0)</f>
        <v>0</v>
      </c>
      <c r="Y25" s="75">
        <f>IFERROR(IF(Y$4="",0,IF($E25="kWh",VLOOKUP(Y$4,'4. Billing Determinants'!$B$19:$O$41,4,0)/'4. Billing Determinants'!$E$41*$D25,IF($E25="kW",VLOOKUP(Y$4,'4. Billing Determinants'!$B$19:$O$41,5,0)/'4. Billing Determinants'!$F$41*$D25,IF($E25="Non-RPP kWh",VLOOKUP(Y$4,'4. Billing Determinants'!$B$19:$O$41,6,0)/'4. Billing Determinants'!$G$41*$D25,IF($E25="Distribution Rev.",VLOOKUP(Y$4,'4. Billing Determinants'!$B$19:$O$41,8,0)/'4. Billing Determinants'!$I$41*$D25, VLOOKUP(Y$4,'4. Billing Determinants'!$B$19:$O$41,3,0)/'4. Billing Determinants'!$D$41*$D25))))),0)</f>
        <v>0</v>
      </c>
    </row>
    <row r="26" spans="2:25" x14ac:dyDescent="0.2">
      <c r="B26" s="73" t="s">
        <v>17</v>
      </c>
      <c r="C26" s="74">
        <v>1525</v>
      </c>
      <c r="D26" s="75">
        <f>'2. 2013 Continuity Schedule'!CP49</f>
        <v>0</v>
      </c>
      <c r="E26" s="145"/>
      <c r="F26" s="75">
        <f>IFERROR(IF(F$4="",0,IF($E26="kWh",VLOOKUP(F$4,'4. Billing Determinants'!$B$19:$O$41,4,0)/'4. Billing Determinants'!$E$41*$D26,IF($E26="kW",VLOOKUP(F$4,'4. Billing Determinants'!$B$19:$O$41,5,0)/'4. Billing Determinants'!$F$41*$D26,IF($E26="Non-RPP kWh",VLOOKUP(F$4,'4. Billing Determinants'!$B$19:$O$41,6,0)/'4. Billing Determinants'!$G$41*$D26,IF($E26="Distribution Rev.",VLOOKUP(F$4,'4. Billing Determinants'!$B$19:$O$41,8,0)/'4. Billing Determinants'!$I$41*$D26, VLOOKUP(F$4,'4. Billing Determinants'!$B$19:$O$41,3,0)/'4. Billing Determinants'!$D$41*$D26))))),0)</f>
        <v>0</v>
      </c>
      <c r="G26" s="75">
        <f>IFERROR(IF(G$4="",0,IF($E26="kWh",VLOOKUP(G$4,'4. Billing Determinants'!$B$19:$O$41,4,0)/'4. Billing Determinants'!$E$41*$D26,IF($E26="kW",VLOOKUP(G$4,'4. Billing Determinants'!$B$19:$O$41,5,0)/'4. Billing Determinants'!$F$41*$D26,IF($E26="Non-RPP kWh",VLOOKUP(G$4,'4. Billing Determinants'!$B$19:$O$41,6,0)/'4. Billing Determinants'!$G$41*$D26,IF($E26="Distribution Rev.",VLOOKUP(G$4,'4. Billing Determinants'!$B$19:$O$41,8,0)/'4. Billing Determinants'!$I$41*$D26, VLOOKUP(G$4,'4. Billing Determinants'!$B$19:$O$41,3,0)/'4. Billing Determinants'!$D$41*$D26))))),0)</f>
        <v>0</v>
      </c>
      <c r="H26" s="75">
        <f>IFERROR(IF(H$4="",0,IF($E26="kWh",VLOOKUP(H$4,'4. Billing Determinants'!$B$19:$O$41,4,0)/'4. Billing Determinants'!$E$41*$D26,IF($E26="kW",VLOOKUP(H$4,'4. Billing Determinants'!$B$19:$O$41,5,0)/'4. Billing Determinants'!$F$41*$D26,IF($E26="Non-RPP kWh",VLOOKUP(H$4,'4. Billing Determinants'!$B$19:$O$41,6,0)/'4. Billing Determinants'!$G$41*$D26,IF($E26="Distribution Rev.",VLOOKUP(H$4,'4. Billing Determinants'!$B$19:$O$41,8,0)/'4. Billing Determinants'!$I$41*$D26, VLOOKUP(H$4,'4. Billing Determinants'!$B$19:$O$41,3,0)/'4. Billing Determinants'!$D$41*$D26))))),0)</f>
        <v>0</v>
      </c>
      <c r="I26" s="75">
        <f>IFERROR(IF(I$4="",0,IF($E26="kWh",VLOOKUP(I$4,'4. Billing Determinants'!$B$19:$O$41,4,0)/'4. Billing Determinants'!$E$41*$D26,IF($E26="kW",VLOOKUP(I$4,'4. Billing Determinants'!$B$19:$O$41,5,0)/'4. Billing Determinants'!$F$41*$D26,IF($E26="Non-RPP kWh",VLOOKUP(I$4,'4. Billing Determinants'!$B$19:$O$41,6,0)/'4. Billing Determinants'!$G$41*$D26,IF($E26="Distribution Rev.",VLOOKUP(I$4,'4. Billing Determinants'!$B$19:$O$41,8,0)/'4. Billing Determinants'!$I$41*$D26, VLOOKUP(I$4,'4. Billing Determinants'!$B$19:$O$41,3,0)/'4. Billing Determinants'!$D$41*$D26))))),0)</f>
        <v>0</v>
      </c>
      <c r="J26" s="75">
        <f>IFERROR(IF(J$4="",0,IF($E26="kWh",VLOOKUP(J$4,'4. Billing Determinants'!$B$19:$O$41,4,0)/'4. Billing Determinants'!$E$41*$D26,IF($E26="kW",VLOOKUP(J$4,'4. Billing Determinants'!$B$19:$O$41,5,0)/'4. Billing Determinants'!$F$41*$D26,IF($E26="Non-RPP kWh",VLOOKUP(J$4,'4. Billing Determinants'!$B$19:$O$41,6,0)/'4. Billing Determinants'!$G$41*$D26,IF($E26="Distribution Rev.",VLOOKUP(J$4,'4. Billing Determinants'!$B$19:$O$41,8,0)/'4. Billing Determinants'!$I$41*$D26, VLOOKUP(J$4,'4. Billing Determinants'!$B$19:$O$41,3,0)/'4. Billing Determinants'!$D$41*$D26))))),0)</f>
        <v>0</v>
      </c>
      <c r="K26" s="75">
        <f>IFERROR(IF(K$4="",0,IF($E26="kWh",VLOOKUP(K$4,'4. Billing Determinants'!$B$19:$O$41,4,0)/'4. Billing Determinants'!$E$41*$D26,IF($E26="kW",VLOOKUP(K$4,'4. Billing Determinants'!$B$19:$O$41,5,0)/'4. Billing Determinants'!$F$41*$D26,IF($E26="Non-RPP kWh",VLOOKUP(K$4,'4. Billing Determinants'!$B$19:$O$41,6,0)/'4. Billing Determinants'!$G$41*$D26,IF($E26="Distribution Rev.",VLOOKUP(K$4,'4. Billing Determinants'!$B$19:$O$41,8,0)/'4. Billing Determinants'!$I$41*$D26, VLOOKUP(K$4,'4. Billing Determinants'!$B$19:$O$41,3,0)/'4. Billing Determinants'!$D$41*$D26))))),0)</f>
        <v>0</v>
      </c>
      <c r="L26" s="75">
        <f>IFERROR(IF(L$4="",0,IF($E26="kWh",VLOOKUP(L$4,'4. Billing Determinants'!$B$19:$O$41,4,0)/'4. Billing Determinants'!$E$41*$D26,IF($E26="kW",VLOOKUP(L$4,'4. Billing Determinants'!$B$19:$O$41,5,0)/'4. Billing Determinants'!$F$41*$D26,IF($E26="Non-RPP kWh",VLOOKUP(L$4,'4. Billing Determinants'!$B$19:$O$41,6,0)/'4. Billing Determinants'!$G$41*$D26,IF($E26="Distribution Rev.",VLOOKUP(L$4,'4. Billing Determinants'!$B$19:$O$41,8,0)/'4. Billing Determinants'!$I$41*$D26, VLOOKUP(L$4,'4. Billing Determinants'!$B$19:$O$41,3,0)/'4. Billing Determinants'!$D$41*$D26))))),0)</f>
        <v>0</v>
      </c>
      <c r="M26" s="75">
        <f>IFERROR(IF(M$4="",0,IF($E26="kWh",VLOOKUP(M$4,'4. Billing Determinants'!$B$19:$O$41,4,0)/'4. Billing Determinants'!$E$41*$D26,IF($E26="kW",VLOOKUP(M$4,'4. Billing Determinants'!$B$19:$O$41,5,0)/'4. Billing Determinants'!$F$41*$D26,IF($E26="Non-RPP kWh",VLOOKUP(M$4,'4. Billing Determinants'!$B$19:$O$41,6,0)/'4. Billing Determinants'!$G$41*$D26,IF($E26="Distribution Rev.",VLOOKUP(M$4,'4. Billing Determinants'!$B$19:$O$41,8,0)/'4. Billing Determinants'!$I$41*$D26, VLOOKUP(M$4,'4. Billing Determinants'!$B$19:$O$41,3,0)/'4. Billing Determinants'!$D$41*$D26))))),0)</f>
        <v>0</v>
      </c>
      <c r="N26" s="75">
        <f>IFERROR(IF(N$4="",0,IF($E26="kWh",VLOOKUP(N$4,'4. Billing Determinants'!$B$19:$O$41,4,0)/'4. Billing Determinants'!$E$41*$D26,IF($E26="kW",VLOOKUP(N$4,'4. Billing Determinants'!$B$19:$O$41,5,0)/'4. Billing Determinants'!$F$41*$D26,IF($E26="Non-RPP kWh",VLOOKUP(N$4,'4. Billing Determinants'!$B$19:$O$41,6,0)/'4. Billing Determinants'!$G$41*$D26,IF($E26="Distribution Rev.",VLOOKUP(N$4,'4. Billing Determinants'!$B$19:$O$41,8,0)/'4. Billing Determinants'!$I$41*$D26, VLOOKUP(N$4,'4. Billing Determinants'!$B$19:$O$41,3,0)/'4. Billing Determinants'!$D$41*$D26))))),0)</f>
        <v>0</v>
      </c>
      <c r="O26" s="75">
        <f>IFERROR(IF(O$4="",0,IF($E26="kWh",VLOOKUP(O$4,'4. Billing Determinants'!$B$19:$O$41,4,0)/'4. Billing Determinants'!$E$41*$D26,IF($E26="kW",VLOOKUP(O$4,'4. Billing Determinants'!$B$19:$O$41,5,0)/'4. Billing Determinants'!$F$41*$D26,IF($E26="Non-RPP kWh",VLOOKUP(O$4,'4. Billing Determinants'!$B$19:$O$41,6,0)/'4. Billing Determinants'!$G$41*$D26,IF($E26="Distribution Rev.",VLOOKUP(O$4,'4. Billing Determinants'!$B$19:$O$41,8,0)/'4. Billing Determinants'!$I$41*$D26, VLOOKUP(O$4,'4. Billing Determinants'!$B$19:$O$41,3,0)/'4. Billing Determinants'!$D$41*$D26))))),0)</f>
        <v>0</v>
      </c>
      <c r="P26" s="75">
        <f>IFERROR(IF(P$4="",0,IF($E26="kWh",VLOOKUP(P$4,'4. Billing Determinants'!$B$19:$O$41,4,0)/'4. Billing Determinants'!$E$41*$D26,IF($E26="kW",VLOOKUP(P$4,'4. Billing Determinants'!$B$19:$O$41,5,0)/'4. Billing Determinants'!$F$41*$D26,IF($E26="Non-RPP kWh",VLOOKUP(P$4,'4. Billing Determinants'!$B$19:$O$41,6,0)/'4. Billing Determinants'!$G$41*$D26,IF($E26="Distribution Rev.",VLOOKUP(P$4,'4. Billing Determinants'!$B$19:$O$41,8,0)/'4. Billing Determinants'!$I$41*$D26, VLOOKUP(P$4,'4. Billing Determinants'!$B$19:$O$41,3,0)/'4. Billing Determinants'!$D$41*$D26))))),0)</f>
        <v>0</v>
      </c>
      <c r="Q26" s="75">
        <f>IFERROR(IF(Q$4="",0,IF($E26="kWh",VLOOKUP(Q$4,'4. Billing Determinants'!$B$19:$O$41,4,0)/'4. Billing Determinants'!$E$41*$D26,IF($E26="kW",VLOOKUP(Q$4,'4. Billing Determinants'!$B$19:$O$41,5,0)/'4. Billing Determinants'!$F$41*$D26,IF($E26="Non-RPP kWh",VLOOKUP(Q$4,'4. Billing Determinants'!$B$19:$O$41,6,0)/'4. Billing Determinants'!$G$41*$D26,IF($E26="Distribution Rev.",VLOOKUP(Q$4,'4. Billing Determinants'!$B$19:$O$41,8,0)/'4. Billing Determinants'!$I$41*$D26, VLOOKUP(Q$4,'4. Billing Determinants'!$B$19:$O$41,3,0)/'4. Billing Determinants'!$D$41*$D26))))),0)</f>
        <v>0</v>
      </c>
      <c r="R26" s="75">
        <f>IFERROR(IF(R$4="",0,IF($E26="kWh",VLOOKUP(R$4,'4. Billing Determinants'!$B$19:$O$41,4,0)/'4. Billing Determinants'!$E$41*$D26,IF($E26="kW",VLOOKUP(R$4,'4. Billing Determinants'!$B$19:$O$41,5,0)/'4. Billing Determinants'!$F$41*$D26,IF($E26="Non-RPP kWh",VLOOKUP(R$4,'4. Billing Determinants'!$B$19:$O$41,6,0)/'4. Billing Determinants'!$G$41*$D26,IF($E26="Distribution Rev.",VLOOKUP(R$4,'4. Billing Determinants'!$B$19:$O$41,8,0)/'4. Billing Determinants'!$I$41*$D26, VLOOKUP(R$4,'4. Billing Determinants'!$B$19:$O$41,3,0)/'4. Billing Determinants'!$D$41*$D26))))),0)</f>
        <v>0</v>
      </c>
      <c r="S26" s="75">
        <f>IFERROR(IF(S$4="",0,IF($E26="kWh",VLOOKUP(S$4,'4. Billing Determinants'!$B$19:$O$41,4,0)/'4. Billing Determinants'!$E$41*$D26,IF($E26="kW",VLOOKUP(S$4,'4. Billing Determinants'!$B$19:$O$41,5,0)/'4. Billing Determinants'!$F$41*$D26,IF($E26="Non-RPP kWh",VLOOKUP(S$4,'4. Billing Determinants'!$B$19:$O$41,6,0)/'4. Billing Determinants'!$G$41*$D26,IF($E26="Distribution Rev.",VLOOKUP(S$4,'4. Billing Determinants'!$B$19:$O$41,8,0)/'4. Billing Determinants'!$I$41*$D26, VLOOKUP(S$4,'4. Billing Determinants'!$B$19:$O$41,3,0)/'4. Billing Determinants'!$D$41*$D26))))),0)</f>
        <v>0</v>
      </c>
      <c r="T26" s="75">
        <f>IFERROR(IF(T$4="",0,IF($E26="kWh",VLOOKUP(T$4,'4. Billing Determinants'!$B$19:$O$41,4,0)/'4. Billing Determinants'!$E$41*$D26,IF($E26="kW",VLOOKUP(T$4,'4. Billing Determinants'!$B$19:$O$41,5,0)/'4. Billing Determinants'!$F$41*$D26,IF($E26="Non-RPP kWh",VLOOKUP(T$4,'4. Billing Determinants'!$B$19:$O$41,6,0)/'4. Billing Determinants'!$G$41*$D26,IF($E26="Distribution Rev.",VLOOKUP(T$4,'4. Billing Determinants'!$B$19:$O$41,8,0)/'4. Billing Determinants'!$I$41*$D26, VLOOKUP(T$4,'4. Billing Determinants'!$B$19:$O$41,3,0)/'4. Billing Determinants'!$D$41*$D26))))),0)</f>
        <v>0</v>
      </c>
      <c r="U26" s="75">
        <f>IFERROR(IF(U$4="",0,IF($E26="kWh",VLOOKUP(U$4,'4. Billing Determinants'!$B$19:$O$41,4,0)/'4. Billing Determinants'!$E$41*$D26,IF($E26="kW",VLOOKUP(U$4,'4. Billing Determinants'!$B$19:$O$41,5,0)/'4. Billing Determinants'!$F$41*$D26,IF($E26="Non-RPP kWh",VLOOKUP(U$4,'4. Billing Determinants'!$B$19:$O$41,6,0)/'4. Billing Determinants'!$G$41*$D26,IF($E26="Distribution Rev.",VLOOKUP(U$4,'4. Billing Determinants'!$B$19:$O$41,8,0)/'4. Billing Determinants'!$I$41*$D26, VLOOKUP(U$4,'4. Billing Determinants'!$B$19:$O$41,3,0)/'4. Billing Determinants'!$D$41*$D26))))),0)</f>
        <v>0</v>
      </c>
      <c r="V26" s="75">
        <f>IFERROR(IF(V$4="",0,IF($E26="kWh",VLOOKUP(V$4,'4. Billing Determinants'!$B$19:$O$41,4,0)/'4. Billing Determinants'!$E$41*$D26,IF($E26="kW",VLOOKUP(V$4,'4. Billing Determinants'!$B$19:$O$41,5,0)/'4. Billing Determinants'!$F$41*$D26,IF($E26="Non-RPP kWh",VLOOKUP(V$4,'4. Billing Determinants'!$B$19:$O$41,6,0)/'4. Billing Determinants'!$G$41*$D26,IF($E26="Distribution Rev.",VLOOKUP(V$4,'4. Billing Determinants'!$B$19:$O$41,8,0)/'4. Billing Determinants'!$I$41*$D26, VLOOKUP(V$4,'4. Billing Determinants'!$B$19:$O$41,3,0)/'4. Billing Determinants'!$D$41*$D26))))),0)</f>
        <v>0</v>
      </c>
      <c r="W26" s="75">
        <f>IFERROR(IF(W$4="",0,IF($E26="kWh",VLOOKUP(W$4,'4. Billing Determinants'!$B$19:$O$41,4,0)/'4. Billing Determinants'!$E$41*$D26,IF($E26="kW",VLOOKUP(W$4,'4. Billing Determinants'!$B$19:$O$41,5,0)/'4. Billing Determinants'!$F$41*$D26,IF($E26="Non-RPP kWh",VLOOKUP(W$4,'4. Billing Determinants'!$B$19:$O$41,6,0)/'4. Billing Determinants'!$G$41*$D26,IF($E26="Distribution Rev.",VLOOKUP(W$4,'4. Billing Determinants'!$B$19:$O$41,8,0)/'4. Billing Determinants'!$I$41*$D26, VLOOKUP(W$4,'4. Billing Determinants'!$B$19:$O$41,3,0)/'4. Billing Determinants'!$D$41*$D26))))),0)</f>
        <v>0</v>
      </c>
      <c r="X26" s="75">
        <f>IFERROR(IF(X$4="",0,IF($E26="kWh",VLOOKUP(X$4,'4. Billing Determinants'!$B$19:$O$41,4,0)/'4. Billing Determinants'!$E$41*$D26,IF($E26="kW",VLOOKUP(X$4,'4. Billing Determinants'!$B$19:$O$41,5,0)/'4. Billing Determinants'!$F$41*$D26,IF($E26="Non-RPP kWh",VLOOKUP(X$4,'4. Billing Determinants'!$B$19:$O$41,6,0)/'4. Billing Determinants'!$G$41*$D26,IF($E26="Distribution Rev.",VLOOKUP(X$4,'4. Billing Determinants'!$B$19:$O$41,8,0)/'4. Billing Determinants'!$I$41*$D26, VLOOKUP(X$4,'4. Billing Determinants'!$B$19:$O$41,3,0)/'4. Billing Determinants'!$D$41*$D26))))),0)</f>
        <v>0</v>
      </c>
      <c r="Y26" s="75">
        <f>IFERROR(IF(Y$4="",0,IF($E26="kWh",VLOOKUP(Y$4,'4. Billing Determinants'!$B$19:$O$41,4,0)/'4. Billing Determinants'!$E$41*$D26,IF($E26="kW",VLOOKUP(Y$4,'4. Billing Determinants'!$B$19:$O$41,5,0)/'4. Billing Determinants'!$F$41*$D26,IF($E26="Non-RPP kWh",VLOOKUP(Y$4,'4. Billing Determinants'!$B$19:$O$41,6,0)/'4. Billing Determinants'!$G$41*$D26,IF($E26="Distribution Rev.",VLOOKUP(Y$4,'4. Billing Determinants'!$B$19:$O$41,8,0)/'4. Billing Determinants'!$I$41*$D26, VLOOKUP(Y$4,'4. Billing Determinants'!$B$19:$O$41,3,0)/'4. Billing Determinants'!$D$41*$D26))))),0)</f>
        <v>0</v>
      </c>
    </row>
    <row r="27" spans="2:25" x14ac:dyDescent="0.2">
      <c r="B27" s="73" t="s">
        <v>64</v>
      </c>
      <c r="C27" s="74">
        <v>1531</v>
      </c>
      <c r="D27" s="75">
        <f>'2. 2013 Continuity Schedule'!CP50</f>
        <v>0</v>
      </c>
      <c r="E27" s="145"/>
      <c r="F27" s="75">
        <f>IFERROR(IF(F$4="",0,IF($E27="kWh",VLOOKUP(F$4,'4. Billing Determinants'!$B$19:$O$41,4,0)/'4. Billing Determinants'!$E$41*$D27,IF($E27="kW",VLOOKUP(F$4,'4. Billing Determinants'!$B$19:$O$41,5,0)/'4. Billing Determinants'!$F$41*$D27,IF($E27="Non-RPP kWh",VLOOKUP(F$4,'4. Billing Determinants'!$B$19:$O$41,6,0)/'4. Billing Determinants'!$G$41*$D27,IF($E27="Distribution Rev.",VLOOKUP(F$4,'4. Billing Determinants'!$B$19:$O$41,8,0)/'4. Billing Determinants'!$I$41*$D27, VLOOKUP(F$4,'4. Billing Determinants'!$B$19:$O$41,3,0)/'4. Billing Determinants'!$D$41*$D27))))),0)</f>
        <v>0</v>
      </c>
      <c r="G27" s="75">
        <f>IFERROR(IF(G$4="",0,IF($E27="kWh",VLOOKUP(G$4,'4. Billing Determinants'!$B$19:$O$41,4,0)/'4. Billing Determinants'!$E$41*$D27,IF($E27="kW",VLOOKUP(G$4,'4. Billing Determinants'!$B$19:$O$41,5,0)/'4. Billing Determinants'!$F$41*$D27,IF($E27="Non-RPP kWh",VLOOKUP(G$4,'4. Billing Determinants'!$B$19:$O$41,6,0)/'4. Billing Determinants'!$G$41*$D27,IF($E27="Distribution Rev.",VLOOKUP(G$4,'4. Billing Determinants'!$B$19:$O$41,8,0)/'4. Billing Determinants'!$I$41*$D27, VLOOKUP(G$4,'4. Billing Determinants'!$B$19:$O$41,3,0)/'4. Billing Determinants'!$D$41*$D27))))),0)</f>
        <v>0</v>
      </c>
      <c r="H27" s="75">
        <f>IFERROR(IF(H$4="",0,IF($E27="kWh",VLOOKUP(H$4,'4. Billing Determinants'!$B$19:$O$41,4,0)/'4. Billing Determinants'!$E$41*$D27,IF($E27="kW",VLOOKUP(H$4,'4. Billing Determinants'!$B$19:$O$41,5,0)/'4. Billing Determinants'!$F$41*$D27,IF($E27="Non-RPP kWh",VLOOKUP(H$4,'4. Billing Determinants'!$B$19:$O$41,6,0)/'4. Billing Determinants'!$G$41*$D27,IF($E27="Distribution Rev.",VLOOKUP(H$4,'4. Billing Determinants'!$B$19:$O$41,8,0)/'4. Billing Determinants'!$I$41*$D27, VLOOKUP(H$4,'4. Billing Determinants'!$B$19:$O$41,3,0)/'4. Billing Determinants'!$D$41*$D27))))),0)</f>
        <v>0</v>
      </c>
      <c r="I27" s="75">
        <f>IFERROR(IF(I$4="",0,IF($E27="kWh",VLOOKUP(I$4,'4. Billing Determinants'!$B$19:$O$41,4,0)/'4. Billing Determinants'!$E$41*$D27,IF($E27="kW",VLOOKUP(I$4,'4. Billing Determinants'!$B$19:$O$41,5,0)/'4. Billing Determinants'!$F$41*$D27,IF($E27="Non-RPP kWh",VLOOKUP(I$4,'4. Billing Determinants'!$B$19:$O$41,6,0)/'4. Billing Determinants'!$G$41*$D27,IF($E27="Distribution Rev.",VLOOKUP(I$4,'4. Billing Determinants'!$B$19:$O$41,8,0)/'4. Billing Determinants'!$I$41*$D27, VLOOKUP(I$4,'4. Billing Determinants'!$B$19:$O$41,3,0)/'4. Billing Determinants'!$D$41*$D27))))),0)</f>
        <v>0</v>
      </c>
      <c r="J27" s="75">
        <f>IFERROR(IF(J$4="",0,IF($E27="kWh",VLOOKUP(J$4,'4. Billing Determinants'!$B$19:$O$41,4,0)/'4. Billing Determinants'!$E$41*$D27,IF($E27="kW",VLOOKUP(J$4,'4. Billing Determinants'!$B$19:$O$41,5,0)/'4. Billing Determinants'!$F$41*$D27,IF($E27="Non-RPP kWh",VLOOKUP(J$4,'4. Billing Determinants'!$B$19:$O$41,6,0)/'4. Billing Determinants'!$G$41*$D27,IF($E27="Distribution Rev.",VLOOKUP(J$4,'4. Billing Determinants'!$B$19:$O$41,8,0)/'4. Billing Determinants'!$I$41*$D27, VLOOKUP(J$4,'4. Billing Determinants'!$B$19:$O$41,3,0)/'4. Billing Determinants'!$D$41*$D27))))),0)</f>
        <v>0</v>
      </c>
      <c r="K27" s="75">
        <f>IFERROR(IF(K$4="",0,IF($E27="kWh",VLOOKUP(K$4,'4. Billing Determinants'!$B$19:$O$41,4,0)/'4. Billing Determinants'!$E$41*$D27,IF($E27="kW",VLOOKUP(K$4,'4. Billing Determinants'!$B$19:$O$41,5,0)/'4. Billing Determinants'!$F$41*$D27,IF($E27="Non-RPP kWh",VLOOKUP(K$4,'4. Billing Determinants'!$B$19:$O$41,6,0)/'4. Billing Determinants'!$G$41*$D27,IF($E27="Distribution Rev.",VLOOKUP(K$4,'4. Billing Determinants'!$B$19:$O$41,8,0)/'4. Billing Determinants'!$I$41*$D27, VLOOKUP(K$4,'4. Billing Determinants'!$B$19:$O$41,3,0)/'4. Billing Determinants'!$D$41*$D27))))),0)</f>
        <v>0</v>
      </c>
      <c r="L27" s="75">
        <f>IFERROR(IF(L$4="",0,IF($E27="kWh",VLOOKUP(L$4,'4. Billing Determinants'!$B$19:$O$41,4,0)/'4. Billing Determinants'!$E$41*$D27,IF($E27="kW",VLOOKUP(L$4,'4. Billing Determinants'!$B$19:$O$41,5,0)/'4. Billing Determinants'!$F$41*$D27,IF($E27="Non-RPP kWh",VLOOKUP(L$4,'4. Billing Determinants'!$B$19:$O$41,6,0)/'4. Billing Determinants'!$G$41*$D27,IF($E27="Distribution Rev.",VLOOKUP(L$4,'4. Billing Determinants'!$B$19:$O$41,8,0)/'4. Billing Determinants'!$I$41*$D27, VLOOKUP(L$4,'4. Billing Determinants'!$B$19:$O$41,3,0)/'4. Billing Determinants'!$D$41*$D27))))),0)</f>
        <v>0</v>
      </c>
      <c r="M27" s="75">
        <f>IFERROR(IF(M$4="",0,IF($E27="kWh",VLOOKUP(M$4,'4. Billing Determinants'!$B$19:$O$41,4,0)/'4. Billing Determinants'!$E$41*$D27,IF($E27="kW",VLOOKUP(M$4,'4. Billing Determinants'!$B$19:$O$41,5,0)/'4. Billing Determinants'!$F$41*$D27,IF($E27="Non-RPP kWh",VLOOKUP(M$4,'4. Billing Determinants'!$B$19:$O$41,6,0)/'4. Billing Determinants'!$G$41*$D27,IF($E27="Distribution Rev.",VLOOKUP(M$4,'4. Billing Determinants'!$B$19:$O$41,8,0)/'4. Billing Determinants'!$I$41*$D27, VLOOKUP(M$4,'4. Billing Determinants'!$B$19:$O$41,3,0)/'4. Billing Determinants'!$D$41*$D27))))),0)</f>
        <v>0</v>
      </c>
      <c r="N27" s="75">
        <f>IFERROR(IF(N$4="",0,IF($E27="kWh",VLOOKUP(N$4,'4. Billing Determinants'!$B$19:$O$41,4,0)/'4. Billing Determinants'!$E$41*$D27,IF($E27="kW",VLOOKUP(N$4,'4. Billing Determinants'!$B$19:$O$41,5,0)/'4. Billing Determinants'!$F$41*$D27,IF($E27="Non-RPP kWh",VLOOKUP(N$4,'4. Billing Determinants'!$B$19:$O$41,6,0)/'4. Billing Determinants'!$G$41*$D27,IF($E27="Distribution Rev.",VLOOKUP(N$4,'4. Billing Determinants'!$B$19:$O$41,8,0)/'4. Billing Determinants'!$I$41*$D27, VLOOKUP(N$4,'4. Billing Determinants'!$B$19:$O$41,3,0)/'4. Billing Determinants'!$D$41*$D27))))),0)</f>
        <v>0</v>
      </c>
      <c r="O27" s="75">
        <f>IFERROR(IF(O$4="",0,IF($E27="kWh",VLOOKUP(O$4,'4. Billing Determinants'!$B$19:$O$41,4,0)/'4. Billing Determinants'!$E$41*$D27,IF($E27="kW",VLOOKUP(O$4,'4. Billing Determinants'!$B$19:$O$41,5,0)/'4. Billing Determinants'!$F$41*$D27,IF($E27="Non-RPP kWh",VLOOKUP(O$4,'4. Billing Determinants'!$B$19:$O$41,6,0)/'4. Billing Determinants'!$G$41*$D27,IF($E27="Distribution Rev.",VLOOKUP(O$4,'4. Billing Determinants'!$B$19:$O$41,8,0)/'4. Billing Determinants'!$I$41*$D27, VLOOKUP(O$4,'4. Billing Determinants'!$B$19:$O$41,3,0)/'4. Billing Determinants'!$D$41*$D27))))),0)</f>
        <v>0</v>
      </c>
      <c r="P27" s="75">
        <f>IFERROR(IF(P$4="",0,IF($E27="kWh",VLOOKUP(P$4,'4. Billing Determinants'!$B$19:$O$41,4,0)/'4. Billing Determinants'!$E$41*$D27,IF($E27="kW",VLOOKUP(P$4,'4. Billing Determinants'!$B$19:$O$41,5,0)/'4. Billing Determinants'!$F$41*$D27,IF($E27="Non-RPP kWh",VLOOKUP(P$4,'4. Billing Determinants'!$B$19:$O$41,6,0)/'4. Billing Determinants'!$G$41*$D27,IF($E27="Distribution Rev.",VLOOKUP(P$4,'4. Billing Determinants'!$B$19:$O$41,8,0)/'4. Billing Determinants'!$I$41*$D27, VLOOKUP(P$4,'4. Billing Determinants'!$B$19:$O$41,3,0)/'4. Billing Determinants'!$D$41*$D27))))),0)</f>
        <v>0</v>
      </c>
      <c r="Q27" s="75">
        <f>IFERROR(IF(Q$4="",0,IF($E27="kWh",VLOOKUP(Q$4,'4. Billing Determinants'!$B$19:$O$41,4,0)/'4. Billing Determinants'!$E$41*$D27,IF($E27="kW",VLOOKUP(Q$4,'4. Billing Determinants'!$B$19:$O$41,5,0)/'4. Billing Determinants'!$F$41*$D27,IF($E27="Non-RPP kWh",VLOOKUP(Q$4,'4. Billing Determinants'!$B$19:$O$41,6,0)/'4. Billing Determinants'!$G$41*$D27,IF($E27="Distribution Rev.",VLOOKUP(Q$4,'4. Billing Determinants'!$B$19:$O$41,8,0)/'4. Billing Determinants'!$I$41*$D27, VLOOKUP(Q$4,'4. Billing Determinants'!$B$19:$O$41,3,0)/'4. Billing Determinants'!$D$41*$D27))))),0)</f>
        <v>0</v>
      </c>
      <c r="R27" s="75">
        <f>IFERROR(IF(R$4="",0,IF($E27="kWh",VLOOKUP(R$4,'4. Billing Determinants'!$B$19:$O$41,4,0)/'4. Billing Determinants'!$E$41*$D27,IF($E27="kW",VLOOKUP(R$4,'4. Billing Determinants'!$B$19:$O$41,5,0)/'4. Billing Determinants'!$F$41*$D27,IF($E27="Non-RPP kWh",VLOOKUP(R$4,'4. Billing Determinants'!$B$19:$O$41,6,0)/'4. Billing Determinants'!$G$41*$D27,IF($E27="Distribution Rev.",VLOOKUP(R$4,'4. Billing Determinants'!$B$19:$O$41,8,0)/'4. Billing Determinants'!$I$41*$D27, VLOOKUP(R$4,'4. Billing Determinants'!$B$19:$O$41,3,0)/'4. Billing Determinants'!$D$41*$D27))))),0)</f>
        <v>0</v>
      </c>
      <c r="S27" s="75">
        <f>IFERROR(IF(S$4="",0,IF($E27="kWh",VLOOKUP(S$4,'4. Billing Determinants'!$B$19:$O$41,4,0)/'4. Billing Determinants'!$E$41*$D27,IF($E27="kW",VLOOKUP(S$4,'4. Billing Determinants'!$B$19:$O$41,5,0)/'4. Billing Determinants'!$F$41*$D27,IF($E27="Non-RPP kWh",VLOOKUP(S$4,'4. Billing Determinants'!$B$19:$O$41,6,0)/'4. Billing Determinants'!$G$41*$D27,IF($E27="Distribution Rev.",VLOOKUP(S$4,'4. Billing Determinants'!$B$19:$O$41,8,0)/'4. Billing Determinants'!$I$41*$D27, VLOOKUP(S$4,'4. Billing Determinants'!$B$19:$O$41,3,0)/'4. Billing Determinants'!$D$41*$D27))))),0)</f>
        <v>0</v>
      </c>
      <c r="T27" s="75">
        <f>IFERROR(IF(T$4="",0,IF($E27="kWh",VLOOKUP(T$4,'4. Billing Determinants'!$B$19:$O$41,4,0)/'4. Billing Determinants'!$E$41*$D27,IF($E27="kW",VLOOKUP(T$4,'4. Billing Determinants'!$B$19:$O$41,5,0)/'4. Billing Determinants'!$F$41*$D27,IF($E27="Non-RPP kWh",VLOOKUP(T$4,'4. Billing Determinants'!$B$19:$O$41,6,0)/'4. Billing Determinants'!$G$41*$D27,IF($E27="Distribution Rev.",VLOOKUP(T$4,'4. Billing Determinants'!$B$19:$O$41,8,0)/'4. Billing Determinants'!$I$41*$D27, VLOOKUP(T$4,'4. Billing Determinants'!$B$19:$O$41,3,0)/'4. Billing Determinants'!$D$41*$D27))))),0)</f>
        <v>0</v>
      </c>
      <c r="U27" s="75">
        <f>IFERROR(IF(U$4="",0,IF($E27="kWh",VLOOKUP(U$4,'4. Billing Determinants'!$B$19:$O$41,4,0)/'4. Billing Determinants'!$E$41*$D27,IF($E27="kW",VLOOKUP(U$4,'4. Billing Determinants'!$B$19:$O$41,5,0)/'4. Billing Determinants'!$F$41*$D27,IF($E27="Non-RPP kWh",VLOOKUP(U$4,'4. Billing Determinants'!$B$19:$O$41,6,0)/'4. Billing Determinants'!$G$41*$D27,IF($E27="Distribution Rev.",VLOOKUP(U$4,'4. Billing Determinants'!$B$19:$O$41,8,0)/'4. Billing Determinants'!$I$41*$D27, VLOOKUP(U$4,'4. Billing Determinants'!$B$19:$O$41,3,0)/'4. Billing Determinants'!$D$41*$D27))))),0)</f>
        <v>0</v>
      </c>
      <c r="V27" s="75">
        <f>IFERROR(IF(V$4="",0,IF($E27="kWh",VLOOKUP(V$4,'4. Billing Determinants'!$B$19:$O$41,4,0)/'4. Billing Determinants'!$E$41*$D27,IF($E27="kW",VLOOKUP(V$4,'4. Billing Determinants'!$B$19:$O$41,5,0)/'4. Billing Determinants'!$F$41*$D27,IF($E27="Non-RPP kWh",VLOOKUP(V$4,'4. Billing Determinants'!$B$19:$O$41,6,0)/'4. Billing Determinants'!$G$41*$D27,IF($E27="Distribution Rev.",VLOOKUP(V$4,'4. Billing Determinants'!$B$19:$O$41,8,0)/'4. Billing Determinants'!$I$41*$D27, VLOOKUP(V$4,'4. Billing Determinants'!$B$19:$O$41,3,0)/'4. Billing Determinants'!$D$41*$D27))))),0)</f>
        <v>0</v>
      </c>
      <c r="W27" s="75">
        <f>IFERROR(IF(W$4="",0,IF($E27="kWh",VLOOKUP(W$4,'4. Billing Determinants'!$B$19:$O$41,4,0)/'4. Billing Determinants'!$E$41*$D27,IF($E27="kW",VLOOKUP(W$4,'4. Billing Determinants'!$B$19:$O$41,5,0)/'4. Billing Determinants'!$F$41*$D27,IF($E27="Non-RPP kWh",VLOOKUP(W$4,'4. Billing Determinants'!$B$19:$O$41,6,0)/'4. Billing Determinants'!$G$41*$D27,IF($E27="Distribution Rev.",VLOOKUP(W$4,'4. Billing Determinants'!$B$19:$O$41,8,0)/'4. Billing Determinants'!$I$41*$D27, VLOOKUP(W$4,'4. Billing Determinants'!$B$19:$O$41,3,0)/'4. Billing Determinants'!$D$41*$D27))))),0)</f>
        <v>0</v>
      </c>
      <c r="X27" s="75">
        <f>IFERROR(IF(X$4="",0,IF($E27="kWh",VLOOKUP(X$4,'4. Billing Determinants'!$B$19:$O$41,4,0)/'4. Billing Determinants'!$E$41*$D27,IF($E27="kW",VLOOKUP(X$4,'4. Billing Determinants'!$B$19:$O$41,5,0)/'4. Billing Determinants'!$F$41*$D27,IF($E27="Non-RPP kWh",VLOOKUP(X$4,'4. Billing Determinants'!$B$19:$O$41,6,0)/'4. Billing Determinants'!$G$41*$D27,IF($E27="Distribution Rev.",VLOOKUP(X$4,'4. Billing Determinants'!$B$19:$O$41,8,0)/'4. Billing Determinants'!$I$41*$D27, VLOOKUP(X$4,'4. Billing Determinants'!$B$19:$O$41,3,0)/'4. Billing Determinants'!$D$41*$D27))))),0)</f>
        <v>0</v>
      </c>
      <c r="Y27" s="75">
        <f>IFERROR(IF(Y$4="",0,IF($E27="kWh",VLOOKUP(Y$4,'4. Billing Determinants'!$B$19:$O$41,4,0)/'4. Billing Determinants'!$E$41*$D27,IF($E27="kW",VLOOKUP(Y$4,'4. Billing Determinants'!$B$19:$O$41,5,0)/'4. Billing Determinants'!$F$41*$D27,IF($E27="Non-RPP kWh",VLOOKUP(Y$4,'4. Billing Determinants'!$B$19:$O$41,6,0)/'4. Billing Determinants'!$G$41*$D27,IF($E27="Distribution Rev.",VLOOKUP(Y$4,'4. Billing Determinants'!$B$19:$O$41,8,0)/'4. Billing Determinants'!$I$41*$D27, VLOOKUP(Y$4,'4. Billing Determinants'!$B$19:$O$41,3,0)/'4. Billing Determinants'!$D$41*$D27))))),0)</f>
        <v>0</v>
      </c>
    </row>
    <row r="28" spans="2:25" x14ac:dyDescent="0.2">
      <c r="B28" s="73" t="s">
        <v>65</v>
      </c>
      <c r="C28" s="74">
        <v>1532</v>
      </c>
      <c r="D28" s="75">
        <f>'2. 2013 Continuity Schedule'!CP51</f>
        <v>0</v>
      </c>
      <c r="E28" s="145"/>
      <c r="F28" s="75">
        <f>IFERROR(IF(F$4="",0,IF($E28="kWh",VLOOKUP(F$4,'4. Billing Determinants'!$B$19:$O$41,4,0)/'4. Billing Determinants'!$E$41*$D28,IF($E28="kW",VLOOKUP(F$4,'4. Billing Determinants'!$B$19:$O$41,5,0)/'4. Billing Determinants'!$F$41*$D28,IF($E28="Non-RPP kWh",VLOOKUP(F$4,'4. Billing Determinants'!$B$19:$O$41,6,0)/'4. Billing Determinants'!$G$41*$D28,IF($E28="Distribution Rev.",VLOOKUP(F$4,'4. Billing Determinants'!$B$19:$O$41,8,0)/'4. Billing Determinants'!$I$41*$D28, VLOOKUP(F$4,'4. Billing Determinants'!$B$19:$O$41,3,0)/'4. Billing Determinants'!$D$41*$D28))))),0)</f>
        <v>0</v>
      </c>
      <c r="G28" s="75">
        <f>IFERROR(IF(G$4="",0,IF($E28="kWh",VLOOKUP(G$4,'4. Billing Determinants'!$B$19:$O$41,4,0)/'4. Billing Determinants'!$E$41*$D28,IF($E28="kW",VLOOKUP(G$4,'4. Billing Determinants'!$B$19:$O$41,5,0)/'4. Billing Determinants'!$F$41*$D28,IF($E28="Non-RPP kWh",VLOOKUP(G$4,'4. Billing Determinants'!$B$19:$O$41,6,0)/'4. Billing Determinants'!$G$41*$D28,IF($E28="Distribution Rev.",VLOOKUP(G$4,'4. Billing Determinants'!$B$19:$O$41,8,0)/'4. Billing Determinants'!$I$41*$D28, VLOOKUP(G$4,'4. Billing Determinants'!$B$19:$O$41,3,0)/'4. Billing Determinants'!$D$41*$D28))))),0)</f>
        <v>0</v>
      </c>
      <c r="H28" s="75">
        <f>IFERROR(IF(H$4="",0,IF($E28="kWh",VLOOKUP(H$4,'4. Billing Determinants'!$B$19:$O$41,4,0)/'4. Billing Determinants'!$E$41*$D28,IF($E28="kW",VLOOKUP(H$4,'4. Billing Determinants'!$B$19:$O$41,5,0)/'4. Billing Determinants'!$F$41*$D28,IF($E28="Non-RPP kWh",VLOOKUP(H$4,'4. Billing Determinants'!$B$19:$O$41,6,0)/'4. Billing Determinants'!$G$41*$D28,IF($E28="Distribution Rev.",VLOOKUP(H$4,'4. Billing Determinants'!$B$19:$O$41,8,0)/'4. Billing Determinants'!$I$41*$D28, VLOOKUP(H$4,'4. Billing Determinants'!$B$19:$O$41,3,0)/'4. Billing Determinants'!$D$41*$D28))))),0)</f>
        <v>0</v>
      </c>
      <c r="I28" s="75">
        <f>IFERROR(IF(I$4="",0,IF($E28="kWh",VLOOKUP(I$4,'4. Billing Determinants'!$B$19:$O$41,4,0)/'4. Billing Determinants'!$E$41*$D28,IF($E28="kW",VLOOKUP(I$4,'4. Billing Determinants'!$B$19:$O$41,5,0)/'4. Billing Determinants'!$F$41*$D28,IF($E28="Non-RPP kWh",VLOOKUP(I$4,'4. Billing Determinants'!$B$19:$O$41,6,0)/'4. Billing Determinants'!$G$41*$D28,IF($E28="Distribution Rev.",VLOOKUP(I$4,'4. Billing Determinants'!$B$19:$O$41,8,0)/'4. Billing Determinants'!$I$41*$D28, VLOOKUP(I$4,'4. Billing Determinants'!$B$19:$O$41,3,0)/'4. Billing Determinants'!$D$41*$D28))))),0)</f>
        <v>0</v>
      </c>
      <c r="J28" s="75">
        <f>IFERROR(IF(J$4="",0,IF($E28="kWh",VLOOKUP(J$4,'4. Billing Determinants'!$B$19:$O$41,4,0)/'4. Billing Determinants'!$E$41*$D28,IF($E28="kW",VLOOKUP(J$4,'4. Billing Determinants'!$B$19:$O$41,5,0)/'4. Billing Determinants'!$F$41*$D28,IF($E28="Non-RPP kWh",VLOOKUP(J$4,'4. Billing Determinants'!$B$19:$O$41,6,0)/'4. Billing Determinants'!$G$41*$D28,IF($E28="Distribution Rev.",VLOOKUP(J$4,'4. Billing Determinants'!$B$19:$O$41,8,0)/'4. Billing Determinants'!$I$41*$D28, VLOOKUP(J$4,'4. Billing Determinants'!$B$19:$O$41,3,0)/'4. Billing Determinants'!$D$41*$D28))))),0)</f>
        <v>0</v>
      </c>
      <c r="K28" s="75">
        <f>IFERROR(IF(K$4="",0,IF($E28="kWh",VLOOKUP(K$4,'4. Billing Determinants'!$B$19:$O$41,4,0)/'4. Billing Determinants'!$E$41*$D28,IF($E28="kW",VLOOKUP(K$4,'4. Billing Determinants'!$B$19:$O$41,5,0)/'4. Billing Determinants'!$F$41*$D28,IF($E28="Non-RPP kWh",VLOOKUP(K$4,'4. Billing Determinants'!$B$19:$O$41,6,0)/'4. Billing Determinants'!$G$41*$D28,IF($E28="Distribution Rev.",VLOOKUP(K$4,'4. Billing Determinants'!$B$19:$O$41,8,0)/'4. Billing Determinants'!$I$41*$D28, VLOOKUP(K$4,'4. Billing Determinants'!$B$19:$O$41,3,0)/'4. Billing Determinants'!$D$41*$D28))))),0)</f>
        <v>0</v>
      </c>
      <c r="L28" s="75">
        <f>IFERROR(IF(L$4="",0,IF($E28="kWh",VLOOKUP(L$4,'4. Billing Determinants'!$B$19:$O$41,4,0)/'4. Billing Determinants'!$E$41*$D28,IF($E28="kW",VLOOKUP(L$4,'4. Billing Determinants'!$B$19:$O$41,5,0)/'4. Billing Determinants'!$F$41*$D28,IF($E28="Non-RPP kWh",VLOOKUP(L$4,'4. Billing Determinants'!$B$19:$O$41,6,0)/'4. Billing Determinants'!$G$41*$D28,IF($E28="Distribution Rev.",VLOOKUP(L$4,'4. Billing Determinants'!$B$19:$O$41,8,0)/'4. Billing Determinants'!$I$41*$D28, VLOOKUP(L$4,'4. Billing Determinants'!$B$19:$O$41,3,0)/'4. Billing Determinants'!$D$41*$D28))))),0)</f>
        <v>0</v>
      </c>
      <c r="M28" s="75">
        <f>IFERROR(IF(M$4="",0,IF($E28="kWh",VLOOKUP(M$4,'4. Billing Determinants'!$B$19:$O$41,4,0)/'4. Billing Determinants'!$E$41*$D28,IF($E28="kW",VLOOKUP(M$4,'4. Billing Determinants'!$B$19:$O$41,5,0)/'4. Billing Determinants'!$F$41*$D28,IF($E28="Non-RPP kWh",VLOOKUP(M$4,'4. Billing Determinants'!$B$19:$O$41,6,0)/'4. Billing Determinants'!$G$41*$D28,IF($E28="Distribution Rev.",VLOOKUP(M$4,'4. Billing Determinants'!$B$19:$O$41,8,0)/'4. Billing Determinants'!$I$41*$D28, VLOOKUP(M$4,'4. Billing Determinants'!$B$19:$O$41,3,0)/'4. Billing Determinants'!$D$41*$D28))))),0)</f>
        <v>0</v>
      </c>
      <c r="N28" s="75">
        <f>IFERROR(IF(N$4="",0,IF($E28="kWh",VLOOKUP(N$4,'4. Billing Determinants'!$B$19:$O$41,4,0)/'4. Billing Determinants'!$E$41*$D28,IF($E28="kW",VLOOKUP(N$4,'4. Billing Determinants'!$B$19:$O$41,5,0)/'4. Billing Determinants'!$F$41*$D28,IF($E28="Non-RPP kWh",VLOOKUP(N$4,'4. Billing Determinants'!$B$19:$O$41,6,0)/'4. Billing Determinants'!$G$41*$D28,IF($E28="Distribution Rev.",VLOOKUP(N$4,'4. Billing Determinants'!$B$19:$O$41,8,0)/'4. Billing Determinants'!$I$41*$D28, VLOOKUP(N$4,'4. Billing Determinants'!$B$19:$O$41,3,0)/'4. Billing Determinants'!$D$41*$D28))))),0)</f>
        <v>0</v>
      </c>
      <c r="O28" s="75">
        <f>IFERROR(IF(O$4="",0,IF($E28="kWh",VLOOKUP(O$4,'4. Billing Determinants'!$B$19:$O$41,4,0)/'4. Billing Determinants'!$E$41*$D28,IF($E28="kW",VLOOKUP(O$4,'4. Billing Determinants'!$B$19:$O$41,5,0)/'4. Billing Determinants'!$F$41*$D28,IF($E28="Non-RPP kWh",VLOOKUP(O$4,'4. Billing Determinants'!$B$19:$O$41,6,0)/'4. Billing Determinants'!$G$41*$D28,IF($E28="Distribution Rev.",VLOOKUP(O$4,'4. Billing Determinants'!$B$19:$O$41,8,0)/'4. Billing Determinants'!$I$41*$D28, VLOOKUP(O$4,'4. Billing Determinants'!$B$19:$O$41,3,0)/'4. Billing Determinants'!$D$41*$D28))))),0)</f>
        <v>0</v>
      </c>
      <c r="P28" s="75">
        <f>IFERROR(IF(P$4="",0,IF($E28="kWh",VLOOKUP(P$4,'4. Billing Determinants'!$B$19:$O$41,4,0)/'4. Billing Determinants'!$E$41*$D28,IF($E28="kW",VLOOKUP(P$4,'4. Billing Determinants'!$B$19:$O$41,5,0)/'4. Billing Determinants'!$F$41*$D28,IF($E28="Non-RPP kWh",VLOOKUP(P$4,'4. Billing Determinants'!$B$19:$O$41,6,0)/'4. Billing Determinants'!$G$41*$D28,IF($E28="Distribution Rev.",VLOOKUP(P$4,'4. Billing Determinants'!$B$19:$O$41,8,0)/'4. Billing Determinants'!$I$41*$D28, VLOOKUP(P$4,'4. Billing Determinants'!$B$19:$O$41,3,0)/'4. Billing Determinants'!$D$41*$D28))))),0)</f>
        <v>0</v>
      </c>
      <c r="Q28" s="75">
        <f>IFERROR(IF(Q$4="",0,IF($E28="kWh",VLOOKUP(Q$4,'4. Billing Determinants'!$B$19:$O$41,4,0)/'4. Billing Determinants'!$E$41*$D28,IF($E28="kW",VLOOKUP(Q$4,'4. Billing Determinants'!$B$19:$O$41,5,0)/'4. Billing Determinants'!$F$41*$D28,IF($E28="Non-RPP kWh",VLOOKUP(Q$4,'4. Billing Determinants'!$B$19:$O$41,6,0)/'4. Billing Determinants'!$G$41*$D28,IF($E28="Distribution Rev.",VLOOKUP(Q$4,'4. Billing Determinants'!$B$19:$O$41,8,0)/'4. Billing Determinants'!$I$41*$D28, VLOOKUP(Q$4,'4. Billing Determinants'!$B$19:$O$41,3,0)/'4. Billing Determinants'!$D$41*$D28))))),0)</f>
        <v>0</v>
      </c>
      <c r="R28" s="75">
        <f>IFERROR(IF(R$4="",0,IF($E28="kWh",VLOOKUP(R$4,'4. Billing Determinants'!$B$19:$O$41,4,0)/'4. Billing Determinants'!$E$41*$D28,IF($E28="kW",VLOOKUP(R$4,'4. Billing Determinants'!$B$19:$O$41,5,0)/'4. Billing Determinants'!$F$41*$D28,IF($E28="Non-RPP kWh",VLOOKUP(R$4,'4. Billing Determinants'!$B$19:$O$41,6,0)/'4. Billing Determinants'!$G$41*$D28,IF($E28="Distribution Rev.",VLOOKUP(R$4,'4. Billing Determinants'!$B$19:$O$41,8,0)/'4. Billing Determinants'!$I$41*$D28, VLOOKUP(R$4,'4. Billing Determinants'!$B$19:$O$41,3,0)/'4. Billing Determinants'!$D$41*$D28))))),0)</f>
        <v>0</v>
      </c>
      <c r="S28" s="75">
        <f>IFERROR(IF(S$4="",0,IF($E28="kWh",VLOOKUP(S$4,'4. Billing Determinants'!$B$19:$O$41,4,0)/'4. Billing Determinants'!$E$41*$D28,IF($E28="kW",VLOOKUP(S$4,'4. Billing Determinants'!$B$19:$O$41,5,0)/'4. Billing Determinants'!$F$41*$D28,IF($E28="Non-RPP kWh",VLOOKUP(S$4,'4. Billing Determinants'!$B$19:$O$41,6,0)/'4. Billing Determinants'!$G$41*$D28,IF($E28="Distribution Rev.",VLOOKUP(S$4,'4. Billing Determinants'!$B$19:$O$41,8,0)/'4. Billing Determinants'!$I$41*$D28, VLOOKUP(S$4,'4. Billing Determinants'!$B$19:$O$41,3,0)/'4. Billing Determinants'!$D$41*$D28))))),0)</f>
        <v>0</v>
      </c>
      <c r="T28" s="75">
        <f>IFERROR(IF(T$4="",0,IF($E28="kWh",VLOOKUP(T$4,'4. Billing Determinants'!$B$19:$O$41,4,0)/'4. Billing Determinants'!$E$41*$D28,IF($E28="kW",VLOOKUP(T$4,'4. Billing Determinants'!$B$19:$O$41,5,0)/'4. Billing Determinants'!$F$41*$D28,IF($E28="Non-RPP kWh",VLOOKUP(T$4,'4. Billing Determinants'!$B$19:$O$41,6,0)/'4. Billing Determinants'!$G$41*$D28,IF($E28="Distribution Rev.",VLOOKUP(T$4,'4. Billing Determinants'!$B$19:$O$41,8,0)/'4. Billing Determinants'!$I$41*$D28, VLOOKUP(T$4,'4. Billing Determinants'!$B$19:$O$41,3,0)/'4. Billing Determinants'!$D$41*$D28))))),0)</f>
        <v>0</v>
      </c>
      <c r="U28" s="75">
        <f>IFERROR(IF(U$4="",0,IF($E28="kWh",VLOOKUP(U$4,'4. Billing Determinants'!$B$19:$O$41,4,0)/'4. Billing Determinants'!$E$41*$D28,IF($E28="kW",VLOOKUP(U$4,'4. Billing Determinants'!$B$19:$O$41,5,0)/'4. Billing Determinants'!$F$41*$D28,IF($E28="Non-RPP kWh",VLOOKUP(U$4,'4. Billing Determinants'!$B$19:$O$41,6,0)/'4. Billing Determinants'!$G$41*$D28,IF($E28="Distribution Rev.",VLOOKUP(U$4,'4. Billing Determinants'!$B$19:$O$41,8,0)/'4. Billing Determinants'!$I$41*$D28, VLOOKUP(U$4,'4. Billing Determinants'!$B$19:$O$41,3,0)/'4. Billing Determinants'!$D$41*$D28))))),0)</f>
        <v>0</v>
      </c>
      <c r="V28" s="75">
        <f>IFERROR(IF(V$4="",0,IF($E28="kWh",VLOOKUP(V$4,'4. Billing Determinants'!$B$19:$O$41,4,0)/'4. Billing Determinants'!$E$41*$D28,IF($E28="kW",VLOOKUP(V$4,'4. Billing Determinants'!$B$19:$O$41,5,0)/'4. Billing Determinants'!$F$41*$D28,IF($E28="Non-RPP kWh",VLOOKUP(V$4,'4. Billing Determinants'!$B$19:$O$41,6,0)/'4. Billing Determinants'!$G$41*$D28,IF($E28="Distribution Rev.",VLOOKUP(V$4,'4. Billing Determinants'!$B$19:$O$41,8,0)/'4. Billing Determinants'!$I$41*$D28, VLOOKUP(V$4,'4. Billing Determinants'!$B$19:$O$41,3,0)/'4. Billing Determinants'!$D$41*$D28))))),0)</f>
        <v>0</v>
      </c>
      <c r="W28" s="75">
        <f>IFERROR(IF(W$4="",0,IF($E28="kWh",VLOOKUP(W$4,'4. Billing Determinants'!$B$19:$O$41,4,0)/'4. Billing Determinants'!$E$41*$D28,IF($E28="kW",VLOOKUP(W$4,'4. Billing Determinants'!$B$19:$O$41,5,0)/'4. Billing Determinants'!$F$41*$D28,IF($E28="Non-RPP kWh",VLOOKUP(W$4,'4. Billing Determinants'!$B$19:$O$41,6,0)/'4. Billing Determinants'!$G$41*$D28,IF($E28="Distribution Rev.",VLOOKUP(W$4,'4. Billing Determinants'!$B$19:$O$41,8,0)/'4. Billing Determinants'!$I$41*$D28, VLOOKUP(W$4,'4. Billing Determinants'!$B$19:$O$41,3,0)/'4. Billing Determinants'!$D$41*$D28))))),0)</f>
        <v>0</v>
      </c>
      <c r="X28" s="75">
        <f>IFERROR(IF(X$4="",0,IF($E28="kWh",VLOOKUP(X$4,'4. Billing Determinants'!$B$19:$O$41,4,0)/'4. Billing Determinants'!$E$41*$D28,IF($E28="kW",VLOOKUP(X$4,'4. Billing Determinants'!$B$19:$O$41,5,0)/'4. Billing Determinants'!$F$41*$D28,IF($E28="Non-RPP kWh",VLOOKUP(X$4,'4. Billing Determinants'!$B$19:$O$41,6,0)/'4. Billing Determinants'!$G$41*$D28,IF($E28="Distribution Rev.",VLOOKUP(X$4,'4. Billing Determinants'!$B$19:$O$41,8,0)/'4. Billing Determinants'!$I$41*$D28, VLOOKUP(X$4,'4. Billing Determinants'!$B$19:$O$41,3,0)/'4. Billing Determinants'!$D$41*$D28))))),0)</f>
        <v>0</v>
      </c>
      <c r="Y28" s="75">
        <f>IFERROR(IF(Y$4="",0,IF($E28="kWh",VLOOKUP(Y$4,'4. Billing Determinants'!$B$19:$O$41,4,0)/'4. Billing Determinants'!$E$41*$D28,IF($E28="kW",VLOOKUP(Y$4,'4. Billing Determinants'!$B$19:$O$41,5,0)/'4. Billing Determinants'!$F$41*$D28,IF($E28="Non-RPP kWh",VLOOKUP(Y$4,'4. Billing Determinants'!$B$19:$O$41,6,0)/'4. Billing Determinants'!$G$41*$D28,IF($E28="Distribution Rev.",VLOOKUP(Y$4,'4. Billing Determinants'!$B$19:$O$41,8,0)/'4. Billing Determinants'!$I$41*$D28, VLOOKUP(Y$4,'4. Billing Determinants'!$B$19:$O$41,3,0)/'4. Billing Determinants'!$D$41*$D28))))),0)</f>
        <v>0</v>
      </c>
    </row>
    <row r="29" spans="2:25" x14ac:dyDescent="0.2">
      <c r="B29" s="76" t="s">
        <v>41</v>
      </c>
      <c r="C29" s="74">
        <v>1533</v>
      </c>
      <c r="D29" s="75">
        <f>'2. 2013 Continuity Schedule'!CP52</f>
        <v>0</v>
      </c>
      <c r="E29" s="145"/>
      <c r="F29" s="75">
        <f>IFERROR(IF(F$4="",0,IF($E29="kWh",VLOOKUP(F$4,'4. Billing Determinants'!$B$19:$O$41,4,0)/'4. Billing Determinants'!$E$41*$D29,IF($E29="kW",VLOOKUP(F$4,'4. Billing Determinants'!$B$19:$O$41,5,0)/'4. Billing Determinants'!$F$41*$D29,IF($E29="Non-RPP kWh",VLOOKUP(F$4,'4. Billing Determinants'!$B$19:$O$41,6,0)/'4. Billing Determinants'!$G$41*$D29,IF($E29="Distribution Rev.",VLOOKUP(F$4,'4. Billing Determinants'!$B$19:$O$41,8,0)/'4. Billing Determinants'!$I$41*$D29, VLOOKUP(F$4,'4. Billing Determinants'!$B$19:$O$41,3,0)/'4. Billing Determinants'!$D$41*$D29))))),0)</f>
        <v>0</v>
      </c>
      <c r="G29" s="75">
        <f>IFERROR(IF(G$4="",0,IF($E29="kWh",VLOOKUP(G$4,'4. Billing Determinants'!$B$19:$O$41,4,0)/'4. Billing Determinants'!$E$41*$D29,IF($E29="kW",VLOOKUP(G$4,'4. Billing Determinants'!$B$19:$O$41,5,0)/'4. Billing Determinants'!$F$41*$D29,IF($E29="Non-RPP kWh",VLOOKUP(G$4,'4. Billing Determinants'!$B$19:$O$41,6,0)/'4. Billing Determinants'!$G$41*$D29,IF($E29="Distribution Rev.",VLOOKUP(G$4,'4. Billing Determinants'!$B$19:$O$41,8,0)/'4. Billing Determinants'!$I$41*$D29, VLOOKUP(G$4,'4. Billing Determinants'!$B$19:$O$41,3,0)/'4. Billing Determinants'!$D$41*$D29))))),0)</f>
        <v>0</v>
      </c>
      <c r="H29" s="75">
        <f>IFERROR(IF(H$4="",0,IF($E29="kWh",VLOOKUP(H$4,'4. Billing Determinants'!$B$19:$O$41,4,0)/'4. Billing Determinants'!$E$41*$D29,IF($E29="kW",VLOOKUP(H$4,'4. Billing Determinants'!$B$19:$O$41,5,0)/'4. Billing Determinants'!$F$41*$D29,IF($E29="Non-RPP kWh",VLOOKUP(H$4,'4. Billing Determinants'!$B$19:$O$41,6,0)/'4. Billing Determinants'!$G$41*$D29,IF($E29="Distribution Rev.",VLOOKUP(H$4,'4. Billing Determinants'!$B$19:$O$41,8,0)/'4. Billing Determinants'!$I$41*$D29, VLOOKUP(H$4,'4. Billing Determinants'!$B$19:$O$41,3,0)/'4. Billing Determinants'!$D$41*$D29))))),0)</f>
        <v>0</v>
      </c>
      <c r="I29" s="75">
        <f>IFERROR(IF(I$4="",0,IF($E29="kWh",VLOOKUP(I$4,'4. Billing Determinants'!$B$19:$O$41,4,0)/'4. Billing Determinants'!$E$41*$D29,IF($E29="kW",VLOOKUP(I$4,'4. Billing Determinants'!$B$19:$O$41,5,0)/'4. Billing Determinants'!$F$41*$D29,IF($E29="Non-RPP kWh",VLOOKUP(I$4,'4. Billing Determinants'!$B$19:$O$41,6,0)/'4. Billing Determinants'!$G$41*$D29,IF($E29="Distribution Rev.",VLOOKUP(I$4,'4. Billing Determinants'!$B$19:$O$41,8,0)/'4. Billing Determinants'!$I$41*$D29, VLOOKUP(I$4,'4. Billing Determinants'!$B$19:$O$41,3,0)/'4. Billing Determinants'!$D$41*$D29))))),0)</f>
        <v>0</v>
      </c>
      <c r="J29" s="75">
        <f>IFERROR(IF(J$4="",0,IF($E29="kWh",VLOOKUP(J$4,'4. Billing Determinants'!$B$19:$O$41,4,0)/'4. Billing Determinants'!$E$41*$D29,IF($E29="kW",VLOOKUP(J$4,'4. Billing Determinants'!$B$19:$O$41,5,0)/'4. Billing Determinants'!$F$41*$D29,IF($E29="Non-RPP kWh",VLOOKUP(J$4,'4. Billing Determinants'!$B$19:$O$41,6,0)/'4. Billing Determinants'!$G$41*$D29,IF($E29="Distribution Rev.",VLOOKUP(J$4,'4. Billing Determinants'!$B$19:$O$41,8,0)/'4. Billing Determinants'!$I$41*$D29, VLOOKUP(J$4,'4. Billing Determinants'!$B$19:$O$41,3,0)/'4. Billing Determinants'!$D$41*$D29))))),0)</f>
        <v>0</v>
      </c>
      <c r="K29" s="75">
        <f>IFERROR(IF(K$4="",0,IF($E29="kWh",VLOOKUP(K$4,'4. Billing Determinants'!$B$19:$O$41,4,0)/'4. Billing Determinants'!$E$41*$D29,IF($E29="kW",VLOOKUP(K$4,'4. Billing Determinants'!$B$19:$O$41,5,0)/'4. Billing Determinants'!$F$41*$D29,IF($E29="Non-RPP kWh",VLOOKUP(K$4,'4. Billing Determinants'!$B$19:$O$41,6,0)/'4. Billing Determinants'!$G$41*$D29,IF($E29="Distribution Rev.",VLOOKUP(K$4,'4. Billing Determinants'!$B$19:$O$41,8,0)/'4. Billing Determinants'!$I$41*$D29, VLOOKUP(K$4,'4. Billing Determinants'!$B$19:$O$41,3,0)/'4. Billing Determinants'!$D$41*$D29))))),0)</f>
        <v>0</v>
      </c>
      <c r="L29" s="75">
        <f>IFERROR(IF(L$4="",0,IF($E29="kWh",VLOOKUP(L$4,'4. Billing Determinants'!$B$19:$O$41,4,0)/'4. Billing Determinants'!$E$41*$D29,IF($E29="kW",VLOOKUP(L$4,'4. Billing Determinants'!$B$19:$O$41,5,0)/'4. Billing Determinants'!$F$41*$D29,IF($E29="Non-RPP kWh",VLOOKUP(L$4,'4. Billing Determinants'!$B$19:$O$41,6,0)/'4. Billing Determinants'!$G$41*$D29,IF($E29="Distribution Rev.",VLOOKUP(L$4,'4. Billing Determinants'!$B$19:$O$41,8,0)/'4. Billing Determinants'!$I$41*$D29, VLOOKUP(L$4,'4. Billing Determinants'!$B$19:$O$41,3,0)/'4. Billing Determinants'!$D$41*$D29))))),0)</f>
        <v>0</v>
      </c>
      <c r="M29" s="75">
        <f>IFERROR(IF(M$4="",0,IF($E29="kWh",VLOOKUP(M$4,'4. Billing Determinants'!$B$19:$O$41,4,0)/'4. Billing Determinants'!$E$41*$D29,IF($E29="kW",VLOOKUP(M$4,'4. Billing Determinants'!$B$19:$O$41,5,0)/'4. Billing Determinants'!$F$41*$D29,IF($E29="Non-RPP kWh",VLOOKUP(M$4,'4. Billing Determinants'!$B$19:$O$41,6,0)/'4. Billing Determinants'!$G$41*$D29,IF($E29="Distribution Rev.",VLOOKUP(M$4,'4. Billing Determinants'!$B$19:$O$41,8,0)/'4. Billing Determinants'!$I$41*$D29, VLOOKUP(M$4,'4. Billing Determinants'!$B$19:$O$41,3,0)/'4. Billing Determinants'!$D$41*$D29))))),0)</f>
        <v>0</v>
      </c>
      <c r="N29" s="75">
        <f>IFERROR(IF(N$4="",0,IF($E29="kWh",VLOOKUP(N$4,'4. Billing Determinants'!$B$19:$O$41,4,0)/'4. Billing Determinants'!$E$41*$D29,IF($E29="kW",VLOOKUP(N$4,'4. Billing Determinants'!$B$19:$O$41,5,0)/'4. Billing Determinants'!$F$41*$D29,IF($E29="Non-RPP kWh",VLOOKUP(N$4,'4. Billing Determinants'!$B$19:$O$41,6,0)/'4. Billing Determinants'!$G$41*$D29,IF($E29="Distribution Rev.",VLOOKUP(N$4,'4. Billing Determinants'!$B$19:$O$41,8,0)/'4. Billing Determinants'!$I$41*$D29, VLOOKUP(N$4,'4. Billing Determinants'!$B$19:$O$41,3,0)/'4. Billing Determinants'!$D$41*$D29))))),0)</f>
        <v>0</v>
      </c>
      <c r="O29" s="75">
        <f>IFERROR(IF(O$4="",0,IF($E29="kWh",VLOOKUP(O$4,'4. Billing Determinants'!$B$19:$O$41,4,0)/'4. Billing Determinants'!$E$41*$D29,IF($E29="kW",VLOOKUP(O$4,'4. Billing Determinants'!$B$19:$O$41,5,0)/'4. Billing Determinants'!$F$41*$D29,IF($E29="Non-RPP kWh",VLOOKUP(O$4,'4. Billing Determinants'!$B$19:$O$41,6,0)/'4. Billing Determinants'!$G$41*$D29,IF($E29="Distribution Rev.",VLOOKUP(O$4,'4. Billing Determinants'!$B$19:$O$41,8,0)/'4. Billing Determinants'!$I$41*$D29, VLOOKUP(O$4,'4. Billing Determinants'!$B$19:$O$41,3,0)/'4. Billing Determinants'!$D$41*$D29))))),0)</f>
        <v>0</v>
      </c>
      <c r="P29" s="75">
        <f>IFERROR(IF(P$4="",0,IF($E29="kWh",VLOOKUP(P$4,'4. Billing Determinants'!$B$19:$O$41,4,0)/'4. Billing Determinants'!$E$41*$D29,IF($E29="kW",VLOOKUP(P$4,'4. Billing Determinants'!$B$19:$O$41,5,0)/'4. Billing Determinants'!$F$41*$D29,IF($E29="Non-RPP kWh",VLOOKUP(P$4,'4. Billing Determinants'!$B$19:$O$41,6,0)/'4. Billing Determinants'!$G$41*$D29,IF($E29="Distribution Rev.",VLOOKUP(P$4,'4. Billing Determinants'!$B$19:$O$41,8,0)/'4. Billing Determinants'!$I$41*$D29, VLOOKUP(P$4,'4. Billing Determinants'!$B$19:$O$41,3,0)/'4. Billing Determinants'!$D$41*$D29))))),0)</f>
        <v>0</v>
      </c>
      <c r="Q29" s="75">
        <f>IFERROR(IF(Q$4="",0,IF($E29="kWh",VLOOKUP(Q$4,'4. Billing Determinants'!$B$19:$O$41,4,0)/'4. Billing Determinants'!$E$41*$D29,IF($E29="kW",VLOOKUP(Q$4,'4. Billing Determinants'!$B$19:$O$41,5,0)/'4. Billing Determinants'!$F$41*$D29,IF($E29="Non-RPP kWh",VLOOKUP(Q$4,'4. Billing Determinants'!$B$19:$O$41,6,0)/'4. Billing Determinants'!$G$41*$D29,IF($E29="Distribution Rev.",VLOOKUP(Q$4,'4. Billing Determinants'!$B$19:$O$41,8,0)/'4. Billing Determinants'!$I$41*$D29, VLOOKUP(Q$4,'4. Billing Determinants'!$B$19:$O$41,3,0)/'4. Billing Determinants'!$D$41*$D29))))),0)</f>
        <v>0</v>
      </c>
      <c r="R29" s="75">
        <f>IFERROR(IF(R$4="",0,IF($E29="kWh",VLOOKUP(R$4,'4. Billing Determinants'!$B$19:$O$41,4,0)/'4. Billing Determinants'!$E$41*$D29,IF($E29="kW",VLOOKUP(R$4,'4. Billing Determinants'!$B$19:$O$41,5,0)/'4. Billing Determinants'!$F$41*$D29,IF($E29="Non-RPP kWh",VLOOKUP(R$4,'4. Billing Determinants'!$B$19:$O$41,6,0)/'4. Billing Determinants'!$G$41*$D29,IF($E29="Distribution Rev.",VLOOKUP(R$4,'4. Billing Determinants'!$B$19:$O$41,8,0)/'4. Billing Determinants'!$I$41*$D29, VLOOKUP(R$4,'4. Billing Determinants'!$B$19:$O$41,3,0)/'4. Billing Determinants'!$D$41*$D29))))),0)</f>
        <v>0</v>
      </c>
      <c r="S29" s="75">
        <f>IFERROR(IF(S$4="",0,IF($E29="kWh",VLOOKUP(S$4,'4. Billing Determinants'!$B$19:$O$41,4,0)/'4. Billing Determinants'!$E$41*$D29,IF($E29="kW",VLOOKUP(S$4,'4. Billing Determinants'!$B$19:$O$41,5,0)/'4. Billing Determinants'!$F$41*$D29,IF($E29="Non-RPP kWh",VLOOKUP(S$4,'4. Billing Determinants'!$B$19:$O$41,6,0)/'4. Billing Determinants'!$G$41*$D29,IF($E29="Distribution Rev.",VLOOKUP(S$4,'4. Billing Determinants'!$B$19:$O$41,8,0)/'4. Billing Determinants'!$I$41*$D29, VLOOKUP(S$4,'4. Billing Determinants'!$B$19:$O$41,3,0)/'4. Billing Determinants'!$D$41*$D29))))),0)</f>
        <v>0</v>
      </c>
      <c r="T29" s="75">
        <f>IFERROR(IF(T$4="",0,IF($E29="kWh",VLOOKUP(T$4,'4. Billing Determinants'!$B$19:$O$41,4,0)/'4. Billing Determinants'!$E$41*$D29,IF($E29="kW",VLOOKUP(T$4,'4. Billing Determinants'!$B$19:$O$41,5,0)/'4. Billing Determinants'!$F$41*$D29,IF($E29="Non-RPP kWh",VLOOKUP(T$4,'4. Billing Determinants'!$B$19:$O$41,6,0)/'4. Billing Determinants'!$G$41*$D29,IF($E29="Distribution Rev.",VLOOKUP(T$4,'4. Billing Determinants'!$B$19:$O$41,8,0)/'4. Billing Determinants'!$I$41*$D29, VLOOKUP(T$4,'4. Billing Determinants'!$B$19:$O$41,3,0)/'4. Billing Determinants'!$D$41*$D29))))),0)</f>
        <v>0</v>
      </c>
      <c r="U29" s="75">
        <f>IFERROR(IF(U$4="",0,IF($E29="kWh",VLOOKUP(U$4,'4. Billing Determinants'!$B$19:$O$41,4,0)/'4. Billing Determinants'!$E$41*$D29,IF($E29="kW",VLOOKUP(U$4,'4. Billing Determinants'!$B$19:$O$41,5,0)/'4. Billing Determinants'!$F$41*$D29,IF($E29="Non-RPP kWh",VLOOKUP(U$4,'4. Billing Determinants'!$B$19:$O$41,6,0)/'4. Billing Determinants'!$G$41*$D29,IF($E29="Distribution Rev.",VLOOKUP(U$4,'4. Billing Determinants'!$B$19:$O$41,8,0)/'4. Billing Determinants'!$I$41*$D29, VLOOKUP(U$4,'4. Billing Determinants'!$B$19:$O$41,3,0)/'4. Billing Determinants'!$D$41*$D29))))),0)</f>
        <v>0</v>
      </c>
      <c r="V29" s="75">
        <f>IFERROR(IF(V$4="",0,IF($E29="kWh",VLOOKUP(V$4,'4. Billing Determinants'!$B$19:$O$41,4,0)/'4. Billing Determinants'!$E$41*$D29,IF($E29="kW",VLOOKUP(V$4,'4. Billing Determinants'!$B$19:$O$41,5,0)/'4. Billing Determinants'!$F$41*$D29,IF($E29="Non-RPP kWh",VLOOKUP(V$4,'4. Billing Determinants'!$B$19:$O$41,6,0)/'4. Billing Determinants'!$G$41*$D29,IF($E29="Distribution Rev.",VLOOKUP(V$4,'4. Billing Determinants'!$B$19:$O$41,8,0)/'4. Billing Determinants'!$I$41*$D29, VLOOKUP(V$4,'4. Billing Determinants'!$B$19:$O$41,3,0)/'4. Billing Determinants'!$D$41*$D29))))),0)</f>
        <v>0</v>
      </c>
      <c r="W29" s="75">
        <f>IFERROR(IF(W$4="",0,IF($E29="kWh",VLOOKUP(W$4,'4. Billing Determinants'!$B$19:$O$41,4,0)/'4. Billing Determinants'!$E$41*$D29,IF($E29="kW",VLOOKUP(W$4,'4. Billing Determinants'!$B$19:$O$41,5,0)/'4. Billing Determinants'!$F$41*$D29,IF($E29="Non-RPP kWh",VLOOKUP(W$4,'4. Billing Determinants'!$B$19:$O$41,6,0)/'4. Billing Determinants'!$G$41*$D29,IF($E29="Distribution Rev.",VLOOKUP(W$4,'4. Billing Determinants'!$B$19:$O$41,8,0)/'4. Billing Determinants'!$I$41*$D29, VLOOKUP(W$4,'4. Billing Determinants'!$B$19:$O$41,3,0)/'4. Billing Determinants'!$D$41*$D29))))),0)</f>
        <v>0</v>
      </c>
      <c r="X29" s="75">
        <f>IFERROR(IF(X$4="",0,IF($E29="kWh",VLOOKUP(X$4,'4. Billing Determinants'!$B$19:$O$41,4,0)/'4. Billing Determinants'!$E$41*$D29,IF($E29="kW",VLOOKUP(X$4,'4. Billing Determinants'!$B$19:$O$41,5,0)/'4. Billing Determinants'!$F$41*$D29,IF($E29="Non-RPP kWh",VLOOKUP(X$4,'4. Billing Determinants'!$B$19:$O$41,6,0)/'4. Billing Determinants'!$G$41*$D29,IF($E29="Distribution Rev.",VLOOKUP(X$4,'4. Billing Determinants'!$B$19:$O$41,8,0)/'4. Billing Determinants'!$I$41*$D29, VLOOKUP(X$4,'4. Billing Determinants'!$B$19:$O$41,3,0)/'4. Billing Determinants'!$D$41*$D29))))),0)</f>
        <v>0</v>
      </c>
      <c r="Y29" s="75">
        <f>IFERROR(IF(Y$4="",0,IF($E29="kWh",VLOOKUP(Y$4,'4. Billing Determinants'!$B$19:$O$41,4,0)/'4. Billing Determinants'!$E$41*$D29,IF($E29="kW",VLOOKUP(Y$4,'4. Billing Determinants'!$B$19:$O$41,5,0)/'4. Billing Determinants'!$F$41*$D29,IF($E29="Non-RPP kWh",VLOOKUP(Y$4,'4. Billing Determinants'!$B$19:$O$41,6,0)/'4. Billing Determinants'!$G$41*$D29,IF($E29="Distribution Rev.",VLOOKUP(Y$4,'4. Billing Determinants'!$B$19:$O$41,8,0)/'4. Billing Determinants'!$I$41*$D29, VLOOKUP(Y$4,'4. Billing Determinants'!$B$19:$O$41,3,0)/'4. Billing Determinants'!$D$41*$D29))))),0)</f>
        <v>0</v>
      </c>
    </row>
    <row r="30" spans="2:25" x14ac:dyDescent="0.2">
      <c r="B30" s="73" t="s">
        <v>32</v>
      </c>
      <c r="C30" s="74">
        <v>1534</v>
      </c>
      <c r="D30" s="75">
        <f>'2. 2013 Continuity Schedule'!CP53</f>
        <v>0</v>
      </c>
      <c r="E30" s="145"/>
      <c r="F30" s="75">
        <f>IFERROR(IF(F$4="",0,IF($E30="kWh",VLOOKUP(F$4,'4. Billing Determinants'!$B$19:$O$41,4,0)/'4. Billing Determinants'!$E$41*$D30,IF($E30="kW",VLOOKUP(F$4,'4. Billing Determinants'!$B$19:$O$41,5,0)/'4. Billing Determinants'!$F$41*$D30,IF($E30="Non-RPP kWh",VLOOKUP(F$4,'4. Billing Determinants'!$B$19:$O$41,6,0)/'4. Billing Determinants'!$G$41*$D30,IF($E30="Distribution Rev.",VLOOKUP(F$4,'4. Billing Determinants'!$B$19:$O$41,8,0)/'4. Billing Determinants'!$I$41*$D30, VLOOKUP(F$4,'4. Billing Determinants'!$B$19:$O$41,3,0)/'4. Billing Determinants'!$D$41*$D30))))),0)</f>
        <v>0</v>
      </c>
      <c r="G30" s="75">
        <f>IFERROR(IF(G$4="",0,IF($E30="kWh",VLOOKUP(G$4,'4. Billing Determinants'!$B$19:$O$41,4,0)/'4. Billing Determinants'!$E$41*$D30,IF($E30="kW",VLOOKUP(G$4,'4. Billing Determinants'!$B$19:$O$41,5,0)/'4. Billing Determinants'!$F$41*$D30,IF($E30="Non-RPP kWh",VLOOKUP(G$4,'4. Billing Determinants'!$B$19:$O$41,6,0)/'4. Billing Determinants'!$G$41*$D30,IF($E30="Distribution Rev.",VLOOKUP(G$4,'4. Billing Determinants'!$B$19:$O$41,8,0)/'4. Billing Determinants'!$I$41*$D30, VLOOKUP(G$4,'4. Billing Determinants'!$B$19:$O$41,3,0)/'4. Billing Determinants'!$D$41*$D30))))),0)</f>
        <v>0</v>
      </c>
      <c r="H30" s="75">
        <f>IFERROR(IF(H$4="",0,IF($E30="kWh",VLOOKUP(H$4,'4. Billing Determinants'!$B$19:$O$41,4,0)/'4. Billing Determinants'!$E$41*$D30,IF($E30="kW",VLOOKUP(H$4,'4. Billing Determinants'!$B$19:$O$41,5,0)/'4. Billing Determinants'!$F$41*$D30,IF($E30="Non-RPP kWh",VLOOKUP(H$4,'4. Billing Determinants'!$B$19:$O$41,6,0)/'4. Billing Determinants'!$G$41*$D30,IF($E30="Distribution Rev.",VLOOKUP(H$4,'4. Billing Determinants'!$B$19:$O$41,8,0)/'4. Billing Determinants'!$I$41*$D30, VLOOKUP(H$4,'4. Billing Determinants'!$B$19:$O$41,3,0)/'4. Billing Determinants'!$D$41*$D30))))),0)</f>
        <v>0</v>
      </c>
      <c r="I30" s="75">
        <f>IFERROR(IF(I$4="",0,IF($E30="kWh",VLOOKUP(I$4,'4. Billing Determinants'!$B$19:$O$41,4,0)/'4. Billing Determinants'!$E$41*$D30,IF($E30="kW",VLOOKUP(I$4,'4. Billing Determinants'!$B$19:$O$41,5,0)/'4. Billing Determinants'!$F$41*$D30,IF($E30="Non-RPP kWh",VLOOKUP(I$4,'4. Billing Determinants'!$B$19:$O$41,6,0)/'4. Billing Determinants'!$G$41*$D30,IF($E30="Distribution Rev.",VLOOKUP(I$4,'4. Billing Determinants'!$B$19:$O$41,8,0)/'4. Billing Determinants'!$I$41*$D30, VLOOKUP(I$4,'4. Billing Determinants'!$B$19:$O$41,3,0)/'4. Billing Determinants'!$D$41*$D30))))),0)</f>
        <v>0</v>
      </c>
      <c r="J30" s="75">
        <f>IFERROR(IF(J$4="",0,IF($E30="kWh",VLOOKUP(J$4,'4. Billing Determinants'!$B$19:$O$41,4,0)/'4. Billing Determinants'!$E$41*$D30,IF($E30="kW",VLOOKUP(J$4,'4. Billing Determinants'!$B$19:$O$41,5,0)/'4. Billing Determinants'!$F$41*$D30,IF($E30="Non-RPP kWh",VLOOKUP(J$4,'4. Billing Determinants'!$B$19:$O$41,6,0)/'4. Billing Determinants'!$G$41*$D30,IF($E30="Distribution Rev.",VLOOKUP(J$4,'4. Billing Determinants'!$B$19:$O$41,8,0)/'4. Billing Determinants'!$I$41*$D30, VLOOKUP(J$4,'4. Billing Determinants'!$B$19:$O$41,3,0)/'4. Billing Determinants'!$D$41*$D30))))),0)</f>
        <v>0</v>
      </c>
      <c r="K30" s="75">
        <f>IFERROR(IF(K$4="",0,IF($E30="kWh",VLOOKUP(K$4,'4. Billing Determinants'!$B$19:$O$41,4,0)/'4. Billing Determinants'!$E$41*$D30,IF($E30="kW",VLOOKUP(K$4,'4. Billing Determinants'!$B$19:$O$41,5,0)/'4. Billing Determinants'!$F$41*$D30,IF($E30="Non-RPP kWh",VLOOKUP(K$4,'4. Billing Determinants'!$B$19:$O$41,6,0)/'4. Billing Determinants'!$G$41*$D30,IF($E30="Distribution Rev.",VLOOKUP(K$4,'4. Billing Determinants'!$B$19:$O$41,8,0)/'4. Billing Determinants'!$I$41*$D30, VLOOKUP(K$4,'4. Billing Determinants'!$B$19:$O$41,3,0)/'4. Billing Determinants'!$D$41*$D30))))),0)</f>
        <v>0</v>
      </c>
      <c r="L30" s="75">
        <f>IFERROR(IF(L$4="",0,IF($E30="kWh",VLOOKUP(L$4,'4. Billing Determinants'!$B$19:$O$41,4,0)/'4. Billing Determinants'!$E$41*$D30,IF($E30="kW",VLOOKUP(L$4,'4. Billing Determinants'!$B$19:$O$41,5,0)/'4. Billing Determinants'!$F$41*$D30,IF($E30="Non-RPP kWh",VLOOKUP(L$4,'4. Billing Determinants'!$B$19:$O$41,6,0)/'4. Billing Determinants'!$G$41*$D30,IF($E30="Distribution Rev.",VLOOKUP(L$4,'4. Billing Determinants'!$B$19:$O$41,8,0)/'4. Billing Determinants'!$I$41*$D30, VLOOKUP(L$4,'4. Billing Determinants'!$B$19:$O$41,3,0)/'4. Billing Determinants'!$D$41*$D30))))),0)</f>
        <v>0</v>
      </c>
      <c r="M30" s="75">
        <f>IFERROR(IF(M$4="",0,IF($E30="kWh",VLOOKUP(M$4,'4. Billing Determinants'!$B$19:$O$41,4,0)/'4. Billing Determinants'!$E$41*$D30,IF($E30="kW",VLOOKUP(M$4,'4. Billing Determinants'!$B$19:$O$41,5,0)/'4. Billing Determinants'!$F$41*$D30,IF($E30="Non-RPP kWh",VLOOKUP(M$4,'4. Billing Determinants'!$B$19:$O$41,6,0)/'4. Billing Determinants'!$G$41*$D30,IF($E30="Distribution Rev.",VLOOKUP(M$4,'4. Billing Determinants'!$B$19:$O$41,8,0)/'4. Billing Determinants'!$I$41*$D30, VLOOKUP(M$4,'4. Billing Determinants'!$B$19:$O$41,3,0)/'4. Billing Determinants'!$D$41*$D30))))),0)</f>
        <v>0</v>
      </c>
      <c r="N30" s="75">
        <f>IFERROR(IF(N$4="",0,IF($E30="kWh",VLOOKUP(N$4,'4. Billing Determinants'!$B$19:$O$41,4,0)/'4. Billing Determinants'!$E$41*$D30,IF($E30="kW",VLOOKUP(N$4,'4. Billing Determinants'!$B$19:$O$41,5,0)/'4. Billing Determinants'!$F$41*$D30,IF($E30="Non-RPP kWh",VLOOKUP(N$4,'4. Billing Determinants'!$B$19:$O$41,6,0)/'4. Billing Determinants'!$G$41*$D30,IF($E30="Distribution Rev.",VLOOKUP(N$4,'4. Billing Determinants'!$B$19:$O$41,8,0)/'4. Billing Determinants'!$I$41*$D30, VLOOKUP(N$4,'4. Billing Determinants'!$B$19:$O$41,3,0)/'4. Billing Determinants'!$D$41*$D30))))),0)</f>
        <v>0</v>
      </c>
      <c r="O30" s="75">
        <f>IFERROR(IF(O$4="",0,IF($E30="kWh",VLOOKUP(O$4,'4. Billing Determinants'!$B$19:$O$41,4,0)/'4. Billing Determinants'!$E$41*$D30,IF($E30="kW",VLOOKUP(O$4,'4. Billing Determinants'!$B$19:$O$41,5,0)/'4. Billing Determinants'!$F$41*$D30,IF($E30="Non-RPP kWh",VLOOKUP(O$4,'4. Billing Determinants'!$B$19:$O$41,6,0)/'4. Billing Determinants'!$G$41*$D30,IF($E30="Distribution Rev.",VLOOKUP(O$4,'4. Billing Determinants'!$B$19:$O$41,8,0)/'4. Billing Determinants'!$I$41*$D30, VLOOKUP(O$4,'4. Billing Determinants'!$B$19:$O$41,3,0)/'4. Billing Determinants'!$D$41*$D30))))),0)</f>
        <v>0</v>
      </c>
      <c r="P30" s="75">
        <f>IFERROR(IF(P$4="",0,IF($E30="kWh",VLOOKUP(P$4,'4. Billing Determinants'!$B$19:$O$41,4,0)/'4. Billing Determinants'!$E$41*$D30,IF($E30="kW",VLOOKUP(P$4,'4. Billing Determinants'!$B$19:$O$41,5,0)/'4. Billing Determinants'!$F$41*$D30,IF($E30="Non-RPP kWh",VLOOKUP(P$4,'4. Billing Determinants'!$B$19:$O$41,6,0)/'4. Billing Determinants'!$G$41*$D30,IF($E30="Distribution Rev.",VLOOKUP(P$4,'4. Billing Determinants'!$B$19:$O$41,8,0)/'4. Billing Determinants'!$I$41*$D30, VLOOKUP(P$4,'4. Billing Determinants'!$B$19:$O$41,3,0)/'4. Billing Determinants'!$D$41*$D30))))),0)</f>
        <v>0</v>
      </c>
      <c r="Q30" s="75">
        <f>IFERROR(IF(Q$4="",0,IF($E30="kWh",VLOOKUP(Q$4,'4. Billing Determinants'!$B$19:$O$41,4,0)/'4. Billing Determinants'!$E$41*$D30,IF($E30="kW",VLOOKUP(Q$4,'4. Billing Determinants'!$B$19:$O$41,5,0)/'4. Billing Determinants'!$F$41*$D30,IF($E30="Non-RPP kWh",VLOOKUP(Q$4,'4. Billing Determinants'!$B$19:$O$41,6,0)/'4. Billing Determinants'!$G$41*$D30,IF($E30="Distribution Rev.",VLOOKUP(Q$4,'4. Billing Determinants'!$B$19:$O$41,8,0)/'4. Billing Determinants'!$I$41*$D30, VLOOKUP(Q$4,'4. Billing Determinants'!$B$19:$O$41,3,0)/'4. Billing Determinants'!$D$41*$D30))))),0)</f>
        <v>0</v>
      </c>
      <c r="R30" s="75">
        <f>IFERROR(IF(R$4="",0,IF($E30="kWh",VLOOKUP(R$4,'4. Billing Determinants'!$B$19:$O$41,4,0)/'4. Billing Determinants'!$E$41*$D30,IF($E30="kW",VLOOKUP(R$4,'4. Billing Determinants'!$B$19:$O$41,5,0)/'4. Billing Determinants'!$F$41*$D30,IF($E30="Non-RPP kWh",VLOOKUP(R$4,'4. Billing Determinants'!$B$19:$O$41,6,0)/'4. Billing Determinants'!$G$41*$D30,IF($E30="Distribution Rev.",VLOOKUP(R$4,'4. Billing Determinants'!$B$19:$O$41,8,0)/'4. Billing Determinants'!$I$41*$D30, VLOOKUP(R$4,'4. Billing Determinants'!$B$19:$O$41,3,0)/'4. Billing Determinants'!$D$41*$D30))))),0)</f>
        <v>0</v>
      </c>
      <c r="S30" s="75">
        <f>IFERROR(IF(S$4="",0,IF($E30="kWh",VLOOKUP(S$4,'4. Billing Determinants'!$B$19:$O$41,4,0)/'4. Billing Determinants'!$E$41*$D30,IF($E30="kW",VLOOKUP(S$4,'4. Billing Determinants'!$B$19:$O$41,5,0)/'4. Billing Determinants'!$F$41*$D30,IF($E30="Non-RPP kWh",VLOOKUP(S$4,'4. Billing Determinants'!$B$19:$O$41,6,0)/'4. Billing Determinants'!$G$41*$D30,IF($E30="Distribution Rev.",VLOOKUP(S$4,'4. Billing Determinants'!$B$19:$O$41,8,0)/'4. Billing Determinants'!$I$41*$D30, VLOOKUP(S$4,'4. Billing Determinants'!$B$19:$O$41,3,0)/'4. Billing Determinants'!$D$41*$D30))))),0)</f>
        <v>0</v>
      </c>
      <c r="T30" s="75">
        <f>IFERROR(IF(T$4="",0,IF($E30="kWh",VLOOKUP(T$4,'4. Billing Determinants'!$B$19:$O$41,4,0)/'4. Billing Determinants'!$E$41*$D30,IF($E30="kW",VLOOKUP(T$4,'4. Billing Determinants'!$B$19:$O$41,5,0)/'4. Billing Determinants'!$F$41*$D30,IF($E30="Non-RPP kWh",VLOOKUP(T$4,'4. Billing Determinants'!$B$19:$O$41,6,0)/'4. Billing Determinants'!$G$41*$D30,IF($E30="Distribution Rev.",VLOOKUP(T$4,'4. Billing Determinants'!$B$19:$O$41,8,0)/'4. Billing Determinants'!$I$41*$D30, VLOOKUP(T$4,'4. Billing Determinants'!$B$19:$O$41,3,0)/'4. Billing Determinants'!$D$41*$D30))))),0)</f>
        <v>0</v>
      </c>
      <c r="U30" s="75">
        <f>IFERROR(IF(U$4="",0,IF($E30="kWh",VLOOKUP(U$4,'4. Billing Determinants'!$B$19:$O$41,4,0)/'4. Billing Determinants'!$E$41*$D30,IF($E30="kW",VLOOKUP(U$4,'4. Billing Determinants'!$B$19:$O$41,5,0)/'4. Billing Determinants'!$F$41*$D30,IF($E30="Non-RPP kWh",VLOOKUP(U$4,'4. Billing Determinants'!$B$19:$O$41,6,0)/'4. Billing Determinants'!$G$41*$D30,IF($E30="Distribution Rev.",VLOOKUP(U$4,'4. Billing Determinants'!$B$19:$O$41,8,0)/'4. Billing Determinants'!$I$41*$D30, VLOOKUP(U$4,'4. Billing Determinants'!$B$19:$O$41,3,0)/'4. Billing Determinants'!$D$41*$D30))))),0)</f>
        <v>0</v>
      </c>
      <c r="V30" s="75">
        <f>IFERROR(IF(V$4="",0,IF($E30="kWh",VLOOKUP(V$4,'4. Billing Determinants'!$B$19:$O$41,4,0)/'4. Billing Determinants'!$E$41*$D30,IF($E30="kW",VLOOKUP(V$4,'4. Billing Determinants'!$B$19:$O$41,5,0)/'4. Billing Determinants'!$F$41*$D30,IF($E30="Non-RPP kWh",VLOOKUP(V$4,'4. Billing Determinants'!$B$19:$O$41,6,0)/'4. Billing Determinants'!$G$41*$D30,IF($E30="Distribution Rev.",VLOOKUP(V$4,'4. Billing Determinants'!$B$19:$O$41,8,0)/'4. Billing Determinants'!$I$41*$D30, VLOOKUP(V$4,'4. Billing Determinants'!$B$19:$O$41,3,0)/'4. Billing Determinants'!$D$41*$D30))))),0)</f>
        <v>0</v>
      </c>
      <c r="W30" s="75">
        <f>IFERROR(IF(W$4="",0,IF($E30="kWh",VLOOKUP(W$4,'4. Billing Determinants'!$B$19:$O$41,4,0)/'4. Billing Determinants'!$E$41*$D30,IF($E30="kW",VLOOKUP(W$4,'4. Billing Determinants'!$B$19:$O$41,5,0)/'4. Billing Determinants'!$F$41*$D30,IF($E30="Non-RPP kWh",VLOOKUP(W$4,'4. Billing Determinants'!$B$19:$O$41,6,0)/'4. Billing Determinants'!$G$41*$D30,IF($E30="Distribution Rev.",VLOOKUP(W$4,'4. Billing Determinants'!$B$19:$O$41,8,0)/'4. Billing Determinants'!$I$41*$D30, VLOOKUP(W$4,'4. Billing Determinants'!$B$19:$O$41,3,0)/'4. Billing Determinants'!$D$41*$D30))))),0)</f>
        <v>0</v>
      </c>
      <c r="X30" s="75">
        <f>IFERROR(IF(X$4="",0,IF($E30="kWh",VLOOKUP(X$4,'4. Billing Determinants'!$B$19:$O$41,4,0)/'4. Billing Determinants'!$E$41*$D30,IF($E30="kW",VLOOKUP(X$4,'4. Billing Determinants'!$B$19:$O$41,5,0)/'4. Billing Determinants'!$F$41*$D30,IF($E30="Non-RPP kWh",VLOOKUP(X$4,'4. Billing Determinants'!$B$19:$O$41,6,0)/'4. Billing Determinants'!$G$41*$D30,IF($E30="Distribution Rev.",VLOOKUP(X$4,'4. Billing Determinants'!$B$19:$O$41,8,0)/'4. Billing Determinants'!$I$41*$D30, VLOOKUP(X$4,'4. Billing Determinants'!$B$19:$O$41,3,0)/'4. Billing Determinants'!$D$41*$D30))))),0)</f>
        <v>0</v>
      </c>
      <c r="Y30" s="75">
        <f>IFERROR(IF(Y$4="",0,IF($E30="kWh",VLOOKUP(Y$4,'4. Billing Determinants'!$B$19:$O$41,4,0)/'4. Billing Determinants'!$E$41*$D30,IF($E30="kW",VLOOKUP(Y$4,'4. Billing Determinants'!$B$19:$O$41,5,0)/'4. Billing Determinants'!$F$41*$D30,IF($E30="Non-RPP kWh",VLOOKUP(Y$4,'4. Billing Determinants'!$B$19:$O$41,6,0)/'4. Billing Determinants'!$G$41*$D30,IF($E30="Distribution Rev.",VLOOKUP(Y$4,'4. Billing Determinants'!$B$19:$O$41,8,0)/'4. Billing Determinants'!$I$41*$D30, VLOOKUP(Y$4,'4. Billing Determinants'!$B$19:$O$41,3,0)/'4. Billing Determinants'!$D$41*$D30))))),0)</f>
        <v>0</v>
      </c>
    </row>
    <row r="31" spans="2:25" x14ac:dyDescent="0.2">
      <c r="B31" s="73" t="s">
        <v>33</v>
      </c>
      <c r="C31" s="74">
        <v>1535</v>
      </c>
      <c r="D31" s="75">
        <f>'2. 2013 Continuity Schedule'!CP54</f>
        <v>0</v>
      </c>
      <c r="E31" s="145"/>
      <c r="F31" s="75">
        <f>IFERROR(IF(F$4="",0,IF($E31="kWh",VLOOKUP(F$4,'4. Billing Determinants'!$B$19:$O$41,4,0)/'4. Billing Determinants'!$E$41*$D31,IF($E31="kW",VLOOKUP(F$4,'4. Billing Determinants'!$B$19:$O$41,5,0)/'4. Billing Determinants'!$F$41*$D31,IF($E31="Non-RPP kWh",VLOOKUP(F$4,'4. Billing Determinants'!$B$19:$O$41,6,0)/'4. Billing Determinants'!$G$41*$D31,IF($E31="Distribution Rev.",VLOOKUP(F$4,'4. Billing Determinants'!$B$19:$O$41,8,0)/'4. Billing Determinants'!$I$41*$D31, VLOOKUP(F$4,'4. Billing Determinants'!$B$19:$O$41,3,0)/'4. Billing Determinants'!$D$41*$D31))))),0)</f>
        <v>0</v>
      </c>
      <c r="G31" s="75">
        <f>IFERROR(IF(G$4="",0,IF($E31="kWh",VLOOKUP(G$4,'4. Billing Determinants'!$B$19:$O$41,4,0)/'4. Billing Determinants'!$E$41*$D31,IF($E31="kW",VLOOKUP(G$4,'4. Billing Determinants'!$B$19:$O$41,5,0)/'4. Billing Determinants'!$F$41*$D31,IF($E31="Non-RPP kWh",VLOOKUP(G$4,'4. Billing Determinants'!$B$19:$O$41,6,0)/'4. Billing Determinants'!$G$41*$D31,IF($E31="Distribution Rev.",VLOOKUP(G$4,'4. Billing Determinants'!$B$19:$O$41,8,0)/'4. Billing Determinants'!$I$41*$D31, VLOOKUP(G$4,'4. Billing Determinants'!$B$19:$O$41,3,0)/'4. Billing Determinants'!$D$41*$D31))))),0)</f>
        <v>0</v>
      </c>
      <c r="H31" s="75">
        <f>IFERROR(IF(H$4="",0,IF($E31="kWh",VLOOKUP(H$4,'4. Billing Determinants'!$B$19:$O$41,4,0)/'4. Billing Determinants'!$E$41*$D31,IF($E31="kW",VLOOKUP(H$4,'4. Billing Determinants'!$B$19:$O$41,5,0)/'4. Billing Determinants'!$F$41*$D31,IF($E31="Non-RPP kWh",VLOOKUP(H$4,'4. Billing Determinants'!$B$19:$O$41,6,0)/'4. Billing Determinants'!$G$41*$D31,IF($E31="Distribution Rev.",VLOOKUP(H$4,'4. Billing Determinants'!$B$19:$O$41,8,0)/'4. Billing Determinants'!$I$41*$D31, VLOOKUP(H$4,'4. Billing Determinants'!$B$19:$O$41,3,0)/'4. Billing Determinants'!$D$41*$D31))))),0)</f>
        <v>0</v>
      </c>
      <c r="I31" s="75">
        <f>IFERROR(IF(I$4="",0,IF($E31="kWh",VLOOKUP(I$4,'4. Billing Determinants'!$B$19:$O$41,4,0)/'4. Billing Determinants'!$E$41*$D31,IF($E31="kW",VLOOKUP(I$4,'4. Billing Determinants'!$B$19:$O$41,5,0)/'4. Billing Determinants'!$F$41*$D31,IF($E31="Non-RPP kWh",VLOOKUP(I$4,'4. Billing Determinants'!$B$19:$O$41,6,0)/'4. Billing Determinants'!$G$41*$D31,IF($E31="Distribution Rev.",VLOOKUP(I$4,'4. Billing Determinants'!$B$19:$O$41,8,0)/'4. Billing Determinants'!$I$41*$D31, VLOOKUP(I$4,'4. Billing Determinants'!$B$19:$O$41,3,0)/'4. Billing Determinants'!$D$41*$D31))))),0)</f>
        <v>0</v>
      </c>
      <c r="J31" s="75">
        <f>IFERROR(IF(J$4="",0,IF($E31="kWh",VLOOKUP(J$4,'4. Billing Determinants'!$B$19:$O$41,4,0)/'4. Billing Determinants'!$E$41*$D31,IF($E31="kW",VLOOKUP(J$4,'4. Billing Determinants'!$B$19:$O$41,5,0)/'4. Billing Determinants'!$F$41*$D31,IF($E31="Non-RPP kWh",VLOOKUP(J$4,'4. Billing Determinants'!$B$19:$O$41,6,0)/'4. Billing Determinants'!$G$41*$D31,IF($E31="Distribution Rev.",VLOOKUP(J$4,'4. Billing Determinants'!$B$19:$O$41,8,0)/'4. Billing Determinants'!$I$41*$D31, VLOOKUP(J$4,'4. Billing Determinants'!$B$19:$O$41,3,0)/'4. Billing Determinants'!$D$41*$D31))))),0)</f>
        <v>0</v>
      </c>
      <c r="K31" s="75">
        <f>IFERROR(IF(K$4="",0,IF($E31="kWh",VLOOKUP(K$4,'4. Billing Determinants'!$B$19:$O$41,4,0)/'4. Billing Determinants'!$E$41*$D31,IF($E31="kW",VLOOKUP(K$4,'4. Billing Determinants'!$B$19:$O$41,5,0)/'4. Billing Determinants'!$F$41*$D31,IF($E31="Non-RPP kWh",VLOOKUP(K$4,'4. Billing Determinants'!$B$19:$O$41,6,0)/'4. Billing Determinants'!$G$41*$D31,IF($E31="Distribution Rev.",VLOOKUP(K$4,'4. Billing Determinants'!$B$19:$O$41,8,0)/'4. Billing Determinants'!$I$41*$D31, VLOOKUP(K$4,'4. Billing Determinants'!$B$19:$O$41,3,0)/'4. Billing Determinants'!$D$41*$D31))))),0)</f>
        <v>0</v>
      </c>
      <c r="L31" s="75">
        <f>IFERROR(IF(L$4="",0,IF($E31="kWh",VLOOKUP(L$4,'4. Billing Determinants'!$B$19:$O$41,4,0)/'4. Billing Determinants'!$E$41*$D31,IF($E31="kW",VLOOKUP(L$4,'4. Billing Determinants'!$B$19:$O$41,5,0)/'4. Billing Determinants'!$F$41*$D31,IF($E31="Non-RPP kWh",VLOOKUP(L$4,'4. Billing Determinants'!$B$19:$O$41,6,0)/'4. Billing Determinants'!$G$41*$D31,IF($E31="Distribution Rev.",VLOOKUP(L$4,'4. Billing Determinants'!$B$19:$O$41,8,0)/'4. Billing Determinants'!$I$41*$D31, VLOOKUP(L$4,'4. Billing Determinants'!$B$19:$O$41,3,0)/'4. Billing Determinants'!$D$41*$D31))))),0)</f>
        <v>0</v>
      </c>
      <c r="M31" s="75">
        <f>IFERROR(IF(M$4="",0,IF($E31="kWh",VLOOKUP(M$4,'4. Billing Determinants'!$B$19:$O$41,4,0)/'4. Billing Determinants'!$E$41*$D31,IF($E31="kW",VLOOKUP(M$4,'4. Billing Determinants'!$B$19:$O$41,5,0)/'4. Billing Determinants'!$F$41*$D31,IF($E31="Non-RPP kWh",VLOOKUP(M$4,'4. Billing Determinants'!$B$19:$O$41,6,0)/'4. Billing Determinants'!$G$41*$D31,IF($E31="Distribution Rev.",VLOOKUP(M$4,'4. Billing Determinants'!$B$19:$O$41,8,0)/'4. Billing Determinants'!$I$41*$D31, VLOOKUP(M$4,'4. Billing Determinants'!$B$19:$O$41,3,0)/'4. Billing Determinants'!$D$41*$D31))))),0)</f>
        <v>0</v>
      </c>
      <c r="N31" s="75">
        <f>IFERROR(IF(N$4="",0,IF($E31="kWh",VLOOKUP(N$4,'4. Billing Determinants'!$B$19:$O$41,4,0)/'4. Billing Determinants'!$E$41*$D31,IF($E31="kW",VLOOKUP(N$4,'4. Billing Determinants'!$B$19:$O$41,5,0)/'4. Billing Determinants'!$F$41*$D31,IF($E31="Non-RPP kWh",VLOOKUP(N$4,'4. Billing Determinants'!$B$19:$O$41,6,0)/'4. Billing Determinants'!$G$41*$D31,IF($E31="Distribution Rev.",VLOOKUP(N$4,'4. Billing Determinants'!$B$19:$O$41,8,0)/'4. Billing Determinants'!$I$41*$D31, VLOOKUP(N$4,'4. Billing Determinants'!$B$19:$O$41,3,0)/'4. Billing Determinants'!$D$41*$D31))))),0)</f>
        <v>0</v>
      </c>
      <c r="O31" s="75">
        <f>IFERROR(IF(O$4="",0,IF($E31="kWh",VLOOKUP(O$4,'4. Billing Determinants'!$B$19:$O$41,4,0)/'4. Billing Determinants'!$E$41*$D31,IF($E31="kW",VLOOKUP(O$4,'4. Billing Determinants'!$B$19:$O$41,5,0)/'4. Billing Determinants'!$F$41*$D31,IF($E31="Non-RPP kWh",VLOOKUP(O$4,'4. Billing Determinants'!$B$19:$O$41,6,0)/'4. Billing Determinants'!$G$41*$D31,IF($E31="Distribution Rev.",VLOOKUP(O$4,'4. Billing Determinants'!$B$19:$O$41,8,0)/'4. Billing Determinants'!$I$41*$D31, VLOOKUP(O$4,'4. Billing Determinants'!$B$19:$O$41,3,0)/'4. Billing Determinants'!$D$41*$D31))))),0)</f>
        <v>0</v>
      </c>
      <c r="P31" s="75">
        <f>IFERROR(IF(P$4="",0,IF($E31="kWh",VLOOKUP(P$4,'4. Billing Determinants'!$B$19:$O$41,4,0)/'4. Billing Determinants'!$E$41*$D31,IF($E31="kW",VLOOKUP(P$4,'4. Billing Determinants'!$B$19:$O$41,5,0)/'4. Billing Determinants'!$F$41*$D31,IF($E31="Non-RPP kWh",VLOOKUP(P$4,'4. Billing Determinants'!$B$19:$O$41,6,0)/'4. Billing Determinants'!$G$41*$D31,IF($E31="Distribution Rev.",VLOOKUP(P$4,'4. Billing Determinants'!$B$19:$O$41,8,0)/'4. Billing Determinants'!$I$41*$D31, VLOOKUP(P$4,'4. Billing Determinants'!$B$19:$O$41,3,0)/'4. Billing Determinants'!$D$41*$D31))))),0)</f>
        <v>0</v>
      </c>
      <c r="Q31" s="75">
        <f>IFERROR(IF(Q$4="",0,IF($E31="kWh",VLOOKUP(Q$4,'4. Billing Determinants'!$B$19:$O$41,4,0)/'4. Billing Determinants'!$E$41*$D31,IF($E31="kW",VLOOKUP(Q$4,'4. Billing Determinants'!$B$19:$O$41,5,0)/'4. Billing Determinants'!$F$41*$D31,IF($E31="Non-RPP kWh",VLOOKUP(Q$4,'4. Billing Determinants'!$B$19:$O$41,6,0)/'4. Billing Determinants'!$G$41*$D31,IF($E31="Distribution Rev.",VLOOKUP(Q$4,'4. Billing Determinants'!$B$19:$O$41,8,0)/'4. Billing Determinants'!$I$41*$D31, VLOOKUP(Q$4,'4. Billing Determinants'!$B$19:$O$41,3,0)/'4. Billing Determinants'!$D$41*$D31))))),0)</f>
        <v>0</v>
      </c>
      <c r="R31" s="75">
        <f>IFERROR(IF(R$4="",0,IF($E31="kWh",VLOOKUP(R$4,'4. Billing Determinants'!$B$19:$O$41,4,0)/'4. Billing Determinants'!$E$41*$D31,IF($E31="kW",VLOOKUP(R$4,'4. Billing Determinants'!$B$19:$O$41,5,0)/'4. Billing Determinants'!$F$41*$D31,IF($E31="Non-RPP kWh",VLOOKUP(R$4,'4. Billing Determinants'!$B$19:$O$41,6,0)/'4. Billing Determinants'!$G$41*$D31,IF($E31="Distribution Rev.",VLOOKUP(R$4,'4. Billing Determinants'!$B$19:$O$41,8,0)/'4. Billing Determinants'!$I$41*$D31, VLOOKUP(R$4,'4. Billing Determinants'!$B$19:$O$41,3,0)/'4. Billing Determinants'!$D$41*$D31))))),0)</f>
        <v>0</v>
      </c>
      <c r="S31" s="75">
        <f>IFERROR(IF(S$4="",0,IF($E31="kWh",VLOOKUP(S$4,'4. Billing Determinants'!$B$19:$O$41,4,0)/'4. Billing Determinants'!$E$41*$D31,IF($E31="kW",VLOOKUP(S$4,'4. Billing Determinants'!$B$19:$O$41,5,0)/'4. Billing Determinants'!$F$41*$D31,IF($E31="Non-RPP kWh",VLOOKUP(S$4,'4. Billing Determinants'!$B$19:$O$41,6,0)/'4. Billing Determinants'!$G$41*$D31,IF($E31="Distribution Rev.",VLOOKUP(S$4,'4. Billing Determinants'!$B$19:$O$41,8,0)/'4. Billing Determinants'!$I$41*$D31, VLOOKUP(S$4,'4. Billing Determinants'!$B$19:$O$41,3,0)/'4. Billing Determinants'!$D$41*$D31))))),0)</f>
        <v>0</v>
      </c>
      <c r="T31" s="75">
        <f>IFERROR(IF(T$4="",0,IF($E31="kWh",VLOOKUP(T$4,'4. Billing Determinants'!$B$19:$O$41,4,0)/'4. Billing Determinants'!$E$41*$D31,IF($E31="kW",VLOOKUP(T$4,'4. Billing Determinants'!$B$19:$O$41,5,0)/'4. Billing Determinants'!$F$41*$D31,IF($E31="Non-RPP kWh",VLOOKUP(T$4,'4. Billing Determinants'!$B$19:$O$41,6,0)/'4. Billing Determinants'!$G$41*$D31,IF($E31="Distribution Rev.",VLOOKUP(T$4,'4. Billing Determinants'!$B$19:$O$41,8,0)/'4. Billing Determinants'!$I$41*$D31, VLOOKUP(T$4,'4. Billing Determinants'!$B$19:$O$41,3,0)/'4. Billing Determinants'!$D$41*$D31))))),0)</f>
        <v>0</v>
      </c>
      <c r="U31" s="75">
        <f>IFERROR(IF(U$4="",0,IF($E31="kWh",VLOOKUP(U$4,'4. Billing Determinants'!$B$19:$O$41,4,0)/'4. Billing Determinants'!$E$41*$D31,IF($E31="kW",VLOOKUP(U$4,'4. Billing Determinants'!$B$19:$O$41,5,0)/'4. Billing Determinants'!$F$41*$D31,IF($E31="Non-RPP kWh",VLOOKUP(U$4,'4. Billing Determinants'!$B$19:$O$41,6,0)/'4. Billing Determinants'!$G$41*$D31,IF($E31="Distribution Rev.",VLOOKUP(U$4,'4. Billing Determinants'!$B$19:$O$41,8,0)/'4. Billing Determinants'!$I$41*$D31, VLOOKUP(U$4,'4. Billing Determinants'!$B$19:$O$41,3,0)/'4. Billing Determinants'!$D$41*$D31))))),0)</f>
        <v>0</v>
      </c>
      <c r="V31" s="75">
        <f>IFERROR(IF(V$4="",0,IF($E31="kWh",VLOOKUP(V$4,'4. Billing Determinants'!$B$19:$O$41,4,0)/'4. Billing Determinants'!$E$41*$D31,IF($E31="kW",VLOOKUP(V$4,'4. Billing Determinants'!$B$19:$O$41,5,0)/'4. Billing Determinants'!$F$41*$D31,IF($E31="Non-RPP kWh",VLOOKUP(V$4,'4. Billing Determinants'!$B$19:$O$41,6,0)/'4. Billing Determinants'!$G$41*$D31,IF($E31="Distribution Rev.",VLOOKUP(V$4,'4. Billing Determinants'!$B$19:$O$41,8,0)/'4. Billing Determinants'!$I$41*$D31, VLOOKUP(V$4,'4. Billing Determinants'!$B$19:$O$41,3,0)/'4. Billing Determinants'!$D$41*$D31))))),0)</f>
        <v>0</v>
      </c>
      <c r="W31" s="75">
        <f>IFERROR(IF(W$4="",0,IF($E31="kWh",VLOOKUP(W$4,'4. Billing Determinants'!$B$19:$O$41,4,0)/'4. Billing Determinants'!$E$41*$D31,IF($E31="kW",VLOOKUP(W$4,'4. Billing Determinants'!$B$19:$O$41,5,0)/'4. Billing Determinants'!$F$41*$D31,IF($E31="Non-RPP kWh",VLOOKUP(W$4,'4. Billing Determinants'!$B$19:$O$41,6,0)/'4. Billing Determinants'!$G$41*$D31,IF($E31="Distribution Rev.",VLOOKUP(W$4,'4. Billing Determinants'!$B$19:$O$41,8,0)/'4. Billing Determinants'!$I$41*$D31, VLOOKUP(W$4,'4. Billing Determinants'!$B$19:$O$41,3,0)/'4. Billing Determinants'!$D$41*$D31))))),0)</f>
        <v>0</v>
      </c>
      <c r="X31" s="75">
        <f>IFERROR(IF(X$4="",0,IF($E31="kWh",VLOOKUP(X$4,'4. Billing Determinants'!$B$19:$O$41,4,0)/'4. Billing Determinants'!$E$41*$D31,IF($E31="kW",VLOOKUP(X$4,'4. Billing Determinants'!$B$19:$O$41,5,0)/'4. Billing Determinants'!$F$41*$D31,IF($E31="Non-RPP kWh",VLOOKUP(X$4,'4. Billing Determinants'!$B$19:$O$41,6,0)/'4. Billing Determinants'!$G$41*$D31,IF($E31="Distribution Rev.",VLOOKUP(X$4,'4. Billing Determinants'!$B$19:$O$41,8,0)/'4. Billing Determinants'!$I$41*$D31, VLOOKUP(X$4,'4. Billing Determinants'!$B$19:$O$41,3,0)/'4. Billing Determinants'!$D$41*$D31))))),0)</f>
        <v>0</v>
      </c>
      <c r="Y31" s="75">
        <f>IFERROR(IF(Y$4="",0,IF($E31="kWh",VLOOKUP(Y$4,'4. Billing Determinants'!$B$19:$O$41,4,0)/'4. Billing Determinants'!$E$41*$D31,IF($E31="kW",VLOOKUP(Y$4,'4. Billing Determinants'!$B$19:$O$41,5,0)/'4. Billing Determinants'!$F$41*$D31,IF($E31="Non-RPP kWh",VLOOKUP(Y$4,'4. Billing Determinants'!$B$19:$O$41,6,0)/'4. Billing Determinants'!$G$41*$D31,IF($E31="Distribution Rev.",VLOOKUP(Y$4,'4. Billing Determinants'!$B$19:$O$41,8,0)/'4. Billing Determinants'!$I$41*$D31, VLOOKUP(Y$4,'4. Billing Determinants'!$B$19:$O$41,3,0)/'4. Billing Determinants'!$D$41*$D31))))),0)</f>
        <v>0</v>
      </c>
    </row>
    <row r="32" spans="2:25" x14ac:dyDescent="0.2">
      <c r="B32" s="73" t="s">
        <v>39</v>
      </c>
      <c r="C32" s="74">
        <v>1536</v>
      </c>
      <c r="D32" s="75">
        <f>'2. 2013 Continuity Schedule'!CP55</f>
        <v>0</v>
      </c>
      <c r="E32" s="145"/>
      <c r="F32" s="75">
        <f>IFERROR(IF(F$4="",0,IF($E32="kWh",VLOOKUP(F$4,'4. Billing Determinants'!$B$19:$O$41,4,0)/'4. Billing Determinants'!$E$41*$D32,IF($E32="kW",VLOOKUP(F$4,'4. Billing Determinants'!$B$19:$O$41,5,0)/'4. Billing Determinants'!$F$41*$D32,IF($E32="Non-RPP kWh",VLOOKUP(F$4,'4. Billing Determinants'!$B$19:$O$41,6,0)/'4. Billing Determinants'!$G$41*$D32,IF($E32="Distribution Rev.",VLOOKUP(F$4,'4. Billing Determinants'!$B$19:$O$41,8,0)/'4. Billing Determinants'!$I$41*$D32, VLOOKUP(F$4,'4. Billing Determinants'!$B$19:$O$41,3,0)/'4. Billing Determinants'!$D$41*$D32))))),0)</f>
        <v>0</v>
      </c>
      <c r="G32" s="75">
        <f>IFERROR(IF(G$4="",0,IF($E32="kWh",VLOOKUP(G$4,'4. Billing Determinants'!$B$19:$O$41,4,0)/'4. Billing Determinants'!$E$41*$D32,IF($E32="kW",VLOOKUP(G$4,'4. Billing Determinants'!$B$19:$O$41,5,0)/'4. Billing Determinants'!$F$41*$D32,IF($E32="Non-RPP kWh",VLOOKUP(G$4,'4. Billing Determinants'!$B$19:$O$41,6,0)/'4. Billing Determinants'!$G$41*$D32,IF($E32="Distribution Rev.",VLOOKUP(G$4,'4. Billing Determinants'!$B$19:$O$41,8,0)/'4. Billing Determinants'!$I$41*$D32, VLOOKUP(G$4,'4. Billing Determinants'!$B$19:$O$41,3,0)/'4. Billing Determinants'!$D$41*$D32))))),0)</f>
        <v>0</v>
      </c>
      <c r="H32" s="75">
        <f>IFERROR(IF(H$4="",0,IF($E32="kWh",VLOOKUP(H$4,'4. Billing Determinants'!$B$19:$O$41,4,0)/'4. Billing Determinants'!$E$41*$D32,IF($E32="kW",VLOOKUP(H$4,'4. Billing Determinants'!$B$19:$O$41,5,0)/'4. Billing Determinants'!$F$41*$D32,IF($E32="Non-RPP kWh",VLOOKUP(H$4,'4. Billing Determinants'!$B$19:$O$41,6,0)/'4. Billing Determinants'!$G$41*$D32,IF($E32="Distribution Rev.",VLOOKUP(H$4,'4. Billing Determinants'!$B$19:$O$41,8,0)/'4. Billing Determinants'!$I$41*$D32, VLOOKUP(H$4,'4. Billing Determinants'!$B$19:$O$41,3,0)/'4. Billing Determinants'!$D$41*$D32))))),0)</f>
        <v>0</v>
      </c>
      <c r="I32" s="75">
        <f>IFERROR(IF(I$4="",0,IF($E32="kWh",VLOOKUP(I$4,'4. Billing Determinants'!$B$19:$O$41,4,0)/'4. Billing Determinants'!$E$41*$D32,IF($E32="kW",VLOOKUP(I$4,'4. Billing Determinants'!$B$19:$O$41,5,0)/'4. Billing Determinants'!$F$41*$D32,IF($E32="Non-RPP kWh",VLOOKUP(I$4,'4. Billing Determinants'!$B$19:$O$41,6,0)/'4. Billing Determinants'!$G$41*$D32,IF($E32="Distribution Rev.",VLOOKUP(I$4,'4. Billing Determinants'!$B$19:$O$41,8,0)/'4. Billing Determinants'!$I$41*$D32, VLOOKUP(I$4,'4. Billing Determinants'!$B$19:$O$41,3,0)/'4. Billing Determinants'!$D$41*$D32))))),0)</f>
        <v>0</v>
      </c>
      <c r="J32" s="75">
        <f>IFERROR(IF(J$4="",0,IF($E32="kWh",VLOOKUP(J$4,'4. Billing Determinants'!$B$19:$O$41,4,0)/'4. Billing Determinants'!$E$41*$D32,IF($E32="kW",VLOOKUP(J$4,'4. Billing Determinants'!$B$19:$O$41,5,0)/'4. Billing Determinants'!$F$41*$D32,IF($E32="Non-RPP kWh",VLOOKUP(J$4,'4. Billing Determinants'!$B$19:$O$41,6,0)/'4. Billing Determinants'!$G$41*$D32,IF($E32="Distribution Rev.",VLOOKUP(J$4,'4. Billing Determinants'!$B$19:$O$41,8,0)/'4. Billing Determinants'!$I$41*$D32, VLOOKUP(J$4,'4. Billing Determinants'!$B$19:$O$41,3,0)/'4. Billing Determinants'!$D$41*$D32))))),0)</f>
        <v>0</v>
      </c>
      <c r="K32" s="75">
        <f>IFERROR(IF(K$4="",0,IF($E32="kWh",VLOOKUP(K$4,'4. Billing Determinants'!$B$19:$O$41,4,0)/'4. Billing Determinants'!$E$41*$D32,IF($E32="kW",VLOOKUP(K$4,'4. Billing Determinants'!$B$19:$O$41,5,0)/'4. Billing Determinants'!$F$41*$D32,IF($E32="Non-RPP kWh",VLOOKUP(K$4,'4. Billing Determinants'!$B$19:$O$41,6,0)/'4. Billing Determinants'!$G$41*$D32,IF($E32="Distribution Rev.",VLOOKUP(K$4,'4. Billing Determinants'!$B$19:$O$41,8,0)/'4. Billing Determinants'!$I$41*$D32, VLOOKUP(K$4,'4. Billing Determinants'!$B$19:$O$41,3,0)/'4. Billing Determinants'!$D$41*$D32))))),0)</f>
        <v>0</v>
      </c>
      <c r="L32" s="75">
        <f>IFERROR(IF(L$4="",0,IF($E32="kWh",VLOOKUP(L$4,'4. Billing Determinants'!$B$19:$O$41,4,0)/'4. Billing Determinants'!$E$41*$D32,IF($E32="kW",VLOOKUP(L$4,'4. Billing Determinants'!$B$19:$O$41,5,0)/'4. Billing Determinants'!$F$41*$D32,IF($E32="Non-RPP kWh",VLOOKUP(L$4,'4. Billing Determinants'!$B$19:$O$41,6,0)/'4. Billing Determinants'!$G$41*$D32,IF($E32="Distribution Rev.",VLOOKUP(L$4,'4. Billing Determinants'!$B$19:$O$41,8,0)/'4. Billing Determinants'!$I$41*$D32, VLOOKUP(L$4,'4. Billing Determinants'!$B$19:$O$41,3,0)/'4. Billing Determinants'!$D$41*$D32))))),0)</f>
        <v>0</v>
      </c>
      <c r="M32" s="75">
        <f>IFERROR(IF(M$4="",0,IF($E32="kWh",VLOOKUP(M$4,'4. Billing Determinants'!$B$19:$O$41,4,0)/'4. Billing Determinants'!$E$41*$D32,IF($E32="kW",VLOOKUP(M$4,'4. Billing Determinants'!$B$19:$O$41,5,0)/'4. Billing Determinants'!$F$41*$D32,IF($E32="Non-RPP kWh",VLOOKUP(M$4,'4. Billing Determinants'!$B$19:$O$41,6,0)/'4. Billing Determinants'!$G$41*$D32,IF($E32="Distribution Rev.",VLOOKUP(M$4,'4. Billing Determinants'!$B$19:$O$41,8,0)/'4. Billing Determinants'!$I$41*$D32, VLOOKUP(M$4,'4. Billing Determinants'!$B$19:$O$41,3,0)/'4. Billing Determinants'!$D$41*$D32))))),0)</f>
        <v>0</v>
      </c>
      <c r="N32" s="75">
        <f>IFERROR(IF(N$4="",0,IF($E32="kWh",VLOOKUP(N$4,'4. Billing Determinants'!$B$19:$O$41,4,0)/'4. Billing Determinants'!$E$41*$D32,IF($E32="kW",VLOOKUP(N$4,'4. Billing Determinants'!$B$19:$O$41,5,0)/'4. Billing Determinants'!$F$41*$D32,IF($E32="Non-RPP kWh",VLOOKUP(N$4,'4. Billing Determinants'!$B$19:$O$41,6,0)/'4. Billing Determinants'!$G$41*$D32,IF($E32="Distribution Rev.",VLOOKUP(N$4,'4. Billing Determinants'!$B$19:$O$41,8,0)/'4. Billing Determinants'!$I$41*$D32, VLOOKUP(N$4,'4. Billing Determinants'!$B$19:$O$41,3,0)/'4. Billing Determinants'!$D$41*$D32))))),0)</f>
        <v>0</v>
      </c>
      <c r="O32" s="75">
        <f>IFERROR(IF(O$4="",0,IF($E32="kWh",VLOOKUP(O$4,'4. Billing Determinants'!$B$19:$O$41,4,0)/'4. Billing Determinants'!$E$41*$D32,IF($E32="kW",VLOOKUP(O$4,'4. Billing Determinants'!$B$19:$O$41,5,0)/'4. Billing Determinants'!$F$41*$D32,IF($E32="Non-RPP kWh",VLOOKUP(O$4,'4. Billing Determinants'!$B$19:$O$41,6,0)/'4. Billing Determinants'!$G$41*$D32,IF($E32="Distribution Rev.",VLOOKUP(O$4,'4. Billing Determinants'!$B$19:$O$41,8,0)/'4. Billing Determinants'!$I$41*$D32, VLOOKUP(O$4,'4. Billing Determinants'!$B$19:$O$41,3,0)/'4. Billing Determinants'!$D$41*$D32))))),0)</f>
        <v>0</v>
      </c>
      <c r="P32" s="75">
        <f>IFERROR(IF(P$4="",0,IF($E32="kWh",VLOOKUP(P$4,'4. Billing Determinants'!$B$19:$O$41,4,0)/'4. Billing Determinants'!$E$41*$D32,IF($E32="kW",VLOOKUP(P$4,'4. Billing Determinants'!$B$19:$O$41,5,0)/'4. Billing Determinants'!$F$41*$D32,IF($E32="Non-RPP kWh",VLOOKUP(P$4,'4. Billing Determinants'!$B$19:$O$41,6,0)/'4. Billing Determinants'!$G$41*$D32,IF($E32="Distribution Rev.",VLOOKUP(P$4,'4. Billing Determinants'!$B$19:$O$41,8,0)/'4. Billing Determinants'!$I$41*$D32, VLOOKUP(P$4,'4. Billing Determinants'!$B$19:$O$41,3,0)/'4. Billing Determinants'!$D$41*$D32))))),0)</f>
        <v>0</v>
      </c>
      <c r="Q32" s="75">
        <f>IFERROR(IF(Q$4="",0,IF($E32="kWh",VLOOKUP(Q$4,'4. Billing Determinants'!$B$19:$O$41,4,0)/'4. Billing Determinants'!$E$41*$D32,IF($E32="kW",VLOOKUP(Q$4,'4. Billing Determinants'!$B$19:$O$41,5,0)/'4. Billing Determinants'!$F$41*$D32,IF($E32="Non-RPP kWh",VLOOKUP(Q$4,'4. Billing Determinants'!$B$19:$O$41,6,0)/'4. Billing Determinants'!$G$41*$D32,IF($E32="Distribution Rev.",VLOOKUP(Q$4,'4. Billing Determinants'!$B$19:$O$41,8,0)/'4. Billing Determinants'!$I$41*$D32, VLOOKUP(Q$4,'4. Billing Determinants'!$B$19:$O$41,3,0)/'4. Billing Determinants'!$D$41*$D32))))),0)</f>
        <v>0</v>
      </c>
      <c r="R32" s="75">
        <f>IFERROR(IF(R$4="",0,IF($E32="kWh",VLOOKUP(R$4,'4. Billing Determinants'!$B$19:$O$41,4,0)/'4. Billing Determinants'!$E$41*$D32,IF($E32="kW",VLOOKUP(R$4,'4. Billing Determinants'!$B$19:$O$41,5,0)/'4. Billing Determinants'!$F$41*$D32,IF($E32="Non-RPP kWh",VLOOKUP(R$4,'4. Billing Determinants'!$B$19:$O$41,6,0)/'4. Billing Determinants'!$G$41*$D32,IF($E32="Distribution Rev.",VLOOKUP(R$4,'4. Billing Determinants'!$B$19:$O$41,8,0)/'4. Billing Determinants'!$I$41*$D32, VLOOKUP(R$4,'4. Billing Determinants'!$B$19:$O$41,3,0)/'4. Billing Determinants'!$D$41*$D32))))),0)</f>
        <v>0</v>
      </c>
      <c r="S32" s="75">
        <f>IFERROR(IF(S$4="",0,IF($E32="kWh",VLOOKUP(S$4,'4. Billing Determinants'!$B$19:$O$41,4,0)/'4. Billing Determinants'!$E$41*$D32,IF($E32="kW",VLOOKUP(S$4,'4. Billing Determinants'!$B$19:$O$41,5,0)/'4. Billing Determinants'!$F$41*$D32,IF($E32="Non-RPP kWh",VLOOKUP(S$4,'4. Billing Determinants'!$B$19:$O$41,6,0)/'4. Billing Determinants'!$G$41*$D32,IF($E32="Distribution Rev.",VLOOKUP(S$4,'4. Billing Determinants'!$B$19:$O$41,8,0)/'4. Billing Determinants'!$I$41*$D32, VLOOKUP(S$4,'4. Billing Determinants'!$B$19:$O$41,3,0)/'4. Billing Determinants'!$D$41*$D32))))),0)</f>
        <v>0</v>
      </c>
      <c r="T32" s="75">
        <f>IFERROR(IF(T$4="",0,IF($E32="kWh",VLOOKUP(T$4,'4. Billing Determinants'!$B$19:$O$41,4,0)/'4. Billing Determinants'!$E$41*$D32,IF($E32="kW",VLOOKUP(T$4,'4. Billing Determinants'!$B$19:$O$41,5,0)/'4. Billing Determinants'!$F$41*$D32,IF($E32="Non-RPP kWh",VLOOKUP(T$4,'4. Billing Determinants'!$B$19:$O$41,6,0)/'4. Billing Determinants'!$G$41*$D32,IF($E32="Distribution Rev.",VLOOKUP(T$4,'4. Billing Determinants'!$B$19:$O$41,8,0)/'4. Billing Determinants'!$I$41*$D32, VLOOKUP(T$4,'4. Billing Determinants'!$B$19:$O$41,3,0)/'4. Billing Determinants'!$D$41*$D32))))),0)</f>
        <v>0</v>
      </c>
      <c r="U32" s="75">
        <f>IFERROR(IF(U$4="",0,IF($E32="kWh",VLOOKUP(U$4,'4. Billing Determinants'!$B$19:$O$41,4,0)/'4. Billing Determinants'!$E$41*$D32,IF($E32="kW",VLOOKUP(U$4,'4. Billing Determinants'!$B$19:$O$41,5,0)/'4. Billing Determinants'!$F$41*$D32,IF($E32="Non-RPP kWh",VLOOKUP(U$4,'4. Billing Determinants'!$B$19:$O$41,6,0)/'4. Billing Determinants'!$G$41*$D32,IF($E32="Distribution Rev.",VLOOKUP(U$4,'4. Billing Determinants'!$B$19:$O$41,8,0)/'4. Billing Determinants'!$I$41*$D32, VLOOKUP(U$4,'4. Billing Determinants'!$B$19:$O$41,3,0)/'4. Billing Determinants'!$D$41*$D32))))),0)</f>
        <v>0</v>
      </c>
      <c r="V32" s="75">
        <f>IFERROR(IF(V$4="",0,IF($E32="kWh",VLOOKUP(V$4,'4. Billing Determinants'!$B$19:$O$41,4,0)/'4. Billing Determinants'!$E$41*$D32,IF($E32="kW",VLOOKUP(V$4,'4. Billing Determinants'!$B$19:$O$41,5,0)/'4. Billing Determinants'!$F$41*$D32,IF($E32="Non-RPP kWh",VLOOKUP(V$4,'4. Billing Determinants'!$B$19:$O$41,6,0)/'4. Billing Determinants'!$G$41*$D32,IF($E32="Distribution Rev.",VLOOKUP(V$4,'4. Billing Determinants'!$B$19:$O$41,8,0)/'4. Billing Determinants'!$I$41*$D32, VLOOKUP(V$4,'4. Billing Determinants'!$B$19:$O$41,3,0)/'4. Billing Determinants'!$D$41*$D32))))),0)</f>
        <v>0</v>
      </c>
      <c r="W32" s="75">
        <f>IFERROR(IF(W$4="",0,IF($E32="kWh",VLOOKUP(W$4,'4. Billing Determinants'!$B$19:$O$41,4,0)/'4. Billing Determinants'!$E$41*$D32,IF($E32="kW",VLOOKUP(W$4,'4. Billing Determinants'!$B$19:$O$41,5,0)/'4. Billing Determinants'!$F$41*$D32,IF($E32="Non-RPP kWh",VLOOKUP(W$4,'4. Billing Determinants'!$B$19:$O$41,6,0)/'4. Billing Determinants'!$G$41*$D32,IF($E32="Distribution Rev.",VLOOKUP(W$4,'4. Billing Determinants'!$B$19:$O$41,8,0)/'4. Billing Determinants'!$I$41*$D32, VLOOKUP(W$4,'4. Billing Determinants'!$B$19:$O$41,3,0)/'4. Billing Determinants'!$D$41*$D32))))),0)</f>
        <v>0</v>
      </c>
      <c r="X32" s="75">
        <f>IFERROR(IF(X$4="",0,IF($E32="kWh",VLOOKUP(X$4,'4. Billing Determinants'!$B$19:$O$41,4,0)/'4. Billing Determinants'!$E$41*$D32,IF($E32="kW",VLOOKUP(X$4,'4. Billing Determinants'!$B$19:$O$41,5,0)/'4. Billing Determinants'!$F$41*$D32,IF($E32="Non-RPP kWh",VLOOKUP(X$4,'4. Billing Determinants'!$B$19:$O$41,6,0)/'4. Billing Determinants'!$G$41*$D32,IF($E32="Distribution Rev.",VLOOKUP(X$4,'4. Billing Determinants'!$B$19:$O$41,8,0)/'4. Billing Determinants'!$I$41*$D32, VLOOKUP(X$4,'4. Billing Determinants'!$B$19:$O$41,3,0)/'4. Billing Determinants'!$D$41*$D32))))),0)</f>
        <v>0</v>
      </c>
      <c r="Y32" s="75">
        <f>IFERROR(IF(Y$4="",0,IF($E32="kWh",VLOOKUP(Y$4,'4. Billing Determinants'!$B$19:$O$41,4,0)/'4. Billing Determinants'!$E$41*$D32,IF($E32="kW",VLOOKUP(Y$4,'4. Billing Determinants'!$B$19:$O$41,5,0)/'4. Billing Determinants'!$F$41*$D32,IF($E32="Non-RPP kWh",VLOOKUP(Y$4,'4. Billing Determinants'!$B$19:$O$41,6,0)/'4. Billing Determinants'!$G$41*$D32,IF($E32="Distribution Rev.",VLOOKUP(Y$4,'4. Billing Determinants'!$B$19:$O$41,8,0)/'4. Billing Determinants'!$I$41*$D32, VLOOKUP(Y$4,'4. Billing Determinants'!$B$19:$O$41,3,0)/'4. Billing Determinants'!$D$41*$D32))))),0)</f>
        <v>0</v>
      </c>
    </row>
    <row r="33" spans="1:25" x14ac:dyDescent="0.2">
      <c r="B33" s="73" t="s">
        <v>5</v>
      </c>
      <c r="C33" s="74">
        <v>1548</v>
      </c>
      <c r="D33" s="75">
        <f>'2. 2013 Continuity Schedule'!CP56</f>
        <v>0</v>
      </c>
      <c r="E33" s="145"/>
      <c r="F33" s="75">
        <f>IFERROR(IF(F$4="",0,IF($E33="kWh",VLOOKUP(F$4,'4. Billing Determinants'!$B$19:$O$41,4,0)/'4. Billing Determinants'!$E$41*$D33,IF($E33="kW",VLOOKUP(F$4,'4. Billing Determinants'!$B$19:$O$41,5,0)/'4. Billing Determinants'!$F$41*$D33,IF($E33="Non-RPP kWh",VLOOKUP(F$4,'4. Billing Determinants'!$B$19:$O$41,6,0)/'4. Billing Determinants'!$G$41*$D33,IF($E33="Distribution Rev.",VLOOKUP(F$4,'4. Billing Determinants'!$B$19:$O$41,8,0)/'4. Billing Determinants'!$I$41*$D33, VLOOKUP(F$4,'4. Billing Determinants'!$B$19:$O$41,3,0)/'4. Billing Determinants'!$D$41*$D33))))),0)</f>
        <v>0</v>
      </c>
      <c r="G33" s="75">
        <f>IFERROR(IF(G$4="",0,IF($E33="kWh",VLOOKUP(G$4,'4. Billing Determinants'!$B$19:$O$41,4,0)/'4. Billing Determinants'!$E$41*$D33,IF($E33="kW",VLOOKUP(G$4,'4. Billing Determinants'!$B$19:$O$41,5,0)/'4. Billing Determinants'!$F$41*$D33,IF($E33="Non-RPP kWh",VLOOKUP(G$4,'4. Billing Determinants'!$B$19:$O$41,6,0)/'4. Billing Determinants'!$G$41*$D33,IF($E33="Distribution Rev.",VLOOKUP(G$4,'4. Billing Determinants'!$B$19:$O$41,8,0)/'4. Billing Determinants'!$I$41*$D33, VLOOKUP(G$4,'4. Billing Determinants'!$B$19:$O$41,3,0)/'4. Billing Determinants'!$D$41*$D33))))),0)</f>
        <v>0</v>
      </c>
      <c r="H33" s="75">
        <f>IFERROR(IF(H$4="",0,IF($E33="kWh",VLOOKUP(H$4,'4. Billing Determinants'!$B$19:$O$41,4,0)/'4. Billing Determinants'!$E$41*$D33,IF($E33="kW",VLOOKUP(H$4,'4. Billing Determinants'!$B$19:$O$41,5,0)/'4. Billing Determinants'!$F$41*$D33,IF($E33="Non-RPP kWh",VLOOKUP(H$4,'4. Billing Determinants'!$B$19:$O$41,6,0)/'4. Billing Determinants'!$G$41*$D33,IF($E33="Distribution Rev.",VLOOKUP(H$4,'4. Billing Determinants'!$B$19:$O$41,8,0)/'4. Billing Determinants'!$I$41*$D33, VLOOKUP(H$4,'4. Billing Determinants'!$B$19:$O$41,3,0)/'4. Billing Determinants'!$D$41*$D33))))),0)</f>
        <v>0</v>
      </c>
      <c r="I33" s="75">
        <f>IFERROR(IF(I$4="",0,IF($E33="kWh",VLOOKUP(I$4,'4. Billing Determinants'!$B$19:$O$41,4,0)/'4. Billing Determinants'!$E$41*$D33,IF($E33="kW",VLOOKUP(I$4,'4. Billing Determinants'!$B$19:$O$41,5,0)/'4. Billing Determinants'!$F$41*$D33,IF($E33="Non-RPP kWh",VLOOKUP(I$4,'4. Billing Determinants'!$B$19:$O$41,6,0)/'4. Billing Determinants'!$G$41*$D33,IF($E33="Distribution Rev.",VLOOKUP(I$4,'4. Billing Determinants'!$B$19:$O$41,8,0)/'4. Billing Determinants'!$I$41*$D33, VLOOKUP(I$4,'4. Billing Determinants'!$B$19:$O$41,3,0)/'4. Billing Determinants'!$D$41*$D33))))),0)</f>
        <v>0</v>
      </c>
      <c r="J33" s="75">
        <f>IFERROR(IF(J$4="",0,IF($E33="kWh",VLOOKUP(J$4,'4. Billing Determinants'!$B$19:$O$41,4,0)/'4. Billing Determinants'!$E$41*$D33,IF($E33="kW",VLOOKUP(J$4,'4. Billing Determinants'!$B$19:$O$41,5,0)/'4. Billing Determinants'!$F$41*$D33,IF($E33="Non-RPP kWh",VLOOKUP(J$4,'4. Billing Determinants'!$B$19:$O$41,6,0)/'4. Billing Determinants'!$G$41*$D33,IF($E33="Distribution Rev.",VLOOKUP(J$4,'4. Billing Determinants'!$B$19:$O$41,8,0)/'4. Billing Determinants'!$I$41*$D33, VLOOKUP(J$4,'4. Billing Determinants'!$B$19:$O$41,3,0)/'4. Billing Determinants'!$D$41*$D33))))),0)</f>
        <v>0</v>
      </c>
      <c r="K33" s="75">
        <f>IFERROR(IF(K$4="",0,IF($E33="kWh",VLOOKUP(K$4,'4. Billing Determinants'!$B$19:$O$41,4,0)/'4. Billing Determinants'!$E$41*$D33,IF($E33="kW",VLOOKUP(K$4,'4. Billing Determinants'!$B$19:$O$41,5,0)/'4. Billing Determinants'!$F$41*$D33,IF($E33="Non-RPP kWh",VLOOKUP(K$4,'4. Billing Determinants'!$B$19:$O$41,6,0)/'4. Billing Determinants'!$G$41*$D33,IF($E33="Distribution Rev.",VLOOKUP(K$4,'4. Billing Determinants'!$B$19:$O$41,8,0)/'4. Billing Determinants'!$I$41*$D33, VLOOKUP(K$4,'4. Billing Determinants'!$B$19:$O$41,3,0)/'4. Billing Determinants'!$D$41*$D33))))),0)</f>
        <v>0</v>
      </c>
      <c r="L33" s="75">
        <f>IFERROR(IF(L$4="",0,IF($E33="kWh",VLOOKUP(L$4,'4. Billing Determinants'!$B$19:$O$41,4,0)/'4. Billing Determinants'!$E$41*$D33,IF($E33="kW",VLOOKUP(L$4,'4. Billing Determinants'!$B$19:$O$41,5,0)/'4. Billing Determinants'!$F$41*$D33,IF($E33="Non-RPP kWh",VLOOKUP(L$4,'4. Billing Determinants'!$B$19:$O$41,6,0)/'4. Billing Determinants'!$G$41*$D33,IF($E33="Distribution Rev.",VLOOKUP(L$4,'4. Billing Determinants'!$B$19:$O$41,8,0)/'4. Billing Determinants'!$I$41*$D33, VLOOKUP(L$4,'4. Billing Determinants'!$B$19:$O$41,3,0)/'4. Billing Determinants'!$D$41*$D33))))),0)</f>
        <v>0</v>
      </c>
      <c r="M33" s="75">
        <f>IFERROR(IF(M$4="",0,IF($E33="kWh",VLOOKUP(M$4,'4. Billing Determinants'!$B$19:$O$41,4,0)/'4. Billing Determinants'!$E$41*$D33,IF($E33="kW",VLOOKUP(M$4,'4. Billing Determinants'!$B$19:$O$41,5,0)/'4. Billing Determinants'!$F$41*$D33,IF($E33="Non-RPP kWh",VLOOKUP(M$4,'4. Billing Determinants'!$B$19:$O$41,6,0)/'4. Billing Determinants'!$G$41*$D33,IF($E33="Distribution Rev.",VLOOKUP(M$4,'4. Billing Determinants'!$B$19:$O$41,8,0)/'4. Billing Determinants'!$I$41*$D33, VLOOKUP(M$4,'4. Billing Determinants'!$B$19:$O$41,3,0)/'4. Billing Determinants'!$D$41*$D33))))),0)</f>
        <v>0</v>
      </c>
      <c r="N33" s="75">
        <f>IFERROR(IF(N$4="",0,IF($E33="kWh",VLOOKUP(N$4,'4. Billing Determinants'!$B$19:$O$41,4,0)/'4. Billing Determinants'!$E$41*$D33,IF($E33="kW",VLOOKUP(N$4,'4. Billing Determinants'!$B$19:$O$41,5,0)/'4. Billing Determinants'!$F$41*$D33,IF($E33="Non-RPP kWh",VLOOKUP(N$4,'4. Billing Determinants'!$B$19:$O$41,6,0)/'4. Billing Determinants'!$G$41*$D33,IF($E33="Distribution Rev.",VLOOKUP(N$4,'4. Billing Determinants'!$B$19:$O$41,8,0)/'4. Billing Determinants'!$I$41*$D33, VLOOKUP(N$4,'4. Billing Determinants'!$B$19:$O$41,3,0)/'4. Billing Determinants'!$D$41*$D33))))),0)</f>
        <v>0</v>
      </c>
      <c r="O33" s="75">
        <f>IFERROR(IF(O$4="",0,IF($E33="kWh",VLOOKUP(O$4,'4. Billing Determinants'!$B$19:$O$41,4,0)/'4. Billing Determinants'!$E$41*$D33,IF($E33="kW",VLOOKUP(O$4,'4. Billing Determinants'!$B$19:$O$41,5,0)/'4. Billing Determinants'!$F$41*$D33,IF($E33="Non-RPP kWh",VLOOKUP(O$4,'4. Billing Determinants'!$B$19:$O$41,6,0)/'4. Billing Determinants'!$G$41*$D33,IF($E33="Distribution Rev.",VLOOKUP(O$4,'4. Billing Determinants'!$B$19:$O$41,8,0)/'4. Billing Determinants'!$I$41*$D33, VLOOKUP(O$4,'4. Billing Determinants'!$B$19:$O$41,3,0)/'4. Billing Determinants'!$D$41*$D33))))),0)</f>
        <v>0</v>
      </c>
      <c r="P33" s="75">
        <f>IFERROR(IF(P$4="",0,IF($E33="kWh",VLOOKUP(P$4,'4. Billing Determinants'!$B$19:$O$41,4,0)/'4. Billing Determinants'!$E$41*$D33,IF($E33="kW",VLOOKUP(P$4,'4. Billing Determinants'!$B$19:$O$41,5,0)/'4. Billing Determinants'!$F$41*$D33,IF($E33="Non-RPP kWh",VLOOKUP(P$4,'4. Billing Determinants'!$B$19:$O$41,6,0)/'4. Billing Determinants'!$G$41*$D33,IF($E33="Distribution Rev.",VLOOKUP(P$4,'4. Billing Determinants'!$B$19:$O$41,8,0)/'4. Billing Determinants'!$I$41*$D33, VLOOKUP(P$4,'4. Billing Determinants'!$B$19:$O$41,3,0)/'4. Billing Determinants'!$D$41*$D33))))),0)</f>
        <v>0</v>
      </c>
      <c r="Q33" s="75">
        <f>IFERROR(IF(Q$4="",0,IF($E33="kWh",VLOOKUP(Q$4,'4. Billing Determinants'!$B$19:$O$41,4,0)/'4. Billing Determinants'!$E$41*$D33,IF($E33="kW",VLOOKUP(Q$4,'4. Billing Determinants'!$B$19:$O$41,5,0)/'4. Billing Determinants'!$F$41*$D33,IF($E33="Non-RPP kWh",VLOOKUP(Q$4,'4. Billing Determinants'!$B$19:$O$41,6,0)/'4. Billing Determinants'!$G$41*$D33,IF($E33="Distribution Rev.",VLOOKUP(Q$4,'4. Billing Determinants'!$B$19:$O$41,8,0)/'4. Billing Determinants'!$I$41*$D33, VLOOKUP(Q$4,'4. Billing Determinants'!$B$19:$O$41,3,0)/'4. Billing Determinants'!$D$41*$D33))))),0)</f>
        <v>0</v>
      </c>
      <c r="R33" s="75">
        <f>IFERROR(IF(R$4="",0,IF($E33="kWh",VLOOKUP(R$4,'4. Billing Determinants'!$B$19:$O$41,4,0)/'4. Billing Determinants'!$E$41*$D33,IF($E33="kW",VLOOKUP(R$4,'4. Billing Determinants'!$B$19:$O$41,5,0)/'4. Billing Determinants'!$F$41*$D33,IF($E33="Non-RPP kWh",VLOOKUP(R$4,'4. Billing Determinants'!$B$19:$O$41,6,0)/'4. Billing Determinants'!$G$41*$D33,IF($E33="Distribution Rev.",VLOOKUP(R$4,'4. Billing Determinants'!$B$19:$O$41,8,0)/'4. Billing Determinants'!$I$41*$D33, VLOOKUP(R$4,'4. Billing Determinants'!$B$19:$O$41,3,0)/'4. Billing Determinants'!$D$41*$D33))))),0)</f>
        <v>0</v>
      </c>
      <c r="S33" s="75">
        <f>IFERROR(IF(S$4="",0,IF($E33="kWh",VLOOKUP(S$4,'4. Billing Determinants'!$B$19:$O$41,4,0)/'4. Billing Determinants'!$E$41*$D33,IF($E33="kW",VLOOKUP(S$4,'4. Billing Determinants'!$B$19:$O$41,5,0)/'4. Billing Determinants'!$F$41*$D33,IF($E33="Non-RPP kWh",VLOOKUP(S$4,'4. Billing Determinants'!$B$19:$O$41,6,0)/'4. Billing Determinants'!$G$41*$D33,IF($E33="Distribution Rev.",VLOOKUP(S$4,'4. Billing Determinants'!$B$19:$O$41,8,0)/'4. Billing Determinants'!$I$41*$D33, VLOOKUP(S$4,'4. Billing Determinants'!$B$19:$O$41,3,0)/'4. Billing Determinants'!$D$41*$D33))))),0)</f>
        <v>0</v>
      </c>
      <c r="T33" s="75">
        <f>IFERROR(IF(T$4="",0,IF($E33="kWh",VLOOKUP(T$4,'4. Billing Determinants'!$B$19:$O$41,4,0)/'4. Billing Determinants'!$E$41*$D33,IF($E33="kW",VLOOKUP(T$4,'4. Billing Determinants'!$B$19:$O$41,5,0)/'4. Billing Determinants'!$F$41*$D33,IF($E33="Non-RPP kWh",VLOOKUP(T$4,'4. Billing Determinants'!$B$19:$O$41,6,0)/'4. Billing Determinants'!$G$41*$D33,IF($E33="Distribution Rev.",VLOOKUP(T$4,'4. Billing Determinants'!$B$19:$O$41,8,0)/'4. Billing Determinants'!$I$41*$D33, VLOOKUP(T$4,'4. Billing Determinants'!$B$19:$O$41,3,0)/'4. Billing Determinants'!$D$41*$D33))))),0)</f>
        <v>0</v>
      </c>
      <c r="U33" s="75">
        <f>IFERROR(IF(U$4="",0,IF($E33="kWh",VLOOKUP(U$4,'4. Billing Determinants'!$B$19:$O$41,4,0)/'4. Billing Determinants'!$E$41*$D33,IF($E33="kW",VLOOKUP(U$4,'4. Billing Determinants'!$B$19:$O$41,5,0)/'4. Billing Determinants'!$F$41*$D33,IF($E33="Non-RPP kWh",VLOOKUP(U$4,'4. Billing Determinants'!$B$19:$O$41,6,0)/'4. Billing Determinants'!$G$41*$D33,IF($E33="Distribution Rev.",VLOOKUP(U$4,'4. Billing Determinants'!$B$19:$O$41,8,0)/'4. Billing Determinants'!$I$41*$D33, VLOOKUP(U$4,'4. Billing Determinants'!$B$19:$O$41,3,0)/'4. Billing Determinants'!$D$41*$D33))))),0)</f>
        <v>0</v>
      </c>
      <c r="V33" s="75">
        <f>IFERROR(IF(V$4="",0,IF($E33="kWh",VLOOKUP(V$4,'4. Billing Determinants'!$B$19:$O$41,4,0)/'4. Billing Determinants'!$E$41*$D33,IF($E33="kW",VLOOKUP(V$4,'4. Billing Determinants'!$B$19:$O$41,5,0)/'4. Billing Determinants'!$F$41*$D33,IF($E33="Non-RPP kWh",VLOOKUP(V$4,'4. Billing Determinants'!$B$19:$O$41,6,0)/'4. Billing Determinants'!$G$41*$D33,IF($E33="Distribution Rev.",VLOOKUP(V$4,'4. Billing Determinants'!$B$19:$O$41,8,0)/'4. Billing Determinants'!$I$41*$D33, VLOOKUP(V$4,'4. Billing Determinants'!$B$19:$O$41,3,0)/'4. Billing Determinants'!$D$41*$D33))))),0)</f>
        <v>0</v>
      </c>
      <c r="W33" s="75">
        <f>IFERROR(IF(W$4="",0,IF($E33="kWh",VLOOKUP(W$4,'4. Billing Determinants'!$B$19:$O$41,4,0)/'4. Billing Determinants'!$E$41*$D33,IF($E33="kW",VLOOKUP(W$4,'4. Billing Determinants'!$B$19:$O$41,5,0)/'4. Billing Determinants'!$F$41*$D33,IF($E33="Non-RPP kWh",VLOOKUP(W$4,'4. Billing Determinants'!$B$19:$O$41,6,0)/'4. Billing Determinants'!$G$41*$D33,IF($E33="Distribution Rev.",VLOOKUP(W$4,'4. Billing Determinants'!$B$19:$O$41,8,0)/'4. Billing Determinants'!$I$41*$D33, VLOOKUP(W$4,'4. Billing Determinants'!$B$19:$O$41,3,0)/'4. Billing Determinants'!$D$41*$D33))))),0)</f>
        <v>0</v>
      </c>
      <c r="X33" s="75">
        <f>IFERROR(IF(X$4="",0,IF($E33="kWh",VLOOKUP(X$4,'4. Billing Determinants'!$B$19:$O$41,4,0)/'4. Billing Determinants'!$E$41*$D33,IF($E33="kW",VLOOKUP(X$4,'4. Billing Determinants'!$B$19:$O$41,5,0)/'4. Billing Determinants'!$F$41*$D33,IF($E33="Non-RPP kWh",VLOOKUP(X$4,'4. Billing Determinants'!$B$19:$O$41,6,0)/'4. Billing Determinants'!$G$41*$D33,IF($E33="Distribution Rev.",VLOOKUP(X$4,'4. Billing Determinants'!$B$19:$O$41,8,0)/'4. Billing Determinants'!$I$41*$D33, VLOOKUP(X$4,'4. Billing Determinants'!$B$19:$O$41,3,0)/'4. Billing Determinants'!$D$41*$D33))))),0)</f>
        <v>0</v>
      </c>
      <c r="Y33" s="75">
        <f>IFERROR(IF(Y$4="",0,IF($E33="kWh",VLOOKUP(Y$4,'4. Billing Determinants'!$B$19:$O$41,4,0)/'4. Billing Determinants'!$E$41*$D33,IF($E33="kW",VLOOKUP(Y$4,'4. Billing Determinants'!$B$19:$O$41,5,0)/'4. Billing Determinants'!$F$41*$D33,IF($E33="Non-RPP kWh",VLOOKUP(Y$4,'4. Billing Determinants'!$B$19:$O$41,6,0)/'4. Billing Determinants'!$G$41*$D33,IF($E33="Distribution Rev.",VLOOKUP(Y$4,'4. Billing Determinants'!$B$19:$O$41,8,0)/'4. Billing Determinants'!$I$41*$D33, VLOOKUP(Y$4,'4. Billing Determinants'!$B$19:$O$41,3,0)/'4. Billing Determinants'!$D$41*$D33))))),0)</f>
        <v>0</v>
      </c>
    </row>
    <row r="34" spans="1:25" x14ac:dyDescent="0.2">
      <c r="B34" s="73" t="s">
        <v>66</v>
      </c>
      <c r="C34" s="74">
        <v>1567</v>
      </c>
      <c r="D34" s="75">
        <f>'2. 2013 Continuity Schedule'!CP57</f>
        <v>0</v>
      </c>
      <c r="E34" s="145"/>
      <c r="F34" s="75">
        <f>IFERROR(IF(F$4="",0,IF($E34="kWh",VLOOKUP(F$4,'4. Billing Determinants'!$B$19:$O$41,4,0)/'4. Billing Determinants'!$E$41*$D34,IF($E34="kW",VLOOKUP(F$4,'4. Billing Determinants'!$B$19:$O$41,5,0)/'4. Billing Determinants'!$F$41*$D34,IF($E34="Non-RPP kWh",VLOOKUP(F$4,'4. Billing Determinants'!$B$19:$O$41,6,0)/'4. Billing Determinants'!$G$41*$D34,IF($E34="Distribution Rev.",VLOOKUP(F$4,'4. Billing Determinants'!$B$19:$O$41,8,0)/'4. Billing Determinants'!$I$41*$D34, VLOOKUP(F$4,'4. Billing Determinants'!$B$19:$O$41,3,0)/'4. Billing Determinants'!$D$41*$D34))))),0)</f>
        <v>0</v>
      </c>
      <c r="G34" s="75">
        <f>IFERROR(IF(G$4="",0,IF($E34="kWh",VLOOKUP(G$4,'4. Billing Determinants'!$B$19:$O$41,4,0)/'4. Billing Determinants'!$E$41*$D34,IF($E34="kW",VLOOKUP(G$4,'4. Billing Determinants'!$B$19:$O$41,5,0)/'4. Billing Determinants'!$F$41*$D34,IF($E34="Non-RPP kWh",VLOOKUP(G$4,'4. Billing Determinants'!$B$19:$O$41,6,0)/'4. Billing Determinants'!$G$41*$D34,IF($E34="Distribution Rev.",VLOOKUP(G$4,'4. Billing Determinants'!$B$19:$O$41,8,0)/'4. Billing Determinants'!$I$41*$D34, VLOOKUP(G$4,'4. Billing Determinants'!$B$19:$O$41,3,0)/'4. Billing Determinants'!$D$41*$D34))))),0)</f>
        <v>0</v>
      </c>
      <c r="H34" s="75">
        <f>IFERROR(IF(H$4="",0,IF($E34="kWh",VLOOKUP(H$4,'4. Billing Determinants'!$B$19:$O$41,4,0)/'4. Billing Determinants'!$E$41*$D34,IF($E34="kW",VLOOKUP(H$4,'4. Billing Determinants'!$B$19:$O$41,5,0)/'4. Billing Determinants'!$F$41*$D34,IF($E34="Non-RPP kWh",VLOOKUP(H$4,'4. Billing Determinants'!$B$19:$O$41,6,0)/'4. Billing Determinants'!$G$41*$D34,IF($E34="Distribution Rev.",VLOOKUP(H$4,'4. Billing Determinants'!$B$19:$O$41,8,0)/'4. Billing Determinants'!$I$41*$D34, VLOOKUP(H$4,'4. Billing Determinants'!$B$19:$O$41,3,0)/'4. Billing Determinants'!$D$41*$D34))))),0)</f>
        <v>0</v>
      </c>
      <c r="I34" s="75">
        <f>IFERROR(IF(I$4="",0,IF($E34="kWh",VLOOKUP(I$4,'4. Billing Determinants'!$B$19:$O$41,4,0)/'4. Billing Determinants'!$E$41*$D34,IF($E34="kW",VLOOKUP(I$4,'4. Billing Determinants'!$B$19:$O$41,5,0)/'4. Billing Determinants'!$F$41*$D34,IF($E34="Non-RPP kWh",VLOOKUP(I$4,'4. Billing Determinants'!$B$19:$O$41,6,0)/'4. Billing Determinants'!$G$41*$D34,IF($E34="Distribution Rev.",VLOOKUP(I$4,'4. Billing Determinants'!$B$19:$O$41,8,0)/'4. Billing Determinants'!$I$41*$D34, VLOOKUP(I$4,'4. Billing Determinants'!$B$19:$O$41,3,0)/'4. Billing Determinants'!$D$41*$D34))))),0)</f>
        <v>0</v>
      </c>
      <c r="J34" s="75">
        <f>IFERROR(IF(J$4="",0,IF($E34="kWh",VLOOKUP(J$4,'4. Billing Determinants'!$B$19:$O$41,4,0)/'4. Billing Determinants'!$E$41*$D34,IF($E34="kW",VLOOKUP(J$4,'4. Billing Determinants'!$B$19:$O$41,5,0)/'4. Billing Determinants'!$F$41*$D34,IF($E34="Non-RPP kWh",VLOOKUP(J$4,'4. Billing Determinants'!$B$19:$O$41,6,0)/'4. Billing Determinants'!$G$41*$D34,IF($E34="Distribution Rev.",VLOOKUP(J$4,'4. Billing Determinants'!$B$19:$O$41,8,0)/'4. Billing Determinants'!$I$41*$D34, VLOOKUP(J$4,'4. Billing Determinants'!$B$19:$O$41,3,0)/'4. Billing Determinants'!$D$41*$D34))))),0)</f>
        <v>0</v>
      </c>
      <c r="K34" s="75">
        <f>IFERROR(IF(K$4="",0,IF($E34="kWh",VLOOKUP(K$4,'4. Billing Determinants'!$B$19:$O$41,4,0)/'4. Billing Determinants'!$E$41*$D34,IF($E34="kW",VLOOKUP(K$4,'4. Billing Determinants'!$B$19:$O$41,5,0)/'4. Billing Determinants'!$F$41*$D34,IF($E34="Non-RPP kWh",VLOOKUP(K$4,'4. Billing Determinants'!$B$19:$O$41,6,0)/'4. Billing Determinants'!$G$41*$D34,IF($E34="Distribution Rev.",VLOOKUP(K$4,'4. Billing Determinants'!$B$19:$O$41,8,0)/'4. Billing Determinants'!$I$41*$D34, VLOOKUP(K$4,'4. Billing Determinants'!$B$19:$O$41,3,0)/'4. Billing Determinants'!$D$41*$D34))))),0)</f>
        <v>0</v>
      </c>
      <c r="L34" s="75">
        <f>IFERROR(IF(L$4="",0,IF($E34="kWh",VLOOKUP(L$4,'4. Billing Determinants'!$B$19:$O$41,4,0)/'4. Billing Determinants'!$E$41*$D34,IF($E34="kW",VLOOKUP(L$4,'4. Billing Determinants'!$B$19:$O$41,5,0)/'4. Billing Determinants'!$F$41*$D34,IF($E34="Non-RPP kWh",VLOOKUP(L$4,'4. Billing Determinants'!$B$19:$O$41,6,0)/'4. Billing Determinants'!$G$41*$D34,IF($E34="Distribution Rev.",VLOOKUP(L$4,'4. Billing Determinants'!$B$19:$O$41,8,0)/'4. Billing Determinants'!$I$41*$D34, VLOOKUP(L$4,'4. Billing Determinants'!$B$19:$O$41,3,0)/'4. Billing Determinants'!$D$41*$D34))))),0)</f>
        <v>0</v>
      </c>
      <c r="M34" s="75">
        <f>IFERROR(IF(M$4="",0,IF($E34="kWh",VLOOKUP(M$4,'4. Billing Determinants'!$B$19:$O$41,4,0)/'4. Billing Determinants'!$E$41*$D34,IF($E34="kW",VLOOKUP(M$4,'4. Billing Determinants'!$B$19:$O$41,5,0)/'4. Billing Determinants'!$F$41*$D34,IF($E34="Non-RPP kWh",VLOOKUP(M$4,'4. Billing Determinants'!$B$19:$O$41,6,0)/'4. Billing Determinants'!$G$41*$D34,IF($E34="Distribution Rev.",VLOOKUP(M$4,'4. Billing Determinants'!$B$19:$O$41,8,0)/'4. Billing Determinants'!$I$41*$D34, VLOOKUP(M$4,'4. Billing Determinants'!$B$19:$O$41,3,0)/'4. Billing Determinants'!$D$41*$D34))))),0)</f>
        <v>0</v>
      </c>
      <c r="N34" s="75">
        <f>IFERROR(IF(N$4="",0,IF($E34="kWh",VLOOKUP(N$4,'4. Billing Determinants'!$B$19:$O$41,4,0)/'4. Billing Determinants'!$E$41*$D34,IF($E34="kW",VLOOKUP(N$4,'4. Billing Determinants'!$B$19:$O$41,5,0)/'4. Billing Determinants'!$F$41*$D34,IF($E34="Non-RPP kWh",VLOOKUP(N$4,'4. Billing Determinants'!$B$19:$O$41,6,0)/'4. Billing Determinants'!$G$41*$D34,IF($E34="Distribution Rev.",VLOOKUP(N$4,'4. Billing Determinants'!$B$19:$O$41,8,0)/'4. Billing Determinants'!$I$41*$D34, VLOOKUP(N$4,'4. Billing Determinants'!$B$19:$O$41,3,0)/'4. Billing Determinants'!$D$41*$D34))))),0)</f>
        <v>0</v>
      </c>
      <c r="O34" s="75">
        <f>IFERROR(IF(O$4="",0,IF($E34="kWh",VLOOKUP(O$4,'4. Billing Determinants'!$B$19:$O$41,4,0)/'4. Billing Determinants'!$E$41*$D34,IF($E34="kW",VLOOKUP(O$4,'4. Billing Determinants'!$B$19:$O$41,5,0)/'4. Billing Determinants'!$F$41*$D34,IF($E34="Non-RPP kWh",VLOOKUP(O$4,'4. Billing Determinants'!$B$19:$O$41,6,0)/'4. Billing Determinants'!$G$41*$D34,IF($E34="Distribution Rev.",VLOOKUP(O$4,'4. Billing Determinants'!$B$19:$O$41,8,0)/'4. Billing Determinants'!$I$41*$D34, VLOOKUP(O$4,'4. Billing Determinants'!$B$19:$O$41,3,0)/'4. Billing Determinants'!$D$41*$D34))))),0)</f>
        <v>0</v>
      </c>
      <c r="P34" s="75">
        <f>IFERROR(IF(P$4="",0,IF($E34="kWh",VLOOKUP(P$4,'4. Billing Determinants'!$B$19:$O$41,4,0)/'4. Billing Determinants'!$E$41*$D34,IF($E34="kW",VLOOKUP(P$4,'4. Billing Determinants'!$B$19:$O$41,5,0)/'4. Billing Determinants'!$F$41*$D34,IF($E34="Non-RPP kWh",VLOOKUP(P$4,'4. Billing Determinants'!$B$19:$O$41,6,0)/'4. Billing Determinants'!$G$41*$D34,IF($E34="Distribution Rev.",VLOOKUP(P$4,'4. Billing Determinants'!$B$19:$O$41,8,0)/'4. Billing Determinants'!$I$41*$D34, VLOOKUP(P$4,'4. Billing Determinants'!$B$19:$O$41,3,0)/'4. Billing Determinants'!$D$41*$D34))))),0)</f>
        <v>0</v>
      </c>
      <c r="Q34" s="75">
        <f>IFERROR(IF(Q$4="",0,IF($E34="kWh",VLOOKUP(Q$4,'4. Billing Determinants'!$B$19:$O$41,4,0)/'4. Billing Determinants'!$E$41*$D34,IF($E34="kW",VLOOKUP(Q$4,'4. Billing Determinants'!$B$19:$O$41,5,0)/'4. Billing Determinants'!$F$41*$D34,IF($E34="Non-RPP kWh",VLOOKUP(Q$4,'4. Billing Determinants'!$B$19:$O$41,6,0)/'4. Billing Determinants'!$G$41*$D34,IF($E34="Distribution Rev.",VLOOKUP(Q$4,'4. Billing Determinants'!$B$19:$O$41,8,0)/'4. Billing Determinants'!$I$41*$D34, VLOOKUP(Q$4,'4. Billing Determinants'!$B$19:$O$41,3,0)/'4. Billing Determinants'!$D$41*$D34))))),0)</f>
        <v>0</v>
      </c>
      <c r="R34" s="75">
        <f>IFERROR(IF(R$4="",0,IF($E34="kWh",VLOOKUP(R$4,'4. Billing Determinants'!$B$19:$O$41,4,0)/'4. Billing Determinants'!$E$41*$D34,IF($E34="kW",VLOOKUP(R$4,'4. Billing Determinants'!$B$19:$O$41,5,0)/'4. Billing Determinants'!$F$41*$D34,IF($E34="Non-RPP kWh",VLOOKUP(R$4,'4. Billing Determinants'!$B$19:$O$41,6,0)/'4. Billing Determinants'!$G$41*$D34,IF($E34="Distribution Rev.",VLOOKUP(R$4,'4. Billing Determinants'!$B$19:$O$41,8,0)/'4. Billing Determinants'!$I$41*$D34, VLOOKUP(R$4,'4. Billing Determinants'!$B$19:$O$41,3,0)/'4. Billing Determinants'!$D$41*$D34))))),0)</f>
        <v>0</v>
      </c>
      <c r="S34" s="75">
        <f>IFERROR(IF(S$4="",0,IF($E34="kWh",VLOOKUP(S$4,'4. Billing Determinants'!$B$19:$O$41,4,0)/'4. Billing Determinants'!$E$41*$D34,IF($E34="kW",VLOOKUP(S$4,'4. Billing Determinants'!$B$19:$O$41,5,0)/'4. Billing Determinants'!$F$41*$D34,IF($E34="Non-RPP kWh",VLOOKUP(S$4,'4. Billing Determinants'!$B$19:$O$41,6,0)/'4. Billing Determinants'!$G$41*$D34,IF($E34="Distribution Rev.",VLOOKUP(S$4,'4. Billing Determinants'!$B$19:$O$41,8,0)/'4. Billing Determinants'!$I$41*$D34, VLOOKUP(S$4,'4. Billing Determinants'!$B$19:$O$41,3,0)/'4. Billing Determinants'!$D$41*$D34))))),0)</f>
        <v>0</v>
      </c>
      <c r="T34" s="75">
        <f>IFERROR(IF(T$4="",0,IF($E34="kWh",VLOOKUP(T$4,'4. Billing Determinants'!$B$19:$O$41,4,0)/'4. Billing Determinants'!$E$41*$D34,IF($E34="kW",VLOOKUP(T$4,'4. Billing Determinants'!$B$19:$O$41,5,0)/'4. Billing Determinants'!$F$41*$D34,IF($E34="Non-RPP kWh",VLOOKUP(T$4,'4. Billing Determinants'!$B$19:$O$41,6,0)/'4. Billing Determinants'!$G$41*$D34,IF($E34="Distribution Rev.",VLOOKUP(T$4,'4. Billing Determinants'!$B$19:$O$41,8,0)/'4. Billing Determinants'!$I$41*$D34, VLOOKUP(T$4,'4. Billing Determinants'!$B$19:$O$41,3,0)/'4. Billing Determinants'!$D$41*$D34))))),0)</f>
        <v>0</v>
      </c>
      <c r="U34" s="75">
        <f>IFERROR(IF(U$4="",0,IF($E34="kWh",VLOOKUP(U$4,'4. Billing Determinants'!$B$19:$O$41,4,0)/'4. Billing Determinants'!$E$41*$D34,IF($E34="kW",VLOOKUP(U$4,'4. Billing Determinants'!$B$19:$O$41,5,0)/'4. Billing Determinants'!$F$41*$D34,IF($E34="Non-RPP kWh",VLOOKUP(U$4,'4. Billing Determinants'!$B$19:$O$41,6,0)/'4. Billing Determinants'!$G$41*$D34,IF($E34="Distribution Rev.",VLOOKUP(U$4,'4. Billing Determinants'!$B$19:$O$41,8,0)/'4. Billing Determinants'!$I$41*$D34, VLOOKUP(U$4,'4. Billing Determinants'!$B$19:$O$41,3,0)/'4. Billing Determinants'!$D$41*$D34))))),0)</f>
        <v>0</v>
      </c>
      <c r="V34" s="75">
        <f>IFERROR(IF(V$4="",0,IF($E34="kWh",VLOOKUP(V$4,'4. Billing Determinants'!$B$19:$O$41,4,0)/'4. Billing Determinants'!$E$41*$D34,IF($E34="kW",VLOOKUP(V$4,'4. Billing Determinants'!$B$19:$O$41,5,0)/'4. Billing Determinants'!$F$41*$D34,IF($E34="Non-RPP kWh",VLOOKUP(V$4,'4. Billing Determinants'!$B$19:$O$41,6,0)/'4. Billing Determinants'!$G$41*$D34,IF($E34="Distribution Rev.",VLOOKUP(V$4,'4. Billing Determinants'!$B$19:$O$41,8,0)/'4. Billing Determinants'!$I$41*$D34, VLOOKUP(V$4,'4. Billing Determinants'!$B$19:$O$41,3,0)/'4. Billing Determinants'!$D$41*$D34))))),0)</f>
        <v>0</v>
      </c>
      <c r="W34" s="75">
        <f>IFERROR(IF(W$4="",0,IF($E34="kWh",VLOOKUP(W$4,'4. Billing Determinants'!$B$19:$O$41,4,0)/'4. Billing Determinants'!$E$41*$D34,IF($E34="kW",VLOOKUP(W$4,'4. Billing Determinants'!$B$19:$O$41,5,0)/'4. Billing Determinants'!$F$41*$D34,IF($E34="Non-RPP kWh",VLOOKUP(W$4,'4. Billing Determinants'!$B$19:$O$41,6,0)/'4. Billing Determinants'!$G$41*$D34,IF($E34="Distribution Rev.",VLOOKUP(W$4,'4. Billing Determinants'!$B$19:$O$41,8,0)/'4. Billing Determinants'!$I$41*$D34, VLOOKUP(W$4,'4. Billing Determinants'!$B$19:$O$41,3,0)/'4. Billing Determinants'!$D$41*$D34))))),0)</f>
        <v>0</v>
      </c>
      <c r="X34" s="75">
        <f>IFERROR(IF(X$4="",0,IF($E34="kWh",VLOOKUP(X$4,'4. Billing Determinants'!$B$19:$O$41,4,0)/'4. Billing Determinants'!$E$41*$D34,IF($E34="kW",VLOOKUP(X$4,'4. Billing Determinants'!$B$19:$O$41,5,0)/'4. Billing Determinants'!$F$41*$D34,IF($E34="Non-RPP kWh",VLOOKUP(X$4,'4. Billing Determinants'!$B$19:$O$41,6,0)/'4. Billing Determinants'!$G$41*$D34,IF($E34="Distribution Rev.",VLOOKUP(X$4,'4. Billing Determinants'!$B$19:$O$41,8,0)/'4. Billing Determinants'!$I$41*$D34, VLOOKUP(X$4,'4. Billing Determinants'!$B$19:$O$41,3,0)/'4. Billing Determinants'!$D$41*$D34))))),0)</f>
        <v>0</v>
      </c>
      <c r="Y34" s="75">
        <f>IFERROR(IF(Y$4="",0,IF($E34="kWh",VLOOKUP(Y$4,'4. Billing Determinants'!$B$19:$O$41,4,0)/'4. Billing Determinants'!$E$41*$D34,IF($E34="kW",VLOOKUP(Y$4,'4. Billing Determinants'!$B$19:$O$41,5,0)/'4. Billing Determinants'!$F$41*$D34,IF($E34="Non-RPP kWh",VLOOKUP(Y$4,'4. Billing Determinants'!$B$19:$O$41,6,0)/'4. Billing Determinants'!$G$41*$D34,IF($E34="Distribution Rev.",VLOOKUP(Y$4,'4. Billing Determinants'!$B$19:$O$41,8,0)/'4. Billing Determinants'!$I$41*$D34, VLOOKUP(Y$4,'4. Billing Determinants'!$B$19:$O$41,3,0)/'4. Billing Determinants'!$D$41*$D34))))),0)</f>
        <v>0</v>
      </c>
    </row>
    <row r="35" spans="1:25" x14ac:dyDescent="0.2">
      <c r="B35" s="73" t="s">
        <v>18</v>
      </c>
      <c r="C35" s="74">
        <v>1572</v>
      </c>
      <c r="D35" s="75">
        <f>'2. 2013 Continuity Schedule'!CP58</f>
        <v>0</v>
      </c>
      <c r="E35" s="145"/>
      <c r="F35" s="75">
        <f>IFERROR(IF(F$4="",0,IF($E35="kWh",VLOOKUP(F$4,'4. Billing Determinants'!$B$19:$O$41,4,0)/'4. Billing Determinants'!$E$41*$D35,IF($E35="kW",VLOOKUP(F$4,'4. Billing Determinants'!$B$19:$O$41,5,0)/'4. Billing Determinants'!$F$41*$D35,IF($E35="Non-RPP kWh",VLOOKUP(F$4,'4. Billing Determinants'!$B$19:$O$41,6,0)/'4. Billing Determinants'!$G$41*$D35,IF($E35="Distribution Rev.",VLOOKUP(F$4,'4. Billing Determinants'!$B$19:$O$41,8,0)/'4. Billing Determinants'!$I$41*$D35, VLOOKUP(F$4,'4. Billing Determinants'!$B$19:$O$41,3,0)/'4. Billing Determinants'!$D$41*$D35))))),0)</f>
        <v>0</v>
      </c>
      <c r="G35" s="75">
        <f>IFERROR(IF(G$4="",0,IF($E35="kWh",VLOOKUP(G$4,'4. Billing Determinants'!$B$19:$O$41,4,0)/'4. Billing Determinants'!$E$41*$D35,IF($E35="kW",VLOOKUP(G$4,'4. Billing Determinants'!$B$19:$O$41,5,0)/'4. Billing Determinants'!$F$41*$D35,IF($E35="Non-RPP kWh",VLOOKUP(G$4,'4. Billing Determinants'!$B$19:$O$41,6,0)/'4. Billing Determinants'!$G$41*$D35,IF($E35="Distribution Rev.",VLOOKUP(G$4,'4. Billing Determinants'!$B$19:$O$41,8,0)/'4. Billing Determinants'!$I$41*$D35, VLOOKUP(G$4,'4. Billing Determinants'!$B$19:$O$41,3,0)/'4. Billing Determinants'!$D$41*$D35))))),0)</f>
        <v>0</v>
      </c>
      <c r="H35" s="75">
        <f>IFERROR(IF(H$4="",0,IF($E35="kWh",VLOOKUP(H$4,'4. Billing Determinants'!$B$19:$O$41,4,0)/'4. Billing Determinants'!$E$41*$D35,IF($E35="kW",VLOOKUP(H$4,'4. Billing Determinants'!$B$19:$O$41,5,0)/'4. Billing Determinants'!$F$41*$D35,IF($E35="Non-RPP kWh",VLOOKUP(H$4,'4. Billing Determinants'!$B$19:$O$41,6,0)/'4. Billing Determinants'!$G$41*$D35,IF($E35="Distribution Rev.",VLOOKUP(H$4,'4. Billing Determinants'!$B$19:$O$41,8,0)/'4. Billing Determinants'!$I$41*$D35, VLOOKUP(H$4,'4. Billing Determinants'!$B$19:$O$41,3,0)/'4. Billing Determinants'!$D$41*$D35))))),0)</f>
        <v>0</v>
      </c>
      <c r="I35" s="75">
        <f>IFERROR(IF(I$4="",0,IF($E35="kWh",VLOOKUP(I$4,'4. Billing Determinants'!$B$19:$O$41,4,0)/'4. Billing Determinants'!$E$41*$D35,IF($E35="kW",VLOOKUP(I$4,'4. Billing Determinants'!$B$19:$O$41,5,0)/'4. Billing Determinants'!$F$41*$D35,IF($E35="Non-RPP kWh",VLOOKUP(I$4,'4. Billing Determinants'!$B$19:$O$41,6,0)/'4. Billing Determinants'!$G$41*$D35,IF($E35="Distribution Rev.",VLOOKUP(I$4,'4. Billing Determinants'!$B$19:$O$41,8,0)/'4. Billing Determinants'!$I$41*$D35, VLOOKUP(I$4,'4. Billing Determinants'!$B$19:$O$41,3,0)/'4. Billing Determinants'!$D$41*$D35))))),0)</f>
        <v>0</v>
      </c>
      <c r="J35" s="75">
        <f>IFERROR(IF(J$4="",0,IF($E35="kWh",VLOOKUP(J$4,'4. Billing Determinants'!$B$19:$O$41,4,0)/'4. Billing Determinants'!$E$41*$D35,IF($E35="kW",VLOOKUP(J$4,'4. Billing Determinants'!$B$19:$O$41,5,0)/'4. Billing Determinants'!$F$41*$D35,IF($E35="Non-RPP kWh",VLOOKUP(J$4,'4. Billing Determinants'!$B$19:$O$41,6,0)/'4. Billing Determinants'!$G$41*$D35,IF($E35="Distribution Rev.",VLOOKUP(J$4,'4. Billing Determinants'!$B$19:$O$41,8,0)/'4. Billing Determinants'!$I$41*$D35, VLOOKUP(J$4,'4. Billing Determinants'!$B$19:$O$41,3,0)/'4. Billing Determinants'!$D$41*$D35))))),0)</f>
        <v>0</v>
      </c>
      <c r="K35" s="75">
        <f>IFERROR(IF(K$4="",0,IF($E35="kWh",VLOOKUP(K$4,'4. Billing Determinants'!$B$19:$O$41,4,0)/'4. Billing Determinants'!$E$41*$D35,IF($E35="kW",VLOOKUP(K$4,'4. Billing Determinants'!$B$19:$O$41,5,0)/'4. Billing Determinants'!$F$41*$D35,IF($E35="Non-RPP kWh",VLOOKUP(K$4,'4. Billing Determinants'!$B$19:$O$41,6,0)/'4. Billing Determinants'!$G$41*$D35,IF($E35="Distribution Rev.",VLOOKUP(K$4,'4. Billing Determinants'!$B$19:$O$41,8,0)/'4. Billing Determinants'!$I$41*$D35, VLOOKUP(K$4,'4. Billing Determinants'!$B$19:$O$41,3,0)/'4. Billing Determinants'!$D$41*$D35))))),0)</f>
        <v>0</v>
      </c>
      <c r="L35" s="75">
        <f>IFERROR(IF(L$4="",0,IF($E35="kWh",VLOOKUP(L$4,'4. Billing Determinants'!$B$19:$O$41,4,0)/'4. Billing Determinants'!$E$41*$D35,IF($E35="kW",VLOOKUP(L$4,'4. Billing Determinants'!$B$19:$O$41,5,0)/'4. Billing Determinants'!$F$41*$D35,IF($E35="Non-RPP kWh",VLOOKUP(L$4,'4. Billing Determinants'!$B$19:$O$41,6,0)/'4. Billing Determinants'!$G$41*$D35,IF($E35="Distribution Rev.",VLOOKUP(L$4,'4. Billing Determinants'!$B$19:$O$41,8,0)/'4. Billing Determinants'!$I$41*$D35, VLOOKUP(L$4,'4. Billing Determinants'!$B$19:$O$41,3,0)/'4. Billing Determinants'!$D$41*$D35))))),0)</f>
        <v>0</v>
      </c>
      <c r="M35" s="75">
        <f>IFERROR(IF(M$4="",0,IF($E35="kWh",VLOOKUP(M$4,'4. Billing Determinants'!$B$19:$O$41,4,0)/'4. Billing Determinants'!$E$41*$D35,IF($E35="kW",VLOOKUP(M$4,'4. Billing Determinants'!$B$19:$O$41,5,0)/'4. Billing Determinants'!$F$41*$D35,IF($E35="Non-RPP kWh",VLOOKUP(M$4,'4. Billing Determinants'!$B$19:$O$41,6,0)/'4. Billing Determinants'!$G$41*$D35,IF($E35="Distribution Rev.",VLOOKUP(M$4,'4. Billing Determinants'!$B$19:$O$41,8,0)/'4. Billing Determinants'!$I$41*$D35, VLOOKUP(M$4,'4. Billing Determinants'!$B$19:$O$41,3,0)/'4. Billing Determinants'!$D$41*$D35))))),0)</f>
        <v>0</v>
      </c>
      <c r="N35" s="75">
        <f>IFERROR(IF(N$4="",0,IF($E35="kWh",VLOOKUP(N$4,'4. Billing Determinants'!$B$19:$O$41,4,0)/'4. Billing Determinants'!$E$41*$D35,IF($E35="kW",VLOOKUP(N$4,'4. Billing Determinants'!$B$19:$O$41,5,0)/'4. Billing Determinants'!$F$41*$D35,IF($E35="Non-RPP kWh",VLOOKUP(N$4,'4. Billing Determinants'!$B$19:$O$41,6,0)/'4. Billing Determinants'!$G$41*$D35,IF($E35="Distribution Rev.",VLOOKUP(N$4,'4. Billing Determinants'!$B$19:$O$41,8,0)/'4. Billing Determinants'!$I$41*$D35, VLOOKUP(N$4,'4. Billing Determinants'!$B$19:$O$41,3,0)/'4. Billing Determinants'!$D$41*$D35))))),0)</f>
        <v>0</v>
      </c>
      <c r="O35" s="75">
        <f>IFERROR(IF(O$4="",0,IF($E35="kWh",VLOOKUP(O$4,'4. Billing Determinants'!$B$19:$O$41,4,0)/'4. Billing Determinants'!$E$41*$D35,IF($E35="kW",VLOOKUP(O$4,'4. Billing Determinants'!$B$19:$O$41,5,0)/'4. Billing Determinants'!$F$41*$D35,IF($E35="Non-RPP kWh",VLOOKUP(O$4,'4. Billing Determinants'!$B$19:$O$41,6,0)/'4. Billing Determinants'!$G$41*$D35,IF($E35="Distribution Rev.",VLOOKUP(O$4,'4. Billing Determinants'!$B$19:$O$41,8,0)/'4. Billing Determinants'!$I$41*$D35, VLOOKUP(O$4,'4. Billing Determinants'!$B$19:$O$41,3,0)/'4. Billing Determinants'!$D$41*$D35))))),0)</f>
        <v>0</v>
      </c>
      <c r="P35" s="75">
        <f>IFERROR(IF(P$4="",0,IF($E35="kWh",VLOOKUP(P$4,'4. Billing Determinants'!$B$19:$O$41,4,0)/'4. Billing Determinants'!$E$41*$D35,IF($E35="kW",VLOOKUP(P$4,'4. Billing Determinants'!$B$19:$O$41,5,0)/'4. Billing Determinants'!$F$41*$D35,IF($E35="Non-RPP kWh",VLOOKUP(P$4,'4. Billing Determinants'!$B$19:$O$41,6,0)/'4. Billing Determinants'!$G$41*$D35,IF($E35="Distribution Rev.",VLOOKUP(P$4,'4. Billing Determinants'!$B$19:$O$41,8,0)/'4. Billing Determinants'!$I$41*$D35, VLOOKUP(P$4,'4. Billing Determinants'!$B$19:$O$41,3,0)/'4. Billing Determinants'!$D$41*$D35))))),0)</f>
        <v>0</v>
      </c>
      <c r="Q35" s="75">
        <f>IFERROR(IF(Q$4="",0,IF($E35="kWh",VLOOKUP(Q$4,'4. Billing Determinants'!$B$19:$O$41,4,0)/'4. Billing Determinants'!$E$41*$D35,IF($E35="kW",VLOOKUP(Q$4,'4. Billing Determinants'!$B$19:$O$41,5,0)/'4. Billing Determinants'!$F$41*$D35,IF($E35="Non-RPP kWh",VLOOKUP(Q$4,'4. Billing Determinants'!$B$19:$O$41,6,0)/'4. Billing Determinants'!$G$41*$D35,IF($E35="Distribution Rev.",VLOOKUP(Q$4,'4. Billing Determinants'!$B$19:$O$41,8,0)/'4. Billing Determinants'!$I$41*$D35, VLOOKUP(Q$4,'4. Billing Determinants'!$B$19:$O$41,3,0)/'4. Billing Determinants'!$D$41*$D35))))),0)</f>
        <v>0</v>
      </c>
      <c r="R35" s="75">
        <f>IFERROR(IF(R$4="",0,IF($E35="kWh",VLOOKUP(R$4,'4. Billing Determinants'!$B$19:$O$41,4,0)/'4. Billing Determinants'!$E$41*$D35,IF($E35="kW",VLOOKUP(R$4,'4. Billing Determinants'!$B$19:$O$41,5,0)/'4. Billing Determinants'!$F$41*$D35,IF($E35="Non-RPP kWh",VLOOKUP(R$4,'4. Billing Determinants'!$B$19:$O$41,6,0)/'4. Billing Determinants'!$G$41*$D35,IF($E35="Distribution Rev.",VLOOKUP(R$4,'4. Billing Determinants'!$B$19:$O$41,8,0)/'4. Billing Determinants'!$I$41*$D35, VLOOKUP(R$4,'4. Billing Determinants'!$B$19:$O$41,3,0)/'4. Billing Determinants'!$D$41*$D35))))),0)</f>
        <v>0</v>
      </c>
      <c r="S35" s="75">
        <f>IFERROR(IF(S$4="",0,IF($E35="kWh",VLOOKUP(S$4,'4. Billing Determinants'!$B$19:$O$41,4,0)/'4. Billing Determinants'!$E$41*$D35,IF($E35="kW",VLOOKUP(S$4,'4. Billing Determinants'!$B$19:$O$41,5,0)/'4. Billing Determinants'!$F$41*$D35,IF($E35="Non-RPP kWh",VLOOKUP(S$4,'4. Billing Determinants'!$B$19:$O$41,6,0)/'4. Billing Determinants'!$G$41*$D35,IF($E35="Distribution Rev.",VLOOKUP(S$4,'4. Billing Determinants'!$B$19:$O$41,8,0)/'4. Billing Determinants'!$I$41*$D35, VLOOKUP(S$4,'4. Billing Determinants'!$B$19:$O$41,3,0)/'4. Billing Determinants'!$D$41*$D35))))),0)</f>
        <v>0</v>
      </c>
      <c r="T35" s="75">
        <f>IFERROR(IF(T$4="",0,IF($E35="kWh",VLOOKUP(T$4,'4. Billing Determinants'!$B$19:$O$41,4,0)/'4. Billing Determinants'!$E$41*$D35,IF($E35="kW",VLOOKUP(T$4,'4. Billing Determinants'!$B$19:$O$41,5,0)/'4. Billing Determinants'!$F$41*$D35,IF($E35="Non-RPP kWh",VLOOKUP(T$4,'4. Billing Determinants'!$B$19:$O$41,6,0)/'4. Billing Determinants'!$G$41*$D35,IF($E35="Distribution Rev.",VLOOKUP(T$4,'4. Billing Determinants'!$B$19:$O$41,8,0)/'4. Billing Determinants'!$I$41*$D35, VLOOKUP(T$4,'4. Billing Determinants'!$B$19:$O$41,3,0)/'4. Billing Determinants'!$D$41*$D35))))),0)</f>
        <v>0</v>
      </c>
      <c r="U35" s="75">
        <f>IFERROR(IF(U$4="",0,IF($E35="kWh",VLOOKUP(U$4,'4. Billing Determinants'!$B$19:$O$41,4,0)/'4. Billing Determinants'!$E$41*$D35,IF($E35="kW",VLOOKUP(U$4,'4. Billing Determinants'!$B$19:$O$41,5,0)/'4. Billing Determinants'!$F$41*$D35,IF($E35="Non-RPP kWh",VLOOKUP(U$4,'4. Billing Determinants'!$B$19:$O$41,6,0)/'4. Billing Determinants'!$G$41*$D35,IF($E35="Distribution Rev.",VLOOKUP(U$4,'4. Billing Determinants'!$B$19:$O$41,8,0)/'4. Billing Determinants'!$I$41*$D35, VLOOKUP(U$4,'4. Billing Determinants'!$B$19:$O$41,3,0)/'4. Billing Determinants'!$D$41*$D35))))),0)</f>
        <v>0</v>
      </c>
      <c r="V35" s="75">
        <f>IFERROR(IF(V$4="",0,IF($E35="kWh",VLOOKUP(V$4,'4. Billing Determinants'!$B$19:$O$41,4,0)/'4. Billing Determinants'!$E$41*$D35,IF($E35="kW",VLOOKUP(V$4,'4. Billing Determinants'!$B$19:$O$41,5,0)/'4. Billing Determinants'!$F$41*$D35,IF($E35="Non-RPP kWh",VLOOKUP(V$4,'4. Billing Determinants'!$B$19:$O$41,6,0)/'4. Billing Determinants'!$G$41*$D35,IF($E35="Distribution Rev.",VLOOKUP(V$4,'4. Billing Determinants'!$B$19:$O$41,8,0)/'4. Billing Determinants'!$I$41*$D35, VLOOKUP(V$4,'4. Billing Determinants'!$B$19:$O$41,3,0)/'4. Billing Determinants'!$D$41*$D35))))),0)</f>
        <v>0</v>
      </c>
      <c r="W35" s="75">
        <f>IFERROR(IF(W$4="",0,IF($E35="kWh",VLOOKUP(W$4,'4. Billing Determinants'!$B$19:$O$41,4,0)/'4. Billing Determinants'!$E$41*$D35,IF($E35="kW",VLOOKUP(W$4,'4. Billing Determinants'!$B$19:$O$41,5,0)/'4. Billing Determinants'!$F$41*$D35,IF($E35="Non-RPP kWh",VLOOKUP(W$4,'4. Billing Determinants'!$B$19:$O$41,6,0)/'4. Billing Determinants'!$G$41*$D35,IF($E35="Distribution Rev.",VLOOKUP(W$4,'4. Billing Determinants'!$B$19:$O$41,8,0)/'4. Billing Determinants'!$I$41*$D35, VLOOKUP(W$4,'4. Billing Determinants'!$B$19:$O$41,3,0)/'4. Billing Determinants'!$D$41*$D35))))),0)</f>
        <v>0</v>
      </c>
      <c r="X35" s="75">
        <f>IFERROR(IF(X$4="",0,IF($E35="kWh",VLOOKUP(X$4,'4. Billing Determinants'!$B$19:$O$41,4,0)/'4. Billing Determinants'!$E$41*$D35,IF($E35="kW",VLOOKUP(X$4,'4. Billing Determinants'!$B$19:$O$41,5,0)/'4. Billing Determinants'!$F$41*$D35,IF($E35="Non-RPP kWh",VLOOKUP(X$4,'4. Billing Determinants'!$B$19:$O$41,6,0)/'4. Billing Determinants'!$G$41*$D35,IF($E35="Distribution Rev.",VLOOKUP(X$4,'4. Billing Determinants'!$B$19:$O$41,8,0)/'4. Billing Determinants'!$I$41*$D35, VLOOKUP(X$4,'4. Billing Determinants'!$B$19:$O$41,3,0)/'4. Billing Determinants'!$D$41*$D35))))),0)</f>
        <v>0</v>
      </c>
      <c r="Y35" s="75">
        <f>IFERROR(IF(Y$4="",0,IF($E35="kWh",VLOOKUP(Y$4,'4. Billing Determinants'!$B$19:$O$41,4,0)/'4. Billing Determinants'!$E$41*$D35,IF($E35="kW",VLOOKUP(Y$4,'4. Billing Determinants'!$B$19:$O$41,5,0)/'4. Billing Determinants'!$F$41*$D35,IF($E35="Non-RPP kWh",VLOOKUP(Y$4,'4. Billing Determinants'!$B$19:$O$41,6,0)/'4. Billing Determinants'!$G$41*$D35,IF($E35="Distribution Rev.",VLOOKUP(Y$4,'4. Billing Determinants'!$B$19:$O$41,8,0)/'4. Billing Determinants'!$I$41*$D35, VLOOKUP(Y$4,'4. Billing Determinants'!$B$19:$O$41,3,0)/'4. Billing Determinants'!$D$41*$D35))))),0)</f>
        <v>0</v>
      </c>
    </row>
    <row r="36" spans="1:25" x14ac:dyDescent="0.2">
      <c r="B36" s="73" t="s">
        <v>6</v>
      </c>
      <c r="C36" s="74">
        <v>1574</v>
      </c>
      <c r="D36" s="75">
        <f>'2. 2013 Continuity Schedule'!CP59</f>
        <v>0</v>
      </c>
      <c r="E36" s="145"/>
      <c r="F36" s="75">
        <f>IFERROR(IF(F$4="",0,IF($E36="kWh",VLOOKUP(F$4,'4. Billing Determinants'!$B$19:$O$41,4,0)/'4. Billing Determinants'!$E$41*$D36,IF($E36="kW",VLOOKUP(F$4,'4. Billing Determinants'!$B$19:$O$41,5,0)/'4. Billing Determinants'!$F$41*$D36,IF($E36="Non-RPP kWh",VLOOKUP(F$4,'4. Billing Determinants'!$B$19:$O$41,6,0)/'4. Billing Determinants'!$G$41*$D36,IF($E36="Distribution Rev.",VLOOKUP(F$4,'4. Billing Determinants'!$B$19:$O$41,8,0)/'4. Billing Determinants'!$I$41*$D36, VLOOKUP(F$4,'4. Billing Determinants'!$B$19:$O$41,3,0)/'4. Billing Determinants'!$D$41*$D36))))),0)</f>
        <v>0</v>
      </c>
      <c r="G36" s="75">
        <f>IFERROR(IF(G$4="",0,IF($E36="kWh",VLOOKUP(G$4,'4. Billing Determinants'!$B$19:$O$41,4,0)/'4. Billing Determinants'!$E$41*$D36,IF($E36="kW",VLOOKUP(G$4,'4. Billing Determinants'!$B$19:$O$41,5,0)/'4. Billing Determinants'!$F$41*$D36,IF($E36="Non-RPP kWh",VLOOKUP(G$4,'4. Billing Determinants'!$B$19:$O$41,6,0)/'4. Billing Determinants'!$G$41*$D36,IF($E36="Distribution Rev.",VLOOKUP(G$4,'4. Billing Determinants'!$B$19:$O$41,8,0)/'4. Billing Determinants'!$I$41*$D36, VLOOKUP(G$4,'4. Billing Determinants'!$B$19:$O$41,3,0)/'4. Billing Determinants'!$D$41*$D36))))),0)</f>
        <v>0</v>
      </c>
      <c r="H36" s="75">
        <f>IFERROR(IF(H$4="",0,IF($E36="kWh",VLOOKUP(H$4,'4. Billing Determinants'!$B$19:$O$41,4,0)/'4. Billing Determinants'!$E$41*$D36,IF($E36="kW",VLOOKUP(H$4,'4. Billing Determinants'!$B$19:$O$41,5,0)/'4. Billing Determinants'!$F$41*$D36,IF($E36="Non-RPP kWh",VLOOKUP(H$4,'4. Billing Determinants'!$B$19:$O$41,6,0)/'4. Billing Determinants'!$G$41*$D36,IF($E36="Distribution Rev.",VLOOKUP(H$4,'4. Billing Determinants'!$B$19:$O$41,8,0)/'4. Billing Determinants'!$I$41*$D36, VLOOKUP(H$4,'4. Billing Determinants'!$B$19:$O$41,3,0)/'4. Billing Determinants'!$D$41*$D36))))),0)</f>
        <v>0</v>
      </c>
      <c r="I36" s="75">
        <f>IFERROR(IF(I$4="",0,IF($E36="kWh",VLOOKUP(I$4,'4. Billing Determinants'!$B$19:$O$41,4,0)/'4. Billing Determinants'!$E$41*$D36,IF($E36="kW",VLOOKUP(I$4,'4. Billing Determinants'!$B$19:$O$41,5,0)/'4. Billing Determinants'!$F$41*$D36,IF($E36="Non-RPP kWh",VLOOKUP(I$4,'4. Billing Determinants'!$B$19:$O$41,6,0)/'4. Billing Determinants'!$G$41*$D36,IF($E36="Distribution Rev.",VLOOKUP(I$4,'4. Billing Determinants'!$B$19:$O$41,8,0)/'4. Billing Determinants'!$I$41*$D36, VLOOKUP(I$4,'4. Billing Determinants'!$B$19:$O$41,3,0)/'4. Billing Determinants'!$D$41*$D36))))),0)</f>
        <v>0</v>
      </c>
      <c r="J36" s="75">
        <f>IFERROR(IF(J$4="",0,IF($E36="kWh",VLOOKUP(J$4,'4. Billing Determinants'!$B$19:$O$41,4,0)/'4. Billing Determinants'!$E$41*$D36,IF($E36="kW",VLOOKUP(J$4,'4. Billing Determinants'!$B$19:$O$41,5,0)/'4. Billing Determinants'!$F$41*$D36,IF($E36="Non-RPP kWh",VLOOKUP(J$4,'4. Billing Determinants'!$B$19:$O$41,6,0)/'4. Billing Determinants'!$G$41*$D36,IF($E36="Distribution Rev.",VLOOKUP(J$4,'4. Billing Determinants'!$B$19:$O$41,8,0)/'4. Billing Determinants'!$I$41*$D36, VLOOKUP(J$4,'4. Billing Determinants'!$B$19:$O$41,3,0)/'4. Billing Determinants'!$D$41*$D36))))),0)</f>
        <v>0</v>
      </c>
      <c r="K36" s="75">
        <f>IFERROR(IF(K$4="",0,IF($E36="kWh",VLOOKUP(K$4,'4. Billing Determinants'!$B$19:$O$41,4,0)/'4. Billing Determinants'!$E$41*$D36,IF($E36="kW",VLOOKUP(K$4,'4. Billing Determinants'!$B$19:$O$41,5,0)/'4. Billing Determinants'!$F$41*$D36,IF($E36="Non-RPP kWh",VLOOKUP(K$4,'4. Billing Determinants'!$B$19:$O$41,6,0)/'4. Billing Determinants'!$G$41*$D36,IF($E36="Distribution Rev.",VLOOKUP(K$4,'4. Billing Determinants'!$B$19:$O$41,8,0)/'4. Billing Determinants'!$I$41*$D36, VLOOKUP(K$4,'4. Billing Determinants'!$B$19:$O$41,3,0)/'4. Billing Determinants'!$D$41*$D36))))),0)</f>
        <v>0</v>
      </c>
      <c r="L36" s="75">
        <f>IFERROR(IF(L$4="",0,IF($E36="kWh",VLOOKUP(L$4,'4. Billing Determinants'!$B$19:$O$41,4,0)/'4. Billing Determinants'!$E$41*$D36,IF($E36="kW",VLOOKUP(L$4,'4. Billing Determinants'!$B$19:$O$41,5,0)/'4. Billing Determinants'!$F$41*$D36,IF($E36="Non-RPP kWh",VLOOKUP(L$4,'4. Billing Determinants'!$B$19:$O$41,6,0)/'4. Billing Determinants'!$G$41*$D36,IF($E36="Distribution Rev.",VLOOKUP(L$4,'4. Billing Determinants'!$B$19:$O$41,8,0)/'4. Billing Determinants'!$I$41*$D36, VLOOKUP(L$4,'4. Billing Determinants'!$B$19:$O$41,3,0)/'4. Billing Determinants'!$D$41*$D36))))),0)</f>
        <v>0</v>
      </c>
      <c r="M36" s="75">
        <f>IFERROR(IF(M$4="",0,IF($E36="kWh",VLOOKUP(M$4,'4. Billing Determinants'!$B$19:$O$41,4,0)/'4. Billing Determinants'!$E$41*$D36,IF($E36="kW",VLOOKUP(M$4,'4. Billing Determinants'!$B$19:$O$41,5,0)/'4. Billing Determinants'!$F$41*$D36,IF($E36="Non-RPP kWh",VLOOKUP(M$4,'4. Billing Determinants'!$B$19:$O$41,6,0)/'4. Billing Determinants'!$G$41*$D36,IF($E36="Distribution Rev.",VLOOKUP(M$4,'4. Billing Determinants'!$B$19:$O$41,8,0)/'4. Billing Determinants'!$I$41*$D36, VLOOKUP(M$4,'4. Billing Determinants'!$B$19:$O$41,3,0)/'4. Billing Determinants'!$D$41*$D36))))),0)</f>
        <v>0</v>
      </c>
      <c r="N36" s="75">
        <f>IFERROR(IF(N$4="",0,IF($E36="kWh",VLOOKUP(N$4,'4. Billing Determinants'!$B$19:$O$41,4,0)/'4. Billing Determinants'!$E$41*$D36,IF($E36="kW",VLOOKUP(N$4,'4. Billing Determinants'!$B$19:$O$41,5,0)/'4. Billing Determinants'!$F$41*$D36,IF($E36="Non-RPP kWh",VLOOKUP(N$4,'4. Billing Determinants'!$B$19:$O$41,6,0)/'4. Billing Determinants'!$G$41*$D36,IF($E36="Distribution Rev.",VLOOKUP(N$4,'4. Billing Determinants'!$B$19:$O$41,8,0)/'4. Billing Determinants'!$I$41*$D36, VLOOKUP(N$4,'4. Billing Determinants'!$B$19:$O$41,3,0)/'4. Billing Determinants'!$D$41*$D36))))),0)</f>
        <v>0</v>
      </c>
      <c r="O36" s="75">
        <f>IFERROR(IF(O$4="",0,IF($E36="kWh",VLOOKUP(O$4,'4. Billing Determinants'!$B$19:$O$41,4,0)/'4. Billing Determinants'!$E$41*$D36,IF($E36="kW",VLOOKUP(O$4,'4. Billing Determinants'!$B$19:$O$41,5,0)/'4. Billing Determinants'!$F$41*$D36,IF($E36="Non-RPP kWh",VLOOKUP(O$4,'4. Billing Determinants'!$B$19:$O$41,6,0)/'4. Billing Determinants'!$G$41*$D36,IF($E36="Distribution Rev.",VLOOKUP(O$4,'4. Billing Determinants'!$B$19:$O$41,8,0)/'4. Billing Determinants'!$I$41*$D36, VLOOKUP(O$4,'4. Billing Determinants'!$B$19:$O$41,3,0)/'4. Billing Determinants'!$D$41*$D36))))),0)</f>
        <v>0</v>
      </c>
      <c r="P36" s="75">
        <f>IFERROR(IF(P$4="",0,IF($E36="kWh",VLOOKUP(P$4,'4. Billing Determinants'!$B$19:$O$41,4,0)/'4. Billing Determinants'!$E$41*$D36,IF($E36="kW",VLOOKUP(P$4,'4. Billing Determinants'!$B$19:$O$41,5,0)/'4. Billing Determinants'!$F$41*$D36,IF($E36="Non-RPP kWh",VLOOKUP(P$4,'4. Billing Determinants'!$B$19:$O$41,6,0)/'4. Billing Determinants'!$G$41*$D36,IF($E36="Distribution Rev.",VLOOKUP(P$4,'4. Billing Determinants'!$B$19:$O$41,8,0)/'4. Billing Determinants'!$I$41*$D36, VLOOKUP(P$4,'4. Billing Determinants'!$B$19:$O$41,3,0)/'4. Billing Determinants'!$D$41*$D36))))),0)</f>
        <v>0</v>
      </c>
      <c r="Q36" s="75">
        <f>IFERROR(IF(Q$4="",0,IF($E36="kWh",VLOOKUP(Q$4,'4. Billing Determinants'!$B$19:$O$41,4,0)/'4. Billing Determinants'!$E$41*$D36,IF($E36="kW",VLOOKUP(Q$4,'4. Billing Determinants'!$B$19:$O$41,5,0)/'4. Billing Determinants'!$F$41*$D36,IF($E36="Non-RPP kWh",VLOOKUP(Q$4,'4. Billing Determinants'!$B$19:$O$41,6,0)/'4. Billing Determinants'!$G$41*$D36,IF($E36="Distribution Rev.",VLOOKUP(Q$4,'4. Billing Determinants'!$B$19:$O$41,8,0)/'4. Billing Determinants'!$I$41*$D36, VLOOKUP(Q$4,'4. Billing Determinants'!$B$19:$O$41,3,0)/'4. Billing Determinants'!$D$41*$D36))))),0)</f>
        <v>0</v>
      </c>
      <c r="R36" s="75">
        <f>IFERROR(IF(R$4="",0,IF($E36="kWh",VLOOKUP(R$4,'4. Billing Determinants'!$B$19:$O$41,4,0)/'4. Billing Determinants'!$E$41*$D36,IF($E36="kW",VLOOKUP(R$4,'4. Billing Determinants'!$B$19:$O$41,5,0)/'4. Billing Determinants'!$F$41*$D36,IF($E36="Non-RPP kWh",VLOOKUP(R$4,'4. Billing Determinants'!$B$19:$O$41,6,0)/'4. Billing Determinants'!$G$41*$D36,IF($E36="Distribution Rev.",VLOOKUP(R$4,'4. Billing Determinants'!$B$19:$O$41,8,0)/'4. Billing Determinants'!$I$41*$D36, VLOOKUP(R$4,'4. Billing Determinants'!$B$19:$O$41,3,0)/'4. Billing Determinants'!$D$41*$D36))))),0)</f>
        <v>0</v>
      </c>
      <c r="S36" s="75">
        <f>IFERROR(IF(S$4="",0,IF($E36="kWh",VLOOKUP(S$4,'4. Billing Determinants'!$B$19:$O$41,4,0)/'4. Billing Determinants'!$E$41*$D36,IF($E36="kW",VLOOKUP(S$4,'4. Billing Determinants'!$B$19:$O$41,5,0)/'4. Billing Determinants'!$F$41*$D36,IF($E36="Non-RPP kWh",VLOOKUP(S$4,'4. Billing Determinants'!$B$19:$O$41,6,0)/'4. Billing Determinants'!$G$41*$D36,IF($E36="Distribution Rev.",VLOOKUP(S$4,'4. Billing Determinants'!$B$19:$O$41,8,0)/'4. Billing Determinants'!$I$41*$D36, VLOOKUP(S$4,'4. Billing Determinants'!$B$19:$O$41,3,0)/'4. Billing Determinants'!$D$41*$D36))))),0)</f>
        <v>0</v>
      </c>
      <c r="T36" s="75">
        <f>IFERROR(IF(T$4="",0,IF($E36="kWh",VLOOKUP(T$4,'4. Billing Determinants'!$B$19:$O$41,4,0)/'4. Billing Determinants'!$E$41*$D36,IF($E36="kW",VLOOKUP(T$4,'4. Billing Determinants'!$B$19:$O$41,5,0)/'4. Billing Determinants'!$F$41*$D36,IF($E36="Non-RPP kWh",VLOOKUP(T$4,'4. Billing Determinants'!$B$19:$O$41,6,0)/'4. Billing Determinants'!$G$41*$D36,IF($E36="Distribution Rev.",VLOOKUP(T$4,'4. Billing Determinants'!$B$19:$O$41,8,0)/'4. Billing Determinants'!$I$41*$D36, VLOOKUP(T$4,'4. Billing Determinants'!$B$19:$O$41,3,0)/'4. Billing Determinants'!$D$41*$D36))))),0)</f>
        <v>0</v>
      </c>
      <c r="U36" s="75">
        <f>IFERROR(IF(U$4="",0,IF($E36="kWh",VLOOKUP(U$4,'4. Billing Determinants'!$B$19:$O$41,4,0)/'4. Billing Determinants'!$E$41*$D36,IF($E36="kW",VLOOKUP(U$4,'4. Billing Determinants'!$B$19:$O$41,5,0)/'4. Billing Determinants'!$F$41*$D36,IF($E36="Non-RPP kWh",VLOOKUP(U$4,'4. Billing Determinants'!$B$19:$O$41,6,0)/'4. Billing Determinants'!$G$41*$D36,IF($E36="Distribution Rev.",VLOOKUP(U$4,'4. Billing Determinants'!$B$19:$O$41,8,0)/'4. Billing Determinants'!$I$41*$D36, VLOOKUP(U$4,'4. Billing Determinants'!$B$19:$O$41,3,0)/'4. Billing Determinants'!$D$41*$D36))))),0)</f>
        <v>0</v>
      </c>
      <c r="V36" s="75">
        <f>IFERROR(IF(V$4="",0,IF($E36="kWh",VLOOKUP(V$4,'4. Billing Determinants'!$B$19:$O$41,4,0)/'4. Billing Determinants'!$E$41*$D36,IF($E36="kW",VLOOKUP(V$4,'4. Billing Determinants'!$B$19:$O$41,5,0)/'4. Billing Determinants'!$F$41*$D36,IF($E36="Non-RPP kWh",VLOOKUP(V$4,'4. Billing Determinants'!$B$19:$O$41,6,0)/'4. Billing Determinants'!$G$41*$D36,IF($E36="Distribution Rev.",VLOOKUP(V$4,'4. Billing Determinants'!$B$19:$O$41,8,0)/'4. Billing Determinants'!$I$41*$D36, VLOOKUP(V$4,'4. Billing Determinants'!$B$19:$O$41,3,0)/'4. Billing Determinants'!$D$41*$D36))))),0)</f>
        <v>0</v>
      </c>
      <c r="W36" s="75">
        <f>IFERROR(IF(W$4="",0,IF($E36="kWh",VLOOKUP(W$4,'4. Billing Determinants'!$B$19:$O$41,4,0)/'4. Billing Determinants'!$E$41*$D36,IF($E36="kW",VLOOKUP(W$4,'4. Billing Determinants'!$B$19:$O$41,5,0)/'4. Billing Determinants'!$F$41*$D36,IF($E36="Non-RPP kWh",VLOOKUP(W$4,'4. Billing Determinants'!$B$19:$O$41,6,0)/'4. Billing Determinants'!$G$41*$D36,IF($E36="Distribution Rev.",VLOOKUP(W$4,'4. Billing Determinants'!$B$19:$O$41,8,0)/'4. Billing Determinants'!$I$41*$D36, VLOOKUP(W$4,'4. Billing Determinants'!$B$19:$O$41,3,0)/'4. Billing Determinants'!$D$41*$D36))))),0)</f>
        <v>0</v>
      </c>
      <c r="X36" s="75">
        <f>IFERROR(IF(X$4="",0,IF($E36="kWh",VLOOKUP(X$4,'4. Billing Determinants'!$B$19:$O$41,4,0)/'4. Billing Determinants'!$E$41*$D36,IF($E36="kW",VLOOKUP(X$4,'4. Billing Determinants'!$B$19:$O$41,5,0)/'4. Billing Determinants'!$F$41*$D36,IF($E36="Non-RPP kWh",VLOOKUP(X$4,'4. Billing Determinants'!$B$19:$O$41,6,0)/'4. Billing Determinants'!$G$41*$D36,IF($E36="Distribution Rev.",VLOOKUP(X$4,'4. Billing Determinants'!$B$19:$O$41,8,0)/'4. Billing Determinants'!$I$41*$D36, VLOOKUP(X$4,'4. Billing Determinants'!$B$19:$O$41,3,0)/'4. Billing Determinants'!$D$41*$D36))))),0)</f>
        <v>0</v>
      </c>
      <c r="Y36" s="75">
        <f>IFERROR(IF(Y$4="",0,IF($E36="kWh",VLOOKUP(Y$4,'4. Billing Determinants'!$B$19:$O$41,4,0)/'4. Billing Determinants'!$E$41*$D36,IF($E36="kW",VLOOKUP(Y$4,'4. Billing Determinants'!$B$19:$O$41,5,0)/'4. Billing Determinants'!$F$41*$D36,IF($E36="Non-RPP kWh",VLOOKUP(Y$4,'4. Billing Determinants'!$B$19:$O$41,6,0)/'4. Billing Determinants'!$G$41*$D36,IF($E36="Distribution Rev.",VLOOKUP(Y$4,'4. Billing Determinants'!$B$19:$O$41,8,0)/'4. Billing Determinants'!$I$41*$D36, VLOOKUP(Y$4,'4. Billing Determinants'!$B$19:$O$41,3,0)/'4. Billing Determinants'!$D$41*$D36))))),0)</f>
        <v>0</v>
      </c>
    </row>
    <row r="37" spans="1:25" x14ac:dyDescent="0.2">
      <c r="B37" s="76" t="s">
        <v>63</v>
      </c>
      <c r="C37" s="74">
        <v>1582</v>
      </c>
      <c r="D37" s="75">
        <f>'2. 2013 Continuity Schedule'!CP60</f>
        <v>0</v>
      </c>
      <c r="E37" s="145"/>
      <c r="F37" s="75">
        <f>IFERROR(IF(F$4="",0,IF($E37="kWh",VLOOKUP(F$4,'4. Billing Determinants'!$B$19:$O$41,4,0)/'4. Billing Determinants'!$E$41*$D37,IF($E37="kW",VLOOKUP(F$4,'4. Billing Determinants'!$B$19:$O$41,5,0)/'4. Billing Determinants'!$F$41*$D37,IF($E37="Non-RPP kWh",VLOOKUP(F$4,'4. Billing Determinants'!$B$19:$O$41,6,0)/'4. Billing Determinants'!$G$41*$D37,IF($E37="Distribution Rev.",VLOOKUP(F$4,'4. Billing Determinants'!$B$19:$O$41,8,0)/'4. Billing Determinants'!$I$41*$D37, VLOOKUP(F$4,'4. Billing Determinants'!$B$19:$O$41,3,0)/'4. Billing Determinants'!$D$41*$D37))))),0)</f>
        <v>0</v>
      </c>
      <c r="G37" s="75">
        <f>IFERROR(IF(G$4="",0,IF($E37="kWh",VLOOKUP(G$4,'4. Billing Determinants'!$B$19:$O$41,4,0)/'4. Billing Determinants'!$E$41*$D37,IF($E37="kW",VLOOKUP(G$4,'4. Billing Determinants'!$B$19:$O$41,5,0)/'4. Billing Determinants'!$F$41*$D37,IF($E37="Non-RPP kWh",VLOOKUP(G$4,'4. Billing Determinants'!$B$19:$O$41,6,0)/'4. Billing Determinants'!$G$41*$D37,IF($E37="Distribution Rev.",VLOOKUP(G$4,'4. Billing Determinants'!$B$19:$O$41,8,0)/'4. Billing Determinants'!$I$41*$D37, VLOOKUP(G$4,'4. Billing Determinants'!$B$19:$O$41,3,0)/'4. Billing Determinants'!$D$41*$D37))))),0)</f>
        <v>0</v>
      </c>
      <c r="H37" s="75">
        <f>IFERROR(IF(H$4="",0,IF($E37="kWh",VLOOKUP(H$4,'4. Billing Determinants'!$B$19:$O$41,4,0)/'4. Billing Determinants'!$E$41*$D37,IF($E37="kW",VLOOKUP(H$4,'4. Billing Determinants'!$B$19:$O$41,5,0)/'4. Billing Determinants'!$F$41*$D37,IF($E37="Non-RPP kWh",VLOOKUP(H$4,'4. Billing Determinants'!$B$19:$O$41,6,0)/'4. Billing Determinants'!$G$41*$D37,IF($E37="Distribution Rev.",VLOOKUP(H$4,'4. Billing Determinants'!$B$19:$O$41,8,0)/'4. Billing Determinants'!$I$41*$D37, VLOOKUP(H$4,'4. Billing Determinants'!$B$19:$O$41,3,0)/'4. Billing Determinants'!$D$41*$D37))))),0)</f>
        <v>0</v>
      </c>
      <c r="I37" s="75">
        <f>IFERROR(IF(I$4="",0,IF($E37="kWh",VLOOKUP(I$4,'4. Billing Determinants'!$B$19:$O$41,4,0)/'4. Billing Determinants'!$E$41*$D37,IF($E37="kW",VLOOKUP(I$4,'4. Billing Determinants'!$B$19:$O$41,5,0)/'4. Billing Determinants'!$F$41*$D37,IF($E37="Non-RPP kWh",VLOOKUP(I$4,'4. Billing Determinants'!$B$19:$O$41,6,0)/'4. Billing Determinants'!$G$41*$D37,IF($E37="Distribution Rev.",VLOOKUP(I$4,'4. Billing Determinants'!$B$19:$O$41,8,0)/'4. Billing Determinants'!$I$41*$D37, VLOOKUP(I$4,'4. Billing Determinants'!$B$19:$O$41,3,0)/'4. Billing Determinants'!$D$41*$D37))))),0)</f>
        <v>0</v>
      </c>
      <c r="J37" s="75">
        <f>IFERROR(IF(J$4="",0,IF($E37="kWh",VLOOKUP(J$4,'4. Billing Determinants'!$B$19:$O$41,4,0)/'4. Billing Determinants'!$E$41*$D37,IF($E37="kW",VLOOKUP(J$4,'4. Billing Determinants'!$B$19:$O$41,5,0)/'4. Billing Determinants'!$F$41*$D37,IF($E37="Non-RPP kWh",VLOOKUP(J$4,'4. Billing Determinants'!$B$19:$O$41,6,0)/'4. Billing Determinants'!$G$41*$D37,IF($E37="Distribution Rev.",VLOOKUP(J$4,'4. Billing Determinants'!$B$19:$O$41,8,0)/'4. Billing Determinants'!$I$41*$D37, VLOOKUP(J$4,'4. Billing Determinants'!$B$19:$O$41,3,0)/'4. Billing Determinants'!$D$41*$D37))))),0)</f>
        <v>0</v>
      </c>
      <c r="K37" s="75">
        <f>IFERROR(IF(K$4="",0,IF($E37="kWh",VLOOKUP(K$4,'4. Billing Determinants'!$B$19:$O$41,4,0)/'4. Billing Determinants'!$E$41*$D37,IF($E37="kW",VLOOKUP(K$4,'4. Billing Determinants'!$B$19:$O$41,5,0)/'4. Billing Determinants'!$F$41*$D37,IF($E37="Non-RPP kWh",VLOOKUP(K$4,'4. Billing Determinants'!$B$19:$O$41,6,0)/'4. Billing Determinants'!$G$41*$D37,IF($E37="Distribution Rev.",VLOOKUP(K$4,'4. Billing Determinants'!$B$19:$O$41,8,0)/'4. Billing Determinants'!$I$41*$D37, VLOOKUP(K$4,'4. Billing Determinants'!$B$19:$O$41,3,0)/'4. Billing Determinants'!$D$41*$D37))))),0)</f>
        <v>0</v>
      </c>
      <c r="L37" s="75">
        <f>IFERROR(IF(L$4="",0,IF($E37="kWh",VLOOKUP(L$4,'4. Billing Determinants'!$B$19:$O$41,4,0)/'4. Billing Determinants'!$E$41*$D37,IF($E37="kW",VLOOKUP(L$4,'4. Billing Determinants'!$B$19:$O$41,5,0)/'4. Billing Determinants'!$F$41*$D37,IF($E37="Non-RPP kWh",VLOOKUP(L$4,'4. Billing Determinants'!$B$19:$O$41,6,0)/'4. Billing Determinants'!$G$41*$D37,IF($E37="Distribution Rev.",VLOOKUP(L$4,'4. Billing Determinants'!$B$19:$O$41,8,0)/'4. Billing Determinants'!$I$41*$D37, VLOOKUP(L$4,'4. Billing Determinants'!$B$19:$O$41,3,0)/'4. Billing Determinants'!$D$41*$D37))))),0)</f>
        <v>0</v>
      </c>
      <c r="M37" s="75">
        <f>IFERROR(IF(M$4="",0,IF($E37="kWh",VLOOKUP(M$4,'4. Billing Determinants'!$B$19:$O$41,4,0)/'4. Billing Determinants'!$E$41*$D37,IF($E37="kW",VLOOKUP(M$4,'4. Billing Determinants'!$B$19:$O$41,5,0)/'4. Billing Determinants'!$F$41*$D37,IF($E37="Non-RPP kWh",VLOOKUP(M$4,'4. Billing Determinants'!$B$19:$O$41,6,0)/'4. Billing Determinants'!$G$41*$D37,IF($E37="Distribution Rev.",VLOOKUP(M$4,'4. Billing Determinants'!$B$19:$O$41,8,0)/'4. Billing Determinants'!$I$41*$D37, VLOOKUP(M$4,'4. Billing Determinants'!$B$19:$O$41,3,0)/'4. Billing Determinants'!$D$41*$D37))))),0)</f>
        <v>0</v>
      </c>
      <c r="N37" s="75">
        <f>IFERROR(IF(N$4="",0,IF($E37="kWh",VLOOKUP(N$4,'4. Billing Determinants'!$B$19:$O$41,4,0)/'4. Billing Determinants'!$E$41*$D37,IF($E37="kW",VLOOKUP(N$4,'4. Billing Determinants'!$B$19:$O$41,5,0)/'4. Billing Determinants'!$F$41*$D37,IF($E37="Non-RPP kWh",VLOOKUP(N$4,'4. Billing Determinants'!$B$19:$O$41,6,0)/'4. Billing Determinants'!$G$41*$D37,IF($E37="Distribution Rev.",VLOOKUP(N$4,'4. Billing Determinants'!$B$19:$O$41,8,0)/'4. Billing Determinants'!$I$41*$D37, VLOOKUP(N$4,'4. Billing Determinants'!$B$19:$O$41,3,0)/'4. Billing Determinants'!$D$41*$D37))))),0)</f>
        <v>0</v>
      </c>
      <c r="O37" s="75">
        <f>IFERROR(IF(O$4="",0,IF($E37="kWh",VLOOKUP(O$4,'4. Billing Determinants'!$B$19:$O$41,4,0)/'4. Billing Determinants'!$E$41*$D37,IF($E37="kW",VLOOKUP(O$4,'4. Billing Determinants'!$B$19:$O$41,5,0)/'4. Billing Determinants'!$F$41*$D37,IF($E37="Non-RPP kWh",VLOOKUP(O$4,'4. Billing Determinants'!$B$19:$O$41,6,0)/'4. Billing Determinants'!$G$41*$D37,IF($E37="Distribution Rev.",VLOOKUP(O$4,'4. Billing Determinants'!$B$19:$O$41,8,0)/'4. Billing Determinants'!$I$41*$D37, VLOOKUP(O$4,'4. Billing Determinants'!$B$19:$O$41,3,0)/'4. Billing Determinants'!$D$41*$D37))))),0)</f>
        <v>0</v>
      </c>
      <c r="P37" s="75">
        <f>IFERROR(IF(P$4="",0,IF($E37="kWh",VLOOKUP(P$4,'4. Billing Determinants'!$B$19:$O$41,4,0)/'4. Billing Determinants'!$E$41*$D37,IF($E37="kW",VLOOKUP(P$4,'4. Billing Determinants'!$B$19:$O$41,5,0)/'4. Billing Determinants'!$F$41*$D37,IF($E37="Non-RPP kWh",VLOOKUP(P$4,'4. Billing Determinants'!$B$19:$O$41,6,0)/'4. Billing Determinants'!$G$41*$D37,IF($E37="Distribution Rev.",VLOOKUP(P$4,'4. Billing Determinants'!$B$19:$O$41,8,0)/'4. Billing Determinants'!$I$41*$D37, VLOOKUP(P$4,'4. Billing Determinants'!$B$19:$O$41,3,0)/'4. Billing Determinants'!$D$41*$D37))))),0)</f>
        <v>0</v>
      </c>
      <c r="Q37" s="75">
        <f>IFERROR(IF(Q$4="",0,IF($E37="kWh",VLOOKUP(Q$4,'4. Billing Determinants'!$B$19:$O$41,4,0)/'4. Billing Determinants'!$E$41*$D37,IF($E37="kW",VLOOKUP(Q$4,'4. Billing Determinants'!$B$19:$O$41,5,0)/'4. Billing Determinants'!$F$41*$D37,IF($E37="Non-RPP kWh",VLOOKUP(Q$4,'4. Billing Determinants'!$B$19:$O$41,6,0)/'4. Billing Determinants'!$G$41*$D37,IF($E37="Distribution Rev.",VLOOKUP(Q$4,'4. Billing Determinants'!$B$19:$O$41,8,0)/'4. Billing Determinants'!$I$41*$D37, VLOOKUP(Q$4,'4. Billing Determinants'!$B$19:$O$41,3,0)/'4. Billing Determinants'!$D$41*$D37))))),0)</f>
        <v>0</v>
      </c>
      <c r="R37" s="75">
        <f>IFERROR(IF(R$4="",0,IF($E37="kWh",VLOOKUP(R$4,'4. Billing Determinants'!$B$19:$O$41,4,0)/'4. Billing Determinants'!$E$41*$D37,IF($E37="kW",VLOOKUP(R$4,'4. Billing Determinants'!$B$19:$O$41,5,0)/'4. Billing Determinants'!$F$41*$D37,IF($E37="Non-RPP kWh",VLOOKUP(R$4,'4. Billing Determinants'!$B$19:$O$41,6,0)/'4. Billing Determinants'!$G$41*$D37,IF($E37="Distribution Rev.",VLOOKUP(R$4,'4. Billing Determinants'!$B$19:$O$41,8,0)/'4. Billing Determinants'!$I$41*$D37, VLOOKUP(R$4,'4. Billing Determinants'!$B$19:$O$41,3,0)/'4. Billing Determinants'!$D$41*$D37))))),0)</f>
        <v>0</v>
      </c>
      <c r="S37" s="75">
        <f>IFERROR(IF(S$4="",0,IF($E37="kWh",VLOOKUP(S$4,'4. Billing Determinants'!$B$19:$O$41,4,0)/'4. Billing Determinants'!$E$41*$D37,IF($E37="kW",VLOOKUP(S$4,'4. Billing Determinants'!$B$19:$O$41,5,0)/'4. Billing Determinants'!$F$41*$D37,IF($E37="Non-RPP kWh",VLOOKUP(S$4,'4. Billing Determinants'!$B$19:$O$41,6,0)/'4. Billing Determinants'!$G$41*$D37,IF($E37="Distribution Rev.",VLOOKUP(S$4,'4. Billing Determinants'!$B$19:$O$41,8,0)/'4. Billing Determinants'!$I$41*$D37, VLOOKUP(S$4,'4. Billing Determinants'!$B$19:$O$41,3,0)/'4. Billing Determinants'!$D$41*$D37))))),0)</f>
        <v>0</v>
      </c>
      <c r="T37" s="75">
        <f>IFERROR(IF(T$4="",0,IF($E37="kWh",VLOOKUP(T$4,'4. Billing Determinants'!$B$19:$O$41,4,0)/'4. Billing Determinants'!$E$41*$D37,IF($E37="kW",VLOOKUP(T$4,'4. Billing Determinants'!$B$19:$O$41,5,0)/'4. Billing Determinants'!$F$41*$D37,IF($E37="Non-RPP kWh",VLOOKUP(T$4,'4. Billing Determinants'!$B$19:$O$41,6,0)/'4. Billing Determinants'!$G$41*$D37,IF($E37="Distribution Rev.",VLOOKUP(T$4,'4. Billing Determinants'!$B$19:$O$41,8,0)/'4. Billing Determinants'!$I$41*$D37, VLOOKUP(T$4,'4. Billing Determinants'!$B$19:$O$41,3,0)/'4. Billing Determinants'!$D$41*$D37))))),0)</f>
        <v>0</v>
      </c>
      <c r="U37" s="75">
        <f>IFERROR(IF(U$4="",0,IF($E37="kWh",VLOOKUP(U$4,'4. Billing Determinants'!$B$19:$O$41,4,0)/'4. Billing Determinants'!$E$41*$D37,IF($E37="kW",VLOOKUP(U$4,'4. Billing Determinants'!$B$19:$O$41,5,0)/'4. Billing Determinants'!$F$41*$D37,IF($E37="Non-RPP kWh",VLOOKUP(U$4,'4. Billing Determinants'!$B$19:$O$41,6,0)/'4. Billing Determinants'!$G$41*$D37,IF($E37="Distribution Rev.",VLOOKUP(U$4,'4. Billing Determinants'!$B$19:$O$41,8,0)/'4. Billing Determinants'!$I$41*$D37, VLOOKUP(U$4,'4. Billing Determinants'!$B$19:$O$41,3,0)/'4. Billing Determinants'!$D$41*$D37))))),0)</f>
        <v>0</v>
      </c>
      <c r="V37" s="75">
        <f>IFERROR(IF(V$4="",0,IF($E37="kWh",VLOOKUP(V$4,'4. Billing Determinants'!$B$19:$O$41,4,0)/'4. Billing Determinants'!$E$41*$D37,IF($E37="kW",VLOOKUP(V$4,'4. Billing Determinants'!$B$19:$O$41,5,0)/'4. Billing Determinants'!$F$41*$D37,IF($E37="Non-RPP kWh",VLOOKUP(V$4,'4. Billing Determinants'!$B$19:$O$41,6,0)/'4. Billing Determinants'!$G$41*$D37,IF($E37="Distribution Rev.",VLOOKUP(V$4,'4. Billing Determinants'!$B$19:$O$41,8,0)/'4. Billing Determinants'!$I$41*$D37, VLOOKUP(V$4,'4. Billing Determinants'!$B$19:$O$41,3,0)/'4. Billing Determinants'!$D$41*$D37))))),0)</f>
        <v>0</v>
      </c>
      <c r="W37" s="75">
        <f>IFERROR(IF(W$4="",0,IF($E37="kWh",VLOOKUP(W$4,'4. Billing Determinants'!$B$19:$O$41,4,0)/'4. Billing Determinants'!$E$41*$D37,IF($E37="kW",VLOOKUP(W$4,'4. Billing Determinants'!$B$19:$O$41,5,0)/'4. Billing Determinants'!$F$41*$D37,IF($E37="Non-RPP kWh",VLOOKUP(W$4,'4. Billing Determinants'!$B$19:$O$41,6,0)/'4. Billing Determinants'!$G$41*$D37,IF($E37="Distribution Rev.",VLOOKUP(W$4,'4. Billing Determinants'!$B$19:$O$41,8,0)/'4. Billing Determinants'!$I$41*$D37, VLOOKUP(W$4,'4. Billing Determinants'!$B$19:$O$41,3,0)/'4. Billing Determinants'!$D$41*$D37))))),0)</f>
        <v>0</v>
      </c>
      <c r="X37" s="75">
        <f>IFERROR(IF(X$4="",0,IF($E37="kWh",VLOOKUP(X$4,'4. Billing Determinants'!$B$19:$O$41,4,0)/'4. Billing Determinants'!$E$41*$D37,IF($E37="kW",VLOOKUP(X$4,'4. Billing Determinants'!$B$19:$O$41,5,0)/'4. Billing Determinants'!$F$41*$D37,IF($E37="Non-RPP kWh",VLOOKUP(X$4,'4. Billing Determinants'!$B$19:$O$41,6,0)/'4. Billing Determinants'!$G$41*$D37,IF($E37="Distribution Rev.",VLOOKUP(X$4,'4. Billing Determinants'!$B$19:$O$41,8,0)/'4. Billing Determinants'!$I$41*$D37, VLOOKUP(X$4,'4. Billing Determinants'!$B$19:$O$41,3,0)/'4. Billing Determinants'!$D$41*$D37))))),0)</f>
        <v>0</v>
      </c>
      <c r="Y37" s="75">
        <f>IFERROR(IF(Y$4="",0,IF($E37="kWh",VLOOKUP(Y$4,'4. Billing Determinants'!$B$19:$O$41,4,0)/'4. Billing Determinants'!$E$41*$D37,IF($E37="kW",VLOOKUP(Y$4,'4. Billing Determinants'!$B$19:$O$41,5,0)/'4. Billing Determinants'!$F$41*$D37,IF($E37="Non-RPP kWh",VLOOKUP(Y$4,'4. Billing Determinants'!$B$19:$O$41,6,0)/'4. Billing Determinants'!$G$41*$D37,IF($E37="Distribution Rev.",VLOOKUP(Y$4,'4. Billing Determinants'!$B$19:$O$41,8,0)/'4. Billing Determinants'!$I$41*$D37, VLOOKUP(Y$4,'4. Billing Determinants'!$B$19:$O$41,3,0)/'4. Billing Determinants'!$D$41*$D37))))),0)</f>
        <v>0</v>
      </c>
    </row>
    <row r="38" spans="1:25" x14ac:dyDescent="0.2">
      <c r="B38" s="73" t="s">
        <v>7</v>
      </c>
      <c r="C38" s="74">
        <v>2425</v>
      </c>
      <c r="D38" s="75">
        <f>'2. 2013 Continuity Schedule'!CP61</f>
        <v>0</v>
      </c>
      <c r="E38" s="145"/>
      <c r="F38" s="75">
        <f>IFERROR(IF(F$4="",0,IF($E38="kWh",VLOOKUP(F$4,'4. Billing Determinants'!$B$19:$O$41,4,0)/'4. Billing Determinants'!$E$41*$D38,IF($E38="kW",VLOOKUP(F$4,'4. Billing Determinants'!$B$19:$O$41,5,0)/'4. Billing Determinants'!$F$41*$D38,IF($E38="Non-RPP kWh",VLOOKUP(F$4,'4. Billing Determinants'!$B$19:$O$41,6,0)/'4. Billing Determinants'!$G$41*$D38,IF($E38="Distribution Rev.",VLOOKUP(F$4,'4. Billing Determinants'!$B$19:$O$41,8,0)/'4. Billing Determinants'!$I$41*$D38, VLOOKUP(F$4,'4. Billing Determinants'!$B$19:$O$41,3,0)/'4. Billing Determinants'!$D$41*$D38))))),0)</f>
        <v>0</v>
      </c>
      <c r="G38" s="75">
        <f>IFERROR(IF(G$4="",0,IF($E38="kWh",VLOOKUP(G$4,'4. Billing Determinants'!$B$19:$O$41,4,0)/'4. Billing Determinants'!$E$41*$D38,IF($E38="kW",VLOOKUP(G$4,'4. Billing Determinants'!$B$19:$O$41,5,0)/'4. Billing Determinants'!$F$41*$D38,IF($E38="Non-RPP kWh",VLOOKUP(G$4,'4. Billing Determinants'!$B$19:$O$41,6,0)/'4. Billing Determinants'!$G$41*$D38,IF($E38="Distribution Rev.",VLOOKUP(G$4,'4. Billing Determinants'!$B$19:$O$41,8,0)/'4. Billing Determinants'!$I$41*$D38, VLOOKUP(G$4,'4. Billing Determinants'!$B$19:$O$41,3,0)/'4. Billing Determinants'!$D$41*$D38))))),0)</f>
        <v>0</v>
      </c>
      <c r="H38" s="75">
        <f>IFERROR(IF(H$4="",0,IF($E38="kWh",VLOOKUP(H$4,'4. Billing Determinants'!$B$19:$O$41,4,0)/'4. Billing Determinants'!$E$41*$D38,IF($E38="kW",VLOOKUP(H$4,'4. Billing Determinants'!$B$19:$O$41,5,0)/'4. Billing Determinants'!$F$41*$D38,IF($E38="Non-RPP kWh",VLOOKUP(H$4,'4. Billing Determinants'!$B$19:$O$41,6,0)/'4. Billing Determinants'!$G$41*$D38,IF($E38="Distribution Rev.",VLOOKUP(H$4,'4. Billing Determinants'!$B$19:$O$41,8,0)/'4. Billing Determinants'!$I$41*$D38, VLOOKUP(H$4,'4. Billing Determinants'!$B$19:$O$41,3,0)/'4. Billing Determinants'!$D$41*$D38))))),0)</f>
        <v>0</v>
      </c>
      <c r="I38" s="75">
        <f>IFERROR(IF(I$4="",0,IF($E38="kWh",VLOOKUP(I$4,'4. Billing Determinants'!$B$19:$O$41,4,0)/'4. Billing Determinants'!$E$41*$D38,IF($E38="kW",VLOOKUP(I$4,'4. Billing Determinants'!$B$19:$O$41,5,0)/'4. Billing Determinants'!$F$41*$D38,IF($E38="Non-RPP kWh",VLOOKUP(I$4,'4. Billing Determinants'!$B$19:$O$41,6,0)/'4. Billing Determinants'!$G$41*$D38,IF($E38="Distribution Rev.",VLOOKUP(I$4,'4. Billing Determinants'!$B$19:$O$41,8,0)/'4. Billing Determinants'!$I$41*$D38, VLOOKUP(I$4,'4. Billing Determinants'!$B$19:$O$41,3,0)/'4. Billing Determinants'!$D$41*$D38))))),0)</f>
        <v>0</v>
      </c>
      <c r="J38" s="75">
        <f>IFERROR(IF(J$4="",0,IF($E38="kWh",VLOOKUP(J$4,'4. Billing Determinants'!$B$19:$O$41,4,0)/'4. Billing Determinants'!$E$41*$D38,IF($E38="kW",VLOOKUP(J$4,'4. Billing Determinants'!$B$19:$O$41,5,0)/'4. Billing Determinants'!$F$41*$D38,IF($E38="Non-RPP kWh",VLOOKUP(J$4,'4. Billing Determinants'!$B$19:$O$41,6,0)/'4. Billing Determinants'!$G$41*$D38,IF($E38="Distribution Rev.",VLOOKUP(J$4,'4. Billing Determinants'!$B$19:$O$41,8,0)/'4. Billing Determinants'!$I$41*$D38, VLOOKUP(J$4,'4. Billing Determinants'!$B$19:$O$41,3,0)/'4. Billing Determinants'!$D$41*$D38))))),0)</f>
        <v>0</v>
      </c>
      <c r="K38" s="75">
        <f>IFERROR(IF(K$4="",0,IF($E38="kWh",VLOOKUP(K$4,'4. Billing Determinants'!$B$19:$O$41,4,0)/'4. Billing Determinants'!$E$41*$D38,IF($E38="kW",VLOOKUP(K$4,'4. Billing Determinants'!$B$19:$O$41,5,0)/'4. Billing Determinants'!$F$41*$D38,IF($E38="Non-RPP kWh",VLOOKUP(K$4,'4. Billing Determinants'!$B$19:$O$41,6,0)/'4. Billing Determinants'!$G$41*$D38,IF($E38="Distribution Rev.",VLOOKUP(K$4,'4. Billing Determinants'!$B$19:$O$41,8,0)/'4. Billing Determinants'!$I$41*$D38, VLOOKUP(K$4,'4. Billing Determinants'!$B$19:$O$41,3,0)/'4. Billing Determinants'!$D$41*$D38))))),0)</f>
        <v>0</v>
      </c>
      <c r="L38" s="75">
        <f>IFERROR(IF(L$4="",0,IF($E38="kWh",VLOOKUP(L$4,'4. Billing Determinants'!$B$19:$O$41,4,0)/'4. Billing Determinants'!$E$41*$D38,IF($E38="kW",VLOOKUP(L$4,'4. Billing Determinants'!$B$19:$O$41,5,0)/'4. Billing Determinants'!$F$41*$D38,IF($E38="Non-RPP kWh",VLOOKUP(L$4,'4. Billing Determinants'!$B$19:$O$41,6,0)/'4. Billing Determinants'!$G$41*$D38,IF($E38="Distribution Rev.",VLOOKUP(L$4,'4. Billing Determinants'!$B$19:$O$41,8,0)/'4. Billing Determinants'!$I$41*$D38, VLOOKUP(L$4,'4. Billing Determinants'!$B$19:$O$41,3,0)/'4. Billing Determinants'!$D$41*$D38))))),0)</f>
        <v>0</v>
      </c>
      <c r="M38" s="75">
        <f>IFERROR(IF(M$4="",0,IF($E38="kWh",VLOOKUP(M$4,'4. Billing Determinants'!$B$19:$O$41,4,0)/'4. Billing Determinants'!$E$41*$D38,IF($E38="kW",VLOOKUP(M$4,'4. Billing Determinants'!$B$19:$O$41,5,0)/'4. Billing Determinants'!$F$41*$D38,IF($E38="Non-RPP kWh",VLOOKUP(M$4,'4. Billing Determinants'!$B$19:$O$41,6,0)/'4. Billing Determinants'!$G$41*$D38,IF($E38="Distribution Rev.",VLOOKUP(M$4,'4. Billing Determinants'!$B$19:$O$41,8,0)/'4. Billing Determinants'!$I$41*$D38, VLOOKUP(M$4,'4. Billing Determinants'!$B$19:$O$41,3,0)/'4. Billing Determinants'!$D$41*$D38))))),0)</f>
        <v>0</v>
      </c>
      <c r="N38" s="75">
        <f>IFERROR(IF(N$4="",0,IF($E38="kWh",VLOOKUP(N$4,'4. Billing Determinants'!$B$19:$O$41,4,0)/'4. Billing Determinants'!$E$41*$D38,IF($E38="kW",VLOOKUP(N$4,'4. Billing Determinants'!$B$19:$O$41,5,0)/'4. Billing Determinants'!$F$41*$D38,IF($E38="Non-RPP kWh",VLOOKUP(N$4,'4. Billing Determinants'!$B$19:$O$41,6,0)/'4. Billing Determinants'!$G$41*$D38,IF($E38="Distribution Rev.",VLOOKUP(N$4,'4. Billing Determinants'!$B$19:$O$41,8,0)/'4. Billing Determinants'!$I$41*$D38, VLOOKUP(N$4,'4. Billing Determinants'!$B$19:$O$41,3,0)/'4. Billing Determinants'!$D$41*$D38))))),0)</f>
        <v>0</v>
      </c>
      <c r="O38" s="75">
        <f>IFERROR(IF(O$4="",0,IF($E38="kWh",VLOOKUP(O$4,'4. Billing Determinants'!$B$19:$O$41,4,0)/'4. Billing Determinants'!$E$41*$D38,IF($E38="kW",VLOOKUP(O$4,'4. Billing Determinants'!$B$19:$O$41,5,0)/'4. Billing Determinants'!$F$41*$D38,IF($E38="Non-RPP kWh",VLOOKUP(O$4,'4. Billing Determinants'!$B$19:$O$41,6,0)/'4. Billing Determinants'!$G$41*$D38,IF($E38="Distribution Rev.",VLOOKUP(O$4,'4. Billing Determinants'!$B$19:$O$41,8,0)/'4. Billing Determinants'!$I$41*$D38, VLOOKUP(O$4,'4. Billing Determinants'!$B$19:$O$41,3,0)/'4. Billing Determinants'!$D$41*$D38))))),0)</f>
        <v>0</v>
      </c>
      <c r="P38" s="75">
        <f>IFERROR(IF(P$4="",0,IF($E38="kWh",VLOOKUP(P$4,'4. Billing Determinants'!$B$19:$O$41,4,0)/'4. Billing Determinants'!$E$41*$D38,IF($E38="kW",VLOOKUP(P$4,'4. Billing Determinants'!$B$19:$O$41,5,0)/'4. Billing Determinants'!$F$41*$D38,IF($E38="Non-RPP kWh",VLOOKUP(P$4,'4. Billing Determinants'!$B$19:$O$41,6,0)/'4. Billing Determinants'!$G$41*$D38,IF($E38="Distribution Rev.",VLOOKUP(P$4,'4. Billing Determinants'!$B$19:$O$41,8,0)/'4. Billing Determinants'!$I$41*$D38, VLOOKUP(P$4,'4. Billing Determinants'!$B$19:$O$41,3,0)/'4. Billing Determinants'!$D$41*$D38))))),0)</f>
        <v>0</v>
      </c>
      <c r="Q38" s="75">
        <f>IFERROR(IF(Q$4="",0,IF($E38="kWh",VLOOKUP(Q$4,'4. Billing Determinants'!$B$19:$O$41,4,0)/'4. Billing Determinants'!$E$41*$D38,IF($E38="kW",VLOOKUP(Q$4,'4. Billing Determinants'!$B$19:$O$41,5,0)/'4. Billing Determinants'!$F$41*$D38,IF($E38="Non-RPP kWh",VLOOKUP(Q$4,'4. Billing Determinants'!$B$19:$O$41,6,0)/'4. Billing Determinants'!$G$41*$D38,IF($E38="Distribution Rev.",VLOOKUP(Q$4,'4. Billing Determinants'!$B$19:$O$41,8,0)/'4. Billing Determinants'!$I$41*$D38, VLOOKUP(Q$4,'4. Billing Determinants'!$B$19:$O$41,3,0)/'4. Billing Determinants'!$D$41*$D38))))),0)</f>
        <v>0</v>
      </c>
      <c r="R38" s="75">
        <f>IFERROR(IF(R$4="",0,IF($E38="kWh",VLOOKUP(R$4,'4. Billing Determinants'!$B$19:$O$41,4,0)/'4. Billing Determinants'!$E$41*$D38,IF($E38="kW",VLOOKUP(R$4,'4. Billing Determinants'!$B$19:$O$41,5,0)/'4. Billing Determinants'!$F$41*$D38,IF($E38="Non-RPP kWh",VLOOKUP(R$4,'4. Billing Determinants'!$B$19:$O$41,6,0)/'4. Billing Determinants'!$G$41*$D38,IF($E38="Distribution Rev.",VLOOKUP(R$4,'4. Billing Determinants'!$B$19:$O$41,8,0)/'4. Billing Determinants'!$I$41*$D38, VLOOKUP(R$4,'4. Billing Determinants'!$B$19:$O$41,3,0)/'4. Billing Determinants'!$D$41*$D38))))),0)</f>
        <v>0</v>
      </c>
      <c r="S38" s="75">
        <f>IFERROR(IF(S$4="",0,IF($E38="kWh",VLOOKUP(S$4,'4. Billing Determinants'!$B$19:$O$41,4,0)/'4. Billing Determinants'!$E$41*$D38,IF($E38="kW",VLOOKUP(S$4,'4. Billing Determinants'!$B$19:$O$41,5,0)/'4. Billing Determinants'!$F$41*$D38,IF($E38="Non-RPP kWh",VLOOKUP(S$4,'4. Billing Determinants'!$B$19:$O$41,6,0)/'4. Billing Determinants'!$G$41*$D38,IF($E38="Distribution Rev.",VLOOKUP(S$4,'4. Billing Determinants'!$B$19:$O$41,8,0)/'4. Billing Determinants'!$I$41*$D38, VLOOKUP(S$4,'4. Billing Determinants'!$B$19:$O$41,3,0)/'4. Billing Determinants'!$D$41*$D38))))),0)</f>
        <v>0</v>
      </c>
      <c r="T38" s="75">
        <f>IFERROR(IF(T$4="",0,IF($E38="kWh",VLOOKUP(T$4,'4. Billing Determinants'!$B$19:$O$41,4,0)/'4. Billing Determinants'!$E$41*$D38,IF($E38="kW",VLOOKUP(T$4,'4. Billing Determinants'!$B$19:$O$41,5,0)/'4. Billing Determinants'!$F$41*$D38,IF($E38="Non-RPP kWh",VLOOKUP(T$4,'4. Billing Determinants'!$B$19:$O$41,6,0)/'4. Billing Determinants'!$G$41*$D38,IF($E38="Distribution Rev.",VLOOKUP(T$4,'4. Billing Determinants'!$B$19:$O$41,8,0)/'4. Billing Determinants'!$I$41*$D38, VLOOKUP(T$4,'4. Billing Determinants'!$B$19:$O$41,3,0)/'4. Billing Determinants'!$D$41*$D38))))),0)</f>
        <v>0</v>
      </c>
      <c r="U38" s="75">
        <f>IFERROR(IF(U$4="",0,IF($E38="kWh",VLOOKUP(U$4,'4. Billing Determinants'!$B$19:$O$41,4,0)/'4. Billing Determinants'!$E$41*$D38,IF($E38="kW",VLOOKUP(U$4,'4. Billing Determinants'!$B$19:$O$41,5,0)/'4. Billing Determinants'!$F$41*$D38,IF($E38="Non-RPP kWh",VLOOKUP(U$4,'4. Billing Determinants'!$B$19:$O$41,6,0)/'4. Billing Determinants'!$G$41*$D38,IF($E38="Distribution Rev.",VLOOKUP(U$4,'4. Billing Determinants'!$B$19:$O$41,8,0)/'4. Billing Determinants'!$I$41*$D38, VLOOKUP(U$4,'4. Billing Determinants'!$B$19:$O$41,3,0)/'4. Billing Determinants'!$D$41*$D38))))),0)</f>
        <v>0</v>
      </c>
      <c r="V38" s="75">
        <f>IFERROR(IF(V$4="",0,IF($E38="kWh",VLOOKUP(V$4,'4. Billing Determinants'!$B$19:$O$41,4,0)/'4. Billing Determinants'!$E$41*$D38,IF($E38="kW",VLOOKUP(V$4,'4. Billing Determinants'!$B$19:$O$41,5,0)/'4. Billing Determinants'!$F$41*$D38,IF($E38="Non-RPP kWh",VLOOKUP(V$4,'4. Billing Determinants'!$B$19:$O$41,6,0)/'4. Billing Determinants'!$G$41*$D38,IF($E38="Distribution Rev.",VLOOKUP(V$4,'4. Billing Determinants'!$B$19:$O$41,8,0)/'4. Billing Determinants'!$I$41*$D38, VLOOKUP(V$4,'4. Billing Determinants'!$B$19:$O$41,3,0)/'4. Billing Determinants'!$D$41*$D38))))),0)</f>
        <v>0</v>
      </c>
      <c r="W38" s="75">
        <f>IFERROR(IF(W$4="",0,IF($E38="kWh",VLOOKUP(W$4,'4. Billing Determinants'!$B$19:$O$41,4,0)/'4. Billing Determinants'!$E$41*$D38,IF($E38="kW",VLOOKUP(W$4,'4. Billing Determinants'!$B$19:$O$41,5,0)/'4. Billing Determinants'!$F$41*$D38,IF($E38="Non-RPP kWh",VLOOKUP(W$4,'4. Billing Determinants'!$B$19:$O$41,6,0)/'4. Billing Determinants'!$G$41*$D38,IF($E38="Distribution Rev.",VLOOKUP(W$4,'4. Billing Determinants'!$B$19:$O$41,8,0)/'4. Billing Determinants'!$I$41*$D38, VLOOKUP(W$4,'4. Billing Determinants'!$B$19:$O$41,3,0)/'4. Billing Determinants'!$D$41*$D38))))),0)</f>
        <v>0</v>
      </c>
      <c r="X38" s="75">
        <f>IFERROR(IF(X$4="",0,IF($E38="kWh",VLOOKUP(X$4,'4. Billing Determinants'!$B$19:$O$41,4,0)/'4. Billing Determinants'!$E$41*$D38,IF($E38="kW",VLOOKUP(X$4,'4. Billing Determinants'!$B$19:$O$41,5,0)/'4. Billing Determinants'!$F$41*$D38,IF($E38="Non-RPP kWh",VLOOKUP(X$4,'4. Billing Determinants'!$B$19:$O$41,6,0)/'4. Billing Determinants'!$G$41*$D38,IF($E38="Distribution Rev.",VLOOKUP(X$4,'4. Billing Determinants'!$B$19:$O$41,8,0)/'4. Billing Determinants'!$I$41*$D38, VLOOKUP(X$4,'4. Billing Determinants'!$B$19:$O$41,3,0)/'4. Billing Determinants'!$D$41*$D38))))),0)</f>
        <v>0</v>
      </c>
      <c r="Y38" s="75">
        <f>IFERROR(IF(Y$4="",0,IF($E38="kWh",VLOOKUP(Y$4,'4. Billing Determinants'!$B$19:$O$41,4,0)/'4. Billing Determinants'!$E$41*$D38,IF($E38="kW",VLOOKUP(Y$4,'4. Billing Determinants'!$B$19:$O$41,5,0)/'4. Billing Determinants'!$F$41*$D38,IF($E38="Non-RPP kWh",VLOOKUP(Y$4,'4. Billing Determinants'!$B$19:$O$41,6,0)/'4. Billing Determinants'!$G$41*$D38,IF($E38="Distribution Rev.",VLOOKUP(Y$4,'4. Billing Determinants'!$B$19:$O$41,8,0)/'4. Billing Determinants'!$I$41*$D38, VLOOKUP(Y$4,'4. Billing Determinants'!$B$19:$O$41,3,0)/'4. Billing Determinants'!$D$41*$D38))))),0)</f>
        <v>0</v>
      </c>
    </row>
    <row r="39" spans="1:25" s="61" customFormat="1" x14ac:dyDescent="0.2">
      <c r="A39" s="60"/>
      <c r="B39" s="93" t="s">
        <v>156</v>
      </c>
      <c r="C39" s="95"/>
      <c r="D39" s="94">
        <f>SUM(D18:D38)</f>
        <v>1266</v>
      </c>
      <c r="E39" s="95"/>
      <c r="F39" s="94">
        <f>SUM(F18:F38)</f>
        <v>853.76402173122324</v>
      </c>
      <c r="G39" s="94">
        <f t="shared" ref="G39:Y39" si="1">SUM(G18:G38)</f>
        <v>206.23286918628673</v>
      </c>
      <c r="H39" s="94">
        <f t="shared" si="1"/>
        <v>186.66460466100656</v>
      </c>
      <c r="I39" s="94">
        <f t="shared" si="1"/>
        <v>3.8789627818900425</v>
      </c>
      <c r="J39" s="94">
        <f t="shared" si="1"/>
        <v>15.459541639593313</v>
      </c>
      <c r="K39" s="94">
        <f t="shared" si="1"/>
        <v>0</v>
      </c>
      <c r="L39" s="94">
        <f t="shared" si="1"/>
        <v>0</v>
      </c>
      <c r="M39" s="94">
        <f t="shared" si="1"/>
        <v>0</v>
      </c>
      <c r="N39" s="94">
        <f t="shared" si="1"/>
        <v>0</v>
      </c>
      <c r="O39" s="94">
        <f t="shared" si="1"/>
        <v>0</v>
      </c>
      <c r="P39" s="94">
        <f t="shared" si="1"/>
        <v>0</v>
      </c>
      <c r="Q39" s="94">
        <f t="shared" si="1"/>
        <v>0</v>
      </c>
      <c r="R39" s="94">
        <f t="shared" si="1"/>
        <v>0</v>
      </c>
      <c r="S39" s="94">
        <f t="shared" si="1"/>
        <v>0</v>
      </c>
      <c r="T39" s="94">
        <f t="shared" si="1"/>
        <v>0</v>
      </c>
      <c r="U39" s="94">
        <f t="shared" si="1"/>
        <v>0</v>
      </c>
      <c r="V39" s="94">
        <f t="shared" si="1"/>
        <v>0</v>
      </c>
      <c r="W39" s="94">
        <f t="shared" si="1"/>
        <v>0</v>
      </c>
      <c r="X39" s="94">
        <f t="shared" si="1"/>
        <v>0</v>
      </c>
      <c r="Y39" s="94">
        <f t="shared" si="1"/>
        <v>0</v>
      </c>
    </row>
    <row r="40" spans="1:25" s="81" customFormat="1" x14ac:dyDescent="0.2">
      <c r="B40" s="82"/>
      <c r="C40" s="83"/>
      <c r="D40" s="84"/>
      <c r="E40" s="89"/>
      <c r="F40" s="84"/>
      <c r="G40" s="84"/>
      <c r="H40" s="84"/>
      <c r="I40" s="84"/>
      <c r="J40" s="84"/>
      <c r="K40" s="84"/>
      <c r="L40" s="84"/>
      <c r="M40" s="84"/>
      <c r="N40" s="84"/>
      <c r="O40" s="84"/>
      <c r="P40" s="84"/>
      <c r="Q40" s="84"/>
      <c r="R40" s="84"/>
      <c r="S40" s="84"/>
      <c r="T40" s="84"/>
      <c r="U40" s="84"/>
      <c r="V40" s="84"/>
      <c r="W40" s="84"/>
      <c r="X40" s="84"/>
      <c r="Y40" s="84"/>
    </row>
    <row r="41" spans="1:25" x14ac:dyDescent="0.2">
      <c r="B41" s="90" t="s">
        <v>16</v>
      </c>
      <c r="C41" s="88">
        <v>1562</v>
      </c>
      <c r="D41" s="75">
        <f>'2. 2013 Continuity Schedule'!CP65</f>
        <v>0</v>
      </c>
      <c r="E41" s="145"/>
      <c r="F41" s="75">
        <f>IFERROR(IF(F$4="",0,IF($E41="kWh",VLOOKUP(F$4,'4. Billing Determinants'!$B$19:$O$41,4,0)/'4. Billing Determinants'!$E$41*$D41,IF($E41="kW",VLOOKUP(F$4,'4. Billing Determinants'!$B$19:$O$41,5,0)/'4. Billing Determinants'!$F$41*$D41,IF($E41="Non-RPP kWh",VLOOKUP(F$4,'4. Billing Determinants'!$B$19:$O$41,6,0)/'4. Billing Determinants'!$G$41*$D41,IF($E41="Distribution Rev.",VLOOKUP(F$4,'4. Billing Determinants'!$B$19:$O$41,8,0)/'4. Billing Determinants'!$I$41*$D41, VLOOKUP(F$4,'4. Billing Determinants'!$B$19:$O$41,3,0)/'4. Billing Determinants'!$D$41*$D41))))),0)</f>
        <v>0</v>
      </c>
      <c r="G41" s="75">
        <f>IFERROR(IF(G$4="",0,IF($E41="kWh",VLOOKUP(G$4,'4. Billing Determinants'!$B$19:$O$41,4,0)/'4. Billing Determinants'!$E$41*$D41,IF($E41="kW",VLOOKUP(G$4,'4. Billing Determinants'!$B$19:$O$41,5,0)/'4. Billing Determinants'!$F$41*$D41,IF($E41="Non-RPP kWh",VLOOKUP(G$4,'4. Billing Determinants'!$B$19:$O$41,6,0)/'4. Billing Determinants'!$G$41*$D41,IF($E41="Distribution Rev.",VLOOKUP(G$4,'4. Billing Determinants'!$B$19:$O$41,8,0)/'4. Billing Determinants'!$I$41*$D41, VLOOKUP(G$4,'4. Billing Determinants'!$B$19:$O$41,3,0)/'4. Billing Determinants'!$D$41*$D41))))),0)</f>
        <v>0</v>
      </c>
      <c r="H41" s="75">
        <f>IFERROR(IF(H$4="",0,IF($E41="kWh",VLOOKUP(H$4,'4. Billing Determinants'!$B$19:$O$41,4,0)/'4. Billing Determinants'!$E$41*$D41,IF($E41="kW",VLOOKUP(H$4,'4. Billing Determinants'!$B$19:$O$41,5,0)/'4. Billing Determinants'!$F$41*$D41,IF($E41="Non-RPP kWh",VLOOKUP(H$4,'4. Billing Determinants'!$B$19:$O$41,6,0)/'4. Billing Determinants'!$G$41*$D41,IF($E41="Distribution Rev.",VLOOKUP(H$4,'4. Billing Determinants'!$B$19:$O$41,8,0)/'4. Billing Determinants'!$I$41*$D41, VLOOKUP(H$4,'4. Billing Determinants'!$B$19:$O$41,3,0)/'4. Billing Determinants'!$D$41*$D41))))),0)</f>
        <v>0</v>
      </c>
      <c r="I41" s="75">
        <f>IFERROR(IF(I$4="",0,IF($E41="kWh",VLOOKUP(I$4,'4. Billing Determinants'!$B$19:$O$41,4,0)/'4. Billing Determinants'!$E$41*$D41,IF($E41="kW",VLOOKUP(I$4,'4. Billing Determinants'!$B$19:$O$41,5,0)/'4. Billing Determinants'!$F$41*$D41,IF($E41="Non-RPP kWh",VLOOKUP(I$4,'4. Billing Determinants'!$B$19:$O$41,6,0)/'4. Billing Determinants'!$G$41*$D41,IF($E41="Distribution Rev.",VLOOKUP(I$4,'4. Billing Determinants'!$B$19:$O$41,8,0)/'4. Billing Determinants'!$I$41*$D41, VLOOKUP(I$4,'4. Billing Determinants'!$B$19:$O$41,3,0)/'4. Billing Determinants'!$D$41*$D41))))),0)</f>
        <v>0</v>
      </c>
      <c r="J41" s="75">
        <f>IFERROR(IF(J$4="",0,IF($E41="kWh",VLOOKUP(J$4,'4. Billing Determinants'!$B$19:$O$41,4,0)/'4. Billing Determinants'!$E$41*$D41,IF($E41="kW",VLOOKUP(J$4,'4. Billing Determinants'!$B$19:$O$41,5,0)/'4. Billing Determinants'!$F$41*$D41,IF($E41="Non-RPP kWh",VLOOKUP(J$4,'4. Billing Determinants'!$B$19:$O$41,6,0)/'4. Billing Determinants'!$G$41*$D41,IF($E41="Distribution Rev.",VLOOKUP(J$4,'4. Billing Determinants'!$B$19:$O$41,8,0)/'4. Billing Determinants'!$I$41*$D41, VLOOKUP(J$4,'4. Billing Determinants'!$B$19:$O$41,3,0)/'4. Billing Determinants'!$D$41*$D41))))),0)</f>
        <v>0</v>
      </c>
      <c r="K41" s="75">
        <f>IFERROR(IF(K$4="",0,IF($E41="kWh",VLOOKUP(K$4,'4. Billing Determinants'!$B$19:$O$41,4,0)/'4. Billing Determinants'!$E$41*$D41,IF($E41="kW",VLOOKUP(K$4,'4. Billing Determinants'!$B$19:$O$41,5,0)/'4. Billing Determinants'!$F$41*$D41,IF($E41="Non-RPP kWh",VLOOKUP(K$4,'4. Billing Determinants'!$B$19:$O$41,6,0)/'4. Billing Determinants'!$G$41*$D41,IF($E41="Distribution Rev.",VLOOKUP(K$4,'4. Billing Determinants'!$B$19:$O$41,8,0)/'4. Billing Determinants'!$I$41*$D41, VLOOKUP(K$4,'4. Billing Determinants'!$B$19:$O$41,3,0)/'4. Billing Determinants'!$D$41*$D41))))),0)</f>
        <v>0</v>
      </c>
      <c r="L41" s="75">
        <f>IFERROR(IF(L$4="",0,IF($E41="kWh",VLOOKUP(L$4,'4. Billing Determinants'!$B$19:$O$41,4,0)/'4. Billing Determinants'!$E$41*$D41,IF($E41="kW",VLOOKUP(L$4,'4. Billing Determinants'!$B$19:$O$41,5,0)/'4. Billing Determinants'!$F$41*$D41,IF($E41="Non-RPP kWh",VLOOKUP(L$4,'4. Billing Determinants'!$B$19:$O$41,6,0)/'4. Billing Determinants'!$G$41*$D41,IF($E41="Distribution Rev.",VLOOKUP(L$4,'4. Billing Determinants'!$B$19:$O$41,8,0)/'4. Billing Determinants'!$I$41*$D41, VLOOKUP(L$4,'4. Billing Determinants'!$B$19:$O$41,3,0)/'4. Billing Determinants'!$D$41*$D41))))),0)</f>
        <v>0</v>
      </c>
      <c r="M41" s="75">
        <f>IFERROR(IF(M$4="",0,IF($E41="kWh",VLOOKUP(M$4,'4. Billing Determinants'!$B$19:$O$41,4,0)/'4. Billing Determinants'!$E$41*$D41,IF($E41="kW",VLOOKUP(M$4,'4. Billing Determinants'!$B$19:$O$41,5,0)/'4. Billing Determinants'!$F$41*$D41,IF($E41="Non-RPP kWh",VLOOKUP(M$4,'4. Billing Determinants'!$B$19:$O$41,6,0)/'4. Billing Determinants'!$G$41*$D41,IF($E41="Distribution Rev.",VLOOKUP(M$4,'4. Billing Determinants'!$B$19:$O$41,8,0)/'4. Billing Determinants'!$I$41*$D41, VLOOKUP(M$4,'4. Billing Determinants'!$B$19:$O$41,3,0)/'4. Billing Determinants'!$D$41*$D41))))),0)</f>
        <v>0</v>
      </c>
      <c r="N41" s="75">
        <f>IFERROR(IF(N$4="",0,IF($E41="kWh",VLOOKUP(N$4,'4. Billing Determinants'!$B$19:$O$41,4,0)/'4. Billing Determinants'!$E$41*$D41,IF($E41="kW",VLOOKUP(N$4,'4. Billing Determinants'!$B$19:$O$41,5,0)/'4. Billing Determinants'!$F$41*$D41,IF($E41="Non-RPP kWh",VLOOKUP(N$4,'4. Billing Determinants'!$B$19:$O$41,6,0)/'4. Billing Determinants'!$G$41*$D41,IF($E41="Distribution Rev.",VLOOKUP(N$4,'4. Billing Determinants'!$B$19:$O$41,8,0)/'4. Billing Determinants'!$I$41*$D41, VLOOKUP(N$4,'4. Billing Determinants'!$B$19:$O$41,3,0)/'4. Billing Determinants'!$D$41*$D41))))),0)</f>
        <v>0</v>
      </c>
      <c r="O41" s="75">
        <f>IFERROR(IF(O$4="",0,IF($E41="kWh",VLOOKUP(O$4,'4. Billing Determinants'!$B$19:$O$41,4,0)/'4. Billing Determinants'!$E$41*$D41,IF($E41="kW",VLOOKUP(O$4,'4. Billing Determinants'!$B$19:$O$41,5,0)/'4. Billing Determinants'!$F$41*$D41,IF($E41="Non-RPP kWh",VLOOKUP(O$4,'4. Billing Determinants'!$B$19:$O$41,6,0)/'4. Billing Determinants'!$G$41*$D41,IF($E41="Distribution Rev.",VLOOKUP(O$4,'4. Billing Determinants'!$B$19:$O$41,8,0)/'4. Billing Determinants'!$I$41*$D41, VLOOKUP(O$4,'4. Billing Determinants'!$B$19:$O$41,3,0)/'4. Billing Determinants'!$D$41*$D41))))),0)</f>
        <v>0</v>
      </c>
      <c r="P41" s="75">
        <f>IFERROR(IF(P$4="",0,IF($E41="kWh",VLOOKUP(P$4,'4. Billing Determinants'!$B$19:$O$41,4,0)/'4. Billing Determinants'!$E$41*$D41,IF($E41="kW",VLOOKUP(P$4,'4. Billing Determinants'!$B$19:$O$41,5,0)/'4. Billing Determinants'!$F$41*$D41,IF($E41="Non-RPP kWh",VLOOKUP(P$4,'4. Billing Determinants'!$B$19:$O$41,6,0)/'4. Billing Determinants'!$G$41*$D41,IF($E41="Distribution Rev.",VLOOKUP(P$4,'4. Billing Determinants'!$B$19:$O$41,8,0)/'4. Billing Determinants'!$I$41*$D41, VLOOKUP(P$4,'4. Billing Determinants'!$B$19:$O$41,3,0)/'4. Billing Determinants'!$D$41*$D41))))),0)</f>
        <v>0</v>
      </c>
      <c r="Q41" s="75">
        <f>IFERROR(IF(Q$4="",0,IF($E41="kWh",VLOOKUP(Q$4,'4. Billing Determinants'!$B$19:$O$41,4,0)/'4. Billing Determinants'!$E$41*$D41,IF($E41="kW",VLOOKUP(Q$4,'4. Billing Determinants'!$B$19:$O$41,5,0)/'4. Billing Determinants'!$F$41*$D41,IF($E41="Non-RPP kWh",VLOOKUP(Q$4,'4. Billing Determinants'!$B$19:$O$41,6,0)/'4. Billing Determinants'!$G$41*$D41,IF($E41="Distribution Rev.",VLOOKUP(Q$4,'4. Billing Determinants'!$B$19:$O$41,8,0)/'4. Billing Determinants'!$I$41*$D41, VLOOKUP(Q$4,'4. Billing Determinants'!$B$19:$O$41,3,0)/'4. Billing Determinants'!$D$41*$D41))))),0)</f>
        <v>0</v>
      </c>
      <c r="R41" s="75">
        <f>IFERROR(IF(R$4="",0,IF($E41="kWh",VLOOKUP(R$4,'4. Billing Determinants'!$B$19:$O$41,4,0)/'4. Billing Determinants'!$E$41*$D41,IF($E41="kW",VLOOKUP(R$4,'4. Billing Determinants'!$B$19:$O$41,5,0)/'4. Billing Determinants'!$F$41*$D41,IF($E41="Non-RPP kWh",VLOOKUP(R$4,'4. Billing Determinants'!$B$19:$O$41,6,0)/'4. Billing Determinants'!$G$41*$D41,IF($E41="Distribution Rev.",VLOOKUP(R$4,'4. Billing Determinants'!$B$19:$O$41,8,0)/'4. Billing Determinants'!$I$41*$D41, VLOOKUP(R$4,'4. Billing Determinants'!$B$19:$O$41,3,0)/'4. Billing Determinants'!$D$41*$D41))))),0)</f>
        <v>0</v>
      </c>
      <c r="S41" s="75">
        <f>IFERROR(IF(S$4="",0,IF($E41="kWh",VLOOKUP(S$4,'4. Billing Determinants'!$B$19:$O$41,4,0)/'4. Billing Determinants'!$E$41*$D41,IF($E41="kW",VLOOKUP(S$4,'4. Billing Determinants'!$B$19:$O$41,5,0)/'4. Billing Determinants'!$F$41*$D41,IF($E41="Non-RPP kWh",VLOOKUP(S$4,'4. Billing Determinants'!$B$19:$O$41,6,0)/'4. Billing Determinants'!$G$41*$D41,IF($E41="Distribution Rev.",VLOOKUP(S$4,'4. Billing Determinants'!$B$19:$O$41,8,0)/'4. Billing Determinants'!$I$41*$D41, VLOOKUP(S$4,'4. Billing Determinants'!$B$19:$O$41,3,0)/'4. Billing Determinants'!$D$41*$D41))))),0)</f>
        <v>0</v>
      </c>
      <c r="T41" s="75">
        <f>IFERROR(IF(T$4="",0,IF($E41="kWh",VLOOKUP(T$4,'4. Billing Determinants'!$B$19:$O$41,4,0)/'4. Billing Determinants'!$E$41*$D41,IF($E41="kW",VLOOKUP(T$4,'4. Billing Determinants'!$B$19:$O$41,5,0)/'4. Billing Determinants'!$F$41*$D41,IF($E41="Non-RPP kWh",VLOOKUP(T$4,'4. Billing Determinants'!$B$19:$O$41,6,0)/'4. Billing Determinants'!$G$41*$D41,IF($E41="Distribution Rev.",VLOOKUP(T$4,'4. Billing Determinants'!$B$19:$O$41,8,0)/'4. Billing Determinants'!$I$41*$D41, VLOOKUP(T$4,'4. Billing Determinants'!$B$19:$O$41,3,0)/'4. Billing Determinants'!$D$41*$D41))))),0)</f>
        <v>0</v>
      </c>
      <c r="U41" s="75">
        <f>IFERROR(IF(U$4="",0,IF($E41="kWh",VLOOKUP(U$4,'4. Billing Determinants'!$B$19:$O$41,4,0)/'4. Billing Determinants'!$E$41*$D41,IF($E41="kW",VLOOKUP(U$4,'4. Billing Determinants'!$B$19:$O$41,5,0)/'4. Billing Determinants'!$F$41*$D41,IF($E41="Non-RPP kWh",VLOOKUP(U$4,'4. Billing Determinants'!$B$19:$O$41,6,0)/'4. Billing Determinants'!$G$41*$D41,IF($E41="Distribution Rev.",VLOOKUP(U$4,'4. Billing Determinants'!$B$19:$O$41,8,0)/'4. Billing Determinants'!$I$41*$D41, VLOOKUP(U$4,'4. Billing Determinants'!$B$19:$O$41,3,0)/'4. Billing Determinants'!$D$41*$D41))))),0)</f>
        <v>0</v>
      </c>
      <c r="V41" s="75">
        <f>IFERROR(IF(V$4="",0,IF($E41="kWh",VLOOKUP(V$4,'4. Billing Determinants'!$B$19:$O$41,4,0)/'4. Billing Determinants'!$E$41*$D41,IF($E41="kW",VLOOKUP(V$4,'4. Billing Determinants'!$B$19:$O$41,5,0)/'4. Billing Determinants'!$F$41*$D41,IF($E41="Non-RPP kWh",VLOOKUP(V$4,'4. Billing Determinants'!$B$19:$O$41,6,0)/'4. Billing Determinants'!$G$41*$D41,IF($E41="Distribution Rev.",VLOOKUP(V$4,'4. Billing Determinants'!$B$19:$O$41,8,0)/'4. Billing Determinants'!$I$41*$D41, VLOOKUP(V$4,'4. Billing Determinants'!$B$19:$O$41,3,0)/'4. Billing Determinants'!$D$41*$D41))))),0)</f>
        <v>0</v>
      </c>
      <c r="W41" s="75">
        <f>IFERROR(IF(W$4="",0,IF($E41="kWh",VLOOKUP(W$4,'4. Billing Determinants'!$B$19:$O$41,4,0)/'4. Billing Determinants'!$E$41*$D41,IF($E41="kW",VLOOKUP(W$4,'4. Billing Determinants'!$B$19:$O$41,5,0)/'4. Billing Determinants'!$F$41*$D41,IF($E41="Non-RPP kWh",VLOOKUP(W$4,'4. Billing Determinants'!$B$19:$O$41,6,0)/'4. Billing Determinants'!$G$41*$D41,IF($E41="Distribution Rev.",VLOOKUP(W$4,'4. Billing Determinants'!$B$19:$O$41,8,0)/'4. Billing Determinants'!$I$41*$D41, VLOOKUP(W$4,'4. Billing Determinants'!$B$19:$O$41,3,0)/'4. Billing Determinants'!$D$41*$D41))))),0)</f>
        <v>0</v>
      </c>
      <c r="X41" s="75">
        <f>IFERROR(IF(X$4="",0,IF($E41="kWh",VLOOKUP(X$4,'4. Billing Determinants'!$B$19:$O$41,4,0)/'4. Billing Determinants'!$E$41*$D41,IF($E41="kW",VLOOKUP(X$4,'4. Billing Determinants'!$B$19:$O$41,5,0)/'4. Billing Determinants'!$F$41*$D41,IF($E41="Non-RPP kWh",VLOOKUP(X$4,'4. Billing Determinants'!$B$19:$O$41,6,0)/'4. Billing Determinants'!$G$41*$D41,IF($E41="Distribution Rev.",VLOOKUP(X$4,'4. Billing Determinants'!$B$19:$O$41,8,0)/'4. Billing Determinants'!$I$41*$D41, VLOOKUP(X$4,'4. Billing Determinants'!$B$19:$O$41,3,0)/'4. Billing Determinants'!$D$41*$D41))))),0)</f>
        <v>0</v>
      </c>
      <c r="Y41" s="75">
        <f>IFERROR(IF(Y$4="",0,IF($E41="kWh",VLOOKUP(Y$4,'4. Billing Determinants'!$B$19:$O$41,4,0)/'4. Billing Determinants'!$E$41*$D41,IF($E41="kW",VLOOKUP(Y$4,'4. Billing Determinants'!$B$19:$O$41,5,0)/'4. Billing Determinants'!$F$41*$D41,IF($E41="Non-RPP kWh",VLOOKUP(Y$4,'4. Billing Determinants'!$B$19:$O$41,6,0)/'4. Billing Determinants'!$G$41*$D41,IF($E41="Distribution Rev.",VLOOKUP(Y$4,'4. Billing Determinants'!$B$19:$O$41,8,0)/'4. Billing Determinants'!$I$41*$D41, VLOOKUP(Y$4,'4. Billing Determinants'!$B$19:$O$41,3,0)/'4. Billing Determinants'!$D$41*$D41))))),0)</f>
        <v>0</v>
      </c>
    </row>
    <row r="42" spans="1:25" ht="25.5" x14ac:dyDescent="0.2">
      <c r="B42" s="91" t="s">
        <v>159</v>
      </c>
      <c r="C42" s="88">
        <v>1592</v>
      </c>
      <c r="D42" s="75">
        <f>'2. 2013 Continuity Schedule'!CP66</f>
        <v>0</v>
      </c>
      <c r="E42" s="145"/>
      <c r="F42" s="75">
        <f>IFERROR(IF(F$4="",0,IF($E42="kWh",VLOOKUP(F$4,'4. Billing Determinants'!$B$19:$O$41,4,0)/'4. Billing Determinants'!$E$41*$D42,IF($E42="kW",VLOOKUP(F$4,'4. Billing Determinants'!$B$19:$O$41,5,0)/'4. Billing Determinants'!$F$41*$D42,IF($E42="Non-RPP kWh",VLOOKUP(F$4,'4. Billing Determinants'!$B$19:$O$41,6,0)/'4. Billing Determinants'!$G$41*$D42,IF($E42="Distribution Rev.",VLOOKUP(F$4,'4. Billing Determinants'!$B$19:$O$41,8,0)/'4. Billing Determinants'!$I$41*$D42, VLOOKUP(F$4,'4. Billing Determinants'!$B$19:$O$41,3,0)/'4. Billing Determinants'!$D$41*$D42))))),0)</f>
        <v>0</v>
      </c>
      <c r="G42" s="75">
        <f>IFERROR(IF(G$4="",0,IF($E42="kWh",VLOOKUP(G$4,'4. Billing Determinants'!$B$19:$O$41,4,0)/'4. Billing Determinants'!$E$41*$D42,IF($E42="kW",VLOOKUP(G$4,'4. Billing Determinants'!$B$19:$O$41,5,0)/'4. Billing Determinants'!$F$41*$D42,IF($E42="Non-RPP kWh",VLOOKUP(G$4,'4. Billing Determinants'!$B$19:$O$41,6,0)/'4. Billing Determinants'!$G$41*$D42,IF($E42="Distribution Rev.",VLOOKUP(G$4,'4. Billing Determinants'!$B$19:$O$41,8,0)/'4. Billing Determinants'!$I$41*$D42, VLOOKUP(G$4,'4. Billing Determinants'!$B$19:$O$41,3,0)/'4. Billing Determinants'!$D$41*$D42))))),0)</f>
        <v>0</v>
      </c>
      <c r="H42" s="75">
        <f>IFERROR(IF(H$4="",0,IF($E42="kWh",VLOOKUP(H$4,'4. Billing Determinants'!$B$19:$O$41,4,0)/'4. Billing Determinants'!$E$41*$D42,IF($E42="kW",VLOOKUP(H$4,'4. Billing Determinants'!$B$19:$O$41,5,0)/'4. Billing Determinants'!$F$41*$D42,IF($E42="Non-RPP kWh",VLOOKUP(H$4,'4. Billing Determinants'!$B$19:$O$41,6,0)/'4. Billing Determinants'!$G$41*$D42,IF($E42="Distribution Rev.",VLOOKUP(H$4,'4. Billing Determinants'!$B$19:$O$41,8,0)/'4. Billing Determinants'!$I$41*$D42, VLOOKUP(H$4,'4. Billing Determinants'!$B$19:$O$41,3,0)/'4. Billing Determinants'!$D$41*$D42))))),0)</f>
        <v>0</v>
      </c>
      <c r="I42" s="75">
        <f>IFERROR(IF(I$4="",0,IF($E42="kWh",VLOOKUP(I$4,'4. Billing Determinants'!$B$19:$O$41,4,0)/'4. Billing Determinants'!$E$41*$D42,IF($E42="kW",VLOOKUP(I$4,'4. Billing Determinants'!$B$19:$O$41,5,0)/'4. Billing Determinants'!$F$41*$D42,IF($E42="Non-RPP kWh",VLOOKUP(I$4,'4. Billing Determinants'!$B$19:$O$41,6,0)/'4. Billing Determinants'!$G$41*$D42,IF($E42="Distribution Rev.",VLOOKUP(I$4,'4. Billing Determinants'!$B$19:$O$41,8,0)/'4. Billing Determinants'!$I$41*$D42, VLOOKUP(I$4,'4. Billing Determinants'!$B$19:$O$41,3,0)/'4. Billing Determinants'!$D$41*$D42))))),0)</f>
        <v>0</v>
      </c>
      <c r="J42" s="75">
        <f>IFERROR(IF(J$4="",0,IF($E42="kWh",VLOOKUP(J$4,'4. Billing Determinants'!$B$19:$O$41,4,0)/'4. Billing Determinants'!$E$41*$D42,IF($E42="kW",VLOOKUP(J$4,'4. Billing Determinants'!$B$19:$O$41,5,0)/'4. Billing Determinants'!$F$41*$D42,IF($E42="Non-RPP kWh",VLOOKUP(J$4,'4. Billing Determinants'!$B$19:$O$41,6,0)/'4. Billing Determinants'!$G$41*$D42,IF($E42="Distribution Rev.",VLOOKUP(J$4,'4. Billing Determinants'!$B$19:$O$41,8,0)/'4. Billing Determinants'!$I$41*$D42, VLOOKUP(J$4,'4. Billing Determinants'!$B$19:$O$41,3,0)/'4. Billing Determinants'!$D$41*$D42))))),0)</f>
        <v>0</v>
      </c>
      <c r="K42" s="75">
        <f>IFERROR(IF(K$4="",0,IF($E42="kWh",VLOOKUP(K$4,'4. Billing Determinants'!$B$19:$O$41,4,0)/'4. Billing Determinants'!$E$41*$D42,IF($E42="kW",VLOOKUP(K$4,'4. Billing Determinants'!$B$19:$O$41,5,0)/'4. Billing Determinants'!$F$41*$D42,IF($E42="Non-RPP kWh",VLOOKUP(K$4,'4. Billing Determinants'!$B$19:$O$41,6,0)/'4. Billing Determinants'!$G$41*$D42,IF($E42="Distribution Rev.",VLOOKUP(K$4,'4. Billing Determinants'!$B$19:$O$41,8,0)/'4. Billing Determinants'!$I$41*$D42, VLOOKUP(K$4,'4. Billing Determinants'!$B$19:$O$41,3,0)/'4. Billing Determinants'!$D$41*$D42))))),0)</f>
        <v>0</v>
      </c>
      <c r="L42" s="75">
        <f>IFERROR(IF(L$4="",0,IF($E42="kWh",VLOOKUP(L$4,'4. Billing Determinants'!$B$19:$O$41,4,0)/'4. Billing Determinants'!$E$41*$D42,IF($E42="kW",VLOOKUP(L$4,'4. Billing Determinants'!$B$19:$O$41,5,0)/'4. Billing Determinants'!$F$41*$D42,IF($E42="Non-RPP kWh",VLOOKUP(L$4,'4. Billing Determinants'!$B$19:$O$41,6,0)/'4. Billing Determinants'!$G$41*$D42,IF($E42="Distribution Rev.",VLOOKUP(L$4,'4. Billing Determinants'!$B$19:$O$41,8,0)/'4. Billing Determinants'!$I$41*$D42, VLOOKUP(L$4,'4. Billing Determinants'!$B$19:$O$41,3,0)/'4. Billing Determinants'!$D$41*$D42))))),0)</f>
        <v>0</v>
      </c>
      <c r="M42" s="75">
        <f>IFERROR(IF(M$4="",0,IF($E42="kWh",VLOOKUP(M$4,'4. Billing Determinants'!$B$19:$O$41,4,0)/'4. Billing Determinants'!$E$41*$D42,IF($E42="kW",VLOOKUP(M$4,'4. Billing Determinants'!$B$19:$O$41,5,0)/'4. Billing Determinants'!$F$41*$D42,IF($E42="Non-RPP kWh",VLOOKUP(M$4,'4. Billing Determinants'!$B$19:$O$41,6,0)/'4. Billing Determinants'!$G$41*$D42,IF($E42="Distribution Rev.",VLOOKUP(M$4,'4. Billing Determinants'!$B$19:$O$41,8,0)/'4. Billing Determinants'!$I$41*$D42, VLOOKUP(M$4,'4. Billing Determinants'!$B$19:$O$41,3,0)/'4. Billing Determinants'!$D$41*$D42))))),0)</f>
        <v>0</v>
      </c>
      <c r="N42" s="75">
        <f>IFERROR(IF(N$4="",0,IF($E42="kWh",VLOOKUP(N$4,'4. Billing Determinants'!$B$19:$O$41,4,0)/'4. Billing Determinants'!$E$41*$D42,IF($E42="kW",VLOOKUP(N$4,'4. Billing Determinants'!$B$19:$O$41,5,0)/'4. Billing Determinants'!$F$41*$D42,IF($E42="Non-RPP kWh",VLOOKUP(N$4,'4. Billing Determinants'!$B$19:$O$41,6,0)/'4. Billing Determinants'!$G$41*$D42,IF($E42="Distribution Rev.",VLOOKUP(N$4,'4. Billing Determinants'!$B$19:$O$41,8,0)/'4. Billing Determinants'!$I$41*$D42, VLOOKUP(N$4,'4. Billing Determinants'!$B$19:$O$41,3,0)/'4. Billing Determinants'!$D$41*$D42))))),0)</f>
        <v>0</v>
      </c>
      <c r="O42" s="75">
        <f>IFERROR(IF(O$4="",0,IF($E42="kWh",VLOOKUP(O$4,'4. Billing Determinants'!$B$19:$O$41,4,0)/'4. Billing Determinants'!$E$41*$D42,IF($E42="kW",VLOOKUP(O$4,'4. Billing Determinants'!$B$19:$O$41,5,0)/'4. Billing Determinants'!$F$41*$D42,IF($E42="Non-RPP kWh",VLOOKUP(O$4,'4. Billing Determinants'!$B$19:$O$41,6,0)/'4. Billing Determinants'!$G$41*$D42,IF($E42="Distribution Rev.",VLOOKUP(O$4,'4. Billing Determinants'!$B$19:$O$41,8,0)/'4. Billing Determinants'!$I$41*$D42, VLOOKUP(O$4,'4. Billing Determinants'!$B$19:$O$41,3,0)/'4. Billing Determinants'!$D$41*$D42))))),0)</f>
        <v>0</v>
      </c>
      <c r="P42" s="75">
        <f>IFERROR(IF(P$4="",0,IF($E42="kWh",VLOOKUP(P$4,'4. Billing Determinants'!$B$19:$O$41,4,0)/'4. Billing Determinants'!$E$41*$D42,IF($E42="kW",VLOOKUP(P$4,'4. Billing Determinants'!$B$19:$O$41,5,0)/'4. Billing Determinants'!$F$41*$D42,IF($E42="Non-RPP kWh",VLOOKUP(P$4,'4. Billing Determinants'!$B$19:$O$41,6,0)/'4. Billing Determinants'!$G$41*$D42,IF($E42="Distribution Rev.",VLOOKUP(P$4,'4. Billing Determinants'!$B$19:$O$41,8,0)/'4. Billing Determinants'!$I$41*$D42, VLOOKUP(P$4,'4. Billing Determinants'!$B$19:$O$41,3,0)/'4. Billing Determinants'!$D$41*$D42))))),0)</f>
        <v>0</v>
      </c>
      <c r="Q42" s="75">
        <f>IFERROR(IF(Q$4="",0,IF($E42="kWh",VLOOKUP(Q$4,'4. Billing Determinants'!$B$19:$O$41,4,0)/'4. Billing Determinants'!$E$41*$D42,IF($E42="kW",VLOOKUP(Q$4,'4. Billing Determinants'!$B$19:$O$41,5,0)/'4. Billing Determinants'!$F$41*$D42,IF($E42="Non-RPP kWh",VLOOKUP(Q$4,'4. Billing Determinants'!$B$19:$O$41,6,0)/'4. Billing Determinants'!$G$41*$D42,IF($E42="Distribution Rev.",VLOOKUP(Q$4,'4. Billing Determinants'!$B$19:$O$41,8,0)/'4. Billing Determinants'!$I$41*$D42, VLOOKUP(Q$4,'4. Billing Determinants'!$B$19:$O$41,3,0)/'4. Billing Determinants'!$D$41*$D42))))),0)</f>
        <v>0</v>
      </c>
      <c r="R42" s="75">
        <f>IFERROR(IF(R$4="",0,IF($E42="kWh",VLOOKUP(R$4,'4. Billing Determinants'!$B$19:$O$41,4,0)/'4. Billing Determinants'!$E$41*$D42,IF($E42="kW",VLOOKUP(R$4,'4. Billing Determinants'!$B$19:$O$41,5,0)/'4. Billing Determinants'!$F$41*$D42,IF($E42="Non-RPP kWh",VLOOKUP(R$4,'4. Billing Determinants'!$B$19:$O$41,6,0)/'4. Billing Determinants'!$G$41*$D42,IF($E42="Distribution Rev.",VLOOKUP(R$4,'4. Billing Determinants'!$B$19:$O$41,8,0)/'4. Billing Determinants'!$I$41*$D42, VLOOKUP(R$4,'4. Billing Determinants'!$B$19:$O$41,3,0)/'4. Billing Determinants'!$D$41*$D42))))),0)</f>
        <v>0</v>
      </c>
      <c r="S42" s="75">
        <f>IFERROR(IF(S$4="",0,IF($E42="kWh",VLOOKUP(S$4,'4. Billing Determinants'!$B$19:$O$41,4,0)/'4. Billing Determinants'!$E$41*$D42,IF($E42="kW",VLOOKUP(S$4,'4. Billing Determinants'!$B$19:$O$41,5,0)/'4. Billing Determinants'!$F$41*$D42,IF($E42="Non-RPP kWh",VLOOKUP(S$4,'4. Billing Determinants'!$B$19:$O$41,6,0)/'4. Billing Determinants'!$G$41*$D42,IF($E42="Distribution Rev.",VLOOKUP(S$4,'4. Billing Determinants'!$B$19:$O$41,8,0)/'4. Billing Determinants'!$I$41*$D42, VLOOKUP(S$4,'4. Billing Determinants'!$B$19:$O$41,3,0)/'4. Billing Determinants'!$D$41*$D42))))),0)</f>
        <v>0</v>
      </c>
      <c r="T42" s="75">
        <f>IFERROR(IF(T$4="",0,IF($E42="kWh",VLOOKUP(T$4,'4. Billing Determinants'!$B$19:$O$41,4,0)/'4. Billing Determinants'!$E$41*$D42,IF($E42="kW",VLOOKUP(T$4,'4. Billing Determinants'!$B$19:$O$41,5,0)/'4. Billing Determinants'!$F$41*$D42,IF($E42="Non-RPP kWh",VLOOKUP(T$4,'4. Billing Determinants'!$B$19:$O$41,6,0)/'4. Billing Determinants'!$G$41*$D42,IF($E42="Distribution Rev.",VLOOKUP(T$4,'4. Billing Determinants'!$B$19:$O$41,8,0)/'4. Billing Determinants'!$I$41*$D42, VLOOKUP(T$4,'4. Billing Determinants'!$B$19:$O$41,3,0)/'4. Billing Determinants'!$D$41*$D42))))),0)</f>
        <v>0</v>
      </c>
      <c r="U42" s="75">
        <f>IFERROR(IF(U$4="",0,IF($E42="kWh",VLOOKUP(U$4,'4. Billing Determinants'!$B$19:$O$41,4,0)/'4. Billing Determinants'!$E$41*$D42,IF($E42="kW",VLOOKUP(U$4,'4. Billing Determinants'!$B$19:$O$41,5,0)/'4. Billing Determinants'!$F$41*$D42,IF($E42="Non-RPP kWh",VLOOKUP(U$4,'4. Billing Determinants'!$B$19:$O$41,6,0)/'4. Billing Determinants'!$G$41*$D42,IF($E42="Distribution Rev.",VLOOKUP(U$4,'4. Billing Determinants'!$B$19:$O$41,8,0)/'4. Billing Determinants'!$I$41*$D42, VLOOKUP(U$4,'4. Billing Determinants'!$B$19:$O$41,3,0)/'4. Billing Determinants'!$D$41*$D42))))),0)</f>
        <v>0</v>
      </c>
      <c r="V42" s="75">
        <f>IFERROR(IF(V$4="",0,IF($E42="kWh",VLOOKUP(V$4,'4. Billing Determinants'!$B$19:$O$41,4,0)/'4. Billing Determinants'!$E$41*$D42,IF($E42="kW",VLOOKUP(V$4,'4. Billing Determinants'!$B$19:$O$41,5,0)/'4. Billing Determinants'!$F$41*$D42,IF($E42="Non-RPP kWh",VLOOKUP(V$4,'4. Billing Determinants'!$B$19:$O$41,6,0)/'4. Billing Determinants'!$G$41*$D42,IF($E42="Distribution Rev.",VLOOKUP(V$4,'4. Billing Determinants'!$B$19:$O$41,8,0)/'4. Billing Determinants'!$I$41*$D42, VLOOKUP(V$4,'4. Billing Determinants'!$B$19:$O$41,3,0)/'4. Billing Determinants'!$D$41*$D42))))),0)</f>
        <v>0</v>
      </c>
      <c r="W42" s="75">
        <f>IFERROR(IF(W$4="",0,IF($E42="kWh",VLOOKUP(W$4,'4. Billing Determinants'!$B$19:$O$41,4,0)/'4. Billing Determinants'!$E$41*$D42,IF($E42="kW",VLOOKUP(W$4,'4. Billing Determinants'!$B$19:$O$41,5,0)/'4. Billing Determinants'!$F$41*$D42,IF($E42="Non-RPP kWh",VLOOKUP(W$4,'4. Billing Determinants'!$B$19:$O$41,6,0)/'4. Billing Determinants'!$G$41*$D42,IF($E42="Distribution Rev.",VLOOKUP(W$4,'4. Billing Determinants'!$B$19:$O$41,8,0)/'4. Billing Determinants'!$I$41*$D42, VLOOKUP(W$4,'4. Billing Determinants'!$B$19:$O$41,3,0)/'4. Billing Determinants'!$D$41*$D42))))),0)</f>
        <v>0</v>
      </c>
      <c r="X42" s="75">
        <f>IFERROR(IF(X$4="",0,IF($E42="kWh",VLOOKUP(X$4,'4. Billing Determinants'!$B$19:$O$41,4,0)/'4. Billing Determinants'!$E$41*$D42,IF($E42="kW",VLOOKUP(X$4,'4. Billing Determinants'!$B$19:$O$41,5,0)/'4. Billing Determinants'!$F$41*$D42,IF($E42="Non-RPP kWh",VLOOKUP(X$4,'4. Billing Determinants'!$B$19:$O$41,6,0)/'4. Billing Determinants'!$G$41*$D42,IF($E42="Distribution Rev.",VLOOKUP(X$4,'4. Billing Determinants'!$B$19:$O$41,8,0)/'4. Billing Determinants'!$I$41*$D42, VLOOKUP(X$4,'4. Billing Determinants'!$B$19:$O$41,3,0)/'4. Billing Determinants'!$D$41*$D42))))),0)</f>
        <v>0</v>
      </c>
      <c r="Y42" s="75">
        <f>IFERROR(IF(Y$4="",0,IF($E42="kWh",VLOOKUP(Y$4,'4. Billing Determinants'!$B$19:$O$41,4,0)/'4. Billing Determinants'!$E$41*$D42,IF($E42="kW",VLOOKUP(Y$4,'4. Billing Determinants'!$B$19:$O$41,5,0)/'4. Billing Determinants'!$F$41*$D42,IF($E42="Non-RPP kWh",VLOOKUP(Y$4,'4. Billing Determinants'!$B$19:$O$41,6,0)/'4. Billing Determinants'!$G$41*$D42,IF($E42="Distribution Rev.",VLOOKUP(Y$4,'4. Billing Determinants'!$B$19:$O$41,8,0)/'4. Billing Determinants'!$I$41*$D42, VLOOKUP(Y$4,'4. Billing Determinants'!$B$19:$O$41,3,0)/'4. Billing Determinants'!$D$41*$D42))))),0)</f>
        <v>0</v>
      </c>
    </row>
    <row r="43" spans="1:25" ht="25.5" x14ac:dyDescent="0.2">
      <c r="B43" s="91" t="s">
        <v>154</v>
      </c>
      <c r="C43" s="88">
        <v>1592</v>
      </c>
      <c r="D43" s="75">
        <f>'2. 2013 Continuity Schedule'!CP67</f>
        <v>0</v>
      </c>
      <c r="E43" s="145"/>
      <c r="F43" s="75">
        <f>IFERROR(IF(F$4="",0,IF($E43="kWh",VLOOKUP(F$4,'4. Billing Determinants'!$B$19:$O$41,4,0)/'4. Billing Determinants'!$E$41*$D43,IF($E43="kW",VLOOKUP(F$4,'4. Billing Determinants'!$B$19:$O$41,5,0)/'4. Billing Determinants'!$F$41*$D43,IF($E43="Non-RPP kWh",VLOOKUP(F$4,'4. Billing Determinants'!$B$19:$O$41,6,0)/'4. Billing Determinants'!$G$41*$D43,IF($E43="Distribution Rev.",VLOOKUP(F$4,'4. Billing Determinants'!$B$19:$O$41,8,0)/'4. Billing Determinants'!$I$41*$D43, VLOOKUP(F$4,'4. Billing Determinants'!$B$19:$O$41,3,0)/'4. Billing Determinants'!$D$41*$D43))))),0)</f>
        <v>0</v>
      </c>
      <c r="G43" s="75">
        <f>IFERROR(IF(G$4="",0,IF($E43="kWh",VLOOKUP(G$4,'4. Billing Determinants'!$B$19:$O$41,4,0)/'4. Billing Determinants'!$E$41*$D43,IF($E43="kW",VLOOKUP(G$4,'4. Billing Determinants'!$B$19:$O$41,5,0)/'4. Billing Determinants'!$F$41*$D43,IF($E43="Non-RPP kWh",VLOOKUP(G$4,'4. Billing Determinants'!$B$19:$O$41,6,0)/'4. Billing Determinants'!$G$41*$D43,IF($E43="Distribution Rev.",VLOOKUP(G$4,'4. Billing Determinants'!$B$19:$O$41,8,0)/'4. Billing Determinants'!$I$41*$D43, VLOOKUP(G$4,'4. Billing Determinants'!$B$19:$O$41,3,0)/'4. Billing Determinants'!$D$41*$D43))))),0)</f>
        <v>0</v>
      </c>
      <c r="H43" s="75">
        <f>IFERROR(IF(H$4="",0,IF($E43="kWh",VLOOKUP(H$4,'4. Billing Determinants'!$B$19:$O$41,4,0)/'4. Billing Determinants'!$E$41*$D43,IF($E43="kW",VLOOKUP(H$4,'4. Billing Determinants'!$B$19:$O$41,5,0)/'4. Billing Determinants'!$F$41*$D43,IF($E43="Non-RPP kWh",VLOOKUP(H$4,'4. Billing Determinants'!$B$19:$O$41,6,0)/'4. Billing Determinants'!$G$41*$D43,IF($E43="Distribution Rev.",VLOOKUP(H$4,'4. Billing Determinants'!$B$19:$O$41,8,0)/'4. Billing Determinants'!$I$41*$D43, VLOOKUP(H$4,'4. Billing Determinants'!$B$19:$O$41,3,0)/'4. Billing Determinants'!$D$41*$D43))))),0)</f>
        <v>0</v>
      </c>
      <c r="I43" s="75">
        <f>IFERROR(IF(I$4="",0,IF($E43="kWh",VLOOKUP(I$4,'4. Billing Determinants'!$B$19:$O$41,4,0)/'4. Billing Determinants'!$E$41*$D43,IF($E43="kW",VLOOKUP(I$4,'4. Billing Determinants'!$B$19:$O$41,5,0)/'4. Billing Determinants'!$F$41*$D43,IF($E43="Non-RPP kWh",VLOOKUP(I$4,'4. Billing Determinants'!$B$19:$O$41,6,0)/'4. Billing Determinants'!$G$41*$D43,IF($E43="Distribution Rev.",VLOOKUP(I$4,'4. Billing Determinants'!$B$19:$O$41,8,0)/'4. Billing Determinants'!$I$41*$D43, VLOOKUP(I$4,'4. Billing Determinants'!$B$19:$O$41,3,0)/'4. Billing Determinants'!$D$41*$D43))))),0)</f>
        <v>0</v>
      </c>
      <c r="J43" s="75">
        <f>IFERROR(IF(J$4="",0,IF($E43="kWh",VLOOKUP(J$4,'4. Billing Determinants'!$B$19:$O$41,4,0)/'4. Billing Determinants'!$E$41*$D43,IF($E43="kW",VLOOKUP(J$4,'4. Billing Determinants'!$B$19:$O$41,5,0)/'4. Billing Determinants'!$F$41*$D43,IF($E43="Non-RPP kWh",VLOOKUP(J$4,'4. Billing Determinants'!$B$19:$O$41,6,0)/'4. Billing Determinants'!$G$41*$D43,IF($E43="Distribution Rev.",VLOOKUP(J$4,'4. Billing Determinants'!$B$19:$O$41,8,0)/'4. Billing Determinants'!$I$41*$D43, VLOOKUP(J$4,'4. Billing Determinants'!$B$19:$O$41,3,0)/'4. Billing Determinants'!$D$41*$D43))))),0)</f>
        <v>0</v>
      </c>
      <c r="K43" s="75">
        <f>IFERROR(IF(K$4="",0,IF($E43="kWh",VLOOKUP(K$4,'4. Billing Determinants'!$B$19:$O$41,4,0)/'4. Billing Determinants'!$E$41*$D43,IF($E43="kW",VLOOKUP(K$4,'4. Billing Determinants'!$B$19:$O$41,5,0)/'4. Billing Determinants'!$F$41*$D43,IF($E43="Non-RPP kWh",VLOOKUP(K$4,'4. Billing Determinants'!$B$19:$O$41,6,0)/'4. Billing Determinants'!$G$41*$D43,IF($E43="Distribution Rev.",VLOOKUP(K$4,'4. Billing Determinants'!$B$19:$O$41,8,0)/'4. Billing Determinants'!$I$41*$D43, VLOOKUP(K$4,'4. Billing Determinants'!$B$19:$O$41,3,0)/'4. Billing Determinants'!$D$41*$D43))))),0)</f>
        <v>0</v>
      </c>
      <c r="L43" s="75">
        <f>IFERROR(IF(L$4="",0,IF($E43="kWh",VLOOKUP(L$4,'4. Billing Determinants'!$B$19:$O$41,4,0)/'4. Billing Determinants'!$E$41*$D43,IF($E43="kW",VLOOKUP(L$4,'4. Billing Determinants'!$B$19:$O$41,5,0)/'4. Billing Determinants'!$F$41*$D43,IF($E43="Non-RPP kWh",VLOOKUP(L$4,'4. Billing Determinants'!$B$19:$O$41,6,0)/'4. Billing Determinants'!$G$41*$D43,IF($E43="Distribution Rev.",VLOOKUP(L$4,'4. Billing Determinants'!$B$19:$O$41,8,0)/'4. Billing Determinants'!$I$41*$D43, VLOOKUP(L$4,'4. Billing Determinants'!$B$19:$O$41,3,0)/'4. Billing Determinants'!$D$41*$D43))))),0)</f>
        <v>0</v>
      </c>
      <c r="M43" s="75">
        <f>IFERROR(IF(M$4="",0,IF($E43="kWh",VLOOKUP(M$4,'4. Billing Determinants'!$B$19:$O$41,4,0)/'4. Billing Determinants'!$E$41*$D43,IF($E43="kW",VLOOKUP(M$4,'4. Billing Determinants'!$B$19:$O$41,5,0)/'4. Billing Determinants'!$F$41*$D43,IF($E43="Non-RPP kWh",VLOOKUP(M$4,'4. Billing Determinants'!$B$19:$O$41,6,0)/'4. Billing Determinants'!$G$41*$D43,IF($E43="Distribution Rev.",VLOOKUP(M$4,'4. Billing Determinants'!$B$19:$O$41,8,0)/'4. Billing Determinants'!$I$41*$D43, VLOOKUP(M$4,'4. Billing Determinants'!$B$19:$O$41,3,0)/'4. Billing Determinants'!$D$41*$D43))))),0)</f>
        <v>0</v>
      </c>
      <c r="N43" s="75">
        <f>IFERROR(IF(N$4="",0,IF($E43="kWh",VLOOKUP(N$4,'4. Billing Determinants'!$B$19:$O$41,4,0)/'4. Billing Determinants'!$E$41*$D43,IF($E43="kW",VLOOKUP(N$4,'4. Billing Determinants'!$B$19:$O$41,5,0)/'4. Billing Determinants'!$F$41*$D43,IF($E43="Non-RPP kWh",VLOOKUP(N$4,'4. Billing Determinants'!$B$19:$O$41,6,0)/'4. Billing Determinants'!$G$41*$D43,IF($E43="Distribution Rev.",VLOOKUP(N$4,'4. Billing Determinants'!$B$19:$O$41,8,0)/'4. Billing Determinants'!$I$41*$D43, VLOOKUP(N$4,'4. Billing Determinants'!$B$19:$O$41,3,0)/'4. Billing Determinants'!$D$41*$D43))))),0)</f>
        <v>0</v>
      </c>
      <c r="O43" s="75">
        <f>IFERROR(IF(O$4="",0,IF($E43="kWh",VLOOKUP(O$4,'4. Billing Determinants'!$B$19:$O$41,4,0)/'4. Billing Determinants'!$E$41*$D43,IF($E43="kW",VLOOKUP(O$4,'4. Billing Determinants'!$B$19:$O$41,5,0)/'4. Billing Determinants'!$F$41*$D43,IF($E43="Non-RPP kWh",VLOOKUP(O$4,'4. Billing Determinants'!$B$19:$O$41,6,0)/'4. Billing Determinants'!$G$41*$D43,IF($E43="Distribution Rev.",VLOOKUP(O$4,'4. Billing Determinants'!$B$19:$O$41,8,0)/'4. Billing Determinants'!$I$41*$D43, VLOOKUP(O$4,'4. Billing Determinants'!$B$19:$O$41,3,0)/'4. Billing Determinants'!$D$41*$D43))))),0)</f>
        <v>0</v>
      </c>
      <c r="P43" s="75">
        <f>IFERROR(IF(P$4="",0,IF($E43="kWh",VLOOKUP(P$4,'4. Billing Determinants'!$B$19:$O$41,4,0)/'4. Billing Determinants'!$E$41*$D43,IF($E43="kW",VLOOKUP(P$4,'4. Billing Determinants'!$B$19:$O$41,5,0)/'4. Billing Determinants'!$F$41*$D43,IF($E43="Non-RPP kWh",VLOOKUP(P$4,'4. Billing Determinants'!$B$19:$O$41,6,0)/'4. Billing Determinants'!$G$41*$D43,IF($E43="Distribution Rev.",VLOOKUP(P$4,'4. Billing Determinants'!$B$19:$O$41,8,0)/'4. Billing Determinants'!$I$41*$D43, VLOOKUP(P$4,'4. Billing Determinants'!$B$19:$O$41,3,0)/'4. Billing Determinants'!$D$41*$D43))))),0)</f>
        <v>0</v>
      </c>
      <c r="Q43" s="75">
        <f>IFERROR(IF(Q$4="",0,IF($E43="kWh",VLOOKUP(Q$4,'4. Billing Determinants'!$B$19:$O$41,4,0)/'4. Billing Determinants'!$E$41*$D43,IF($E43="kW",VLOOKUP(Q$4,'4. Billing Determinants'!$B$19:$O$41,5,0)/'4. Billing Determinants'!$F$41*$D43,IF($E43="Non-RPP kWh",VLOOKUP(Q$4,'4. Billing Determinants'!$B$19:$O$41,6,0)/'4. Billing Determinants'!$G$41*$D43,IF($E43="Distribution Rev.",VLOOKUP(Q$4,'4. Billing Determinants'!$B$19:$O$41,8,0)/'4. Billing Determinants'!$I$41*$D43, VLOOKUP(Q$4,'4. Billing Determinants'!$B$19:$O$41,3,0)/'4. Billing Determinants'!$D$41*$D43))))),0)</f>
        <v>0</v>
      </c>
      <c r="R43" s="75">
        <f>IFERROR(IF(R$4="",0,IF($E43="kWh",VLOOKUP(R$4,'4. Billing Determinants'!$B$19:$O$41,4,0)/'4. Billing Determinants'!$E$41*$D43,IF($E43="kW",VLOOKUP(R$4,'4. Billing Determinants'!$B$19:$O$41,5,0)/'4. Billing Determinants'!$F$41*$D43,IF($E43="Non-RPP kWh",VLOOKUP(R$4,'4. Billing Determinants'!$B$19:$O$41,6,0)/'4. Billing Determinants'!$G$41*$D43,IF($E43="Distribution Rev.",VLOOKUP(R$4,'4. Billing Determinants'!$B$19:$O$41,8,0)/'4. Billing Determinants'!$I$41*$D43, VLOOKUP(R$4,'4. Billing Determinants'!$B$19:$O$41,3,0)/'4. Billing Determinants'!$D$41*$D43))))),0)</f>
        <v>0</v>
      </c>
      <c r="S43" s="75">
        <f>IFERROR(IF(S$4="",0,IF($E43="kWh",VLOOKUP(S$4,'4. Billing Determinants'!$B$19:$O$41,4,0)/'4. Billing Determinants'!$E$41*$D43,IF($E43="kW",VLOOKUP(S$4,'4. Billing Determinants'!$B$19:$O$41,5,0)/'4. Billing Determinants'!$F$41*$D43,IF($E43="Non-RPP kWh",VLOOKUP(S$4,'4. Billing Determinants'!$B$19:$O$41,6,0)/'4. Billing Determinants'!$G$41*$D43,IF($E43="Distribution Rev.",VLOOKUP(S$4,'4. Billing Determinants'!$B$19:$O$41,8,0)/'4. Billing Determinants'!$I$41*$D43, VLOOKUP(S$4,'4. Billing Determinants'!$B$19:$O$41,3,0)/'4. Billing Determinants'!$D$41*$D43))))),0)</f>
        <v>0</v>
      </c>
      <c r="T43" s="75">
        <f>IFERROR(IF(T$4="",0,IF($E43="kWh",VLOOKUP(T$4,'4. Billing Determinants'!$B$19:$O$41,4,0)/'4. Billing Determinants'!$E$41*$D43,IF($E43="kW",VLOOKUP(T$4,'4. Billing Determinants'!$B$19:$O$41,5,0)/'4. Billing Determinants'!$F$41*$D43,IF($E43="Non-RPP kWh",VLOOKUP(T$4,'4. Billing Determinants'!$B$19:$O$41,6,0)/'4. Billing Determinants'!$G$41*$D43,IF($E43="Distribution Rev.",VLOOKUP(T$4,'4. Billing Determinants'!$B$19:$O$41,8,0)/'4. Billing Determinants'!$I$41*$D43, VLOOKUP(T$4,'4. Billing Determinants'!$B$19:$O$41,3,0)/'4. Billing Determinants'!$D$41*$D43))))),0)</f>
        <v>0</v>
      </c>
      <c r="U43" s="75">
        <f>IFERROR(IF(U$4="",0,IF($E43="kWh",VLOOKUP(U$4,'4. Billing Determinants'!$B$19:$O$41,4,0)/'4. Billing Determinants'!$E$41*$D43,IF($E43="kW",VLOOKUP(U$4,'4. Billing Determinants'!$B$19:$O$41,5,0)/'4. Billing Determinants'!$F$41*$D43,IF($E43="Non-RPP kWh",VLOOKUP(U$4,'4. Billing Determinants'!$B$19:$O$41,6,0)/'4. Billing Determinants'!$G$41*$D43,IF($E43="Distribution Rev.",VLOOKUP(U$4,'4. Billing Determinants'!$B$19:$O$41,8,0)/'4. Billing Determinants'!$I$41*$D43, VLOOKUP(U$4,'4. Billing Determinants'!$B$19:$O$41,3,0)/'4. Billing Determinants'!$D$41*$D43))))),0)</f>
        <v>0</v>
      </c>
      <c r="V43" s="75">
        <f>IFERROR(IF(V$4="",0,IF($E43="kWh",VLOOKUP(V$4,'4. Billing Determinants'!$B$19:$O$41,4,0)/'4. Billing Determinants'!$E$41*$D43,IF($E43="kW",VLOOKUP(V$4,'4. Billing Determinants'!$B$19:$O$41,5,0)/'4. Billing Determinants'!$F$41*$D43,IF($E43="Non-RPP kWh",VLOOKUP(V$4,'4. Billing Determinants'!$B$19:$O$41,6,0)/'4. Billing Determinants'!$G$41*$D43,IF($E43="Distribution Rev.",VLOOKUP(V$4,'4. Billing Determinants'!$B$19:$O$41,8,0)/'4. Billing Determinants'!$I$41*$D43, VLOOKUP(V$4,'4. Billing Determinants'!$B$19:$O$41,3,0)/'4. Billing Determinants'!$D$41*$D43))))),0)</f>
        <v>0</v>
      </c>
      <c r="W43" s="75">
        <f>IFERROR(IF(W$4="",0,IF($E43="kWh",VLOOKUP(W$4,'4. Billing Determinants'!$B$19:$O$41,4,0)/'4. Billing Determinants'!$E$41*$D43,IF($E43="kW",VLOOKUP(W$4,'4. Billing Determinants'!$B$19:$O$41,5,0)/'4. Billing Determinants'!$F$41*$D43,IF($E43="Non-RPP kWh",VLOOKUP(W$4,'4. Billing Determinants'!$B$19:$O$41,6,0)/'4. Billing Determinants'!$G$41*$D43,IF($E43="Distribution Rev.",VLOOKUP(W$4,'4. Billing Determinants'!$B$19:$O$41,8,0)/'4. Billing Determinants'!$I$41*$D43, VLOOKUP(W$4,'4. Billing Determinants'!$B$19:$O$41,3,0)/'4. Billing Determinants'!$D$41*$D43))))),0)</f>
        <v>0</v>
      </c>
      <c r="X43" s="75">
        <f>IFERROR(IF(X$4="",0,IF($E43="kWh",VLOOKUP(X$4,'4. Billing Determinants'!$B$19:$O$41,4,0)/'4. Billing Determinants'!$E$41*$D43,IF($E43="kW",VLOOKUP(X$4,'4. Billing Determinants'!$B$19:$O$41,5,0)/'4. Billing Determinants'!$F$41*$D43,IF($E43="Non-RPP kWh",VLOOKUP(X$4,'4. Billing Determinants'!$B$19:$O$41,6,0)/'4. Billing Determinants'!$G$41*$D43,IF($E43="Distribution Rev.",VLOOKUP(X$4,'4. Billing Determinants'!$B$19:$O$41,8,0)/'4. Billing Determinants'!$I$41*$D43, VLOOKUP(X$4,'4. Billing Determinants'!$B$19:$O$41,3,0)/'4. Billing Determinants'!$D$41*$D43))))),0)</f>
        <v>0</v>
      </c>
      <c r="Y43" s="75">
        <f>IFERROR(IF(Y$4="",0,IF($E43="kWh",VLOOKUP(Y$4,'4. Billing Determinants'!$B$19:$O$41,4,0)/'4. Billing Determinants'!$E$41*$D43,IF($E43="kW",VLOOKUP(Y$4,'4. Billing Determinants'!$B$19:$O$41,5,0)/'4. Billing Determinants'!$F$41*$D43,IF($E43="Non-RPP kWh",VLOOKUP(Y$4,'4. Billing Determinants'!$B$19:$O$41,6,0)/'4. Billing Determinants'!$G$41*$D43,IF($E43="Distribution Rev.",VLOOKUP(Y$4,'4. Billing Determinants'!$B$19:$O$41,8,0)/'4. Billing Determinants'!$I$41*$D43, VLOOKUP(Y$4,'4. Billing Determinants'!$B$19:$O$41,3,0)/'4. Billing Determinants'!$D$41*$D43))))),0)</f>
        <v>0</v>
      </c>
    </row>
    <row r="44" spans="1:25" s="61" customFormat="1" x14ac:dyDescent="0.2">
      <c r="A44" s="60"/>
      <c r="B44" s="93" t="s">
        <v>160</v>
      </c>
      <c r="C44" s="95"/>
      <c r="D44" s="94">
        <f>SUM(D41:D43)</f>
        <v>0</v>
      </c>
      <c r="E44" s="95"/>
      <c r="F44" s="94">
        <f>SUM(F41:F43)</f>
        <v>0</v>
      </c>
      <c r="G44" s="94">
        <f t="shared" ref="G44:Y44" si="2">SUM(G41:G43)</f>
        <v>0</v>
      </c>
      <c r="H44" s="94">
        <f t="shared" si="2"/>
        <v>0</v>
      </c>
      <c r="I44" s="94">
        <f t="shared" si="2"/>
        <v>0</v>
      </c>
      <c r="J44" s="94">
        <f t="shared" si="2"/>
        <v>0</v>
      </c>
      <c r="K44" s="94">
        <f t="shared" si="2"/>
        <v>0</v>
      </c>
      <c r="L44" s="94">
        <f t="shared" si="2"/>
        <v>0</v>
      </c>
      <c r="M44" s="94">
        <f t="shared" si="2"/>
        <v>0</v>
      </c>
      <c r="N44" s="94">
        <f t="shared" si="2"/>
        <v>0</v>
      </c>
      <c r="O44" s="94">
        <f t="shared" si="2"/>
        <v>0</v>
      </c>
      <c r="P44" s="94">
        <f t="shared" si="2"/>
        <v>0</v>
      </c>
      <c r="Q44" s="94">
        <f t="shared" si="2"/>
        <v>0</v>
      </c>
      <c r="R44" s="94">
        <f t="shared" si="2"/>
        <v>0</v>
      </c>
      <c r="S44" s="94">
        <f t="shared" si="2"/>
        <v>0</v>
      </c>
      <c r="T44" s="94">
        <f t="shared" si="2"/>
        <v>0</v>
      </c>
      <c r="U44" s="94">
        <f t="shared" si="2"/>
        <v>0</v>
      </c>
      <c r="V44" s="94">
        <f t="shared" si="2"/>
        <v>0</v>
      </c>
      <c r="W44" s="94">
        <f t="shared" si="2"/>
        <v>0</v>
      </c>
      <c r="X44" s="94">
        <f t="shared" si="2"/>
        <v>0</v>
      </c>
      <c r="Y44" s="94">
        <f t="shared" si="2"/>
        <v>0</v>
      </c>
    </row>
    <row r="45" spans="1:25" x14ac:dyDescent="0.2">
      <c r="B45" s="82"/>
      <c r="C45" s="85"/>
      <c r="D45" s="86"/>
      <c r="E45" s="85"/>
    </row>
    <row r="46" spans="1:25" x14ac:dyDescent="0.2">
      <c r="B46" s="91" t="s">
        <v>161</v>
      </c>
      <c r="C46" s="88">
        <v>1568</v>
      </c>
      <c r="D46" s="75">
        <f>'2. 2013 Continuity Schedule'!CP72</f>
        <v>0</v>
      </c>
      <c r="E46" s="99"/>
      <c r="F46" s="146"/>
      <c r="G46" s="146"/>
      <c r="H46" s="146"/>
      <c r="I46" s="146"/>
      <c r="J46" s="146"/>
      <c r="K46" s="146"/>
      <c r="L46" s="146"/>
      <c r="M46" s="146"/>
      <c r="N46" s="146"/>
      <c r="O46" s="146"/>
      <c r="P46" s="146"/>
      <c r="Q46" s="146"/>
      <c r="R46" s="146"/>
      <c r="S46" s="146"/>
      <c r="T46" s="146"/>
      <c r="U46" s="146"/>
      <c r="V46" s="146"/>
      <c r="W46" s="146"/>
      <c r="X46" s="146"/>
      <c r="Y46" s="146"/>
    </row>
    <row r="47" spans="1:25" s="81" customFormat="1" x14ac:dyDescent="0.2">
      <c r="B47" s="316" t="s">
        <v>163</v>
      </c>
      <c r="C47" s="316"/>
      <c r="D47" s="100">
        <f>SUM(F46:Y46)</f>
        <v>0</v>
      </c>
    </row>
    <row r="48" spans="1:25" s="81" customFormat="1" x14ac:dyDescent="0.2">
      <c r="B48" s="317" t="s">
        <v>148</v>
      </c>
      <c r="C48" s="317"/>
      <c r="D48" s="84">
        <f>D46-D47</f>
        <v>0</v>
      </c>
      <c r="E48" s="98"/>
    </row>
    <row r="49" spans="2:25" s="81" customFormat="1" x14ac:dyDescent="0.2"/>
    <row r="50" spans="2:25" s="102" customFormat="1" x14ac:dyDescent="0.2">
      <c r="B50" s="318" t="s">
        <v>195</v>
      </c>
      <c r="C50" s="318"/>
      <c r="D50" s="107">
        <f>SUM(F50:Y50)</f>
        <v>-134181.87760000001</v>
      </c>
      <c r="E50" s="108"/>
      <c r="F50" s="107">
        <f t="shared" ref="F50:Y50" si="3">SUM(F46:F46,F44,F39,F16)</f>
        <v>-91465.511583166008</v>
      </c>
      <c r="G50" s="107">
        <f t="shared" si="3"/>
        <v>-21617.60837328478</v>
      </c>
      <c r="H50" s="107">
        <f t="shared" si="3"/>
        <v>-19027.274097627982</v>
      </c>
      <c r="I50" s="107">
        <f t="shared" si="3"/>
        <v>-416.73743312851354</v>
      </c>
      <c r="J50" s="107">
        <f t="shared" si="3"/>
        <v>-1654.7461127927127</v>
      </c>
      <c r="K50" s="107">
        <f t="shared" si="3"/>
        <v>0</v>
      </c>
      <c r="L50" s="107">
        <f t="shared" si="3"/>
        <v>0</v>
      </c>
      <c r="M50" s="107">
        <f t="shared" si="3"/>
        <v>0</v>
      </c>
      <c r="N50" s="107">
        <f t="shared" si="3"/>
        <v>0</v>
      </c>
      <c r="O50" s="107">
        <f t="shared" si="3"/>
        <v>0</v>
      </c>
      <c r="P50" s="107">
        <f t="shared" si="3"/>
        <v>0</v>
      </c>
      <c r="Q50" s="107">
        <f t="shared" si="3"/>
        <v>0</v>
      </c>
      <c r="R50" s="107">
        <f t="shared" si="3"/>
        <v>0</v>
      </c>
      <c r="S50" s="107">
        <f t="shared" si="3"/>
        <v>0</v>
      </c>
      <c r="T50" s="107">
        <f t="shared" si="3"/>
        <v>0</v>
      </c>
      <c r="U50" s="107">
        <f t="shared" si="3"/>
        <v>0</v>
      </c>
      <c r="V50" s="107">
        <f t="shared" si="3"/>
        <v>0</v>
      </c>
      <c r="W50" s="107">
        <f t="shared" si="3"/>
        <v>0</v>
      </c>
      <c r="X50" s="107">
        <f t="shared" si="3"/>
        <v>0</v>
      </c>
      <c r="Y50" s="107">
        <f t="shared" si="3"/>
        <v>0</v>
      </c>
    </row>
    <row r="51" spans="2:25" s="103" customFormat="1" x14ac:dyDescent="0.2">
      <c r="B51" s="318" t="s">
        <v>203</v>
      </c>
      <c r="C51" s="318"/>
      <c r="D51" s="107">
        <f>D10</f>
        <v>-8133.18</v>
      </c>
      <c r="E51" s="107"/>
      <c r="F51" s="107">
        <f t="shared" ref="F51:Y51" si="4">F10</f>
        <v>-1259.6838489647766</v>
      </c>
      <c r="G51" s="107">
        <f t="shared" si="4"/>
        <v>-431.25862934695488</v>
      </c>
      <c r="H51" s="107">
        <f t="shared" si="4"/>
        <v>-5931.4179053072176</v>
      </c>
      <c r="I51" s="107">
        <f t="shared" si="4"/>
        <v>-19.574528556007941</v>
      </c>
      <c r="J51" s="107">
        <f t="shared" si="4"/>
        <v>-491.2450878250437</v>
      </c>
      <c r="K51" s="107">
        <f t="shared" si="4"/>
        <v>0</v>
      </c>
      <c r="L51" s="107">
        <f t="shared" si="4"/>
        <v>0</v>
      </c>
      <c r="M51" s="107">
        <f t="shared" si="4"/>
        <v>0</v>
      </c>
      <c r="N51" s="107">
        <f t="shared" si="4"/>
        <v>0</v>
      </c>
      <c r="O51" s="107">
        <f t="shared" si="4"/>
        <v>0</v>
      </c>
      <c r="P51" s="107">
        <f t="shared" si="4"/>
        <v>0</v>
      </c>
      <c r="Q51" s="107">
        <f t="shared" si="4"/>
        <v>0</v>
      </c>
      <c r="R51" s="107">
        <f t="shared" si="4"/>
        <v>0</v>
      </c>
      <c r="S51" s="107">
        <f t="shared" si="4"/>
        <v>0</v>
      </c>
      <c r="T51" s="107">
        <f t="shared" si="4"/>
        <v>0</v>
      </c>
      <c r="U51" s="107">
        <f t="shared" si="4"/>
        <v>0</v>
      </c>
      <c r="V51" s="107">
        <f t="shared" si="4"/>
        <v>0</v>
      </c>
      <c r="W51" s="107">
        <f t="shared" si="4"/>
        <v>0</v>
      </c>
      <c r="X51" s="107">
        <f t="shared" si="4"/>
        <v>0</v>
      </c>
      <c r="Y51" s="107">
        <f t="shared" si="4"/>
        <v>0</v>
      </c>
    </row>
    <row r="52" spans="2:25" s="81" customFormat="1" x14ac:dyDescent="0.2">
      <c r="B52" s="319" t="s">
        <v>196</v>
      </c>
      <c r="C52" s="319"/>
      <c r="D52" s="109">
        <f>SUM(D50:D51)</f>
        <v>-142315.0576</v>
      </c>
      <c r="E52" s="110"/>
      <c r="F52" s="109">
        <f t="shared" ref="F52:Y52" si="5">SUM(F50:F51)</f>
        <v>-92725.195432130786</v>
      </c>
      <c r="G52" s="109">
        <f t="shared" si="5"/>
        <v>-22048.867002631734</v>
      </c>
      <c r="H52" s="109">
        <f t="shared" si="5"/>
        <v>-24958.6920029352</v>
      </c>
      <c r="I52" s="109">
        <f t="shared" si="5"/>
        <v>-436.31196168452146</v>
      </c>
      <c r="J52" s="109">
        <f t="shared" si="5"/>
        <v>-2145.9912006177565</v>
      </c>
      <c r="K52" s="109">
        <f t="shared" si="5"/>
        <v>0</v>
      </c>
      <c r="L52" s="109">
        <f t="shared" si="5"/>
        <v>0</v>
      </c>
      <c r="M52" s="109">
        <f t="shared" si="5"/>
        <v>0</v>
      </c>
      <c r="N52" s="109">
        <f t="shared" si="5"/>
        <v>0</v>
      </c>
      <c r="O52" s="109">
        <f t="shared" si="5"/>
        <v>0</v>
      </c>
      <c r="P52" s="109">
        <f t="shared" si="5"/>
        <v>0</v>
      </c>
      <c r="Q52" s="109">
        <f t="shared" si="5"/>
        <v>0</v>
      </c>
      <c r="R52" s="109">
        <f t="shared" si="5"/>
        <v>0</v>
      </c>
      <c r="S52" s="109">
        <f t="shared" si="5"/>
        <v>0</v>
      </c>
      <c r="T52" s="109">
        <f t="shared" si="5"/>
        <v>0</v>
      </c>
      <c r="U52" s="109">
        <f t="shared" si="5"/>
        <v>0</v>
      </c>
      <c r="V52" s="109">
        <f t="shared" si="5"/>
        <v>0</v>
      </c>
      <c r="W52" s="109">
        <f t="shared" si="5"/>
        <v>0</v>
      </c>
      <c r="X52" s="109">
        <f t="shared" si="5"/>
        <v>0</v>
      </c>
      <c r="Y52" s="109">
        <f t="shared" si="5"/>
        <v>0</v>
      </c>
    </row>
    <row r="53" spans="2:25" x14ac:dyDescent="0.2">
      <c r="D53" s="87"/>
    </row>
    <row r="54" spans="2:25" x14ac:dyDescent="0.2">
      <c r="B54" s="76" t="s">
        <v>291</v>
      </c>
      <c r="C54" s="76">
        <v>1575</v>
      </c>
      <c r="D54" s="75">
        <f>'2. 2013 Continuity Schedule'!CP82</f>
        <v>0</v>
      </c>
      <c r="E54" s="145"/>
      <c r="F54" s="75">
        <f>IFERROR(IF(F$4="",0,IF($E54="kWh",VLOOKUP(F$4,'4. Billing Determinants'!$B$19:$O$41,4,0)/'4. Billing Determinants'!$E$41*$D54,IF($E54="kW",VLOOKUP(F$4,'4. Billing Determinants'!$B$19:$O$41,5,0)/'4. Billing Determinants'!$F$41*$D54,IF($E54="Non-RPP kWh",VLOOKUP(F$4,'4. Billing Determinants'!$B$19:$O$41,6,0)/'4. Billing Determinants'!$G$41*$D54,IF($E54="Distribution Rev.",VLOOKUP(F$4,'4. Billing Determinants'!$B$19:$O$41,8,0)/'4. Billing Determinants'!$I$41*$D54, VLOOKUP(F$4,'4. Billing Determinants'!$B$19:$O$41,3,0)/'4. Billing Determinants'!$D$41*$D54))))),0)</f>
        <v>0</v>
      </c>
      <c r="G54" s="75">
        <f>IFERROR(IF(G$4="",0,IF($E54="kWh",VLOOKUP(G$4,'4. Billing Determinants'!$B$19:$O$41,4,0)/'4. Billing Determinants'!$E$41*$D54,IF($E54="kW",VLOOKUP(G$4,'4. Billing Determinants'!$B$19:$O$41,5,0)/'4. Billing Determinants'!$F$41*$D54,IF($E54="Non-RPP kWh",VLOOKUP(G$4,'4. Billing Determinants'!$B$19:$O$41,6,0)/'4. Billing Determinants'!$G$41*$D54,IF($E54="Distribution Rev.",VLOOKUP(G$4,'4. Billing Determinants'!$B$19:$O$41,8,0)/'4. Billing Determinants'!$I$41*$D54, VLOOKUP(G$4,'4. Billing Determinants'!$B$19:$O$41,3,0)/'4. Billing Determinants'!$D$41*$D54))))),0)</f>
        <v>0</v>
      </c>
      <c r="H54" s="75">
        <f>IFERROR(IF(H$4="",0,IF($E54="kWh",VLOOKUP(H$4,'4. Billing Determinants'!$B$19:$O$41,4,0)/'4. Billing Determinants'!$E$41*$D54,IF($E54="kW",VLOOKUP(H$4,'4. Billing Determinants'!$B$19:$O$41,5,0)/'4. Billing Determinants'!$F$41*$D54,IF($E54="Non-RPP kWh",VLOOKUP(H$4,'4. Billing Determinants'!$B$19:$O$41,6,0)/'4. Billing Determinants'!$G$41*$D54,IF($E54="Distribution Rev.",VLOOKUP(H$4,'4. Billing Determinants'!$B$19:$O$41,8,0)/'4. Billing Determinants'!$I$41*$D54, VLOOKUP(H$4,'4. Billing Determinants'!$B$19:$O$41,3,0)/'4. Billing Determinants'!$D$41*$D54))))),0)</f>
        <v>0</v>
      </c>
      <c r="I54" s="75">
        <f>IFERROR(IF(I$4="",0,IF($E54="kWh",VLOOKUP(I$4,'4. Billing Determinants'!$B$19:$O$41,4,0)/'4. Billing Determinants'!$E$41*$D54,IF($E54="kW",VLOOKUP(I$4,'4. Billing Determinants'!$B$19:$O$41,5,0)/'4. Billing Determinants'!$F$41*$D54,IF($E54="Non-RPP kWh",VLOOKUP(I$4,'4. Billing Determinants'!$B$19:$O$41,6,0)/'4. Billing Determinants'!$G$41*$D54,IF($E54="Distribution Rev.",VLOOKUP(I$4,'4. Billing Determinants'!$B$19:$O$41,8,0)/'4. Billing Determinants'!$I$41*$D54, VLOOKUP(I$4,'4. Billing Determinants'!$B$19:$O$41,3,0)/'4. Billing Determinants'!$D$41*$D54))))),0)</f>
        <v>0</v>
      </c>
      <c r="J54" s="75">
        <f>IFERROR(IF(J$4="",0,IF($E54="kWh",VLOOKUP(J$4,'4. Billing Determinants'!$B$19:$O$41,4,0)/'4. Billing Determinants'!$E$41*$D54,IF($E54="kW",VLOOKUP(J$4,'4. Billing Determinants'!$B$19:$O$41,5,0)/'4. Billing Determinants'!$F$41*$D54,IF($E54="Non-RPP kWh",VLOOKUP(J$4,'4. Billing Determinants'!$B$19:$O$41,6,0)/'4. Billing Determinants'!$G$41*$D54,IF($E54="Distribution Rev.",VLOOKUP(J$4,'4. Billing Determinants'!$B$19:$O$41,8,0)/'4. Billing Determinants'!$I$41*$D54, VLOOKUP(J$4,'4. Billing Determinants'!$B$19:$O$41,3,0)/'4. Billing Determinants'!$D$41*$D54))))),0)</f>
        <v>0</v>
      </c>
      <c r="K54" s="75">
        <f>IFERROR(IF(K$4="",0,IF($E54="kWh",VLOOKUP(K$4,'4. Billing Determinants'!$B$19:$O$41,4,0)/'4. Billing Determinants'!$E$41*$D54,IF($E54="kW",VLOOKUP(K$4,'4. Billing Determinants'!$B$19:$O$41,5,0)/'4. Billing Determinants'!$F$41*$D54,IF($E54="Non-RPP kWh",VLOOKUP(K$4,'4. Billing Determinants'!$B$19:$O$41,6,0)/'4. Billing Determinants'!$G$41*$D54,IF($E54="Distribution Rev.",VLOOKUP(K$4,'4. Billing Determinants'!$B$19:$O$41,8,0)/'4. Billing Determinants'!$I$41*$D54, VLOOKUP(K$4,'4. Billing Determinants'!$B$19:$O$41,3,0)/'4. Billing Determinants'!$D$41*$D54))))),0)</f>
        <v>0</v>
      </c>
      <c r="L54" s="75">
        <f>IFERROR(IF(L$4="",0,IF($E54="kWh",VLOOKUP(L$4,'4. Billing Determinants'!$B$19:$O$41,4,0)/'4. Billing Determinants'!$E$41*$D54,IF($E54="kW",VLOOKUP(L$4,'4. Billing Determinants'!$B$19:$O$41,5,0)/'4. Billing Determinants'!$F$41*$D54,IF($E54="Non-RPP kWh",VLOOKUP(L$4,'4. Billing Determinants'!$B$19:$O$41,6,0)/'4. Billing Determinants'!$G$41*$D54,IF($E54="Distribution Rev.",VLOOKUP(L$4,'4. Billing Determinants'!$B$19:$O$41,8,0)/'4. Billing Determinants'!$I$41*$D54, VLOOKUP(L$4,'4. Billing Determinants'!$B$19:$O$41,3,0)/'4. Billing Determinants'!$D$41*$D54))))),0)</f>
        <v>0</v>
      </c>
      <c r="M54" s="75">
        <f>IFERROR(IF(M$4="",0,IF($E54="kWh",VLOOKUP(M$4,'4. Billing Determinants'!$B$19:$O$41,4,0)/'4. Billing Determinants'!$E$41*$D54,IF($E54="kW",VLOOKUP(M$4,'4. Billing Determinants'!$B$19:$O$41,5,0)/'4. Billing Determinants'!$F$41*$D54,IF($E54="Non-RPP kWh",VLOOKUP(M$4,'4. Billing Determinants'!$B$19:$O$41,6,0)/'4. Billing Determinants'!$G$41*$D54,IF($E54="Distribution Rev.",VLOOKUP(M$4,'4. Billing Determinants'!$B$19:$O$41,8,0)/'4. Billing Determinants'!$I$41*$D54, VLOOKUP(M$4,'4. Billing Determinants'!$B$19:$O$41,3,0)/'4. Billing Determinants'!$D$41*$D54))))),0)</f>
        <v>0</v>
      </c>
      <c r="N54" s="75">
        <f>IFERROR(IF(N$4="",0,IF($E54="kWh",VLOOKUP(N$4,'4. Billing Determinants'!$B$19:$O$41,4,0)/'4. Billing Determinants'!$E$41*$D54,IF($E54="kW",VLOOKUP(N$4,'4. Billing Determinants'!$B$19:$O$41,5,0)/'4. Billing Determinants'!$F$41*$D54,IF($E54="Non-RPP kWh",VLOOKUP(N$4,'4. Billing Determinants'!$B$19:$O$41,6,0)/'4. Billing Determinants'!$G$41*$D54,IF($E54="Distribution Rev.",VLOOKUP(N$4,'4. Billing Determinants'!$B$19:$O$41,8,0)/'4. Billing Determinants'!$I$41*$D54, VLOOKUP(N$4,'4. Billing Determinants'!$B$19:$O$41,3,0)/'4. Billing Determinants'!$D$41*$D54))))),0)</f>
        <v>0</v>
      </c>
      <c r="O54" s="75">
        <f>IFERROR(IF(O$4="",0,IF($E54="kWh",VLOOKUP(O$4,'4. Billing Determinants'!$B$19:$O$41,4,0)/'4. Billing Determinants'!$E$41*$D54,IF($E54="kW",VLOOKUP(O$4,'4. Billing Determinants'!$B$19:$O$41,5,0)/'4. Billing Determinants'!$F$41*$D54,IF($E54="Non-RPP kWh",VLOOKUP(O$4,'4. Billing Determinants'!$B$19:$O$41,6,0)/'4. Billing Determinants'!$G$41*$D54,IF($E54="Distribution Rev.",VLOOKUP(O$4,'4. Billing Determinants'!$B$19:$O$41,8,0)/'4. Billing Determinants'!$I$41*$D54, VLOOKUP(O$4,'4. Billing Determinants'!$B$19:$O$41,3,0)/'4. Billing Determinants'!$D$41*$D54))))),0)</f>
        <v>0</v>
      </c>
      <c r="P54" s="75">
        <f>IFERROR(IF(P$4="",0,IF($E54="kWh",VLOOKUP(P$4,'4. Billing Determinants'!$B$19:$O$41,4,0)/'4. Billing Determinants'!$E$41*$D54,IF($E54="kW",VLOOKUP(P$4,'4. Billing Determinants'!$B$19:$O$41,5,0)/'4. Billing Determinants'!$F$41*$D54,IF($E54="Non-RPP kWh",VLOOKUP(P$4,'4. Billing Determinants'!$B$19:$O$41,6,0)/'4. Billing Determinants'!$G$41*$D54,IF($E54="Distribution Rev.",VLOOKUP(P$4,'4. Billing Determinants'!$B$19:$O$41,8,0)/'4. Billing Determinants'!$I$41*$D54, VLOOKUP(P$4,'4. Billing Determinants'!$B$19:$O$41,3,0)/'4. Billing Determinants'!$D$41*$D54))))),0)</f>
        <v>0</v>
      </c>
      <c r="Q54" s="75">
        <f>IFERROR(IF(Q$4="",0,IF($E54="kWh",VLOOKUP(Q$4,'4. Billing Determinants'!$B$19:$O$41,4,0)/'4. Billing Determinants'!$E$41*$D54,IF($E54="kW",VLOOKUP(Q$4,'4. Billing Determinants'!$B$19:$O$41,5,0)/'4. Billing Determinants'!$F$41*$D54,IF($E54="Non-RPP kWh",VLOOKUP(Q$4,'4. Billing Determinants'!$B$19:$O$41,6,0)/'4. Billing Determinants'!$G$41*$D54,IF($E54="Distribution Rev.",VLOOKUP(Q$4,'4. Billing Determinants'!$B$19:$O$41,8,0)/'4. Billing Determinants'!$I$41*$D54, VLOOKUP(Q$4,'4. Billing Determinants'!$B$19:$O$41,3,0)/'4. Billing Determinants'!$D$41*$D54))))),0)</f>
        <v>0</v>
      </c>
      <c r="R54" s="75">
        <f>IFERROR(IF(R$4="",0,IF($E54="kWh",VLOOKUP(R$4,'4. Billing Determinants'!$B$19:$O$41,4,0)/'4. Billing Determinants'!$E$41*$D54,IF($E54="kW",VLOOKUP(R$4,'4. Billing Determinants'!$B$19:$O$41,5,0)/'4. Billing Determinants'!$F$41*$D54,IF($E54="Non-RPP kWh",VLOOKUP(R$4,'4. Billing Determinants'!$B$19:$O$41,6,0)/'4. Billing Determinants'!$G$41*$D54,IF($E54="Distribution Rev.",VLOOKUP(R$4,'4. Billing Determinants'!$B$19:$O$41,8,0)/'4. Billing Determinants'!$I$41*$D54, VLOOKUP(R$4,'4. Billing Determinants'!$B$19:$O$41,3,0)/'4. Billing Determinants'!$D$41*$D54))))),0)</f>
        <v>0</v>
      </c>
      <c r="S54" s="75">
        <f>IFERROR(IF(S$4="",0,IF($E54="kWh",VLOOKUP(S$4,'4. Billing Determinants'!$B$19:$O$41,4,0)/'4. Billing Determinants'!$E$41*$D54,IF($E54="kW",VLOOKUP(S$4,'4. Billing Determinants'!$B$19:$O$41,5,0)/'4. Billing Determinants'!$F$41*$D54,IF($E54="Non-RPP kWh",VLOOKUP(S$4,'4. Billing Determinants'!$B$19:$O$41,6,0)/'4. Billing Determinants'!$G$41*$D54,IF($E54="Distribution Rev.",VLOOKUP(S$4,'4. Billing Determinants'!$B$19:$O$41,8,0)/'4. Billing Determinants'!$I$41*$D54, VLOOKUP(S$4,'4. Billing Determinants'!$B$19:$O$41,3,0)/'4. Billing Determinants'!$D$41*$D54))))),0)</f>
        <v>0</v>
      </c>
      <c r="T54" s="75">
        <f>IFERROR(IF(T$4="",0,IF($E54="kWh",VLOOKUP(T$4,'4. Billing Determinants'!$B$19:$O$41,4,0)/'4. Billing Determinants'!$E$41*$D54,IF($E54="kW",VLOOKUP(T$4,'4. Billing Determinants'!$B$19:$O$41,5,0)/'4. Billing Determinants'!$F$41*$D54,IF($E54="Non-RPP kWh",VLOOKUP(T$4,'4. Billing Determinants'!$B$19:$O$41,6,0)/'4. Billing Determinants'!$G$41*$D54,IF($E54="Distribution Rev.",VLOOKUP(T$4,'4. Billing Determinants'!$B$19:$O$41,8,0)/'4. Billing Determinants'!$I$41*$D54, VLOOKUP(T$4,'4. Billing Determinants'!$B$19:$O$41,3,0)/'4. Billing Determinants'!$D$41*$D54))))),0)</f>
        <v>0</v>
      </c>
      <c r="U54" s="75">
        <f>IFERROR(IF(U$4="",0,IF($E54="kWh",VLOOKUP(U$4,'4. Billing Determinants'!$B$19:$O$41,4,0)/'4. Billing Determinants'!$E$41*$D54,IF($E54="kW",VLOOKUP(U$4,'4. Billing Determinants'!$B$19:$O$41,5,0)/'4. Billing Determinants'!$F$41*$D54,IF($E54="Non-RPP kWh",VLOOKUP(U$4,'4. Billing Determinants'!$B$19:$O$41,6,0)/'4. Billing Determinants'!$G$41*$D54,IF($E54="Distribution Rev.",VLOOKUP(U$4,'4. Billing Determinants'!$B$19:$O$41,8,0)/'4. Billing Determinants'!$I$41*$D54, VLOOKUP(U$4,'4. Billing Determinants'!$B$19:$O$41,3,0)/'4. Billing Determinants'!$D$41*$D54))))),0)</f>
        <v>0</v>
      </c>
      <c r="V54" s="75">
        <f>IFERROR(IF(V$4="",0,IF($E54="kWh",VLOOKUP(V$4,'4. Billing Determinants'!$B$19:$O$41,4,0)/'4. Billing Determinants'!$E$41*$D54,IF($E54="kW",VLOOKUP(V$4,'4. Billing Determinants'!$B$19:$O$41,5,0)/'4. Billing Determinants'!$F$41*$D54,IF($E54="Non-RPP kWh",VLOOKUP(V$4,'4. Billing Determinants'!$B$19:$O$41,6,0)/'4. Billing Determinants'!$G$41*$D54,IF($E54="Distribution Rev.",VLOOKUP(V$4,'4. Billing Determinants'!$B$19:$O$41,8,0)/'4. Billing Determinants'!$I$41*$D54, VLOOKUP(V$4,'4. Billing Determinants'!$B$19:$O$41,3,0)/'4. Billing Determinants'!$D$41*$D54))))),0)</f>
        <v>0</v>
      </c>
      <c r="W54" s="75">
        <f>IFERROR(IF(W$4="",0,IF($E54="kWh",VLOOKUP(W$4,'4. Billing Determinants'!$B$19:$O$41,4,0)/'4. Billing Determinants'!$E$41*$D54,IF($E54="kW",VLOOKUP(W$4,'4. Billing Determinants'!$B$19:$O$41,5,0)/'4. Billing Determinants'!$F$41*$D54,IF($E54="Non-RPP kWh",VLOOKUP(W$4,'4. Billing Determinants'!$B$19:$O$41,6,0)/'4. Billing Determinants'!$G$41*$D54,IF($E54="Distribution Rev.",VLOOKUP(W$4,'4. Billing Determinants'!$B$19:$O$41,8,0)/'4. Billing Determinants'!$I$41*$D54, VLOOKUP(W$4,'4. Billing Determinants'!$B$19:$O$41,3,0)/'4. Billing Determinants'!$D$41*$D54))))),0)</f>
        <v>0</v>
      </c>
      <c r="X54" s="75">
        <f>IFERROR(IF(X$4="",0,IF($E54="kWh",VLOOKUP(X$4,'4. Billing Determinants'!$B$19:$O$41,4,0)/'4. Billing Determinants'!$E$41*$D54,IF($E54="kW",VLOOKUP(X$4,'4. Billing Determinants'!$B$19:$O$41,5,0)/'4. Billing Determinants'!$F$41*$D54,IF($E54="Non-RPP kWh",VLOOKUP(X$4,'4. Billing Determinants'!$B$19:$O$41,6,0)/'4. Billing Determinants'!$G$41*$D54,IF($E54="Distribution Rev.",VLOOKUP(X$4,'4. Billing Determinants'!$B$19:$O$41,8,0)/'4. Billing Determinants'!$I$41*$D54, VLOOKUP(X$4,'4. Billing Determinants'!$B$19:$O$41,3,0)/'4. Billing Determinants'!$D$41*$D54))))),0)</f>
        <v>0</v>
      </c>
      <c r="Y54" s="75">
        <f>IFERROR(IF(Y$4="",0,IF($E54="kWh",VLOOKUP(Y$4,'4. Billing Determinants'!$B$19:$O$41,4,0)/'4. Billing Determinants'!$E$41*$D54,IF($E54="kW",VLOOKUP(Y$4,'4. Billing Determinants'!$B$19:$O$41,5,0)/'4. Billing Determinants'!$F$41*$D54,IF($E54="Non-RPP kWh",VLOOKUP(Y$4,'4. Billing Determinants'!$B$19:$O$41,6,0)/'4. Billing Determinants'!$G$41*$D54,IF($E54="Distribution Rev.",VLOOKUP(Y$4,'4. Billing Determinants'!$B$19:$O$41,8,0)/'4. Billing Determinants'!$I$41*$D54, VLOOKUP(Y$4,'4. Billing Determinants'!$B$19:$O$41,3,0)/'4. Billing Determinants'!$D$41*$D54))))),0)</f>
        <v>0</v>
      </c>
    </row>
    <row r="55" spans="2:25" x14ac:dyDescent="0.2">
      <c r="B55" s="76" t="s">
        <v>292</v>
      </c>
      <c r="C55" s="76">
        <v>1576</v>
      </c>
      <c r="D55" s="75">
        <f>'2. 2013 Continuity Schedule'!CP83</f>
        <v>39272.430686586398</v>
      </c>
      <c r="E55" s="145"/>
      <c r="F55" s="75">
        <f>IFERROR(IF(F$4="",0,IF($E55="kWh",VLOOKUP(F$4,'4. Billing Determinants'!$B$19:$O$41,4,0)/'4. Billing Determinants'!$E$41*$D55,IF($E55="kW",VLOOKUP(F$4,'4. Billing Determinants'!$B$19:$O$41,5,0)/'4. Billing Determinants'!$F$41*$D55,IF($E55="Non-RPP kWh",VLOOKUP(F$4,'4. Billing Determinants'!$B$19:$O$41,6,0)/'4. Billing Determinants'!$G$41*$D55,IF($E55="Distribution Rev.",VLOOKUP(F$4,'4. Billing Determinants'!$B$19:$O$41,8,0)/'4. Billing Determinants'!$I$41*$D55, VLOOKUP(F$4,'4. Billing Determinants'!$B$19:$O$41,3,0)/'4. Billing Determinants'!$D$41*$D55))))),0)</f>
        <v>29454.3230149398</v>
      </c>
      <c r="G55" s="75">
        <f>IFERROR(IF(G$4="",0,IF($E55="kWh",VLOOKUP(G$4,'4. Billing Determinants'!$B$19:$O$41,4,0)/'4. Billing Determinants'!$E$41*$D55,IF($E55="kW",VLOOKUP(G$4,'4. Billing Determinants'!$B$19:$O$41,5,0)/'4. Billing Determinants'!$F$41*$D55,IF($E55="Non-RPP kWh",VLOOKUP(G$4,'4. Billing Determinants'!$B$19:$O$41,6,0)/'4. Billing Determinants'!$G$41*$D55,IF($E55="Distribution Rev.",VLOOKUP(G$4,'4. Billing Determinants'!$B$19:$O$41,8,0)/'4. Billing Determinants'!$I$41*$D55, VLOOKUP(G$4,'4. Billing Determinants'!$B$19:$O$41,3,0)/'4. Billing Determinants'!$D$41*$D55))))),0)</f>
        <v>2586.3135980679799</v>
      </c>
      <c r="H55" s="75">
        <f>IFERROR(IF(H$4="",0,IF($E55="kWh",VLOOKUP(H$4,'4. Billing Determinants'!$B$19:$O$41,4,0)/'4. Billing Determinants'!$E$41*$D55,IF($E55="kW",VLOOKUP(H$4,'4. Billing Determinants'!$B$19:$O$41,5,0)/'4. Billing Determinants'!$F$41*$D55,IF($E55="Non-RPP kWh",VLOOKUP(H$4,'4. Billing Determinants'!$B$19:$O$41,6,0)/'4. Billing Determinants'!$G$41*$D55,IF($E55="Distribution Rev.",VLOOKUP(H$4,'4. Billing Determinants'!$B$19:$O$41,8,0)/'4. Billing Determinants'!$I$41*$D55, VLOOKUP(H$4,'4. Billing Determinants'!$B$19:$O$41,3,0)/'4. Billing Determinants'!$D$41*$D55))))),0)</f>
        <v>181.20668521495404</v>
      </c>
      <c r="I55" s="75">
        <f>IFERROR(IF(I$4="",0,IF($E55="kWh",VLOOKUP(I$4,'4. Billing Determinants'!$B$19:$O$41,4,0)/'4. Billing Determinants'!$E$41*$D55,IF($E55="kW",VLOOKUP(I$4,'4. Billing Determinants'!$B$19:$O$41,5,0)/'4. Billing Determinants'!$F$41*$D55,IF($E55="Non-RPP kWh",VLOOKUP(I$4,'4. Billing Determinants'!$B$19:$O$41,6,0)/'4. Billing Determinants'!$G$41*$D55,IF($E55="Distribution Rev.",VLOOKUP(I$4,'4. Billing Determinants'!$B$19:$O$41,8,0)/'4. Billing Determinants'!$I$41*$D55, VLOOKUP(I$4,'4. Billing Determinants'!$B$19:$O$41,3,0)/'4. Billing Determinants'!$D$41*$D55))))),0)</f>
        <v>312.99336537128426</v>
      </c>
      <c r="J55" s="75">
        <f>IFERROR(IF(J$4="",0,IF($E55="kWh",VLOOKUP(J$4,'4. Billing Determinants'!$B$19:$O$41,4,0)/'4. Billing Determinants'!$E$41*$D55,IF($E55="kW",VLOOKUP(J$4,'4. Billing Determinants'!$B$19:$O$41,5,0)/'4. Billing Determinants'!$F$41*$D55,IF($E55="Non-RPP kWh",VLOOKUP(J$4,'4. Billing Determinants'!$B$19:$O$41,6,0)/'4. Billing Determinants'!$G$41*$D55,IF($E55="Distribution Rev.",VLOOKUP(J$4,'4. Billing Determinants'!$B$19:$O$41,8,0)/'4. Billing Determinants'!$I$41*$D55, VLOOKUP(J$4,'4. Billing Determinants'!$B$19:$O$41,3,0)/'4. Billing Determinants'!$D$41*$D55))))),0)</f>
        <v>6737.5940229923817</v>
      </c>
      <c r="K55" s="75">
        <f>IFERROR(IF(K$4="",0,IF($E55="kWh",VLOOKUP(K$4,'4. Billing Determinants'!$B$19:$O$41,4,0)/'4. Billing Determinants'!$E$41*$D55,IF($E55="kW",VLOOKUP(K$4,'4. Billing Determinants'!$B$19:$O$41,5,0)/'4. Billing Determinants'!$F$41*$D55,IF($E55="Non-RPP kWh",VLOOKUP(K$4,'4. Billing Determinants'!$B$19:$O$41,6,0)/'4. Billing Determinants'!$G$41*$D55,IF($E55="Distribution Rev.",VLOOKUP(K$4,'4. Billing Determinants'!$B$19:$O$41,8,0)/'4. Billing Determinants'!$I$41*$D55, VLOOKUP(K$4,'4. Billing Determinants'!$B$19:$O$41,3,0)/'4. Billing Determinants'!$D$41*$D55))))),0)</f>
        <v>0</v>
      </c>
      <c r="L55" s="75">
        <f>IFERROR(IF(L$4="",0,IF($E55="kWh",VLOOKUP(L$4,'4. Billing Determinants'!$B$19:$O$41,4,0)/'4. Billing Determinants'!$E$41*$D55,IF($E55="kW",VLOOKUP(L$4,'4. Billing Determinants'!$B$19:$O$41,5,0)/'4. Billing Determinants'!$F$41*$D55,IF($E55="Non-RPP kWh",VLOOKUP(L$4,'4. Billing Determinants'!$B$19:$O$41,6,0)/'4. Billing Determinants'!$G$41*$D55,IF($E55="Distribution Rev.",VLOOKUP(L$4,'4. Billing Determinants'!$B$19:$O$41,8,0)/'4. Billing Determinants'!$I$41*$D55, VLOOKUP(L$4,'4. Billing Determinants'!$B$19:$O$41,3,0)/'4. Billing Determinants'!$D$41*$D55))))),0)</f>
        <v>0</v>
      </c>
      <c r="M55" s="75">
        <f>IFERROR(IF(M$4="",0,IF($E55="kWh",VLOOKUP(M$4,'4. Billing Determinants'!$B$19:$O$41,4,0)/'4. Billing Determinants'!$E$41*$D55,IF($E55="kW",VLOOKUP(M$4,'4. Billing Determinants'!$B$19:$O$41,5,0)/'4. Billing Determinants'!$F$41*$D55,IF($E55="Non-RPP kWh",VLOOKUP(M$4,'4. Billing Determinants'!$B$19:$O$41,6,0)/'4. Billing Determinants'!$G$41*$D55,IF($E55="Distribution Rev.",VLOOKUP(M$4,'4. Billing Determinants'!$B$19:$O$41,8,0)/'4. Billing Determinants'!$I$41*$D55, VLOOKUP(M$4,'4. Billing Determinants'!$B$19:$O$41,3,0)/'4. Billing Determinants'!$D$41*$D55))))),0)</f>
        <v>0</v>
      </c>
      <c r="N55" s="75">
        <f>IFERROR(IF(N$4="",0,IF($E55="kWh",VLOOKUP(N$4,'4. Billing Determinants'!$B$19:$O$41,4,0)/'4. Billing Determinants'!$E$41*$D55,IF($E55="kW",VLOOKUP(N$4,'4. Billing Determinants'!$B$19:$O$41,5,0)/'4. Billing Determinants'!$F$41*$D55,IF($E55="Non-RPP kWh",VLOOKUP(N$4,'4. Billing Determinants'!$B$19:$O$41,6,0)/'4. Billing Determinants'!$G$41*$D55,IF($E55="Distribution Rev.",VLOOKUP(N$4,'4. Billing Determinants'!$B$19:$O$41,8,0)/'4. Billing Determinants'!$I$41*$D55, VLOOKUP(N$4,'4. Billing Determinants'!$B$19:$O$41,3,0)/'4. Billing Determinants'!$D$41*$D55))))),0)</f>
        <v>0</v>
      </c>
      <c r="O55" s="75">
        <f>IFERROR(IF(O$4="",0,IF($E55="kWh",VLOOKUP(O$4,'4. Billing Determinants'!$B$19:$O$41,4,0)/'4. Billing Determinants'!$E$41*$D55,IF($E55="kW",VLOOKUP(O$4,'4. Billing Determinants'!$B$19:$O$41,5,0)/'4. Billing Determinants'!$F$41*$D55,IF($E55="Non-RPP kWh",VLOOKUP(O$4,'4. Billing Determinants'!$B$19:$O$41,6,0)/'4. Billing Determinants'!$G$41*$D55,IF($E55="Distribution Rev.",VLOOKUP(O$4,'4. Billing Determinants'!$B$19:$O$41,8,0)/'4. Billing Determinants'!$I$41*$D55, VLOOKUP(O$4,'4. Billing Determinants'!$B$19:$O$41,3,0)/'4. Billing Determinants'!$D$41*$D55))))),0)</f>
        <v>0</v>
      </c>
      <c r="P55" s="75">
        <f>IFERROR(IF(P$4="",0,IF($E55="kWh",VLOOKUP(P$4,'4. Billing Determinants'!$B$19:$O$41,4,0)/'4. Billing Determinants'!$E$41*$D55,IF($E55="kW",VLOOKUP(P$4,'4. Billing Determinants'!$B$19:$O$41,5,0)/'4. Billing Determinants'!$F$41*$D55,IF($E55="Non-RPP kWh",VLOOKUP(P$4,'4. Billing Determinants'!$B$19:$O$41,6,0)/'4. Billing Determinants'!$G$41*$D55,IF($E55="Distribution Rev.",VLOOKUP(P$4,'4. Billing Determinants'!$B$19:$O$41,8,0)/'4. Billing Determinants'!$I$41*$D55, VLOOKUP(P$4,'4. Billing Determinants'!$B$19:$O$41,3,0)/'4. Billing Determinants'!$D$41*$D55))))),0)</f>
        <v>0</v>
      </c>
      <c r="Q55" s="75">
        <f>IFERROR(IF(Q$4="",0,IF($E55="kWh",VLOOKUP(Q$4,'4. Billing Determinants'!$B$19:$O$41,4,0)/'4. Billing Determinants'!$E$41*$D55,IF($E55="kW",VLOOKUP(Q$4,'4. Billing Determinants'!$B$19:$O$41,5,0)/'4. Billing Determinants'!$F$41*$D55,IF($E55="Non-RPP kWh",VLOOKUP(Q$4,'4. Billing Determinants'!$B$19:$O$41,6,0)/'4. Billing Determinants'!$G$41*$D55,IF($E55="Distribution Rev.",VLOOKUP(Q$4,'4. Billing Determinants'!$B$19:$O$41,8,0)/'4. Billing Determinants'!$I$41*$D55, VLOOKUP(Q$4,'4. Billing Determinants'!$B$19:$O$41,3,0)/'4. Billing Determinants'!$D$41*$D55))))),0)</f>
        <v>0</v>
      </c>
      <c r="R55" s="75">
        <f>IFERROR(IF(R$4="",0,IF($E55="kWh",VLOOKUP(R$4,'4. Billing Determinants'!$B$19:$O$41,4,0)/'4. Billing Determinants'!$E$41*$D55,IF($E55="kW",VLOOKUP(R$4,'4. Billing Determinants'!$B$19:$O$41,5,0)/'4. Billing Determinants'!$F$41*$D55,IF($E55="Non-RPP kWh",VLOOKUP(R$4,'4. Billing Determinants'!$B$19:$O$41,6,0)/'4. Billing Determinants'!$G$41*$D55,IF($E55="Distribution Rev.",VLOOKUP(R$4,'4. Billing Determinants'!$B$19:$O$41,8,0)/'4. Billing Determinants'!$I$41*$D55, VLOOKUP(R$4,'4. Billing Determinants'!$B$19:$O$41,3,0)/'4. Billing Determinants'!$D$41*$D55))))),0)</f>
        <v>0</v>
      </c>
      <c r="S55" s="75">
        <f>IFERROR(IF(S$4="",0,IF($E55="kWh",VLOOKUP(S$4,'4. Billing Determinants'!$B$19:$O$41,4,0)/'4. Billing Determinants'!$E$41*$D55,IF($E55="kW",VLOOKUP(S$4,'4. Billing Determinants'!$B$19:$O$41,5,0)/'4. Billing Determinants'!$F$41*$D55,IF($E55="Non-RPP kWh",VLOOKUP(S$4,'4. Billing Determinants'!$B$19:$O$41,6,0)/'4. Billing Determinants'!$G$41*$D55,IF($E55="Distribution Rev.",VLOOKUP(S$4,'4. Billing Determinants'!$B$19:$O$41,8,0)/'4. Billing Determinants'!$I$41*$D55, VLOOKUP(S$4,'4. Billing Determinants'!$B$19:$O$41,3,0)/'4. Billing Determinants'!$D$41*$D55))))),0)</f>
        <v>0</v>
      </c>
      <c r="T55" s="75">
        <f>IFERROR(IF(T$4="",0,IF($E55="kWh",VLOOKUP(T$4,'4. Billing Determinants'!$B$19:$O$41,4,0)/'4. Billing Determinants'!$E$41*$D55,IF($E55="kW",VLOOKUP(T$4,'4. Billing Determinants'!$B$19:$O$41,5,0)/'4. Billing Determinants'!$F$41*$D55,IF($E55="Non-RPP kWh",VLOOKUP(T$4,'4. Billing Determinants'!$B$19:$O$41,6,0)/'4. Billing Determinants'!$G$41*$D55,IF($E55="Distribution Rev.",VLOOKUP(T$4,'4. Billing Determinants'!$B$19:$O$41,8,0)/'4. Billing Determinants'!$I$41*$D55, VLOOKUP(T$4,'4. Billing Determinants'!$B$19:$O$41,3,0)/'4. Billing Determinants'!$D$41*$D55))))),0)</f>
        <v>0</v>
      </c>
      <c r="U55" s="75">
        <f>IFERROR(IF(U$4="",0,IF($E55="kWh",VLOOKUP(U$4,'4. Billing Determinants'!$B$19:$O$41,4,0)/'4. Billing Determinants'!$E$41*$D55,IF($E55="kW",VLOOKUP(U$4,'4. Billing Determinants'!$B$19:$O$41,5,0)/'4. Billing Determinants'!$F$41*$D55,IF($E55="Non-RPP kWh",VLOOKUP(U$4,'4. Billing Determinants'!$B$19:$O$41,6,0)/'4. Billing Determinants'!$G$41*$D55,IF($E55="Distribution Rev.",VLOOKUP(U$4,'4. Billing Determinants'!$B$19:$O$41,8,0)/'4. Billing Determinants'!$I$41*$D55, VLOOKUP(U$4,'4. Billing Determinants'!$B$19:$O$41,3,0)/'4. Billing Determinants'!$D$41*$D55))))),0)</f>
        <v>0</v>
      </c>
      <c r="V55" s="75">
        <f>IFERROR(IF(V$4="",0,IF($E55="kWh",VLOOKUP(V$4,'4. Billing Determinants'!$B$19:$O$41,4,0)/'4. Billing Determinants'!$E$41*$D55,IF($E55="kW",VLOOKUP(V$4,'4. Billing Determinants'!$B$19:$O$41,5,0)/'4. Billing Determinants'!$F$41*$D55,IF($E55="Non-RPP kWh",VLOOKUP(V$4,'4. Billing Determinants'!$B$19:$O$41,6,0)/'4. Billing Determinants'!$G$41*$D55,IF($E55="Distribution Rev.",VLOOKUP(V$4,'4. Billing Determinants'!$B$19:$O$41,8,0)/'4. Billing Determinants'!$I$41*$D55, VLOOKUP(V$4,'4. Billing Determinants'!$B$19:$O$41,3,0)/'4. Billing Determinants'!$D$41*$D55))))),0)</f>
        <v>0</v>
      </c>
      <c r="W55" s="75">
        <f>IFERROR(IF(W$4="",0,IF($E55="kWh",VLOOKUP(W$4,'4. Billing Determinants'!$B$19:$O$41,4,0)/'4. Billing Determinants'!$E$41*$D55,IF($E55="kW",VLOOKUP(W$4,'4. Billing Determinants'!$B$19:$O$41,5,0)/'4. Billing Determinants'!$F$41*$D55,IF($E55="Non-RPP kWh",VLOOKUP(W$4,'4. Billing Determinants'!$B$19:$O$41,6,0)/'4. Billing Determinants'!$G$41*$D55,IF($E55="Distribution Rev.",VLOOKUP(W$4,'4. Billing Determinants'!$B$19:$O$41,8,0)/'4. Billing Determinants'!$I$41*$D55, VLOOKUP(W$4,'4. Billing Determinants'!$B$19:$O$41,3,0)/'4. Billing Determinants'!$D$41*$D55))))),0)</f>
        <v>0</v>
      </c>
      <c r="X55" s="75">
        <f>IFERROR(IF(X$4="",0,IF($E55="kWh",VLOOKUP(X$4,'4. Billing Determinants'!$B$19:$O$41,4,0)/'4. Billing Determinants'!$E$41*$D55,IF($E55="kW",VLOOKUP(X$4,'4. Billing Determinants'!$B$19:$O$41,5,0)/'4. Billing Determinants'!$F$41*$D55,IF($E55="Non-RPP kWh",VLOOKUP(X$4,'4. Billing Determinants'!$B$19:$O$41,6,0)/'4. Billing Determinants'!$G$41*$D55,IF($E55="Distribution Rev.",VLOOKUP(X$4,'4. Billing Determinants'!$B$19:$O$41,8,0)/'4. Billing Determinants'!$I$41*$D55, VLOOKUP(X$4,'4. Billing Determinants'!$B$19:$O$41,3,0)/'4. Billing Determinants'!$D$41*$D55))))),0)</f>
        <v>0</v>
      </c>
      <c r="Y55" s="75">
        <f>IFERROR(IF(Y$4="",0,IF($E55="kWh",VLOOKUP(Y$4,'4. Billing Determinants'!$B$19:$O$41,4,0)/'4. Billing Determinants'!$E$41*$D55,IF($E55="kW",VLOOKUP(Y$4,'4. Billing Determinants'!$B$19:$O$41,5,0)/'4. Billing Determinants'!$F$41*$D55,IF($E55="Non-RPP kWh",VLOOKUP(Y$4,'4. Billing Determinants'!$B$19:$O$41,6,0)/'4. Billing Determinants'!$G$41*$D55,IF($E55="Distribution Rev.",VLOOKUP(Y$4,'4. Billing Determinants'!$B$19:$O$41,8,0)/'4. Billing Determinants'!$I$41*$D55, VLOOKUP(Y$4,'4. Billing Determinants'!$B$19:$O$41,3,0)/'4. Billing Determinants'!$D$41*$D55))))),0)</f>
        <v>0</v>
      </c>
    </row>
    <row r="56" spans="2:25" x14ac:dyDescent="0.2">
      <c r="B56" s="93" t="s">
        <v>205</v>
      </c>
      <c r="C56" s="93"/>
      <c r="D56" s="94">
        <f>SUM(D54:D55)</f>
        <v>39272.430686586398</v>
      </c>
      <c r="E56" s="94"/>
      <c r="F56" s="94">
        <f>SUM(F54:F55)</f>
        <v>29454.3230149398</v>
      </c>
      <c r="G56" s="94">
        <f t="shared" ref="G56:Y56" si="6">SUM(G54:G55)</f>
        <v>2586.3135980679799</v>
      </c>
      <c r="H56" s="94">
        <f t="shared" si="6"/>
        <v>181.20668521495404</v>
      </c>
      <c r="I56" s="94">
        <f t="shared" si="6"/>
        <v>312.99336537128426</v>
      </c>
      <c r="J56" s="94">
        <f t="shared" si="6"/>
        <v>6737.5940229923817</v>
      </c>
      <c r="K56" s="94">
        <f t="shared" si="6"/>
        <v>0</v>
      </c>
      <c r="L56" s="94">
        <f t="shared" si="6"/>
        <v>0</v>
      </c>
      <c r="M56" s="94">
        <f t="shared" si="6"/>
        <v>0</v>
      </c>
      <c r="N56" s="94">
        <f t="shared" si="6"/>
        <v>0</v>
      </c>
      <c r="O56" s="94">
        <f t="shared" si="6"/>
        <v>0</v>
      </c>
      <c r="P56" s="94">
        <f t="shared" si="6"/>
        <v>0</v>
      </c>
      <c r="Q56" s="94">
        <f t="shared" si="6"/>
        <v>0</v>
      </c>
      <c r="R56" s="94">
        <f t="shared" si="6"/>
        <v>0</v>
      </c>
      <c r="S56" s="94">
        <f t="shared" si="6"/>
        <v>0</v>
      </c>
      <c r="T56" s="94">
        <f t="shared" si="6"/>
        <v>0</v>
      </c>
      <c r="U56" s="94">
        <f t="shared" si="6"/>
        <v>0</v>
      </c>
      <c r="V56" s="94">
        <f t="shared" si="6"/>
        <v>0</v>
      </c>
      <c r="W56" s="94">
        <f t="shared" si="6"/>
        <v>0</v>
      </c>
      <c r="X56" s="94">
        <f t="shared" si="6"/>
        <v>0</v>
      </c>
      <c r="Y56" s="94">
        <f t="shared" si="6"/>
        <v>0</v>
      </c>
    </row>
  </sheetData>
  <sheetProtection password="F8BD" sheet="1" objects="1" scenarios="1"/>
  <mergeCells count="5">
    <mergeCell ref="B47:C47"/>
    <mergeCell ref="B48:C48"/>
    <mergeCell ref="B50:C50"/>
    <mergeCell ref="B51:C51"/>
    <mergeCell ref="B52:C52"/>
  </mergeCells>
  <dataValidations count="4">
    <dataValidation type="list" allowBlank="1" showInputMessage="1" showErrorMessage="1" sqref="E5:E11">
      <formula1>"kWh, kW, Non-RPP kWh"</formula1>
    </dataValidation>
    <dataValidation type="list" allowBlank="1" showInputMessage="1" showErrorMessage="1" sqref="E41:E44 E39 E54:E55">
      <formula1>"kWh, kW, Non-RPP kWh, Distribution Rev."</formula1>
    </dataValidation>
    <dataValidation type="list" allowBlank="1" showInputMessage="1" showErrorMessage="1" sqref="E18:E38">
      <formula1>"kWh, kW, Non-RPP kWh, Distribution Rev., # of Customers"</formula1>
    </dataValidation>
    <dataValidation type="list" allowBlank="1" showInputMessage="1" showErrorMessage="1" sqref="E12:E15">
      <formula1>"kWh, kW, Non-RPP kWh, %"</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95"/>
  <sheetViews>
    <sheetView showGridLines="0" tabSelected="1" topLeftCell="A19" workbookViewId="0">
      <selection activeCell="K33" sqref="K33"/>
    </sheetView>
  </sheetViews>
  <sheetFormatPr defaultRowHeight="12.75" x14ac:dyDescent="0.2"/>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x14ac:dyDescent="0.2">
      <c r="B13" s="116" t="s">
        <v>165</v>
      </c>
      <c r="C13" s="117"/>
      <c r="D13" s="118">
        <v>2</v>
      </c>
    </row>
    <row r="16" spans="2:4" ht="18" x14ac:dyDescent="0.25">
      <c r="B16" s="120" t="s">
        <v>167</v>
      </c>
    </row>
    <row r="18" spans="2:7" ht="12.75" customHeight="1" x14ac:dyDescent="0.2">
      <c r="B18" s="314" t="s">
        <v>158</v>
      </c>
      <c r="C18" s="313" t="s">
        <v>143</v>
      </c>
      <c r="D18" s="320" t="s">
        <v>166</v>
      </c>
      <c r="E18" s="320" t="s">
        <v>204</v>
      </c>
      <c r="F18" s="322" t="s">
        <v>164</v>
      </c>
    </row>
    <row r="19" spans="2:7" ht="27" customHeight="1" x14ac:dyDescent="0.2">
      <c r="B19" s="315"/>
      <c r="C19" s="313"/>
      <c r="D19" s="321"/>
      <c r="E19" s="321"/>
      <c r="F19" s="322"/>
    </row>
    <row r="20" spans="2:7" x14ac:dyDescent="0.2">
      <c r="B20" s="101" t="str">
        <f>IF(ISBLANK('4. Billing Determinants'!B21), "", '4. Billing Determinants'!B21)</f>
        <v>Residential</v>
      </c>
      <c r="C20" s="145" t="s">
        <v>303</v>
      </c>
      <c r="D20" s="104">
        <f>IF(C20="", 0, IF(C20="kWh", '4. Billing Determinants'!E21, IF(C20="kW", '4. Billing Determinants'!F21, '4. Billing Determinants'!D21)))</f>
        <v>19634780</v>
      </c>
      <c r="E20" s="105">
        <f>HLOOKUP($B20, '5. Allocation of Balances'!$C$4:$Y$50, 47,FALSE)</f>
        <v>-91465.511583166008</v>
      </c>
      <c r="F20" s="115">
        <f>IF(ISERROR(E20/D20), 0, IF(C20="# of Customers", E20/D20/12/$D$13, E20/D20/$D$13))</f>
        <v>-2.3291707771405132E-3</v>
      </c>
      <c r="G20" t="str">
        <f>IF(C20="", "", IF(C20="# of Customers", "per customer per month", "$/"&amp;C20))</f>
        <v>$/kWh</v>
      </c>
    </row>
    <row r="21" spans="2:7" x14ac:dyDescent="0.2">
      <c r="B21" s="101" t="str">
        <f>IF(ISBLANK('4. Billing Determinants'!B22), "", '4. Billing Determinants'!B22)</f>
        <v>General Service &lt; 50 kW</v>
      </c>
      <c r="C21" s="145" t="s">
        <v>303</v>
      </c>
      <c r="D21" s="104">
        <f>IF(C21="", 0, IF(C21="kWh", '4. Billing Determinants'!E22, IF(C21="kW", '4. Billing Determinants'!F22, '4. Billing Determinants'!D22)))</f>
        <v>4742923</v>
      </c>
      <c r="E21" s="105">
        <f>HLOOKUP($B21, '5. Allocation of Balances'!$C$4:$Y$50, 47,FALSE)</f>
        <v>-21617.60837328478</v>
      </c>
      <c r="F21" s="115">
        <f t="shared" ref="F21:F39" si="0">IF(ISERROR(E21/D21), 0, IF(C21="# of Customers", E21/D21/12/$D$13, E21/D21/$D$13))</f>
        <v>-2.2789330939259164E-3</v>
      </c>
      <c r="G21" t="str">
        <f t="shared" ref="G21:G39" si="1">IF(C21="", "", IF(C21="# of Customers", "per customer per month", "$/"&amp;C21))</f>
        <v>$/kWh</v>
      </c>
    </row>
    <row r="22" spans="2:7" x14ac:dyDescent="0.2">
      <c r="B22" s="101" t="str">
        <f>IF(ISBLANK('4. Billing Determinants'!B23), "", '4. Billing Determinants'!B23)</f>
        <v>General Service &gt; 50 to 4999 kW</v>
      </c>
      <c r="C22" s="145" t="s">
        <v>304</v>
      </c>
      <c r="D22" s="104">
        <f>IF(C22="", 0, IF(C22="kWh", '4. Billing Determinants'!E23, IF(C22="kW", '4. Billing Determinants'!F23, '4. Billing Determinants'!D23)))</f>
        <v>12486</v>
      </c>
      <c r="E22" s="105">
        <f>HLOOKUP($B22, '5. Allocation of Balances'!$C$4:$Y$50, 47,FALSE)</f>
        <v>-19027.274097627982</v>
      </c>
      <c r="F22" s="115">
        <f t="shared" si="0"/>
        <v>-0.7619443415676751</v>
      </c>
      <c r="G22" t="str">
        <f t="shared" si="1"/>
        <v>$/kW</v>
      </c>
    </row>
    <row r="23" spans="2:7" x14ac:dyDescent="0.2">
      <c r="B23" s="101" t="str">
        <f>IF(ISBLANK('4. Billing Determinants'!B24), "", '4. Billing Determinants'!B24)</f>
        <v>Unmetered Scattered Load</v>
      </c>
      <c r="C23" s="145" t="s">
        <v>303</v>
      </c>
      <c r="D23" s="104">
        <f>IF(C23="", 0, IF(C23="kWh", '4. Billing Determinants'!E24, IF(C23="kW", '4. Billing Determinants'!F24, '4. Billing Determinants'!D24)))</f>
        <v>89208</v>
      </c>
      <c r="E23" s="105">
        <f>HLOOKUP($B23, '5. Allocation of Balances'!$C$4:$Y$50, 47,FALSE)</f>
        <v>-416.73743312851354</v>
      </c>
      <c r="F23" s="115">
        <f t="shared" si="0"/>
        <v>-2.3357626733505601E-3</v>
      </c>
      <c r="G23" t="str">
        <f t="shared" si="1"/>
        <v>$/kWh</v>
      </c>
    </row>
    <row r="24" spans="2:7" x14ac:dyDescent="0.2">
      <c r="B24" s="101" t="str">
        <f>IF(ISBLANK('4. Billing Determinants'!B25), "", '4. Billing Determinants'!B25)</f>
        <v>Street Lighting</v>
      </c>
      <c r="C24" s="145" t="s">
        <v>304</v>
      </c>
      <c r="D24" s="104">
        <f>IF(C24="", 0, IF(C24="kWh", '4. Billing Determinants'!E25, IF(C24="kW", '4. Billing Determinants'!F25, '4. Billing Determinants'!D25)))</f>
        <v>1003</v>
      </c>
      <c r="E24" s="105">
        <f>HLOOKUP($B24, '5. Allocation of Balances'!$C$4:$Y$50, 47,FALSE)</f>
        <v>-1654.7461127927127</v>
      </c>
      <c r="F24" s="115">
        <f t="shared" si="0"/>
        <v>-0.82489836131241911</v>
      </c>
      <c r="G24" t="str">
        <f t="shared" si="1"/>
        <v>$/kW</v>
      </c>
    </row>
    <row r="25" spans="2:7" x14ac:dyDescent="0.2">
      <c r="B25" s="101" t="str">
        <f>IF(ISBLANK('4. Billing Determinants'!B26), "", '4. Billing Determinants'!B26)</f>
        <v/>
      </c>
      <c r="C25" s="145" t="str">
        <f>IF(ISBLANK('4. Billing Determinants'!C26), "", '4. Billing Determinants'!C26)</f>
        <v/>
      </c>
      <c r="D25" s="104">
        <f>IF(C25="", 0, IF(C25="kWh", '4. Billing Determinants'!E26, IF(C25="kW", '4. Billing Determinants'!F26, '4. Billing Determinants'!D26)))</f>
        <v>0</v>
      </c>
      <c r="E25" s="105">
        <f>HLOOKUP($B25, '5. Allocation of Balances'!$C$4:$Y$50, 47,FALSE)</f>
        <v>0</v>
      </c>
      <c r="F25" s="115">
        <f t="shared" si="0"/>
        <v>0</v>
      </c>
      <c r="G25" t="str">
        <f t="shared" si="1"/>
        <v/>
      </c>
    </row>
    <row r="26" spans="2:7" x14ac:dyDescent="0.2">
      <c r="B26" s="101" t="str">
        <f>IF(ISBLANK('4. Billing Determinants'!B27), "", '4. Billing Determinants'!B27)</f>
        <v/>
      </c>
      <c r="C26" s="145" t="str">
        <f>IF(ISBLANK('4. Billing Determinants'!C27), "", '4. Billing Determinants'!C27)</f>
        <v/>
      </c>
      <c r="D26" s="104">
        <f>IF(C26="", 0, IF(C26="kWh", '4. Billing Determinants'!E27, IF(C26="kW", '4. Billing Determinants'!F27, '4. Billing Determinants'!D27)))</f>
        <v>0</v>
      </c>
      <c r="E26" s="105">
        <f>HLOOKUP($B26, '5. Allocation of Balances'!$C$4:$Y$50, 47,FALSE)</f>
        <v>0</v>
      </c>
      <c r="F26" s="115">
        <f t="shared" si="0"/>
        <v>0</v>
      </c>
      <c r="G26" t="str">
        <f t="shared" si="1"/>
        <v/>
      </c>
    </row>
    <row r="27" spans="2:7" x14ac:dyDescent="0.2">
      <c r="B27" s="101" t="str">
        <f>IF(ISBLANK('4. Billing Determinants'!B28), "", '4. Billing Determinants'!B28)</f>
        <v/>
      </c>
      <c r="C27" s="145" t="str">
        <f>IF(ISBLANK('4. Billing Determinants'!C28), "", '4. Billing Determinants'!C28)</f>
        <v/>
      </c>
      <c r="D27" s="104">
        <f>IF(C27="", 0, IF(C27="kWh", '4. Billing Determinants'!E28, IF(C27="kW", '4. Billing Determinants'!F28, '4. Billing Determinants'!D28)))</f>
        <v>0</v>
      </c>
      <c r="E27" s="105">
        <f>HLOOKUP($B27, '5. Allocation of Balances'!$C$4:$Y$50, 47,FALSE)</f>
        <v>0</v>
      </c>
      <c r="F27" s="115">
        <f t="shared" si="0"/>
        <v>0</v>
      </c>
      <c r="G27" t="str">
        <f t="shared" si="1"/>
        <v/>
      </c>
    </row>
    <row r="28" spans="2:7" x14ac:dyDescent="0.2">
      <c r="B28" s="101" t="str">
        <f>IF(ISBLANK('4. Billing Determinants'!B29), "", '4. Billing Determinants'!B29)</f>
        <v/>
      </c>
      <c r="C28" s="145" t="str">
        <f>IF(ISBLANK('4. Billing Determinants'!C29), "", '4. Billing Determinants'!C29)</f>
        <v/>
      </c>
      <c r="D28" s="104">
        <f>IF(C28="", 0, IF(C28="kWh", '4. Billing Determinants'!E29, IF(C28="kW", '4. Billing Determinants'!F29, '4. Billing Determinants'!D29)))</f>
        <v>0</v>
      </c>
      <c r="E28" s="105">
        <f>HLOOKUP($B28, '5. Allocation of Balances'!$C$4:$Y$50, 47,FALSE)</f>
        <v>0</v>
      </c>
      <c r="F28" s="115">
        <f t="shared" si="0"/>
        <v>0</v>
      </c>
      <c r="G28" t="str">
        <f t="shared" si="1"/>
        <v/>
      </c>
    </row>
    <row r="29" spans="2:7" x14ac:dyDescent="0.2">
      <c r="B29" s="101" t="str">
        <f>IF(ISBLANK('4. Billing Determinants'!B30), "", '4. Billing Determinants'!B30)</f>
        <v/>
      </c>
      <c r="C29" s="145" t="str">
        <f>IF(ISBLANK('4. Billing Determinants'!C30), "", '4. Billing Determinants'!C30)</f>
        <v/>
      </c>
      <c r="D29" s="104">
        <f>IF(C29="", 0, IF(C29="kWh", '4. Billing Determinants'!E30, IF(C29="kW", '4. Billing Determinants'!F30, '4. Billing Determinants'!D30)))</f>
        <v>0</v>
      </c>
      <c r="E29" s="105">
        <f>HLOOKUP($B29, '5. Allocation of Balances'!$C$4:$Y$50, 47,FALSE)</f>
        <v>0</v>
      </c>
      <c r="F29" s="115">
        <f t="shared" si="0"/>
        <v>0</v>
      </c>
      <c r="G29" t="str">
        <f t="shared" si="1"/>
        <v/>
      </c>
    </row>
    <row r="30" spans="2:7" x14ac:dyDescent="0.2">
      <c r="B30" s="101" t="str">
        <f>IF(ISBLANK('4. Billing Determinants'!B31), "", '4. Billing Determinants'!B31)</f>
        <v/>
      </c>
      <c r="C30" s="145" t="str">
        <f>IF(ISBLANK('4. Billing Determinants'!C31), "", '4. Billing Determinants'!C31)</f>
        <v/>
      </c>
      <c r="D30" s="104">
        <f>IF(C30="", 0, IF(C30="kWh", '4. Billing Determinants'!E31, IF(C30="kW", '4. Billing Determinants'!F31, '4. Billing Determinants'!D31)))</f>
        <v>0</v>
      </c>
      <c r="E30" s="105">
        <f>HLOOKUP($B30, '5. Allocation of Balances'!$C$4:$Y$50, 47,FALSE)</f>
        <v>0</v>
      </c>
      <c r="F30" s="115">
        <f t="shared" si="0"/>
        <v>0</v>
      </c>
      <c r="G30" t="str">
        <f t="shared" si="1"/>
        <v/>
      </c>
    </row>
    <row r="31" spans="2:7" x14ac:dyDescent="0.2">
      <c r="B31" s="101" t="str">
        <f>IF(ISBLANK('4. Billing Determinants'!B32), "", '4. Billing Determinants'!B32)</f>
        <v/>
      </c>
      <c r="C31" s="145" t="str">
        <f>IF(ISBLANK('4. Billing Determinants'!C32), "", '4. Billing Determinants'!C32)</f>
        <v/>
      </c>
      <c r="D31" s="104">
        <f>IF(C31="", 0, IF(C31="kWh", '4. Billing Determinants'!E32, IF(C31="kW", '4. Billing Determinants'!F32, '4. Billing Determinants'!D32)))</f>
        <v>0</v>
      </c>
      <c r="E31" s="105">
        <f>HLOOKUP($B31, '5. Allocation of Balances'!$C$4:$Y$50, 47,FALSE)</f>
        <v>0</v>
      </c>
      <c r="F31" s="115">
        <f t="shared" si="0"/>
        <v>0</v>
      </c>
      <c r="G31" t="str">
        <f t="shared" si="1"/>
        <v/>
      </c>
    </row>
    <row r="32" spans="2:7" x14ac:dyDescent="0.2">
      <c r="B32" s="101" t="str">
        <f>IF(ISBLANK('4. Billing Determinants'!B33), "", '4. Billing Determinants'!B33)</f>
        <v/>
      </c>
      <c r="C32" s="145" t="str">
        <f>IF(ISBLANK('4. Billing Determinants'!C33), "", '4. Billing Determinants'!C33)</f>
        <v/>
      </c>
      <c r="D32" s="104">
        <f>IF(C32="", 0, IF(C32="kWh", '4. Billing Determinants'!E33, IF(C32="kW", '4. Billing Determinants'!F33, '4. Billing Determinants'!D33)))</f>
        <v>0</v>
      </c>
      <c r="E32" s="105">
        <f>HLOOKUP($B32, '5. Allocation of Balances'!$C$4:$Y$50, 47,FALSE)</f>
        <v>0</v>
      </c>
      <c r="F32" s="115">
        <f t="shared" si="0"/>
        <v>0</v>
      </c>
      <c r="G32" t="str">
        <f t="shared" si="1"/>
        <v/>
      </c>
    </row>
    <row r="33" spans="2:9" x14ac:dyDescent="0.2">
      <c r="B33" s="101" t="str">
        <f>IF(ISBLANK('4. Billing Determinants'!B34), "", '4. Billing Determinants'!B34)</f>
        <v/>
      </c>
      <c r="C33" s="145"/>
      <c r="D33" s="104">
        <f>IF(C33="", 0, IF(C33="kWh", '4. Billing Determinants'!E34, IF(C33="kW", '4. Billing Determinants'!F34, '4. Billing Determinants'!D34)))</f>
        <v>0</v>
      </c>
      <c r="E33" s="105">
        <f>HLOOKUP($B33, '5. Allocation of Balances'!$C$4:$Y$50, 47,FALSE)</f>
        <v>0</v>
      </c>
      <c r="F33" s="115">
        <f t="shared" si="0"/>
        <v>0</v>
      </c>
      <c r="G33" t="str">
        <f t="shared" si="1"/>
        <v/>
      </c>
    </row>
    <row r="34" spans="2:9" x14ac:dyDescent="0.2">
      <c r="B34" s="101" t="str">
        <f>IF(ISBLANK('4. Billing Determinants'!B35), "", '4. Billing Determinants'!B35)</f>
        <v/>
      </c>
      <c r="C34" s="145" t="str">
        <f>IF(ISBLANK('4. Billing Determinants'!C35), "", '4. Billing Determinants'!C35)</f>
        <v/>
      </c>
      <c r="D34" s="104">
        <f>IF(C34="", 0, IF(C34="kWh", '4. Billing Determinants'!E35, IF(C34="kW", '4. Billing Determinants'!F35, '4. Billing Determinants'!D35)))</f>
        <v>0</v>
      </c>
      <c r="E34" s="105">
        <f>HLOOKUP($B34, '5. Allocation of Balances'!$C$4:$Y$50, 47,FALSE)</f>
        <v>0</v>
      </c>
      <c r="F34" s="115">
        <f t="shared" si="0"/>
        <v>0</v>
      </c>
      <c r="G34" t="str">
        <f t="shared" si="1"/>
        <v/>
      </c>
    </row>
    <row r="35" spans="2:9" x14ac:dyDescent="0.2">
      <c r="B35" s="101" t="str">
        <f>IF(ISBLANK('4. Billing Determinants'!B36), "", '4. Billing Determinants'!B36)</f>
        <v/>
      </c>
      <c r="C35" s="145" t="str">
        <f>IF(ISBLANK('4. Billing Determinants'!C36), "", '4. Billing Determinants'!C36)</f>
        <v/>
      </c>
      <c r="D35" s="104">
        <f>IF(C35="", 0, IF(C35="kWh", '4. Billing Determinants'!E36, IF(C35="kW", '4. Billing Determinants'!F36, '4. Billing Determinants'!D36)))</f>
        <v>0</v>
      </c>
      <c r="E35" s="105">
        <f>HLOOKUP($B35, '5. Allocation of Balances'!$C$4:$Y$50, 47,FALSE)</f>
        <v>0</v>
      </c>
      <c r="F35" s="115">
        <f t="shared" si="0"/>
        <v>0</v>
      </c>
      <c r="G35" t="str">
        <f t="shared" si="1"/>
        <v/>
      </c>
    </row>
    <row r="36" spans="2:9" x14ac:dyDescent="0.2">
      <c r="B36" s="101" t="str">
        <f>IF(ISBLANK('4. Billing Determinants'!B37), "", '4. Billing Determinants'!B37)</f>
        <v/>
      </c>
      <c r="C36" s="145" t="str">
        <f>IF(ISBLANK('4. Billing Determinants'!C37), "", '4. Billing Determinants'!C37)</f>
        <v/>
      </c>
      <c r="D36" s="104">
        <f>IF(C36="", 0, IF(C36="kWh", '4. Billing Determinants'!E37, IF(C36="kW", '4. Billing Determinants'!F37, '4. Billing Determinants'!D37)))</f>
        <v>0</v>
      </c>
      <c r="E36" s="105">
        <f>HLOOKUP($B36, '5. Allocation of Balances'!$C$4:$Y$50, 47,FALSE)</f>
        <v>0</v>
      </c>
      <c r="F36" s="115">
        <f t="shared" si="0"/>
        <v>0</v>
      </c>
      <c r="G36" t="str">
        <f t="shared" si="1"/>
        <v/>
      </c>
    </row>
    <row r="37" spans="2:9" x14ac:dyDescent="0.2">
      <c r="B37" s="101" t="str">
        <f>IF(ISBLANK('4. Billing Determinants'!B38), "", '4. Billing Determinants'!B38)</f>
        <v/>
      </c>
      <c r="C37" s="145" t="str">
        <f>IF(ISBLANK('4. Billing Determinants'!C38), "", '4. Billing Determinants'!C38)</f>
        <v/>
      </c>
      <c r="D37" s="104">
        <f>IF(C37="", 0, IF(C37="kWh", '4. Billing Determinants'!E38, IF(C37="kW", '4. Billing Determinants'!F38, '4. Billing Determinants'!D38)))</f>
        <v>0</v>
      </c>
      <c r="E37" s="105">
        <f>HLOOKUP($B37, '5. Allocation of Balances'!$C$4:$Y$50, 47,FALSE)</f>
        <v>0</v>
      </c>
      <c r="F37" s="115">
        <f t="shared" si="0"/>
        <v>0</v>
      </c>
      <c r="G37" t="str">
        <f t="shared" si="1"/>
        <v/>
      </c>
    </row>
    <row r="38" spans="2:9" x14ac:dyDescent="0.2">
      <c r="B38" s="101" t="str">
        <f>IF(ISBLANK('4. Billing Determinants'!B39), "", '4. Billing Determinants'!B39)</f>
        <v/>
      </c>
      <c r="C38" s="145" t="str">
        <f>IF(ISBLANK('4. Billing Determinants'!C39), "", '4. Billing Determinants'!C39)</f>
        <v/>
      </c>
      <c r="D38" s="104">
        <f>IF(C38="", 0, IF(C38="kWh", '4. Billing Determinants'!E39, IF(C38="kW", '4. Billing Determinants'!F39, '4. Billing Determinants'!D39)))</f>
        <v>0</v>
      </c>
      <c r="E38" s="105">
        <f>HLOOKUP($B38, '5. Allocation of Balances'!$C$4:$Y$50, 47,FALSE)</f>
        <v>0</v>
      </c>
      <c r="F38" s="115">
        <f t="shared" si="0"/>
        <v>0</v>
      </c>
      <c r="G38" t="str">
        <f t="shared" si="1"/>
        <v/>
      </c>
      <c r="I38" s="121"/>
    </row>
    <row r="39" spans="2:9" x14ac:dyDescent="0.2">
      <c r="B39" s="101" t="str">
        <f>IF(ISBLANK('4. Billing Determinants'!B40), "", '4. Billing Determinants'!B40)</f>
        <v/>
      </c>
      <c r="C39" s="145" t="str">
        <f>IF(ISBLANK('4. Billing Determinants'!C40), "", '4. Billing Determinants'!C40)</f>
        <v/>
      </c>
      <c r="D39" s="104">
        <f>IF(C39="", 0, IF(C39="kWh", '4. Billing Determinants'!E40, IF(C39="kW", '4. Billing Determinants'!F40, '4. Billing Determinants'!D40)))</f>
        <v>0</v>
      </c>
      <c r="E39" s="105">
        <f>HLOOKUP($B39, '5. Allocation of Balances'!$C$4:$Y$50, 47,FALSE)</f>
        <v>0</v>
      </c>
      <c r="F39" s="115">
        <f t="shared" si="0"/>
        <v>0</v>
      </c>
      <c r="G39" t="str">
        <f t="shared" si="1"/>
        <v/>
      </c>
    </row>
    <row r="40" spans="2:9" x14ac:dyDescent="0.2">
      <c r="B40" s="111" t="s">
        <v>144</v>
      </c>
      <c r="C40" s="112"/>
      <c r="D40" s="113"/>
      <c r="E40" s="114">
        <f>SUM(E20:E39)</f>
        <v>-134181.87760000001</v>
      </c>
      <c r="F40" s="111"/>
    </row>
    <row r="43" spans="2:9" ht="18" x14ac:dyDescent="0.25">
      <c r="B43" s="120" t="s">
        <v>293</v>
      </c>
    </row>
    <row r="45" spans="2:9" x14ac:dyDescent="0.2">
      <c r="B45" s="314" t="s">
        <v>158</v>
      </c>
      <c r="C45" s="313" t="s">
        <v>143</v>
      </c>
      <c r="D45" s="320" t="s">
        <v>296</v>
      </c>
      <c r="E45" s="320" t="s">
        <v>294</v>
      </c>
      <c r="F45" s="322" t="s">
        <v>295</v>
      </c>
    </row>
    <row r="46" spans="2:9" ht="54.75" customHeight="1" x14ac:dyDescent="0.2">
      <c r="B46" s="315"/>
      <c r="C46" s="313"/>
      <c r="D46" s="321"/>
      <c r="E46" s="321"/>
      <c r="F46" s="322"/>
    </row>
    <row r="47" spans="2:9" x14ac:dyDescent="0.2">
      <c r="B47" s="101" t="str">
        <f t="shared" ref="B47:B66" si="2">B20</f>
        <v>Residential</v>
      </c>
      <c r="C47" s="145" t="s">
        <v>303</v>
      </c>
      <c r="D47" s="104">
        <f>IF(C47="", 0, IF(C47="kWh", '4. Billing Determinants'!G21, IF(C47="kW", '4. Billing Determinants'!H21, '4. Billing Determinants'!D21)))</f>
        <v>911692</v>
      </c>
      <c r="E47" s="105">
        <f>HLOOKUP($B20, '5. Allocation of Balances'!$C$4:$Y$51, 48,FALSE)</f>
        <v>-1259.6838489647766</v>
      </c>
      <c r="F47" s="115">
        <f>IF(ISERROR(E47/D47), 0, IF(C47="# of Customers", E47/D47/12/$D$13, E47/D47/$D$13))</f>
        <v>-6.908494584600812E-4</v>
      </c>
      <c r="G47" t="str">
        <f>IF(C47="", "", IF(C47="# of Customers", "per customer per month", "$/"&amp;C47))</f>
        <v>$/kWh</v>
      </c>
    </row>
    <row r="48" spans="2:9" x14ac:dyDescent="0.2">
      <c r="B48" s="101" t="str">
        <f t="shared" si="2"/>
        <v>General Service &lt; 50 kW</v>
      </c>
      <c r="C48" s="145" t="s">
        <v>303</v>
      </c>
      <c r="D48" s="104">
        <f>IF(C48="", 0, IF(C48="kWh", '4. Billing Determinants'!G22, IF(C48="kW", '4. Billing Determinants'!H22, '4. Billing Determinants'!D22)))</f>
        <v>312122</v>
      </c>
      <c r="E48" s="105">
        <f>HLOOKUP($B21, '5. Allocation of Balances'!$C$4:$Y$51, 48,FALSE)</f>
        <v>-431.25862934695488</v>
      </c>
      <c r="F48" s="115">
        <f t="shared" ref="F48:F66" si="3">IF(ISERROR(E48/D48), 0, IF(C48="# of Customers", E48/D48/12/$D$13, E48/D48/$D$13))</f>
        <v>-6.908494584600811E-4</v>
      </c>
      <c r="G48" t="str">
        <f t="shared" ref="G48:G66" si="4">IF(C48="", "", IF(C48="# of Customers", "per customer per month", "$/"&amp;C48))</f>
        <v>$/kWh</v>
      </c>
    </row>
    <row r="49" spans="2:7" x14ac:dyDescent="0.2">
      <c r="B49" s="101" t="str">
        <f t="shared" si="2"/>
        <v>General Service &gt; 50 to 4999 kW</v>
      </c>
      <c r="C49" s="145" t="s">
        <v>304</v>
      </c>
      <c r="D49" s="104">
        <f>IF(C49="", 0, IF(C49="kWh", '4. Billing Determinants'!G23, IF(C49="kW", '4. Billing Determinants'!H23, '4. Billing Determinants'!D23)))</f>
        <v>12485.854573627954</v>
      </c>
      <c r="E49" s="105">
        <f>HLOOKUP($B22, '5. Allocation of Balances'!$C$4:$Y$51, 48,FALSE)</f>
        <v>-5931.4179053072176</v>
      </c>
      <c r="F49" s="115">
        <f t="shared" si="3"/>
        <v>-0.23752550817928333</v>
      </c>
      <c r="G49" t="str">
        <f t="shared" si="4"/>
        <v>$/kW</v>
      </c>
    </row>
    <row r="50" spans="2:7" x14ac:dyDescent="0.2">
      <c r="B50" s="101" t="str">
        <f t="shared" si="2"/>
        <v>Unmetered Scattered Load</v>
      </c>
      <c r="C50" s="145" t="s">
        <v>303</v>
      </c>
      <c r="D50" s="104">
        <f>IF(C50="", 0, IF(C50="kWh", '4. Billing Determinants'!G24, IF(C50="kW", '4. Billing Determinants'!H24, '4. Billing Determinants'!D24)))</f>
        <v>14167</v>
      </c>
      <c r="E50" s="105">
        <f>HLOOKUP($B23, '5. Allocation of Balances'!$C$4:$Y$51, 48,FALSE)</f>
        <v>-19.574528556007941</v>
      </c>
      <c r="F50" s="115">
        <f t="shared" si="3"/>
        <v>-6.908494584600812E-4</v>
      </c>
      <c r="G50" t="str">
        <f t="shared" si="4"/>
        <v>$/kWh</v>
      </c>
    </row>
    <row r="51" spans="2:7" x14ac:dyDescent="0.2">
      <c r="B51" s="101" t="str">
        <f t="shared" si="2"/>
        <v>Street Lighting</v>
      </c>
      <c r="C51" s="145" t="s">
        <v>304</v>
      </c>
      <c r="D51" s="104">
        <f>IF(C51="", 0, IF(C51="kWh", '4. Billing Determinants'!G25, IF(C51="kW", '4. Billing Determinants'!H25, '4. Billing Determinants'!D25)))</f>
        <v>1003</v>
      </c>
      <c r="E51" s="105">
        <f>HLOOKUP($B24, '5. Allocation of Balances'!$C$4:$Y$51, 48,FALSE)</f>
        <v>-491.2450878250437</v>
      </c>
      <c r="F51" s="115">
        <f t="shared" si="3"/>
        <v>-0.24488788027170671</v>
      </c>
      <c r="G51" t="str">
        <f t="shared" si="4"/>
        <v>$/kW</v>
      </c>
    </row>
    <row r="52" spans="2:7" x14ac:dyDescent="0.2">
      <c r="B52" s="101" t="str">
        <f t="shared" si="2"/>
        <v/>
      </c>
      <c r="C52" s="145"/>
      <c r="D52" s="104">
        <f>IF(C52="", 0, IF(C52="kWh", '4. Billing Determinants'!G26, IF(C52="kW", '4. Billing Determinants'!H26, '4. Billing Determinants'!D26)))</f>
        <v>0</v>
      </c>
      <c r="E52" s="105">
        <f>HLOOKUP($B25, '5. Allocation of Balances'!$C$4:$Y$51, 48,FALSE)</f>
        <v>0</v>
      </c>
      <c r="F52" s="115">
        <f t="shared" si="3"/>
        <v>0</v>
      </c>
      <c r="G52" t="str">
        <f t="shared" si="4"/>
        <v/>
      </c>
    </row>
    <row r="53" spans="2:7" x14ac:dyDescent="0.2">
      <c r="B53" s="101" t="str">
        <f t="shared" si="2"/>
        <v/>
      </c>
      <c r="C53" s="145"/>
      <c r="D53" s="104">
        <f>IF(C53="", 0, IF(C53="kWh", '4. Billing Determinants'!G27, IF(C53="kW", '4. Billing Determinants'!H27, '4. Billing Determinants'!D27)))</f>
        <v>0</v>
      </c>
      <c r="E53" s="105">
        <f>HLOOKUP($B26, '5. Allocation of Balances'!$C$4:$Y$51, 48,FALSE)</f>
        <v>0</v>
      </c>
      <c r="F53" s="115">
        <f t="shared" si="3"/>
        <v>0</v>
      </c>
      <c r="G53" t="str">
        <f t="shared" si="4"/>
        <v/>
      </c>
    </row>
    <row r="54" spans="2:7" x14ac:dyDescent="0.2">
      <c r="B54" s="101" t="str">
        <f t="shared" si="2"/>
        <v/>
      </c>
      <c r="C54" s="145" t="str">
        <f>IF(ISBLANK('4. Billing Determinants'!C52), "", '4. Billing Determinants'!C52)</f>
        <v/>
      </c>
      <c r="D54" s="104">
        <f>IF(C54="", 0, IF(C54="kWh", '4. Billing Determinants'!G28, IF(C54="kW", '4. Billing Determinants'!H28, '4. Billing Determinants'!D28)))</f>
        <v>0</v>
      </c>
      <c r="E54" s="105">
        <f>HLOOKUP($B27, '5. Allocation of Balances'!$C$4:$Y$51, 48,FALSE)</f>
        <v>0</v>
      </c>
      <c r="F54" s="115">
        <f t="shared" si="3"/>
        <v>0</v>
      </c>
      <c r="G54" t="str">
        <f t="shared" si="4"/>
        <v/>
      </c>
    </row>
    <row r="55" spans="2:7" x14ac:dyDescent="0.2">
      <c r="B55" s="101" t="str">
        <f t="shared" si="2"/>
        <v/>
      </c>
      <c r="C55" s="145" t="str">
        <f>IF(ISBLANK('4. Billing Determinants'!C53), "", '4. Billing Determinants'!C53)</f>
        <v/>
      </c>
      <c r="D55" s="104">
        <f>IF(C55="", 0, IF(C55="kWh", '4. Billing Determinants'!G29, IF(C55="kW", '4. Billing Determinants'!H29, '4. Billing Determinants'!D29)))</f>
        <v>0</v>
      </c>
      <c r="E55" s="105">
        <f>HLOOKUP($B28, '5. Allocation of Balances'!$C$4:$Y$51, 48,FALSE)</f>
        <v>0</v>
      </c>
      <c r="F55" s="115">
        <f t="shared" si="3"/>
        <v>0</v>
      </c>
      <c r="G55" t="str">
        <f t="shared" si="4"/>
        <v/>
      </c>
    </row>
    <row r="56" spans="2:7" x14ac:dyDescent="0.2">
      <c r="B56" s="101" t="str">
        <f t="shared" si="2"/>
        <v/>
      </c>
      <c r="C56" s="145"/>
      <c r="D56" s="104">
        <f>IF(C56="", 0, IF(C56="kWh", '4. Billing Determinants'!G30, IF(C56="kW", '4. Billing Determinants'!H30, '4. Billing Determinants'!D30)))</f>
        <v>0</v>
      </c>
      <c r="E56" s="105">
        <f>HLOOKUP($B29, '5. Allocation of Balances'!$C$4:$Y$51, 48,FALSE)</f>
        <v>0</v>
      </c>
      <c r="F56" s="115">
        <f t="shared" si="3"/>
        <v>0</v>
      </c>
      <c r="G56" t="str">
        <f t="shared" si="4"/>
        <v/>
      </c>
    </row>
    <row r="57" spans="2:7" x14ac:dyDescent="0.2">
      <c r="B57" s="101" t="str">
        <f t="shared" si="2"/>
        <v/>
      </c>
      <c r="C57" s="145" t="str">
        <f>IF(ISBLANK('4. Billing Determinants'!C55), "", '4. Billing Determinants'!C55)</f>
        <v/>
      </c>
      <c r="D57" s="104">
        <f>IF(C57="", 0, IF(C57="kWh", '4. Billing Determinants'!G31, IF(C57="kW", '4. Billing Determinants'!H31, '4. Billing Determinants'!D31)))</f>
        <v>0</v>
      </c>
      <c r="E57" s="105">
        <f>HLOOKUP($B30, '5. Allocation of Balances'!$C$4:$Y$51, 48,FALSE)</f>
        <v>0</v>
      </c>
      <c r="F57" s="115">
        <f t="shared" si="3"/>
        <v>0</v>
      </c>
      <c r="G57" t="str">
        <f t="shared" si="4"/>
        <v/>
      </c>
    </row>
    <row r="58" spans="2:7" x14ac:dyDescent="0.2">
      <c r="B58" s="101" t="str">
        <f t="shared" si="2"/>
        <v/>
      </c>
      <c r="C58" s="145"/>
      <c r="D58" s="104">
        <f>IF(C58="", 0, IF(C58="kWh", '4. Billing Determinants'!G32, IF(C58="kW", '4. Billing Determinants'!H32, '4. Billing Determinants'!D32)))</f>
        <v>0</v>
      </c>
      <c r="E58" s="105">
        <f>HLOOKUP($B31, '5. Allocation of Balances'!$C$4:$Y$51, 48,FALSE)</f>
        <v>0</v>
      </c>
      <c r="F58" s="115">
        <f t="shared" si="3"/>
        <v>0</v>
      </c>
      <c r="G58" t="str">
        <f t="shared" si="4"/>
        <v/>
      </c>
    </row>
    <row r="59" spans="2:7" x14ac:dyDescent="0.2">
      <c r="B59" s="101" t="str">
        <f t="shared" si="2"/>
        <v/>
      </c>
      <c r="C59" s="145" t="str">
        <f>IF(ISBLANK('4. Billing Determinants'!C57), "", '4. Billing Determinants'!C57)</f>
        <v/>
      </c>
      <c r="D59" s="104">
        <f>IF(C59="", 0, IF(C59="kWh", '4. Billing Determinants'!G33, IF(C59="kW", '4. Billing Determinants'!H33, '4. Billing Determinants'!D33)))</f>
        <v>0</v>
      </c>
      <c r="E59" s="105">
        <f>HLOOKUP($B32, '5. Allocation of Balances'!$C$4:$Y$51, 48,FALSE)</f>
        <v>0</v>
      </c>
      <c r="F59" s="115">
        <f t="shared" si="3"/>
        <v>0</v>
      </c>
      <c r="G59" t="str">
        <f t="shared" si="4"/>
        <v/>
      </c>
    </row>
    <row r="60" spans="2:7" x14ac:dyDescent="0.2">
      <c r="B60" s="101" t="str">
        <f t="shared" si="2"/>
        <v/>
      </c>
      <c r="C60" s="145" t="str">
        <f>IF(ISBLANK('4. Billing Determinants'!C58), "", '4. Billing Determinants'!C58)</f>
        <v/>
      </c>
      <c r="D60" s="104">
        <f>IF(C60="", 0, IF(C60="kWh", '4. Billing Determinants'!G34, IF(C60="kW", '4. Billing Determinants'!H34, '4. Billing Determinants'!D34)))</f>
        <v>0</v>
      </c>
      <c r="E60" s="105">
        <f>HLOOKUP($B33, '5. Allocation of Balances'!$C$4:$Y$51, 48,FALSE)</f>
        <v>0</v>
      </c>
      <c r="F60" s="115">
        <f t="shared" si="3"/>
        <v>0</v>
      </c>
      <c r="G60" t="str">
        <f t="shared" si="4"/>
        <v/>
      </c>
    </row>
    <row r="61" spans="2:7" x14ac:dyDescent="0.2">
      <c r="B61" s="101" t="str">
        <f t="shared" si="2"/>
        <v/>
      </c>
      <c r="C61" s="145" t="str">
        <f>IF(ISBLANK('4. Billing Determinants'!C59), "", '4. Billing Determinants'!C59)</f>
        <v/>
      </c>
      <c r="D61" s="104">
        <f>IF(C61="", 0, IF(C61="kWh", '4. Billing Determinants'!G35, IF(C61="kW", '4. Billing Determinants'!H35, '4. Billing Determinants'!D35)))</f>
        <v>0</v>
      </c>
      <c r="E61" s="105">
        <f>HLOOKUP($B34, '5. Allocation of Balances'!$C$4:$Y$51, 48,FALSE)</f>
        <v>0</v>
      </c>
      <c r="F61" s="115">
        <f t="shared" si="3"/>
        <v>0</v>
      </c>
      <c r="G61" t="str">
        <f t="shared" si="4"/>
        <v/>
      </c>
    </row>
    <row r="62" spans="2:7" x14ac:dyDescent="0.2">
      <c r="B62" s="101" t="str">
        <f t="shared" si="2"/>
        <v/>
      </c>
      <c r="C62" s="145"/>
      <c r="D62" s="104">
        <f>IF(C62="", 0, IF(C62="kWh", '4. Billing Determinants'!G36, IF(C62="kW", '4. Billing Determinants'!H36, '4. Billing Determinants'!D36)))</f>
        <v>0</v>
      </c>
      <c r="E62" s="105">
        <f>HLOOKUP($B35, '5. Allocation of Balances'!$C$4:$Y$51, 48,FALSE)</f>
        <v>0</v>
      </c>
      <c r="F62" s="115">
        <f t="shared" si="3"/>
        <v>0</v>
      </c>
      <c r="G62" t="str">
        <f t="shared" si="4"/>
        <v/>
      </c>
    </row>
    <row r="63" spans="2:7" x14ac:dyDescent="0.2">
      <c r="B63" s="101" t="str">
        <f t="shared" si="2"/>
        <v/>
      </c>
      <c r="C63" s="145" t="str">
        <f>IF(ISBLANK('4. Billing Determinants'!C61), "", '4. Billing Determinants'!C61)</f>
        <v/>
      </c>
      <c r="D63" s="104">
        <f>IF(C63="", 0, IF(C63="kWh", '4. Billing Determinants'!G37, IF(C63="kW", '4. Billing Determinants'!H37, '4. Billing Determinants'!D37)))</f>
        <v>0</v>
      </c>
      <c r="E63" s="105">
        <f>HLOOKUP($B36, '5. Allocation of Balances'!$C$4:$Y$51, 48,FALSE)</f>
        <v>0</v>
      </c>
      <c r="F63" s="115">
        <f t="shared" si="3"/>
        <v>0</v>
      </c>
      <c r="G63" t="str">
        <f t="shared" si="4"/>
        <v/>
      </c>
    </row>
    <row r="64" spans="2:7" x14ac:dyDescent="0.2">
      <c r="B64" s="101" t="str">
        <f t="shared" si="2"/>
        <v/>
      </c>
      <c r="C64" s="145" t="str">
        <f>IF(ISBLANK('4. Billing Determinants'!C62), "", '4. Billing Determinants'!C62)</f>
        <v/>
      </c>
      <c r="D64" s="104">
        <f>IF(C64="", 0, IF(C64="kWh", '4. Billing Determinants'!G38, IF(C64="kW", '4. Billing Determinants'!H38, '4. Billing Determinants'!D38)))</f>
        <v>0</v>
      </c>
      <c r="E64" s="105">
        <f>HLOOKUP($B37, '5. Allocation of Balances'!$C$4:$Y$51, 48,FALSE)</f>
        <v>0</v>
      </c>
      <c r="F64" s="115">
        <f t="shared" si="3"/>
        <v>0</v>
      </c>
      <c r="G64" t="str">
        <f t="shared" si="4"/>
        <v/>
      </c>
    </row>
    <row r="65" spans="2:7" x14ac:dyDescent="0.2">
      <c r="B65" s="101" t="str">
        <f t="shared" si="2"/>
        <v/>
      </c>
      <c r="C65" s="145" t="str">
        <f>IF(ISBLANK('4. Billing Determinants'!C63), "", '4. Billing Determinants'!C63)</f>
        <v/>
      </c>
      <c r="D65" s="104">
        <f>IF(C65="", 0, IF(C65="kWh", '4. Billing Determinants'!G39, IF(C65="kW", '4. Billing Determinants'!H39, '4. Billing Determinants'!D39)))</f>
        <v>0</v>
      </c>
      <c r="E65" s="105">
        <f>HLOOKUP($B38, '5. Allocation of Balances'!$C$4:$Y$51, 48,FALSE)</f>
        <v>0</v>
      </c>
      <c r="F65" s="115">
        <f t="shared" si="3"/>
        <v>0</v>
      </c>
      <c r="G65" t="str">
        <f t="shared" si="4"/>
        <v/>
      </c>
    </row>
    <row r="66" spans="2:7" x14ac:dyDescent="0.2">
      <c r="B66" s="101" t="str">
        <f t="shared" si="2"/>
        <v/>
      </c>
      <c r="C66" s="145" t="str">
        <f>IF(ISBLANK('4. Billing Determinants'!C64), "", '4. Billing Determinants'!C64)</f>
        <v/>
      </c>
      <c r="D66" s="104">
        <f>IF(C66="", 0, IF(C66="kWh", '4. Billing Determinants'!G40, IF(C66="kW", '4. Billing Determinants'!H40, '4. Billing Determinants'!D40)))</f>
        <v>0</v>
      </c>
      <c r="E66" s="105">
        <f>HLOOKUP($B39, '5. Allocation of Balances'!$C$4:$Y$51, 48,FALSE)</f>
        <v>0</v>
      </c>
      <c r="F66" s="115">
        <f t="shared" si="3"/>
        <v>0</v>
      </c>
      <c r="G66" t="str">
        <f t="shared" si="4"/>
        <v/>
      </c>
    </row>
    <row r="67" spans="2:7" x14ac:dyDescent="0.2">
      <c r="B67" s="111" t="s">
        <v>144</v>
      </c>
      <c r="C67" s="112"/>
      <c r="D67" s="113"/>
      <c r="E67" s="114">
        <f>SUM(E47:E66)</f>
        <v>-8133.18</v>
      </c>
      <c r="F67" s="111"/>
    </row>
    <row r="69" spans="2:7" ht="18" x14ac:dyDescent="0.25">
      <c r="B69" s="120" t="s">
        <v>206</v>
      </c>
    </row>
    <row r="70" spans="2:7" ht="18" x14ac:dyDescent="0.25">
      <c r="B70" s="120"/>
    </row>
    <row r="71" spans="2:7" x14ac:dyDescent="0.2">
      <c r="B71" s="116" t="s">
        <v>165</v>
      </c>
      <c r="C71" s="117"/>
      <c r="D71" s="118">
        <v>2</v>
      </c>
    </row>
    <row r="73" spans="2:7" x14ac:dyDescent="0.2">
      <c r="B73" s="314" t="s">
        <v>158</v>
      </c>
      <c r="C73" s="313" t="s">
        <v>143</v>
      </c>
      <c r="D73" s="320" t="s">
        <v>166</v>
      </c>
      <c r="E73" s="320" t="s">
        <v>207</v>
      </c>
      <c r="F73" s="322" t="s">
        <v>208</v>
      </c>
    </row>
    <row r="74" spans="2:7" ht="25.5" customHeight="1" x14ac:dyDescent="0.2">
      <c r="B74" s="315"/>
      <c r="C74" s="313"/>
      <c r="D74" s="321"/>
      <c r="E74" s="321"/>
      <c r="F74" s="322"/>
    </row>
    <row r="75" spans="2:7" x14ac:dyDescent="0.2">
      <c r="B75" s="101" t="str">
        <f>B20</f>
        <v>Residential</v>
      </c>
      <c r="C75" s="145" t="s">
        <v>303</v>
      </c>
      <c r="D75" s="104">
        <f>IF(C75="", 0, IF(C75="kWh", '4. Billing Determinants'!E21, IF(C75="kW", '4. Billing Determinants'!F21, '4. Billing Determinants'!D21)))</f>
        <v>19634780</v>
      </c>
      <c r="E75" s="105">
        <f>HLOOKUP($B75, '5. Allocation of Balances'!$C$4:$Y$56, 53,FALSE)</f>
        <v>29454.3230149398</v>
      </c>
      <c r="F75" s="115">
        <f>IF(ISERROR(E75/D75), 0, IF(C75="# of Customers", E75/D75/12/$D$71, E75/D75/$D$71))</f>
        <v>7.5005482656133153E-4</v>
      </c>
      <c r="G75" t="str">
        <f t="shared" ref="G75:G94" si="5">IF(C75="", "", IF(C75="# of Customers", "per customer per month", "$/"&amp;C75))</f>
        <v>$/kWh</v>
      </c>
    </row>
    <row r="76" spans="2:7" x14ac:dyDescent="0.2">
      <c r="B76" s="101" t="str">
        <f t="shared" ref="B76:B94" si="6">B21</f>
        <v>General Service &lt; 50 kW</v>
      </c>
      <c r="C76" s="145" t="s">
        <v>303</v>
      </c>
      <c r="D76" s="104">
        <f>IF(C76="", 0, IF(C76="kWh", '4. Billing Determinants'!E22, IF(C76="kW", '4. Billing Determinants'!F22, '4. Billing Determinants'!D22)))</f>
        <v>4742923</v>
      </c>
      <c r="E76" s="105">
        <f>HLOOKUP($B76, '5. Allocation of Balances'!$C$4:$Y$56, 53,FALSE)</f>
        <v>2586.3135980679799</v>
      </c>
      <c r="F76" s="115">
        <f t="shared" ref="F76:F94" si="7">IF(ISERROR(E76/D76), 0, IF(C76="# of Customers", E76/D76/12/$D$71, E76/D76/$D$71))</f>
        <v>2.7264975607531263E-4</v>
      </c>
      <c r="G76" t="str">
        <f t="shared" si="5"/>
        <v>$/kWh</v>
      </c>
    </row>
    <row r="77" spans="2:7" x14ac:dyDescent="0.2">
      <c r="B77" s="101" t="str">
        <f t="shared" si="6"/>
        <v>General Service &gt; 50 to 4999 kW</v>
      </c>
      <c r="C77" s="145" t="s">
        <v>304</v>
      </c>
      <c r="D77" s="104">
        <f>IF(C77="", 0, IF(C77="kWh", '4. Billing Determinants'!E23, IF(C77="kW", '4. Billing Determinants'!F23, '4. Billing Determinants'!D23)))</f>
        <v>12486</v>
      </c>
      <c r="E77" s="105">
        <f>HLOOKUP($B77, '5. Allocation of Balances'!$C$4:$Y$56, 53,FALSE)</f>
        <v>181.20668521495404</v>
      </c>
      <c r="F77" s="115">
        <f t="shared" si="7"/>
        <v>7.2563945705171407E-3</v>
      </c>
      <c r="G77" t="str">
        <f t="shared" si="5"/>
        <v>$/kW</v>
      </c>
    </row>
    <row r="78" spans="2:7" x14ac:dyDescent="0.2">
      <c r="B78" s="101" t="str">
        <f t="shared" si="6"/>
        <v>Unmetered Scattered Load</v>
      </c>
      <c r="C78" s="145" t="s">
        <v>303</v>
      </c>
      <c r="D78" s="104">
        <f>IF(C78="", 0, IF(C78="kWh", '4. Billing Determinants'!E24, IF(C78="kW", '4. Billing Determinants'!F24, '4. Billing Determinants'!D24)))</f>
        <v>89208</v>
      </c>
      <c r="E78" s="105">
        <f>HLOOKUP($B78, '5. Allocation of Balances'!$C$4:$Y$56, 53,FALSE)</f>
        <v>312.99336537128426</v>
      </c>
      <c r="F78" s="115">
        <f t="shared" si="7"/>
        <v>1.75428977990362E-3</v>
      </c>
      <c r="G78" t="str">
        <f t="shared" si="5"/>
        <v>$/kWh</v>
      </c>
    </row>
    <row r="79" spans="2:7" x14ac:dyDescent="0.2">
      <c r="B79" s="101" t="str">
        <f t="shared" si="6"/>
        <v>Street Lighting</v>
      </c>
      <c r="C79" s="145" t="s">
        <v>304</v>
      </c>
      <c r="D79" s="104">
        <f>IF(C79="", 0, IF(C79="kWh", '4. Billing Determinants'!E25, IF(C79="kW", '4. Billing Determinants'!F25, '4. Billing Determinants'!D25)))</f>
        <v>1003</v>
      </c>
      <c r="E79" s="105">
        <f>HLOOKUP($B79, '5. Allocation of Balances'!$C$4:$Y$56, 53,FALSE)</f>
        <v>6737.5940229923817</v>
      </c>
      <c r="F79" s="115">
        <f t="shared" si="7"/>
        <v>3.3587208489493428</v>
      </c>
      <c r="G79" t="str">
        <f t="shared" si="5"/>
        <v>$/kW</v>
      </c>
    </row>
    <row r="80" spans="2:7" x14ac:dyDescent="0.2">
      <c r="B80" s="101" t="str">
        <f t="shared" si="6"/>
        <v/>
      </c>
      <c r="C80" s="145"/>
      <c r="D80" s="104">
        <f>IF(C80="", 0, IF(C80="kWh", '4. Billing Determinants'!E26, IF(C80="kW", '4. Billing Determinants'!F26, '4. Billing Determinants'!D26)))</f>
        <v>0</v>
      </c>
      <c r="E80" s="105">
        <f>HLOOKUP($B80, '5. Allocation of Balances'!$C$4:$Y$56, 53,FALSE)</f>
        <v>0</v>
      </c>
      <c r="F80" s="115">
        <f t="shared" si="7"/>
        <v>0</v>
      </c>
      <c r="G80" t="str">
        <f t="shared" si="5"/>
        <v/>
      </c>
    </row>
    <row r="81" spans="2:7" x14ac:dyDescent="0.2">
      <c r="B81" s="101" t="str">
        <f t="shared" si="6"/>
        <v/>
      </c>
      <c r="C81" s="145"/>
      <c r="D81" s="104">
        <f>IF(C81="", 0, IF(C81="kWh", '4. Billing Determinants'!E27, IF(C81="kW", '4. Billing Determinants'!F27, '4. Billing Determinants'!D27)))</f>
        <v>0</v>
      </c>
      <c r="E81" s="105">
        <f>HLOOKUP($B81, '5. Allocation of Balances'!$C$4:$Y$56, 53,FALSE)</f>
        <v>0</v>
      </c>
      <c r="F81" s="115">
        <f t="shared" si="7"/>
        <v>0</v>
      </c>
      <c r="G81" t="str">
        <f t="shared" si="5"/>
        <v/>
      </c>
    </row>
    <row r="82" spans="2:7" x14ac:dyDescent="0.2">
      <c r="B82" s="101" t="str">
        <f t="shared" si="6"/>
        <v/>
      </c>
      <c r="C82" s="145" t="str">
        <f>IF(ISBLANK('4. Billing Determinants'!C78), "", '4. Billing Determinants'!C78)</f>
        <v/>
      </c>
      <c r="D82" s="104">
        <f>IF(C82="", 0, IF(C82="kWh", '4. Billing Determinants'!E28, IF(C82="kW", '4. Billing Determinants'!F28, '4. Billing Determinants'!D28)))</f>
        <v>0</v>
      </c>
      <c r="E82" s="105">
        <f>HLOOKUP($B82, '5. Allocation of Balances'!$C$4:$Y$56, 53,FALSE)</f>
        <v>0</v>
      </c>
      <c r="F82" s="115">
        <f t="shared" si="7"/>
        <v>0</v>
      </c>
      <c r="G82" t="str">
        <f t="shared" si="5"/>
        <v/>
      </c>
    </row>
    <row r="83" spans="2:7" x14ac:dyDescent="0.2">
      <c r="B83" s="101" t="str">
        <f t="shared" si="6"/>
        <v/>
      </c>
      <c r="C83" s="145" t="str">
        <f>IF(ISBLANK('4. Billing Determinants'!C79), "", '4. Billing Determinants'!C79)</f>
        <v/>
      </c>
      <c r="D83" s="104">
        <f>IF(C83="", 0, IF(C83="kWh", '4. Billing Determinants'!E29, IF(C83="kW", '4. Billing Determinants'!F29, '4. Billing Determinants'!D29)))</f>
        <v>0</v>
      </c>
      <c r="E83" s="105">
        <f>HLOOKUP($B83, '5. Allocation of Balances'!$C$4:$Y$56, 53,FALSE)</f>
        <v>0</v>
      </c>
      <c r="F83" s="115">
        <f t="shared" si="7"/>
        <v>0</v>
      </c>
      <c r="G83" t="str">
        <f t="shared" si="5"/>
        <v/>
      </c>
    </row>
    <row r="84" spans="2:7" x14ac:dyDescent="0.2">
      <c r="B84" s="101" t="str">
        <f t="shared" si="6"/>
        <v/>
      </c>
      <c r="C84" s="145"/>
      <c r="D84" s="104">
        <f>IF(C84="", 0, IF(C84="kWh", '4. Billing Determinants'!E30, IF(C84="kW", '4. Billing Determinants'!F30, '4. Billing Determinants'!D30)))</f>
        <v>0</v>
      </c>
      <c r="E84" s="105">
        <f>HLOOKUP($B84, '5. Allocation of Balances'!$C$4:$Y$56, 53,FALSE)</f>
        <v>0</v>
      </c>
      <c r="F84" s="115">
        <f t="shared" si="7"/>
        <v>0</v>
      </c>
      <c r="G84" t="str">
        <f t="shared" si="5"/>
        <v/>
      </c>
    </row>
    <row r="85" spans="2:7" x14ac:dyDescent="0.2">
      <c r="B85" s="101" t="str">
        <f t="shared" si="6"/>
        <v/>
      </c>
      <c r="C85" s="145" t="str">
        <f>IF(ISBLANK('4. Billing Determinants'!C81), "", '4. Billing Determinants'!C81)</f>
        <v/>
      </c>
      <c r="D85" s="104">
        <f>IF(C85="", 0, IF(C85="kWh", '4. Billing Determinants'!E31, IF(C85="kW", '4. Billing Determinants'!F31, '4. Billing Determinants'!D31)))</f>
        <v>0</v>
      </c>
      <c r="E85" s="105">
        <f>HLOOKUP($B85, '5. Allocation of Balances'!$C$4:$Y$56, 53,FALSE)</f>
        <v>0</v>
      </c>
      <c r="F85" s="115">
        <f t="shared" si="7"/>
        <v>0</v>
      </c>
      <c r="G85" t="str">
        <f t="shared" si="5"/>
        <v/>
      </c>
    </row>
    <row r="86" spans="2:7" x14ac:dyDescent="0.2">
      <c r="B86" s="101" t="str">
        <f t="shared" si="6"/>
        <v/>
      </c>
      <c r="C86" s="145" t="str">
        <f>IF(ISBLANK('4. Billing Determinants'!C82), "", '4. Billing Determinants'!C82)</f>
        <v/>
      </c>
      <c r="D86" s="104">
        <f>IF(C86="", 0, IF(C86="kWh", '4. Billing Determinants'!E32, IF(C86="kW", '4. Billing Determinants'!F32, '4. Billing Determinants'!D32)))</f>
        <v>0</v>
      </c>
      <c r="E86" s="105">
        <f>HLOOKUP($B86, '5. Allocation of Balances'!$C$4:$Y$56, 53,FALSE)</f>
        <v>0</v>
      </c>
      <c r="F86" s="115">
        <f t="shared" si="7"/>
        <v>0</v>
      </c>
      <c r="G86" t="str">
        <f t="shared" si="5"/>
        <v/>
      </c>
    </row>
    <row r="87" spans="2:7" x14ac:dyDescent="0.2">
      <c r="B87" s="101" t="str">
        <f t="shared" si="6"/>
        <v/>
      </c>
      <c r="C87" s="145" t="str">
        <f>IF(ISBLANK('4. Billing Determinants'!C83), "", '4. Billing Determinants'!C83)</f>
        <v/>
      </c>
      <c r="D87" s="104">
        <f>IF(C87="", 0, IF(C87="kWh", '4. Billing Determinants'!E33, IF(C87="kW", '4. Billing Determinants'!F33, '4. Billing Determinants'!D33)))</f>
        <v>0</v>
      </c>
      <c r="E87" s="105">
        <f>HLOOKUP($B87, '5. Allocation of Balances'!$C$4:$Y$56, 53,FALSE)</f>
        <v>0</v>
      </c>
      <c r="F87" s="115">
        <f t="shared" si="7"/>
        <v>0</v>
      </c>
      <c r="G87" t="str">
        <f t="shared" si="5"/>
        <v/>
      </c>
    </row>
    <row r="88" spans="2:7" x14ac:dyDescent="0.2">
      <c r="B88" s="101" t="str">
        <f t="shared" si="6"/>
        <v/>
      </c>
      <c r="C88" s="145" t="str">
        <f>IF(ISBLANK('4. Billing Determinants'!C84), "", '4. Billing Determinants'!C84)</f>
        <v/>
      </c>
      <c r="D88" s="104">
        <f>IF(C88="", 0, IF(C88="kWh", '4. Billing Determinants'!E34, IF(C88="kW", '4. Billing Determinants'!F34, '4. Billing Determinants'!D34)))</f>
        <v>0</v>
      </c>
      <c r="E88" s="105">
        <f>HLOOKUP($B88, '5. Allocation of Balances'!$C$4:$Y$56, 53,FALSE)</f>
        <v>0</v>
      </c>
      <c r="F88" s="115">
        <f t="shared" si="7"/>
        <v>0</v>
      </c>
      <c r="G88" t="str">
        <f t="shared" si="5"/>
        <v/>
      </c>
    </row>
    <row r="89" spans="2:7" x14ac:dyDescent="0.2">
      <c r="B89" s="101" t="str">
        <f t="shared" si="6"/>
        <v/>
      </c>
      <c r="C89" s="145" t="str">
        <f>IF(ISBLANK('4. Billing Determinants'!C85), "", '4. Billing Determinants'!C85)</f>
        <v/>
      </c>
      <c r="D89" s="104">
        <f>IF(C89="", 0, IF(C89="kWh", '4. Billing Determinants'!E35, IF(C89="kW", '4. Billing Determinants'!F35, '4. Billing Determinants'!D35)))</f>
        <v>0</v>
      </c>
      <c r="E89" s="105">
        <f>HLOOKUP($B89, '5. Allocation of Balances'!$C$4:$Y$56, 53,FALSE)</f>
        <v>0</v>
      </c>
      <c r="F89" s="115">
        <f t="shared" si="7"/>
        <v>0</v>
      </c>
      <c r="G89" t="str">
        <f t="shared" si="5"/>
        <v/>
      </c>
    </row>
    <row r="90" spans="2:7" x14ac:dyDescent="0.2">
      <c r="B90" s="101" t="str">
        <f t="shared" si="6"/>
        <v/>
      </c>
      <c r="C90" s="145" t="str">
        <f>IF(ISBLANK('4. Billing Determinants'!C86), "", '4. Billing Determinants'!C86)</f>
        <v/>
      </c>
      <c r="D90" s="104">
        <f>IF(C90="", 0, IF(C90="kWh", '4. Billing Determinants'!E36, IF(C90="kW", '4. Billing Determinants'!F36, '4. Billing Determinants'!D36)))</f>
        <v>0</v>
      </c>
      <c r="E90" s="105">
        <f>HLOOKUP($B90, '5. Allocation of Balances'!$C$4:$Y$56, 53,FALSE)</f>
        <v>0</v>
      </c>
      <c r="F90" s="115">
        <f t="shared" si="7"/>
        <v>0</v>
      </c>
      <c r="G90" t="str">
        <f t="shared" si="5"/>
        <v/>
      </c>
    </row>
    <row r="91" spans="2:7" x14ac:dyDescent="0.2">
      <c r="B91" s="101" t="str">
        <f t="shared" si="6"/>
        <v/>
      </c>
      <c r="C91" s="145" t="str">
        <f>IF(ISBLANK('4. Billing Determinants'!C87), "", '4. Billing Determinants'!C87)</f>
        <v/>
      </c>
      <c r="D91" s="104">
        <f>IF(C91="", 0, IF(C91="kWh", '4. Billing Determinants'!E37, IF(C91="kW", '4. Billing Determinants'!F37, '4. Billing Determinants'!D37)))</f>
        <v>0</v>
      </c>
      <c r="E91" s="105">
        <f>HLOOKUP($B91, '5. Allocation of Balances'!$C$4:$Y$56, 53,FALSE)</f>
        <v>0</v>
      </c>
      <c r="F91" s="115">
        <f t="shared" si="7"/>
        <v>0</v>
      </c>
      <c r="G91" t="str">
        <f t="shared" si="5"/>
        <v/>
      </c>
    </row>
    <row r="92" spans="2:7" x14ac:dyDescent="0.2">
      <c r="B92" s="101" t="str">
        <f t="shared" si="6"/>
        <v/>
      </c>
      <c r="C92" s="145" t="str">
        <f>IF(ISBLANK('4. Billing Determinants'!C88), "", '4. Billing Determinants'!C88)</f>
        <v/>
      </c>
      <c r="D92" s="104">
        <f>IF(C92="", 0, IF(C92="kWh", '4. Billing Determinants'!E38, IF(C92="kW", '4. Billing Determinants'!F38, '4. Billing Determinants'!D38)))</f>
        <v>0</v>
      </c>
      <c r="E92" s="105">
        <f>HLOOKUP($B92, '5. Allocation of Balances'!$C$4:$Y$56, 53,FALSE)</f>
        <v>0</v>
      </c>
      <c r="F92" s="115">
        <f t="shared" si="7"/>
        <v>0</v>
      </c>
      <c r="G92" t="str">
        <f t="shared" si="5"/>
        <v/>
      </c>
    </row>
    <row r="93" spans="2:7" x14ac:dyDescent="0.2">
      <c r="B93" s="101" t="str">
        <f t="shared" si="6"/>
        <v/>
      </c>
      <c r="C93" s="145" t="str">
        <f>IF(ISBLANK('4. Billing Determinants'!C89), "", '4. Billing Determinants'!C89)</f>
        <v/>
      </c>
      <c r="D93" s="104">
        <f>IF(C93="", 0, IF(C93="kWh", '4. Billing Determinants'!E39, IF(C93="kW", '4. Billing Determinants'!F39, '4. Billing Determinants'!D39)))</f>
        <v>0</v>
      </c>
      <c r="E93" s="105">
        <f>HLOOKUP($B93, '5. Allocation of Balances'!$C$4:$Y$56, 53,FALSE)</f>
        <v>0</v>
      </c>
      <c r="F93" s="115">
        <f t="shared" si="7"/>
        <v>0</v>
      </c>
      <c r="G93" t="str">
        <f t="shared" si="5"/>
        <v/>
      </c>
    </row>
    <row r="94" spans="2:7" x14ac:dyDescent="0.2">
      <c r="B94" s="101" t="str">
        <f t="shared" si="6"/>
        <v/>
      </c>
      <c r="C94" s="145" t="str">
        <f>IF(ISBLANK('4. Billing Determinants'!C90), "", '4. Billing Determinants'!C90)</f>
        <v/>
      </c>
      <c r="D94" s="104">
        <f>IF(C94="", 0, IF(C94="kWh", '4. Billing Determinants'!E40, IF(C94="kW", '4. Billing Determinants'!F40, '4. Billing Determinants'!D40)))</f>
        <v>0</v>
      </c>
      <c r="E94" s="105">
        <f>HLOOKUP($B94, '5. Allocation of Balances'!$C$4:$Y$56, 53,FALSE)</f>
        <v>0</v>
      </c>
      <c r="F94" s="115">
        <f t="shared" si="7"/>
        <v>0</v>
      </c>
      <c r="G94" t="str">
        <f t="shared" si="5"/>
        <v/>
      </c>
    </row>
    <row r="95" spans="2:7" x14ac:dyDescent="0.2">
      <c r="B95" s="111" t="s">
        <v>144</v>
      </c>
      <c r="C95" s="112"/>
      <c r="D95" s="113"/>
      <c r="E95" s="114">
        <f>SUM(E75:E94)</f>
        <v>39272.430686586398</v>
      </c>
      <c r="F95" s="111"/>
    </row>
  </sheetData>
  <sheetProtection password="F8BD" sheet="1" objects="1" scenarios="1"/>
  <mergeCells count="15">
    <mergeCell ref="B73:B74"/>
    <mergeCell ref="C73:C74"/>
    <mergeCell ref="D73:D74"/>
    <mergeCell ref="E73:E74"/>
    <mergeCell ref="F73:F74"/>
    <mergeCell ref="B45:B46"/>
    <mergeCell ref="C45:C46"/>
    <mergeCell ref="D18:D19"/>
    <mergeCell ref="E18:E19"/>
    <mergeCell ref="F18:F19"/>
    <mergeCell ref="E45:E46"/>
    <mergeCell ref="F45:F46"/>
    <mergeCell ref="D45:D46"/>
    <mergeCell ref="B18:B19"/>
    <mergeCell ref="C18:C19"/>
  </mergeCells>
  <conditionalFormatting sqref="C25:C39">
    <cfRule type="cellIs" dxfId="7" priority="11" operator="equal">
      <formula>"kW"</formula>
    </cfRule>
  </conditionalFormatting>
  <conditionalFormatting sqref="G20:G39">
    <cfRule type="cellIs" dxfId="6" priority="8" operator="equal">
      <formula>"$/kW"</formula>
    </cfRule>
  </conditionalFormatting>
  <conditionalFormatting sqref="G47:G66">
    <cfRule type="cellIs" dxfId="5" priority="7" operator="equal">
      <formula>"$/kW"</formula>
    </cfRule>
  </conditionalFormatting>
  <conditionalFormatting sqref="C47:C66">
    <cfRule type="cellIs" dxfId="4" priority="5" operator="equal">
      <formula>"kW"</formula>
    </cfRule>
  </conditionalFormatting>
  <conditionalFormatting sqref="C80:C94">
    <cfRule type="cellIs" dxfId="3" priority="4" operator="equal">
      <formula>"kW"</formula>
    </cfRule>
  </conditionalFormatting>
  <conditionalFormatting sqref="G75:G94">
    <cfRule type="cellIs" dxfId="2" priority="3" operator="equal">
      <formula>"$/kW"</formula>
    </cfRule>
  </conditionalFormatting>
  <conditionalFormatting sqref="C75:C79">
    <cfRule type="cellIs" dxfId="1" priority="2" operator="equal">
      <formula>"kW"</formula>
    </cfRule>
  </conditionalFormatting>
  <conditionalFormatting sqref="C20:C2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7:C66 C75:C94">
      <formula1>"kWh, kW, # of Customers"</formula1>
    </dataValidation>
    <dataValidation type="list" allowBlank="1" showInputMessage="1" showErrorMessage="1" sqref="D71">
      <formula1>"1,2,3,4,5"</formula1>
    </dataValidation>
  </dataValidations>
  <pageMargins left="0.7" right="0.7" top="0.75" bottom="0.75" header="0.3" footer="0.3"/>
  <pageSetup scale="5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Information Sheet</vt:lpstr>
      <vt:lpstr>2. 2013 Continuity Schedule</vt:lpstr>
      <vt:lpstr>3. Appendix A</vt:lpstr>
      <vt:lpstr>4. Billing Determinants</vt:lpstr>
      <vt:lpstr>5. Allocation of Balances</vt:lpstr>
      <vt:lpstr>6. Rate Rider Calculations</vt:lpstr>
      <vt:lpstr>'1. Information Sheet'!Print_Area</vt:lpstr>
      <vt:lpstr>'3. Appendix A'!Print_Area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Manuela</cp:lastModifiedBy>
  <cp:lastPrinted>2012-07-05T19:43:27Z</cp:lastPrinted>
  <dcterms:created xsi:type="dcterms:W3CDTF">2005-04-25T20:13:02Z</dcterms:created>
  <dcterms:modified xsi:type="dcterms:W3CDTF">2013-10-11T01:01:03Z</dcterms:modified>
</cp:coreProperties>
</file>