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96" yWindow="65248" windowWidth="12636" windowHeight="12396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dsullivan</author>
  </authors>
  <commentList>
    <comment ref="C150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</commentList>
</comments>
</file>

<file path=xl/sharedStrings.xml><?xml version="1.0" encoding="utf-8"?>
<sst xmlns="http://schemas.openxmlformats.org/spreadsheetml/2006/main" count="881" uniqueCount="505">
  <si>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</si>
  <si>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</si>
  <si>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</si>
  <si>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</si>
  <si>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</si>
  <si>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</si>
  <si>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</si>
  <si>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</si>
  <si>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</si>
  <si>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</si>
  <si>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</si>
  <si>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</si>
  <si>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</si>
  <si>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</si>
  <si>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</si>
  <si>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</si>
  <si>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</si>
  <si>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</si>
  <si>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</si>
  <si>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</si>
  <si>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</si>
  <si>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</si>
  <si>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</si>
  <si>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</si>
  <si>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</si>
  <si>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</si>
  <si>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</si>
  <si>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</si>
  <si>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</si>
  <si>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</si>
  <si>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</si>
  <si>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</si>
  <si>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</si>
  <si>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</si>
  <si>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</si>
  <si>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</si>
  <si>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</si>
  <si>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</si>
  <si>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</si>
  <si>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</si>
  <si>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</si>
  <si>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</si>
  <si>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</si>
  <si>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</si>
  <si>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</si>
  <si>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</si>
  <si>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</si>
  <si>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</si>
  <si>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</si>
  <si>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</si>
  <si>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</si>
  <si>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</si>
  <si>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</si>
  <si>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</si>
  <si>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</si>
  <si>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</si>
  <si>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</si>
  <si>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</si>
  <si>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</si>
  <si>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</si>
  <si>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</si>
  <si>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</si>
  <si>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</si>
  <si>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</si>
  <si>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</si>
  <si>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</si>
  <si>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</si>
  <si>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</si>
  <si>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</si>
  <si>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</si>
  <si>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</si>
  <si>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</si>
  <si>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</si>
  <si>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</si>
  <si>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</si>
  <si>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</si>
  <si>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</si>
  <si>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</si>
  <si>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</si>
  <si>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</si>
  <si>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</si>
  <si>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</si>
  <si>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</si>
  <si>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</si>
  <si>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</si>
  <si>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</si>
  <si>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</si>
  <si>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</si>
  <si>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</si>
  <si>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</si>
  <si>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</si>
  <si>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</si>
  <si>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</si>
  <si>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</si>
  <si>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</si>
  <si>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</si>
  <si>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</si>
  <si>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</si>
  <si>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</si>
  <si>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</si>
  <si>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</si>
  <si>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</si>
  <si>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</si>
  <si>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</si>
  <si>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</si>
  <si>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</si>
  <si>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</si>
  <si>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</si>
  <si>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</si>
  <si>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</si>
  <si>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</si>
  <si>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</si>
  <si>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</si>
  <si>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</si>
  <si>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</si>
  <si>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</si>
  <si>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</si>
  <si>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</si>
  <si>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</si>
  <si>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</si>
  <si>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</si>
  <si>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</si>
  <si>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</si>
  <si>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</si>
  <si>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</si>
  <si>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</si>
  <si>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</si>
  <si>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</si>
  <si>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</si>
  <si>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</si>
  <si>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</si>
  <si>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</si>
  <si>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</si>
  <si>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</si>
  <si>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</si>
  <si>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</si>
  <si>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</si>
  <si>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</si>
  <si>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</si>
  <si>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</si>
  <si>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</si>
  <si>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</si>
  <si>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</si>
  <si>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</si>
  <si>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</si>
  <si>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</si>
  <si>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</si>
  <si>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</si>
  <si>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</si>
  <si>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</si>
  <si>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</si>
  <si>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</si>
  <si>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</si>
  <si>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</si>
  <si>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</si>
  <si>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</si>
  <si>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</si>
  <si>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</si>
  <si>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</si>
  <si>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</si>
  <si>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</si>
  <si>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</si>
  <si>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</si>
  <si>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</si>
  <si>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</si>
  <si>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</si>
  <si>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</si>
  <si>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</si>
  <si>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</si>
  <si>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</si>
  <si>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</si>
  <si>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</si>
  <si>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</si>
  <si>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</si>
  <si>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</si>
  <si>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</si>
  <si>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</si>
  <si>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</si>
  <si>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</si>
  <si>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</si>
  <si>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</si>
  <si>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</si>
  <si>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</si>
  <si>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</si>
  <si>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</si>
  <si>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</si>
  <si>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</si>
  <si>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</si>
  <si>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</si>
  <si>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</si>
  <si>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</si>
  <si>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</si>
  <si>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</si>
  <si>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</si>
  <si>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</si>
  <si>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</si>
  <si>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</si>
  <si>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</si>
  <si>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</si>
  <si>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</si>
  <si>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</si>
  <si>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</si>
  <si>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</si>
  <si>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</si>
  <si>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</si>
  <si>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</si>
  <si>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</si>
  <si>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</si>
  <si>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</si>
  <si>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</si>
  <si>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</si>
  <si>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</si>
  <si>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</si>
  <si>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</si>
  <si>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</si>
  <si>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</si>
  <si>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</si>
  <si>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</si>
  <si>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</si>
  <si>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</si>
  <si>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</si>
  <si>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</si>
  <si>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</si>
  <si>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</si>
  <si>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</si>
  <si>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</si>
  <si>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</si>
  <si>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</si>
  <si>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</si>
  <si>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</si>
  <si>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</si>
  <si>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</si>
  <si>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</si>
  <si>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</si>
  <si>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</si>
  <si>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</si>
  <si>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</si>
  <si>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</si>
  <si>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</si>
  <si>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</si>
  <si>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</si>
  <si>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</si>
  <si>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</si>
  <si>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</si>
  <si>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</si>
  <si>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</si>
  <si>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</si>
  <si>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</si>
  <si>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</si>
  <si>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</si>
  <si>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</si>
  <si>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</si>
  <si>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</si>
  <si>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</si>
  <si>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</si>
  <si>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</si>
  <si>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</si>
  <si>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</si>
  <si>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</si>
  <si>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</si>
  <si>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</si>
  <si>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</si>
  <si>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</si>
  <si>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</si>
  <si>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</si>
  <si>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</si>
  <si>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</si>
  <si>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</si>
  <si>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</si>
  <si>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</si>
  <si>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</si>
  <si>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</si>
  <si>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</si>
  <si>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</si>
  <si>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</si>
  <si>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</si>
  <si>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</si>
  <si>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</si>
  <si>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</si>
  <si>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</si>
  <si>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</si>
  <si>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</si>
  <si>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</si>
  <si>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</si>
  <si>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</si>
  <si>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</si>
  <si>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</si>
  <si>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</si>
  <si>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</si>
  <si>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</si>
  <si>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</si>
  <si>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</si>
  <si>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</si>
  <si>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</si>
  <si>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</si>
  <si>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</si>
  <si>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</si>
  <si>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</si>
  <si>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</si>
  <si>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</si>
  <si>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</si>
  <si>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</si>
  <si>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</si>
  <si>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</si>
  <si>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</si>
  <si>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</si>
  <si>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</si>
  <si>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</si>
  <si>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</si>
  <si>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</si>
  <si>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</si>
  <si>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</si>
  <si>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</si>
  <si>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</si>
  <si>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</si>
  <si>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</si>
  <si>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</si>
  <si>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</si>
  <si>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</si>
  <si>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</si>
  <si>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</si>
  <si>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</si>
  <si>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</si>
  <si>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</si>
  <si>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</si>
  <si>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</si>
  <si>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</si>
  <si>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</si>
  <si>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</si>
  <si>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</si>
  <si>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</si>
  <si>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</si>
  <si>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</si>
  <si>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</si>
  <si>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</si>
  <si>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</si>
  <si>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</si>
  <si>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</si>
  <si>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</si>
  <si>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</si>
  <si>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</si>
  <si>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</si>
  <si>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</si>
  <si>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</si>
  <si>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</si>
  <si>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</si>
  <si>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</si>
  <si>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</si>
  <si>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</si>
  <si>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</si>
  <si>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</si>
  <si>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</si>
  <si>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</si>
  <si>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</si>
  <si>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</si>
  <si>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</si>
  <si>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</si>
  <si>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</si>
  <si>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</si>
  <si>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</si>
  <si>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</si>
  <si>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</si>
  <si>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</si>
  <si>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</si>
  <si>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</si>
  <si>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</si>
  <si>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</si>
  <si>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</si>
  <si>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</si>
  <si>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</si>
  <si>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</si>
  <si>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</si>
  <si>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</si>
  <si>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</si>
  <si>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</si>
  <si>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</si>
  <si>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</si>
  <si>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</si>
  <si>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</si>
  <si>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</si>
  <si>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</si>
  <si>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</si>
  <si>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</si>
  <si>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</si>
  <si>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</si>
  <si>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</si>
  <si>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</si>
  <si>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</si>
  <si>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</si>
  <si>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</si>
  <si>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</si>
  <si>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</si>
  <si>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</si>
  <si>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</si>
  <si>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</si>
  <si>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</si>
  <si>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</si>
  <si>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</si>
  <si>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</si>
  <si>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</si>
  <si>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</si>
  <si>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</si>
  <si>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</si>
  <si>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</si>
  <si>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</si>
  <si>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</si>
  <si>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</si>
  <si>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</si>
  <si>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</si>
  <si>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</si>
  <si>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</si>
  <si>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</si>
  <si>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</si>
  <si>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</si>
  <si>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</si>
  <si>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</si>
  <si>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</si>
  <si>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</si>
  <si>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</si>
  <si>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</si>
  <si>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</si>
  <si>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</si>
  <si>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</si>
  <si>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</si>
  <si>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</si>
  <si>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</si>
  <si>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</si>
  <si>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</si>
  <si>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</si>
  <si>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</si>
  <si>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</si>
  <si>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</si>
  <si>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</si>
  <si>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</si>
  <si>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</si>
  <si>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</si>
  <si>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</si>
  <si>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</si>
  <si>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</si>
  <si>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</si>
  <si>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</si>
  <si>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</si>
  <si>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</si>
  <si>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</si>
  <si>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</si>
  <si>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</si>
  <si>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</si>
  <si>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</si>
  <si>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</si>
  <si>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</si>
  <si>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</si>
  <si>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</si>
  <si>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</si>
  <si>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</si>
  <si>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</si>
  <si>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</si>
  <si>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</si>
  <si>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</si>
  <si>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</si>
  <si>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</si>
  <si>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</si>
  <si>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</si>
  <si>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</si>
  <si>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</si>
  <si>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</si>
  <si>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</si>
  <si>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</si>
  <si>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</si>
  <si>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</si>
  <si>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</si>
  <si>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</si>
  <si>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</si>
  <si>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</si>
  <si>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</si>
  <si>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</si>
  <si>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</si>
  <si>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</si>
  <si>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</si>
  <si>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</si>
  <si>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</si>
  <si>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</si>
  <si>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</si>
  <si>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</si>
  <si>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</si>
  <si>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</si>
  <si>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</si>
  <si>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</si>
  <si>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</si>
  <si>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>PILs TAXES - EB-2010-</t>
  </si>
  <si>
    <t>Prospectus &amp; underwriting fees</t>
  </si>
  <si>
    <t>Capital items expensed - Software expensed per F/S</t>
  </si>
  <si>
    <t>Income not earned on movement of Regulatory A/Cs</t>
  </si>
  <si>
    <t>Deferred cost deductible (market ready)</t>
  </si>
  <si>
    <t>Total deemed interest  (REGINFO CELL D62)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</si>
  <si>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</si>
  <si>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</si>
  <si>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</si>
  <si>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Y</t>
  </si>
  <si>
    <t>N</t>
  </si>
  <si>
    <t>Other - Employee Future Benefits</t>
  </si>
  <si>
    <t xml:space="preserve">      Energy Sales </t>
  </si>
  <si>
    <t xml:space="preserve">     Community Relations</t>
  </si>
  <si>
    <t xml:space="preserve">     Regulatroy and Professional</t>
  </si>
  <si>
    <t>Utility Name: Clinton Power</t>
  </si>
  <si>
    <t xml:space="preserve">     Pre-October net income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</si>
</sst>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74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1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61" applyNumberFormat="1" applyFont="1" applyFill="1" applyBorder="1" applyAlignment="1" applyProtection="1" quotePrefix="1">
      <alignment vertical="top"/>
      <protection/>
    </xf>
    <xf numFmtId="3" fontId="0" fillId="36" borderId="47" xfId="61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61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1" borderId="0" xfId="0" applyNumberFormat="1" applyFill="1" applyAlignment="1">
      <alignment horizontal="center" vertical="top"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10" fontId="0" fillId="44" borderId="0" xfId="0" applyNumberFormat="1" applyFill="1" applyAlignment="1">
      <alignment vertical="top"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1" fontId="0" fillId="44" borderId="0" xfId="0" applyNumberFormat="1" applyFill="1" applyAlignment="1">
      <alignment horizontal="center" vertical="top"/>
    </xf>
    <xf numFmtId="1" fontId="0" fillId="37" borderId="14" xfId="0" applyNumberFormat="1" applyFill="1" applyBorder="1" applyAlignment="1" applyProtection="1">
      <alignment horizontal="center" vertical="top"/>
      <protection locked="0"/>
    </xf>
    <xf numFmtId="1" fontId="0" fillId="36" borderId="14" xfId="0" applyNumberFormat="1" applyFill="1" applyBorder="1" applyAlignment="1" applyProtection="1">
      <alignment horizontal="right" vertical="top"/>
      <protection/>
    </xf>
    <xf numFmtId="3" fontId="0" fillId="44" borderId="14" xfId="0" applyNumberFormat="1" applyFill="1" applyBorder="1" applyAlignment="1">
      <alignment/>
    </xf>
    <xf numFmtId="9" fontId="0" fillId="44" borderId="0" xfId="0" applyNumberFormat="1" applyFill="1" applyAlignment="1">
      <alignment horizontal="center" vertical="top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1" fontId="0" fillId="36" borderId="17" xfId="0" applyNumberForma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45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45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10" fontId="0" fillId="0" borderId="0" xfId="68" applyNumberFormat="1" applyFont="1" applyAlignment="1" applyProtection="1">
      <alignment vertical="top"/>
      <protection locked="0"/>
    </xf>
    <xf numFmtId="4" fontId="0" fillId="0" borderId="0" xfId="42" applyFont="1" applyFill="1" applyBorder="1" applyAlignment="1" applyProtection="1">
      <alignment vertical="top"/>
      <protection locked="0"/>
    </xf>
    <xf numFmtId="10" fontId="0" fillId="0" borderId="0" xfId="68" applyFont="1" applyFill="1" applyBorder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14" xfId="0" applyFont="1" applyBorder="1" applyAlignment="1">
      <alignment vertical="top"/>
    </xf>
    <xf numFmtId="172" fontId="0" fillId="37" borderId="14" xfId="0" applyNumberFormat="1" applyFont="1" applyFill="1" applyBorder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3" fontId="0" fillId="0" borderId="60" xfId="0" applyNumberFormat="1" applyBorder="1" applyAlignment="1" applyProtection="1">
      <alignment vertical="top"/>
      <protection/>
    </xf>
    <xf numFmtId="3" fontId="0" fillId="0" borderId="48" xfId="0" applyNumberFormat="1" applyFill="1" applyBorder="1" applyAlignment="1" applyProtection="1">
      <alignment vertical="top"/>
      <protection/>
    </xf>
    <xf numFmtId="3" fontId="0" fillId="0" borderId="49" xfId="0" applyNumberFormat="1" applyFill="1" applyBorder="1" applyAlignment="1" applyProtection="1">
      <alignment vertical="top"/>
      <protection/>
    </xf>
    <xf numFmtId="3" fontId="0" fillId="0" borderId="53" xfId="0" applyNumberFormat="1" applyFill="1" applyBorder="1" applyAlignment="1" applyProtection="1">
      <alignment vertical="top"/>
      <protection/>
    </xf>
    <xf numFmtId="3" fontId="59" fillId="40" borderId="14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omma0 2" xfId="45"/>
    <cellStyle name="Currency" xfId="46"/>
    <cellStyle name="Currency [0]" xfId="47"/>
    <cellStyle name="Currency0" xfId="48"/>
    <cellStyle name="Currency0 2" xfId="49"/>
    <cellStyle name="Date" xfId="50"/>
    <cellStyle name="Date 2" xfId="51"/>
    <cellStyle name="Explanatory Text" xfId="52"/>
    <cellStyle name="Fixed" xfId="53"/>
    <cellStyle name="Fixed 2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Total 2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90" zoomScaleNormal="90" zoomScalePageLayoutView="0" workbookViewId="0" topLeftCell="A31">
      <selection activeCell="D50" sqref="D5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488</v>
      </c>
      <c r="C1" s="8"/>
      <c r="E1" s="2" t="s">
        <v>452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503</v>
      </c>
      <c r="C3" s="8"/>
      <c r="D3" s="447" t="s">
        <v>438</v>
      </c>
      <c r="E3" s="8"/>
      <c r="F3" s="8"/>
      <c r="G3" s="8"/>
      <c r="H3" s="8"/>
    </row>
    <row r="4" spans="1:8" ht="12.75">
      <c r="A4" s="2" t="s">
        <v>463</v>
      </c>
      <c r="C4" s="8"/>
      <c r="D4" s="446" t="s">
        <v>433</v>
      </c>
      <c r="E4" s="421"/>
      <c r="H4" s="8"/>
    </row>
    <row r="5" spans="1:8" ht="12.75">
      <c r="A5" s="52"/>
      <c r="C5" s="8"/>
      <c r="D5" s="445" t="s">
        <v>434</v>
      </c>
      <c r="E5" s="397"/>
      <c r="H5" s="8"/>
    </row>
    <row r="6" spans="1:8" ht="12.75">
      <c r="A6" s="2" t="s">
        <v>126</v>
      </c>
      <c r="B6" s="473">
        <v>92</v>
      </c>
      <c r="C6" s="8" t="s">
        <v>127</v>
      </c>
      <c r="D6" s="21"/>
      <c r="H6" s="8"/>
    </row>
    <row r="7" spans="1:8" ht="13.5" thickBot="1">
      <c r="A7" s="52" t="s">
        <v>252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4" t="s">
        <v>497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4" t="s">
        <v>498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94" t="s">
        <v>498</v>
      </c>
    </row>
    <row r="18" spans="1:4" ht="15" customHeight="1">
      <c r="A18" s="388" t="s">
        <v>309</v>
      </c>
      <c r="C18" s="8"/>
      <c r="D18" s="8"/>
    </row>
    <row r="19" spans="1:4" ht="15" customHeight="1">
      <c r="A19" s="504" t="s">
        <v>310</v>
      </c>
      <c r="B19" s="8" t="s">
        <v>307</v>
      </c>
      <c r="C19" s="8" t="s">
        <v>64</v>
      </c>
      <c r="D19" s="495" t="s">
        <v>497</v>
      </c>
    </row>
    <row r="20" spans="1:4" ht="13.5" thickBot="1">
      <c r="A20" s="505"/>
      <c r="B20" s="8" t="s">
        <v>308</v>
      </c>
      <c r="C20" s="8" t="s">
        <v>64</v>
      </c>
      <c r="D20" s="494" t="s">
        <v>497</v>
      </c>
    </row>
    <row r="21" spans="1:4" ht="12.75">
      <c r="A21" s="504" t="s">
        <v>306</v>
      </c>
      <c r="B21" s="8" t="s">
        <v>307</v>
      </c>
      <c r="C21" s="8"/>
      <c r="D21" s="477">
        <f>3696252/5000000</f>
        <v>0.7392504</v>
      </c>
    </row>
    <row r="22" spans="1:4" ht="12.75">
      <c r="A22" s="504"/>
      <c r="B22" s="8" t="s">
        <v>308</v>
      </c>
      <c r="C22" s="8"/>
      <c r="D22" s="477">
        <v>0.4156169</v>
      </c>
    </row>
    <row r="23" spans="1:4" ht="7.5" customHeight="1">
      <c r="A23" s="45"/>
      <c r="C23" s="8"/>
      <c r="D23" s="387"/>
    </row>
    <row r="24" spans="1:4" ht="12.75">
      <c r="A24" s="45" t="s">
        <v>212</v>
      </c>
      <c r="C24" s="8" t="s">
        <v>213</v>
      </c>
      <c r="D24" s="420" t="s">
        <v>464</v>
      </c>
    </row>
    <row r="25" ht="6.75" customHeight="1" thickBot="1">
      <c r="A25" s="12"/>
    </row>
    <row r="26" spans="1:5" ht="12.75">
      <c r="A26" s="255" t="s">
        <v>67</v>
      </c>
      <c r="C26" s="8"/>
      <c r="E26" s="436" t="s">
        <v>292</v>
      </c>
    </row>
    <row r="27" spans="1:5" ht="12.75">
      <c r="A27" s="256" t="s">
        <v>68</v>
      </c>
      <c r="C27" s="8"/>
      <c r="E27" s="437" t="s">
        <v>293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282</v>
      </c>
      <c r="D31" s="498">
        <v>1400263</v>
      </c>
      <c r="H31" s="5"/>
    </row>
    <row r="32" ht="6" customHeight="1"/>
    <row r="33" spans="1:8" ht="12.75">
      <c r="A33" t="s">
        <v>71</v>
      </c>
      <c r="D33" s="470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70">
        <v>0.0988</v>
      </c>
      <c r="H37" s="41"/>
    </row>
    <row r="38" ht="4.5" customHeight="1">
      <c r="H38" s="34"/>
    </row>
    <row r="39" spans="1:8" ht="12.75">
      <c r="A39" t="s">
        <v>74</v>
      </c>
      <c r="D39" s="470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119932.52595000001</v>
      </c>
      <c r="H41" s="40"/>
    </row>
    <row r="42" spans="4:8" ht="6" customHeight="1" thickBot="1">
      <c r="D42" s="22"/>
      <c r="H42" s="40"/>
    </row>
    <row r="43" spans="1:11" ht="13.5" thickBot="1">
      <c r="A43" t="s">
        <v>76</v>
      </c>
      <c r="D43" s="499">
        <v>47999.2</v>
      </c>
      <c r="E43" s="386">
        <f>D43</f>
        <v>47999.2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71933.32595000001</v>
      </c>
      <c r="H45" s="40"/>
      <c r="J45" s="5"/>
      <c r="K45" s="5"/>
    </row>
    <row r="46" spans="1:11" ht="13.5" thickBot="1">
      <c r="A46" s="2" t="s">
        <v>283</v>
      </c>
      <c r="D46" s="40"/>
      <c r="H46" s="40"/>
      <c r="J46" s="5"/>
      <c r="K46" s="5"/>
    </row>
    <row r="47" spans="1:11" ht="12.75">
      <c r="A47" t="s">
        <v>284</v>
      </c>
      <c r="D47" s="500">
        <v>23978</v>
      </c>
      <c r="E47" s="386">
        <f aca="true" t="shared" si="0" ref="E47:E53">D47</f>
        <v>23978</v>
      </c>
      <c r="H47" s="40"/>
      <c r="J47" s="5"/>
      <c r="K47" s="5"/>
    </row>
    <row r="48" spans="1:11" ht="12.75">
      <c r="A48" t="s">
        <v>285</v>
      </c>
      <c r="D48" s="501">
        <v>23978</v>
      </c>
      <c r="E48" s="386">
        <v>0</v>
      </c>
      <c r="F48" s="22"/>
      <c r="H48" s="40"/>
      <c r="J48" s="5"/>
      <c r="K48" s="5"/>
    </row>
    <row r="49" spans="1:11" ht="13.5" thickBot="1">
      <c r="A49" t="s">
        <v>286</v>
      </c>
      <c r="D49" s="502">
        <v>23978</v>
      </c>
      <c r="E49" s="386">
        <v>0</v>
      </c>
      <c r="F49" s="22"/>
      <c r="H49" s="40"/>
      <c r="J49" s="5"/>
      <c r="K49" s="5"/>
    </row>
    <row r="50" spans="1:11" ht="12.75">
      <c r="A50" t="s">
        <v>287</v>
      </c>
      <c r="D50" s="421"/>
      <c r="E50" s="386">
        <f t="shared" si="0"/>
        <v>0</v>
      </c>
      <c r="H50" s="40"/>
      <c r="J50" s="5"/>
      <c r="K50" s="5"/>
    </row>
    <row r="51" spans="1:11" ht="12.75">
      <c r="A51" t="s">
        <v>430</v>
      </c>
      <c r="D51" s="421"/>
      <c r="E51" s="386">
        <f t="shared" si="0"/>
        <v>0</v>
      </c>
      <c r="H51" s="40"/>
      <c r="J51" s="5"/>
      <c r="K51" s="5"/>
    </row>
    <row r="52" spans="1:11" ht="12.75">
      <c r="A52" t="s">
        <v>453</v>
      </c>
      <c r="D52" s="421"/>
      <c r="E52" s="386">
        <f t="shared" si="0"/>
        <v>0</v>
      </c>
      <c r="H52" s="40"/>
      <c r="J52" s="5"/>
      <c r="K52" s="5"/>
    </row>
    <row r="53" spans="4:11" ht="12.75">
      <c r="D53" s="421"/>
      <c r="E53" s="386">
        <f t="shared" si="0"/>
        <v>0</v>
      </c>
      <c r="H53" s="40"/>
      <c r="J53" s="5"/>
      <c r="K53" s="5"/>
    </row>
    <row r="54" spans="1:11" ht="12.75">
      <c r="A54" s="2" t="s">
        <v>288</v>
      </c>
      <c r="E54" s="254">
        <f>SUM(E43:E53)</f>
        <v>71977.2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700131.5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69172.9922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700131.5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305</v>
      </c>
      <c r="B62" s="5"/>
      <c r="C62" s="5"/>
      <c r="D62" s="252">
        <f>D60*D39</f>
        <v>50759.533749999995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289</v>
      </c>
      <c r="B64" s="5"/>
      <c r="C64" s="5"/>
      <c r="D64" s="253">
        <f>IF(D41&gt;0,(((D43+D47)/D41)*D62),0)</f>
        <v>30463.204903677753</v>
      </c>
      <c r="F64" s="5"/>
      <c r="H64" s="32"/>
      <c r="J64" s="5"/>
      <c r="K64" s="5"/>
    </row>
    <row r="65" spans="1:11" ht="12.75">
      <c r="A65" s="33" t="s">
        <v>371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290</v>
      </c>
      <c r="B66" s="5"/>
      <c r="C66" s="5"/>
      <c r="D66" s="253">
        <f>IF(D41&gt;0,(((D43+D47+D48)/D41)*D62),0)</f>
        <v>40611.511967308805</v>
      </c>
      <c r="F66" s="5"/>
      <c r="H66" s="32"/>
      <c r="J66" s="5"/>
      <c r="K66" s="5"/>
    </row>
    <row r="67" spans="1:11" ht="12.75">
      <c r="A67" s="33" t="s">
        <v>372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291</v>
      </c>
      <c r="B68" s="5"/>
      <c r="C68" s="5"/>
      <c r="D68" s="253">
        <f>IF(D41&gt;0,(((D43+D47+D48)/D41)*D62),0)</f>
        <v>40611.511967308805</v>
      </c>
      <c r="F68" s="5"/>
      <c r="H68" s="32"/>
      <c r="J68" s="5"/>
    </row>
    <row r="69" spans="1:10" ht="12.75">
      <c r="A69" s="33" t="s">
        <v>373</v>
      </c>
      <c r="B69" s="5"/>
      <c r="C69" s="5"/>
      <c r="D69" s="5"/>
      <c r="F69" s="5"/>
      <c r="H69" s="32"/>
      <c r="J69" s="5"/>
    </row>
    <row r="70" spans="1:10" ht="12.75">
      <c r="A70" s="45" t="s">
        <v>439</v>
      </c>
      <c r="B70" s="5"/>
      <c r="C70" s="5"/>
      <c r="D70" s="253">
        <f>D62</f>
        <v>50759.533749999995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35" top="0.65" bottom="0.236220472440945" header="0.16" footer="0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90" zoomScaleNormal="90" zoomScalePageLayoutView="0" workbookViewId="0" topLeftCell="A169">
      <selection activeCell="E176" sqref="E17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455</v>
      </c>
      <c r="H1" s="210"/>
    </row>
    <row r="2" spans="1:8" ht="12.75">
      <c r="A2" s="211" t="s">
        <v>454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456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487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Clinton Power</v>
      </c>
      <c r="B6" s="115"/>
      <c r="D6" s="137"/>
      <c r="E6" s="115"/>
      <c r="G6" s="115"/>
      <c r="H6" s="457"/>
    </row>
    <row r="7" spans="1:8" ht="12.75">
      <c r="A7" s="211" t="str">
        <f>REGINFO!A4</f>
        <v>Reporting period:  2001</v>
      </c>
      <c r="B7" s="115"/>
      <c r="D7" s="137"/>
      <c r="E7" s="115"/>
      <c r="G7" s="115"/>
      <c r="H7" s="457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74">
        <f>REGINFO!B6</f>
        <v>92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252</v>
      </c>
      <c r="B10" s="422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336</v>
      </c>
      <c r="B16" s="125">
        <v>1</v>
      </c>
      <c r="C16" s="259">
        <v>12000</v>
      </c>
      <c r="D16" s="17"/>
      <c r="E16" s="267">
        <f>G16-C16</f>
        <v>-58027</v>
      </c>
      <c r="F16" s="3"/>
      <c r="G16" s="267">
        <f>TAXREC!E50</f>
        <v>-46027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71">
        <v>18360</v>
      </c>
      <c r="D20" s="18"/>
      <c r="E20" s="267">
        <f>G20-C20</f>
        <v>-6965</v>
      </c>
      <c r="F20" s="6"/>
      <c r="G20" s="267">
        <f>TAXREC!E61</f>
        <v>11395</v>
      </c>
      <c r="H20" s="151"/>
    </row>
    <row r="21" spans="1:8" ht="12.75">
      <c r="A21" s="158" t="s">
        <v>56</v>
      </c>
      <c r="B21" s="127">
        <v>3</v>
      </c>
      <c r="C21" s="261">
        <v>0</v>
      </c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260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259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261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2.75">
      <c r="A30" s="402" t="s">
        <v>386</v>
      </c>
      <c r="B30" s="127"/>
      <c r="C30" s="259"/>
      <c r="D30" s="18"/>
      <c r="E30" s="267">
        <f>G30-C30</f>
        <v>0</v>
      </c>
      <c r="F30" s="6"/>
      <c r="G30" s="267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337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71">
        <v>7975</v>
      </c>
      <c r="D33" s="132"/>
      <c r="E33" s="267">
        <f aca="true" t="shared" si="0" ref="E33:E42">G33-C33</f>
        <v>-1944</v>
      </c>
      <c r="F33" s="6"/>
      <c r="G33" s="267">
        <f>TAXREC!E97+TAXREC!E98</f>
        <v>6031</v>
      </c>
      <c r="H33" s="151"/>
    </row>
    <row r="34" spans="1:8" ht="12.75">
      <c r="A34" s="158" t="s">
        <v>57</v>
      </c>
      <c r="B34" s="127">
        <v>8</v>
      </c>
      <c r="C34" s="261">
        <v>0</v>
      </c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262</v>
      </c>
      <c r="B36" s="127">
        <v>10</v>
      </c>
      <c r="C36" s="261">
        <v>0</v>
      </c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v>5079</v>
      </c>
      <c r="D37" s="132"/>
      <c r="E37" s="267">
        <f t="shared" si="0"/>
        <v>-5079</v>
      </c>
      <c r="F37" s="6"/>
      <c r="G37" s="267">
        <f>TAXREC!E51</f>
        <v>0</v>
      </c>
      <c r="H37" s="151"/>
    </row>
    <row r="38" spans="1:8" ht="12.75">
      <c r="A38" s="155" t="s">
        <v>258</v>
      </c>
      <c r="B38" s="125">
        <v>4</v>
      </c>
      <c r="C38" s="261">
        <v>0</v>
      </c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257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2.75">
      <c r="A48" s="402" t="s">
        <v>386</v>
      </c>
      <c r="B48" s="127"/>
      <c r="C48" s="259"/>
      <c r="D48" s="132"/>
      <c r="E48" s="267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322</v>
      </c>
      <c r="B50" s="125"/>
      <c r="C50" s="263">
        <f>C16+SUM(C20:C30)-SUM(C33:C48)</f>
        <v>17306</v>
      </c>
      <c r="D50" s="102"/>
      <c r="E50" s="263">
        <f>E16+SUM(E20:E30)-SUM(E33:E48)</f>
        <v>-57969</v>
      </c>
      <c r="F50" s="424"/>
      <c r="G50" s="263">
        <f>G16+SUM(G20:G30)-SUM(G33:G48)</f>
        <v>-40663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331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335</v>
      </c>
      <c r="B53" s="127">
        <v>13</v>
      </c>
      <c r="C53" s="262">
        <v>0.1912</v>
      </c>
      <c r="D53" s="102"/>
      <c r="E53" s="268">
        <f>+G53-C53</f>
        <v>-0.1912</v>
      </c>
      <c r="F53" s="114"/>
      <c r="G53" s="465">
        <f>TAXREC!E151</f>
        <v>0</v>
      </c>
      <c r="H53" s="151"/>
      <c r="I53" s="462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3308.9072</v>
      </c>
      <c r="D55" s="102"/>
      <c r="E55" s="267">
        <f>G55-C55</f>
        <v>-3308.9072</v>
      </c>
      <c r="F55" s="424" t="s">
        <v>361</v>
      </c>
      <c r="G55" s="264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24" t="s">
        <v>361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3308.9072</v>
      </c>
      <c r="D60" s="133"/>
      <c r="E60" s="269">
        <f>+E55-E58</f>
        <v>-3308.9072</v>
      </c>
      <c r="F60" s="424" t="s">
        <v>361</v>
      </c>
      <c r="G60" s="269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v>1400263</v>
      </c>
      <c r="D66" s="102"/>
      <c r="E66" s="267">
        <f>G66-C66</f>
        <v>28843</v>
      </c>
      <c r="F66" s="6"/>
      <c r="G66" s="472">
        <v>1429106</v>
      </c>
      <c r="H66" s="151"/>
      <c r="I66" s="467" t="s">
        <v>476</v>
      </c>
    </row>
    <row r="67" spans="1:10" ht="12.75">
      <c r="A67" s="152" t="s">
        <v>354</v>
      </c>
      <c r="B67" s="125">
        <v>16</v>
      </c>
      <c r="C67" s="260">
        <v>5000000</v>
      </c>
      <c r="D67" s="102"/>
      <c r="E67" s="267">
        <f>G67-C67</f>
        <v>0</v>
      </c>
      <c r="F67" s="6"/>
      <c r="G67" s="267">
        <v>5000000</v>
      </c>
      <c r="H67" s="151"/>
      <c r="I67" s="467" t="s">
        <v>476</v>
      </c>
      <c r="J67" s="490"/>
    </row>
    <row r="68" spans="1:8" ht="12.75">
      <c r="A68" s="152" t="s">
        <v>42</v>
      </c>
      <c r="B68" s="125"/>
      <c r="C68" s="264">
        <f>IF((C66-C67)&gt;0,C66-C67,0)</f>
        <v>0</v>
      </c>
      <c r="D68" s="102"/>
      <c r="E68" s="267">
        <f>E66-E67</f>
        <v>28843</v>
      </c>
      <c r="F68" s="114"/>
      <c r="G68" s="264">
        <f>G66-G67</f>
        <v>-3570894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355</v>
      </c>
      <c r="B70" s="125">
        <v>17</v>
      </c>
      <c r="C70" s="497" t="e">
        <f>C72/C68</f>
        <v>#DIV/0!</v>
      </c>
      <c r="D70" s="102"/>
      <c r="E70" s="268" t="e">
        <f>+G70-C70</f>
        <v>#DIV/0!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311</v>
      </c>
      <c r="B72" s="125"/>
      <c r="C72" s="264">
        <v>0</v>
      </c>
      <c r="D72" s="101"/>
      <c r="E72" s="267">
        <f>+G72-C72</f>
        <v>0</v>
      </c>
      <c r="F72" s="468"/>
      <c r="G72" s="264">
        <f>IF(G68&gt;0,((G68*G70*B9/B10)),0)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v>1400263</v>
      </c>
      <c r="D75" s="102"/>
      <c r="E75" s="267">
        <f>G75-C75</f>
        <v>28843</v>
      </c>
      <c r="F75" s="6"/>
      <c r="G75" s="472">
        <f>G66</f>
        <v>1429106</v>
      </c>
      <c r="H75" s="151"/>
      <c r="I75" s="467" t="s">
        <v>476</v>
      </c>
    </row>
    <row r="76" spans="1:9" ht="12.75">
      <c r="A76" s="152" t="s">
        <v>354</v>
      </c>
      <c r="B76" s="125">
        <v>19</v>
      </c>
      <c r="C76" s="260">
        <v>10000000</v>
      </c>
      <c r="D76" s="18"/>
      <c r="E76" s="267">
        <f>G76-C76</f>
        <v>0</v>
      </c>
      <c r="F76" s="6"/>
      <c r="G76" s="267">
        <v>10000000</v>
      </c>
      <c r="H76" s="151"/>
      <c r="I76" s="467" t="s">
        <v>476</v>
      </c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E75-E76</f>
        <v>28843</v>
      </c>
      <c r="F77" s="114"/>
      <c r="G77" s="264">
        <f>G75-G76</f>
        <v>-8570894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355</v>
      </c>
      <c r="B79" s="125">
        <v>20</v>
      </c>
      <c r="C79" s="300" t="e">
        <f>C84/C77</f>
        <v>#DIV/0!</v>
      </c>
      <c r="D79" s="102"/>
      <c r="E79" s="268" t="e">
        <f>G79-C79</f>
        <v>#DIV/0!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312</v>
      </c>
      <c r="B81" s="125"/>
      <c r="C81" s="264"/>
      <c r="D81" s="102"/>
      <c r="E81" s="267">
        <f>+G81-C81</f>
        <v>-4860.753583561643</v>
      </c>
      <c r="F81" s="6"/>
      <c r="G81" s="264">
        <f>G77*G79*B9/B10</f>
        <v>-4860.753583561643</v>
      </c>
      <c r="H81" s="151"/>
    </row>
    <row r="82" spans="1:8" ht="12.75">
      <c r="A82" s="152" t="s">
        <v>313</v>
      </c>
      <c r="B82" s="125">
        <v>21</v>
      </c>
      <c r="C82" s="299"/>
      <c r="D82" s="102"/>
      <c r="E82" s="267">
        <f>+G82-C82</f>
        <v>0</v>
      </c>
      <c r="F82" s="6"/>
      <c r="G82" s="299">
        <f>IF(G77&gt;0,IF(G60&gt;0,G50*'Tax Rates'!C20,0),0)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-4860.753583561643</v>
      </c>
      <c r="F84" s="103"/>
      <c r="G84" s="264">
        <f>G81-G82</f>
        <v>-4860.753583561643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v>0.1912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362</v>
      </c>
      <c r="B90" s="127">
        <v>22</v>
      </c>
      <c r="C90" s="264">
        <f>C60/(1-C88)</f>
        <v>4091.1315529179033</v>
      </c>
      <c r="D90" s="20"/>
      <c r="E90" s="139"/>
      <c r="F90" s="423" t="s">
        <v>465</v>
      </c>
      <c r="G90" s="270">
        <f>TAXREC!E156</f>
        <v>0</v>
      </c>
      <c r="H90" s="151"/>
    </row>
    <row r="91" spans="1:8" ht="12.75">
      <c r="A91" s="158" t="s">
        <v>363</v>
      </c>
      <c r="B91" s="127">
        <v>23</v>
      </c>
      <c r="C91" s="264">
        <f>C84/(1-C88)</f>
        <v>0</v>
      </c>
      <c r="D91" s="20"/>
      <c r="E91" s="139"/>
      <c r="F91" s="423" t="s">
        <v>465</v>
      </c>
      <c r="G91" s="270">
        <f>TAXREC!E158</f>
        <v>0</v>
      </c>
      <c r="H91" s="151"/>
    </row>
    <row r="92" spans="1:8" ht="12.75">
      <c r="A92" s="158" t="s">
        <v>342</v>
      </c>
      <c r="B92" s="127">
        <v>24</v>
      </c>
      <c r="C92" s="264">
        <f>C72</f>
        <v>0</v>
      </c>
      <c r="D92" s="20"/>
      <c r="E92" s="139"/>
      <c r="F92" s="423" t="s">
        <v>465</v>
      </c>
      <c r="G92" s="270">
        <f>TAXREC!E157</f>
        <v>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466</v>
      </c>
      <c r="B95" s="125">
        <v>25</v>
      </c>
      <c r="C95" s="269">
        <f>SUM(C90:C93)</f>
        <v>4091.1315529179033</v>
      </c>
      <c r="D95" s="6"/>
      <c r="E95" s="139"/>
      <c r="F95" s="423" t="s">
        <v>465</v>
      </c>
      <c r="G95" s="412">
        <f>SUM(G90:G94)</f>
        <v>0</v>
      </c>
      <c r="H95" s="164"/>
    </row>
    <row r="96" spans="1:8" ht="12.75">
      <c r="A96" s="402" t="s">
        <v>303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300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341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357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358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356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489" t="s">
        <v>496</v>
      </c>
      <c r="B112" s="127">
        <v>11</v>
      </c>
      <c r="C112" s="112"/>
      <c r="D112" s="3"/>
      <c r="E112" s="464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359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360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481</v>
      </c>
      <c r="B122" s="127"/>
      <c r="C122" s="112"/>
      <c r="D122" s="3" t="s">
        <v>231</v>
      </c>
      <c r="E122" s="461">
        <v>0.1912</v>
      </c>
      <c r="F122" s="462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4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1">
        <v>0.18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346</v>
      </c>
      <c r="B132" s="130"/>
      <c r="C132" s="112"/>
      <c r="D132" s="3"/>
      <c r="E132" s="263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349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235</v>
      </c>
      <c r="B136" s="130"/>
      <c r="C136" s="112"/>
      <c r="D136" s="118" t="s">
        <v>189</v>
      </c>
      <c r="E136" s="301">
        <f>C50</f>
        <v>17306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1">
        <f>E130+0.0112</f>
        <v>0.19119999999999998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2">
        <f>IF(E136&gt;0,E136*E138,0)</f>
        <v>3308.9071999999996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3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1">
        <f>E140-E142</f>
        <v>3308.9071999999996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482</v>
      </c>
      <c r="B146" s="130"/>
      <c r="C146" s="112"/>
      <c r="D146" s="118" t="s">
        <v>188</v>
      </c>
      <c r="E146" s="301">
        <f>C60</f>
        <v>3308.9072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1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5" t="s">
        <v>20</v>
      </c>
      <c r="B150" s="130"/>
      <c r="C150" s="112"/>
      <c r="D150" s="119"/>
      <c r="E150" s="303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1">
        <f>C66</f>
        <v>1400263</v>
      </c>
      <c r="F151" s="37"/>
      <c r="G151" s="201"/>
      <c r="H151" s="164"/>
    </row>
    <row r="152" spans="1:8" ht="12.75">
      <c r="A152" s="171" t="s">
        <v>352</v>
      </c>
      <c r="B152" s="130"/>
      <c r="C152" s="112"/>
      <c r="D152" s="118" t="s">
        <v>188</v>
      </c>
      <c r="E152" s="304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1">
        <f>E151-E152</f>
        <v>-3599737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353</v>
      </c>
      <c r="B155" s="130"/>
      <c r="C155" s="112"/>
      <c r="D155" s="119" t="s">
        <v>231</v>
      </c>
      <c r="E155" s="305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0</v>
      </c>
      <c r="F157" s="37"/>
      <c r="G157" s="201"/>
      <c r="H157" s="164"/>
    </row>
    <row r="158" spans="1:8" ht="26.25">
      <c r="A158" s="171" t="s">
        <v>483</v>
      </c>
      <c r="B158" s="130"/>
      <c r="C158" s="112"/>
      <c r="D158" s="118" t="s">
        <v>188</v>
      </c>
      <c r="E158" s="304">
        <f>C72</f>
        <v>0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466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5" t="s">
        <v>236</v>
      </c>
      <c r="B161" s="130"/>
      <c r="C161" s="112"/>
      <c r="D161" s="119"/>
      <c r="E161" s="303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1400263</v>
      </c>
      <c r="F162" s="37"/>
      <c r="G162" s="201"/>
      <c r="H162" s="164"/>
    </row>
    <row r="163" spans="1:8" ht="12.75">
      <c r="A163" s="171" t="s">
        <v>351</v>
      </c>
      <c r="B163" s="130"/>
      <c r="C163" s="112"/>
      <c r="D163" s="118" t="s">
        <v>188</v>
      </c>
      <c r="E163" s="304">
        <f>IF(E162&gt;0,'Tax Rates'!C40,0)</f>
        <v>10000000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1">
        <f>E162-E163</f>
        <v>-8599737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304</v>
      </c>
      <c r="B166" s="130"/>
      <c r="C166" s="112"/>
      <c r="D166" s="119"/>
      <c r="E166" s="305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1">
        <f>IF(E164&gt;0,E164*E166*B9/B10,0)</f>
        <v>0</v>
      </c>
      <c r="F168" s="37"/>
      <c r="G168" s="201"/>
      <c r="H168" s="164"/>
    </row>
    <row r="169" spans="1:8" ht="12.75">
      <c r="A169" s="171" t="s">
        <v>314</v>
      </c>
      <c r="B169" s="130"/>
      <c r="C169" s="112"/>
      <c r="D169" s="118" t="s">
        <v>188</v>
      </c>
      <c r="E169" s="306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1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3" t="s">
        <v>484</v>
      </c>
      <c r="B172" s="130"/>
      <c r="C172" s="112"/>
      <c r="D172" s="118" t="s">
        <v>188</v>
      </c>
      <c r="E172" s="304">
        <f>C84</f>
        <v>0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466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340</v>
      </c>
      <c r="B175" s="130"/>
      <c r="C175" s="112"/>
      <c r="D175" s="119"/>
      <c r="E175" s="461">
        <v>0.18</v>
      </c>
      <c r="F175" s="462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1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1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1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347</v>
      </c>
      <c r="B181" s="130"/>
      <c r="C181" s="112"/>
      <c r="D181" s="119" t="s">
        <v>189</v>
      </c>
      <c r="E181" s="301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485</v>
      </c>
      <c r="B183" s="130"/>
      <c r="C183" s="112"/>
      <c r="D183" s="119" t="s">
        <v>187</v>
      </c>
      <c r="E183" s="301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348</v>
      </c>
      <c r="B185" s="130"/>
      <c r="C185" s="112"/>
      <c r="D185" s="119" t="s">
        <v>189</v>
      </c>
      <c r="E185" s="301">
        <f>E181+E183</f>
        <v>0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7">
        <f>REGINFO!D62</f>
        <v>50759.533749999995</v>
      </c>
      <c r="F193" s="3"/>
      <c r="G193" s="123"/>
      <c r="H193" s="164"/>
    </row>
    <row r="194" spans="1:8" ht="12.75">
      <c r="A194" s="155" t="s">
        <v>486</v>
      </c>
      <c r="B194" s="127"/>
      <c r="C194" s="112"/>
      <c r="D194" s="120"/>
      <c r="E194" s="307">
        <f>C37</f>
        <v>5079</v>
      </c>
      <c r="F194" s="469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338</v>
      </c>
      <c r="B196" s="127"/>
      <c r="C196" s="112"/>
      <c r="D196" s="120"/>
      <c r="E196" s="307">
        <f>E193-E194</f>
        <v>45680.533749999995</v>
      </c>
      <c r="F196" s="3"/>
      <c r="G196" s="123"/>
      <c r="H196" s="164"/>
    </row>
    <row r="197" spans="1:8" ht="12.75">
      <c r="A197" s="155" t="s">
        <v>339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253</v>
      </c>
      <c r="B199" s="127"/>
      <c r="C199" s="112"/>
      <c r="D199" s="120"/>
      <c r="E199" s="147"/>
      <c r="F199" s="3"/>
      <c r="G199" s="123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123"/>
      <c r="H200" s="164"/>
    </row>
    <row r="201" spans="1:8" ht="12.75">
      <c r="A201" s="489" t="s">
        <v>494</v>
      </c>
      <c r="B201" s="127"/>
      <c r="C201" s="112"/>
      <c r="D201" s="120"/>
      <c r="E201" s="307">
        <f>G37+G42</f>
        <v>0</v>
      </c>
      <c r="F201" s="3"/>
      <c r="G201" s="123"/>
      <c r="H201" s="164"/>
    </row>
    <row r="202" spans="1:8" ht="12.75">
      <c r="A202" s="489" t="s">
        <v>493</v>
      </c>
      <c r="B202" s="127"/>
      <c r="C202" s="112"/>
      <c r="D202" s="120"/>
      <c r="E202" s="307">
        <f>REGINFO!D62</f>
        <v>50759.533749999995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495</v>
      </c>
      <c r="B206" s="127"/>
      <c r="C206" s="112"/>
      <c r="D206" s="120"/>
      <c r="E206" s="463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8">
        <f>+E196-E204</f>
        <v>45680.533749999995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15748031496063" bottom="0.236220472440945" header="0.511811023622047" footer="0"/>
  <pageSetup fitToHeight="2" fitToWidth="1" horizontalDpi="600" verticalDpi="600" orientation="portrait" scale="49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Clinton Power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84">
        <f>REGINFO!B6</f>
        <v>92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280</v>
      </c>
      <c r="B17" s="20" t="s">
        <v>64</v>
      </c>
      <c r="C17" s="8"/>
      <c r="E17" s="26"/>
      <c r="F17" s="8"/>
    </row>
    <row r="18" spans="1:6" ht="12.75">
      <c r="A18" s="55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8" t="s">
        <v>320</v>
      </c>
      <c r="B23" s="399"/>
      <c r="C23" s="400"/>
      <c r="D23" s="401"/>
      <c r="E23" s="28"/>
      <c r="F23" s="11"/>
      <c r="G23" s="11"/>
      <c r="H23" s="6"/>
      <c r="I23" s="6"/>
    </row>
    <row r="24" spans="1:9" ht="12.75">
      <c r="A24" s="398" t="s">
        <v>255</v>
      </c>
      <c r="B24" s="399"/>
      <c r="C24" s="400"/>
      <c r="D24" s="401"/>
      <c r="E24" s="28"/>
      <c r="F24" s="11"/>
      <c r="G24" s="11"/>
      <c r="H24" s="6"/>
      <c r="I24" s="6"/>
    </row>
    <row r="25" spans="1:9" ht="12.75">
      <c r="A25" s="398" t="s">
        <v>223</v>
      </c>
      <c r="B25" s="399"/>
      <c r="C25" s="400"/>
      <c r="D25" s="401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8" t="s">
        <v>318</v>
      </c>
      <c r="B27" s="399"/>
      <c r="C27" s="400"/>
      <c r="D27" s="401"/>
      <c r="E27" s="28"/>
      <c r="F27" s="11"/>
      <c r="G27" s="11"/>
      <c r="H27" s="6"/>
      <c r="I27" s="6"/>
    </row>
    <row r="28" spans="1:9" ht="12.75">
      <c r="A28" s="398" t="s">
        <v>319</v>
      </c>
      <c r="B28" s="399"/>
      <c r="C28" s="400"/>
      <c r="D28" s="401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500</v>
      </c>
      <c r="B31" s="23" t="s">
        <v>187</v>
      </c>
      <c r="C31" s="480">
        <v>2508620</v>
      </c>
      <c r="D31" s="285"/>
      <c r="E31" s="283">
        <f>C31-D31</f>
        <v>2508620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/>
      <c r="D32" s="285"/>
      <c r="E32" s="283">
        <f>C32-D32</f>
        <v>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f>27074+19145+9237</f>
        <v>55456</v>
      </c>
      <c r="D33" s="285"/>
      <c r="E33" s="283">
        <f>C33-D33</f>
        <v>55456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281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0">
        <v>2153595</v>
      </c>
      <c r="D39" s="285"/>
      <c r="E39" s="283">
        <f>C39-D39</f>
        <v>2153595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0">
        <v>135364</v>
      </c>
      <c r="D40" s="285"/>
      <c r="E40" s="283">
        <f aca="true" t="shared" si="0" ref="E40:E48">C40-D40</f>
        <v>135364</v>
      </c>
      <c r="F40" s="11"/>
      <c r="G40" s="11"/>
      <c r="H40" s="6"/>
      <c r="I40" s="6"/>
    </row>
    <row r="41" spans="1:9" ht="12.75">
      <c r="A41" s="4" t="s">
        <v>270</v>
      </c>
      <c r="B41" s="23" t="s">
        <v>188</v>
      </c>
      <c r="C41" s="284">
        <v>66848</v>
      </c>
      <c r="D41" s="285"/>
      <c r="E41" s="283">
        <f t="shared" si="0"/>
        <v>66848</v>
      </c>
      <c r="F41" s="11"/>
      <c r="G41" s="11"/>
      <c r="H41" s="6"/>
      <c r="I41" s="6"/>
    </row>
    <row r="42" spans="1:9" ht="12.75">
      <c r="A42" s="4" t="s">
        <v>271</v>
      </c>
      <c r="B42" s="23" t="s">
        <v>188</v>
      </c>
      <c r="C42" s="284">
        <f>80118+2023+15714</f>
        <v>97855</v>
      </c>
      <c r="D42" s="285"/>
      <c r="E42" s="283">
        <f t="shared" si="0"/>
        <v>97855</v>
      </c>
      <c r="F42" s="11"/>
      <c r="G42" s="11"/>
      <c r="H42" s="6"/>
      <c r="I42" s="6"/>
    </row>
    <row r="43" spans="1:9" ht="12.75">
      <c r="A43" s="4" t="s">
        <v>272</v>
      </c>
      <c r="B43" s="23" t="s">
        <v>188</v>
      </c>
      <c r="C43" s="480">
        <v>44006</v>
      </c>
      <c r="D43" s="285"/>
      <c r="E43" s="283">
        <f t="shared" si="0"/>
        <v>44006</v>
      </c>
      <c r="F43" s="11"/>
      <c r="G43" s="11"/>
      <c r="H43" s="6"/>
      <c r="I43" s="6"/>
    </row>
    <row r="44" spans="1:9" ht="12.75">
      <c r="A44" s="4" t="s">
        <v>273</v>
      </c>
      <c r="B44" s="23" t="s">
        <v>188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85" t="s">
        <v>501</v>
      </c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85" t="s">
        <v>502</v>
      </c>
      <c r="B46" s="23" t="s">
        <v>188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 t="s">
        <v>504</v>
      </c>
      <c r="B47" s="23" t="s">
        <v>188</v>
      </c>
      <c r="C47" s="503">
        <v>112435</v>
      </c>
      <c r="D47" s="285"/>
      <c r="E47" s="283">
        <f t="shared" si="0"/>
        <v>112435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-46027</v>
      </c>
      <c r="D50" s="280">
        <f>SUM(D31:D36)-SUM(D39:D49)</f>
        <v>0</v>
      </c>
      <c r="E50" s="280">
        <f>SUM(E31:E35)-SUM(E39:E48)</f>
        <v>-46027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0"/>
      <c r="D51" s="284"/>
      <c r="E51" s="281">
        <f>+C51-D51</f>
        <v>0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4"/>
      <c r="D52" s="284"/>
      <c r="E52" s="282">
        <f>+C52-D52</f>
        <v>0</v>
      </c>
      <c r="F52" s="8"/>
    </row>
    <row r="53" spans="1:6" ht="12.75">
      <c r="A53" s="2" t="s">
        <v>131</v>
      </c>
      <c r="B53" s="8" t="s">
        <v>189</v>
      </c>
      <c r="C53" s="280">
        <f>C50-C51-C52</f>
        <v>-46027</v>
      </c>
      <c r="D53" s="280">
        <f>D50-D51-D52</f>
        <v>0</v>
      </c>
      <c r="E53" s="280">
        <f>E50-E51-E52</f>
        <v>-46027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6"/>
      <c r="D59" s="286">
        <f>D52</f>
        <v>0</v>
      </c>
      <c r="E59" s="271">
        <f>+C59-D59</f>
        <v>0</v>
      </c>
      <c r="F59" s="8"/>
    </row>
    <row r="60" spans="1:6" ht="12.75">
      <c r="A60" s="4" t="s">
        <v>321</v>
      </c>
      <c r="B60" s="8" t="s">
        <v>187</v>
      </c>
      <c r="C60" s="481"/>
      <c r="D60" s="317"/>
      <c r="E60" s="271">
        <f>+C60-D60</f>
        <v>0</v>
      </c>
      <c r="F60" s="8"/>
    </row>
    <row r="61" spans="1:6" ht="12.75">
      <c r="A61" t="s">
        <v>4</v>
      </c>
      <c r="B61" s="8" t="s">
        <v>187</v>
      </c>
      <c r="C61" s="286">
        <v>11395</v>
      </c>
      <c r="D61" s="286">
        <f>D43</f>
        <v>0</v>
      </c>
      <c r="E61" s="271">
        <f>+C61-D61</f>
        <v>11395</v>
      </c>
      <c r="F61" s="8"/>
    </row>
    <row r="62" spans="1:6" ht="12.75">
      <c r="A62" t="s">
        <v>6</v>
      </c>
      <c r="B62" s="8" t="s">
        <v>187</v>
      </c>
      <c r="C62" s="481"/>
      <c r="D62" s="286">
        <v>0</v>
      </c>
      <c r="E62" s="271">
        <f>+C62-D62</f>
        <v>0</v>
      </c>
      <c r="F62" s="8"/>
    </row>
    <row r="63" spans="1:6" ht="12.75">
      <c r="A63" s="31" t="s">
        <v>274</v>
      </c>
      <c r="B63" s="8" t="s">
        <v>187</v>
      </c>
      <c r="C63" s="315"/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5"/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435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59" t="s">
        <v>386</v>
      </c>
      <c r="B66" s="8"/>
      <c r="C66" s="438"/>
      <c r="D66" s="438">
        <f>'TAXREC 3'!D47</f>
        <v>0</v>
      </c>
      <c r="E66" s="271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11395</v>
      </c>
      <c r="D70" s="271">
        <f>SUM(D59:D68)</f>
        <v>0</v>
      </c>
      <c r="E70" s="271">
        <f>SUM(E59:E68)</f>
        <v>11395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s="485" t="s">
        <v>490</v>
      </c>
      <c r="B75" s="8" t="s">
        <v>187</v>
      </c>
      <c r="C75" s="293">
        <v>0</v>
      </c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293"/>
      <c r="D76" s="293"/>
      <c r="E76" s="27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11395</v>
      </c>
      <c r="D82" s="251">
        <f>D70+D80</f>
        <v>0</v>
      </c>
      <c r="E82" s="251">
        <f>E70+E80</f>
        <v>11395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423</v>
      </c>
      <c r="B93" s="272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82">
        <v>6031</v>
      </c>
      <c r="D97" s="293"/>
      <c r="E97" s="271">
        <f>+C97-D97</f>
        <v>6031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/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2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188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275</v>
      </c>
      <c r="B105" s="8" t="s">
        <v>188</v>
      </c>
      <c r="C105" s="318"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9" t="s">
        <v>386</v>
      </c>
      <c r="B108" s="8"/>
      <c r="C108" s="254">
        <f>'TAXREC 3'!C73</f>
        <v>0</v>
      </c>
      <c r="D108" s="254">
        <f>'TAXREC 3'!D73</f>
        <v>0</v>
      </c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>
        <v>0</v>
      </c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6031</v>
      </c>
      <c r="D113" s="251">
        <f>SUM(D97:D111)</f>
        <v>0</v>
      </c>
      <c r="E113" s="251">
        <f>SUM(E97:E111)</f>
        <v>6031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6031</v>
      </c>
      <c r="D122" s="251">
        <f>D113+D120</f>
        <v>0</v>
      </c>
      <c r="E122" s="251">
        <f>+E113+E120</f>
        <v>6031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-40663</v>
      </c>
      <c r="D134" s="251">
        <f>D53+D82-D122</f>
        <v>0</v>
      </c>
      <c r="E134" s="251">
        <f>E53+E82-E122</f>
        <v>-40663</v>
      </c>
      <c r="F134" s="8"/>
      <c r="G134" s="492"/>
      <c r="H134" s="492"/>
      <c r="I134" s="492"/>
      <c r="J134" s="492"/>
      <c r="K134" s="45"/>
    </row>
    <row r="135" spans="1:11" ht="12.75">
      <c r="A135" s="12" t="s">
        <v>46</v>
      </c>
      <c r="B135" s="8"/>
      <c r="D135" s="30"/>
      <c r="E135" s="30"/>
      <c r="F135" s="8"/>
      <c r="G135" s="492"/>
      <c r="H135" s="492"/>
      <c r="I135" s="492"/>
      <c r="J135" s="492"/>
      <c r="K135" s="45"/>
    </row>
    <row r="136" spans="1:11" ht="12.75">
      <c r="A136" s="12" t="s">
        <v>368</v>
      </c>
      <c r="B136" s="8" t="s">
        <v>188</v>
      </c>
      <c r="C136" s="293"/>
      <c r="D136" s="293"/>
      <c r="E136" s="264">
        <f>C136-D136</f>
        <v>0</v>
      </c>
      <c r="F136" s="8"/>
      <c r="G136" s="492"/>
      <c r="H136" s="492"/>
      <c r="I136" s="492"/>
      <c r="J136" s="492"/>
      <c r="K136" s="45"/>
    </row>
    <row r="137" spans="1:11" ht="12.75">
      <c r="A137" s="46" t="s">
        <v>369</v>
      </c>
      <c r="B137" s="8" t="s">
        <v>188</v>
      </c>
      <c r="C137" s="309"/>
      <c r="D137" s="309"/>
      <c r="E137" s="392">
        <f>C137-D137</f>
        <v>0</v>
      </c>
      <c r="F137" s="8"/>
      <c r="G137" s="493"/>
      <c r="H137" s="492"/>
      <c r="I137" s="493"/>
      <c r="J137" s="492"/>
      <c r="K137" s="45"/>
    </row>
    <row r="138" spans="1:11" ht="12.75">
      <c r="A138" s="46"/>
      <c r="B138" s="8"/>
      <c r="C138" s="309"/>
      <c r="D138" s="309"/>
      <c r="E138" s="392">
        <f>C138-D138</f>
        <v>0</v>
      </c>
      <c r="F138" s="8"/>
      <c r="G138" s="492"/>
      <c r="H138" s="492"/>
      <c r="I138" s="492"/>
      <c r="J138" s="492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-40663</v>
      </c>
      <c r="D139" s="252">
        <f>D134-D136-D137-D138</f>
        <v>0</v>
      </c>
      <c r="E139" s="252">
        <f>E134-E136-E137-E138</f>
        <v>-40663</v>
      </c>
      <c r="F139" s="8"/>
      <c r="G139" s="492"/>
      <c r="H139" s="492"/>
      <c r="I139" s="492"/>
      <c r="J139" s="492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301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317</v>
      </c>
      <c r="B142" s="8" t="s">
        <v>187</v>
      </c>
      <c r="C142" s="297">
        <v>0</v>
      </c>
      <c r="D142" s="297"/>
      <c r="E142" s="252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316</v>
      </c>
      <c r="B143" s="8" t="s">
        <v>187</v>
      </c>
      <c r="C143" s="297">
        <v>0</v>
      </c>
      <c r="D143" s="297"/>
      <c r="E143" s="291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328</v>
      </c>
      <c r="B145" s="8" t="s">
        <v>188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301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323</v>
      </c>
      <c r="B149" s="8"/>
      <c r="C149" s="403">
        <f>C142/C139</f>
        <v>0</v>
      </c>
      <c r="D149" s="5"/>
      <c r="E149" s="404">
        <f>C149</f>
        <v>0</v>
      </c>
      <c r="F149" s="8"/>
      <c r="G149" s="45" t="s">
        <v>460</v>
      </c>
      <c r="H149" s="45"/>
      <c r="I149" s="45"/>
      <c r="J149" s="45"/>
      <c r="K149" s="45"/>
    </row>
    <row r="150" spans="1:11" ht="12.75">
      <c r="A150" s="46" t="s">
        <v>324</v>
      </c>
      <c r="B150" s="8"/>
      <c r="C150" s="403">
        <v>0</v>
      </c>
      <c r="D150" s="5"/>
      <c r="E150" s="404">
        <f>C150</f>
        <v>0</v>
      </c>
      <c r="F150" s="8"/>
      <c r="G150" s="45" t="s">
        <v>461</v>
      </c>
      <c r="H150" s="45"/>
      <c r="I150" s="45"/>
      <c r="J150" s="45"/>
      <c r="K150" s="45"/>
    </row>
    <row r="151" spans="1:11" ht="12.75">
      <c r="A151" t="s">
        <v>325</v>
      </c>
      <c r="B151" s="8"/>
      <c r="C151" s="404">
        <f>SUM(C149:C150)</f>
        <v>0</v>
      </c>
      <c r="D151" s="5"/>
      <c r="E151" s="404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491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350</v>
      </c>
      <c r="B153" s="8"/>
    </row>
    <row r="154" spans="1:2" ht="12.75">
      <c r="A154" s="14"/>
      <c r="B154" s="8"/>
    </row>
    <row r="155" spans="1:2" ht="12.75">
      <c r="A155" s="2" t="s">
        <v>329</v>
      </c>
      <c r="B155" s="8"/>
    </row>
    <row r="156" spans="1:5" ht="12.75">
      <c r="A156" t="s">
        <v>219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483"/>
      <c r="D157" s="251"/>
      <c r="E157" s="251">
        <f>C157+D157</f>
        <v>0</v>
      </c>
    </row>
    <row r="158" spans="1:5" ht="12.75">
      <c r="A158" t="s">
        <v>218</v>
      </c>
      <c r="B158" s="86" t="s">
        <v>187</v>
      </c>
      <c r="C158" s="483"/>
      <c r="D158" s="251"/>
      <c r="E158" s="251">
        <f>C158+D158</f>
        <v>0</v>
      </c>
    </row>
    <row r="159" ht="12.75">
      <c r="B159" s="8"/>
    </row>
    <row r="160" spans="1:5" ht="12.75">
      <c r="A160" s="2" t="s">
        <v>298</v>
      </c>
      <c r="B160" s="66" t="s">
        <v>189</v>
      </c>
      <c r="C160" s="251">
        <f>C156+C157+C158</f>
        <v>0</v>
      </c>
      <c r="D160" s="251">
        <f>D156+D157+D158</f>
        <v>0</v>
      </c>
      <c r="E160" s="251">
        <f>E156+E157+E158</f>
        <v>0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61" bottom="0.236220472440945" header="0.22" footer="0"/>
  <pageSetup fitToHeight="2" fitToWidth="1" horizontalDpi="600" verticalDpi="600" orientation="portrait" scale="65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296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297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Clinton Power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269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1">
        <f>C13-D13</f>
        <v>0</v>
      </c>
    </row>
    <row r="14" spans="1:5" ht="12.75">
      <c r="A14" s="61" t="s">
        <v>276</v>
      </c>
      <c r="B14" s="61"/>
      <c r="C14" s="293"/>
      <c r="D14" s="293"/>
      <c r="E14" s="251">
        <f aca="true" t="shared" si="0" ref="E14:E21">C14-D14</f>
        <v>0</v>
      </c>
    </row>
    <row r="15" spans="1:5" ht="12.75">
      <c r="A15" s="61" t="s">
        <v>277</v>
      </c>
      <c r="B15" s="61"/>
      <c r="C15" s="293"/>
      <c r="D15" s="293"/>
      <c r="E15" s="251">
        <f t="shared" si="0"/>
        <v>0</v>
      </c>
    </row>
    <row r="16" spans="1:5" ht="12.75">
      <c r="A16" s="61" t="s">
        <v>278</v>
      </c>
      <c r="B16" s="61"/>
      <c r="C16" s="293"/>
      <c r="D16" s="293"/>
      <c r="E16" s="251">
        <f t="shared" si="0"/>
        <v>0</v>
      </c>
    </row>
    <row r="17" spans="1:5" ht="12.75">
      <c r="A17" s="61" t="s">
        <v>279</v>
      </c>
      <c r="B17" s="61"/>
      <c r="C17" s="293"/>
      <c r="D17" s="293"/>
      <c r="E17" s="251">
        <f t="shared" si="0"/>
        <v>0</v>
      </c>
    </row>
    <row r="18" spans="1:5" ht="12.75">
      <c r="A18" s="61" t="s">
        <v>440</v>
      </c>
      <c r="B18" s="61"/>
      <c r="C18" s="293"/>
      <c r="D18" s="293"/>
      <c r="E18" s="251">
        <f t="shared" si="0"/>
        <v>0</v>
      </c>
    </row>
    <row r="19" spans="1:5" ht="12.75">
      <c r="A19" s="61" t="s">
        <v>440</v>
      </c>
      <c r="B19" s="61"/>
      <c r="C19" s="293"/>
      <c r="D19" s="293"/>
      <c r="E19" s="251">
        <f t="shared" si="0"/>
        <v>0</v>
      </c>
    </row>
    <row r="20" spans="1:5" ht="12.75">
      <c r="A20" s="61"/>
      <c r="B20" s="61"/>
      <c r="C20" s="293"/>
      <c r="D20" s="293"/>
      <c r="E20" s="251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268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1">
        <f>C25-D25</f>
        <v>0</v>
      </c>
    </row>
    <row r="26" spans="1:5" ht="12.75">
      <c r="A26" s="61" t="s">
        <v>276</v>
      </c>
      <c r="B26" s="61"/>
      <c r="C26" s="293"/>
      <c r="D26" s="293"/>
      <c r="E26" s="251">
        <f aca="true" t="shared" si="1" ref="E26:E33">C26-D26</f>
        <v>0</v>
      </c>
    </row>
    <row r="27" spans="1:5" ht="12.75">
      <c r="A27" s="61" t="s">
        <v>277</v>
      </c>
      <c r="B27" s="61"/>
      <c r="C27" s="293"/>
      <c r="D27" s="293"/>
      <c r="E27" s="251">
        <f t="shared" si="1"/>
        <v>0</v>
      </c>
    </row>
    <row r="28" spans="1:5" ht="12.75">
      <c r="A28" s="61" t="s">
        <v>278</v>
      </c>
      <c r="B28" s="61"/>
      <c r="C28" s="293"/>
      <c r="D28" s="293"/>
      <c r="E28" s="251">
        <f t="shared" si="1"/>
        <v>0</v>
      </c>
    </row>
    <row r="29" spans="1:5" ht="12.75">
      <c r="A29" s="61" t="s">
        <v>279</v>
      </c>
      <c r="B29" s="61"/>
      <c r="C29" s="293"/>
      <c r="D29" s="293"/>
      <c r="E29" s="251">
        <f t="shared" si="1"/>
        <v>0</v>
      </c>
    </row>
    <row r="30" spans="1:5" ht="12.75">
      <c r="A30" s="61" t="s">
        <v>440</v>
      </c>
      <c r="B30" s="61"/>
      <c r="C30" s="293"/>
      <c r="D30" s="293"/>
      <c r="E30" s="251">
        <f t="shared" si="1"/>
        <v>0</v>
      </c>
    </row>
    <row r="31" spans="1:5" ht="12.75">
      <c r="A31" s="61" t="s">
        <v>440</v>
      </c>
      <c r="B31" s="61"/>
      <c r="C31" s="293"/>
      <c r="D31" s="293"/>
      <c r="E31" s="251">
        <f t="shared" si="1"/>
        <v>0</v>
      </c>
    </row>
    <row r="32" spans="1:5" ht="12.75">
      <c r="A32" s="61"/>
      <c r="B32" s="61"/>
      <c r="C32" s="293"/>
      <c r="D32" s="293"/>
      <c r="E32" s="251">
        <f t="shared" si="1"/>
        <v>0</v>
      </c>
    </row>
    <row r="33" spans="1:5" ht="13.5" thickBot="1">
      <c r="A33" s="62"/>
      <c r="B33" s="61"/>
      <c r="C33" s="293"/>
      <c r="D33" s="293"/>
      <c r="E33" s="251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267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269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1">
        <f>C41-D41</f>
        <v>0</v>
      </c>
    </row>
    <row r="42" spans="1:5" ht="12.75">
      <c r="A42" s="61"/>
      <c r="B42" s="61"/>
      <c r="C42" s="293"/>
      <c r="D42" s="293"/>
      <c r="E42" s="251">
        <f aca="true" t="shared" si="2" ref="E42:E49">C42-D42</f>
        <v>0</v>
      </c>
    </row>
    <row r="43" spans="1:5" ht="12.75">
      <c r="A43" s="61" t="s">
        <v>263</v>
      </c>
      <c r="B43" s="61"/>
      <c r="C43" s="293"/>
      <c r="D43" s="293"/>
      <c r="E43" s="251">
        <f t="shared" si="2"/>
        <v>0</v>
      </c>
    </row>
    <row r="44" spans="1:5" ht="12.75">
      <c r="A44" s="61" t="s">
        <v>264</v>
      </c>
      <c r="B44" s="61"/>
      <c r="C44" s="293"/>
      <c r="D44" s="293"/>
      <c r="E44" s="251">
        <f t="shared" si="2"/>
        <v>0</v>
      </c>
    </row>
    <row r="45" spans="1:5" ht="12.75">
      <c r="A45" s="61" t="s">
        <v>265</v>
      </c>
      <c r="B45" s="61"/>
      <c r="C45" s="293"/>
      <c r="D45" s="293"/>
      <c r="E45" s="251">
        <f t="shared" si="2"/>
        <v>0</v>
      </c>
    </row>
    <row r="46" spans="1:5" ht="12.75">
      <c r="A46" s="61" t="s">
        <v>266</v>
      </c>
      <c r="B46" s="61"/>
      <c r="C46" s="293"/>
      <c r="D46" s="293"/>
      <c r="E46" s="251">
        <f t="shared" si="2"/>
        <v>0</v>
      </c>
    </row>
    <row r="47" spans="1:5" ht="12.75">
      <c r="A47" s="496" t="s">
        <v>499</v>
      </c>
      <c r="B47" s="61"/>
      <c r="C47" s="293">
        <v>0</v>
      </c>
      <c r="D47" s="293"/>
      <c r="E47" s="251">
        <f t="shared" si="2"/>
        <v>0</v>
      </c>
    </row>
    <row r="48" spans="1:5" ht="12.75">
      <c r="A48" s="61" t="s">
        <v>440</v>
      </c>
      <c r="B48" s="61"/>
      <c r="C48" s="293"/>
      <c r="D48" s="293"/>
      <c r="E48" s="251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268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1">
        <f>C53-D53</f>
        <v>0</v>
      </c>
    </row>
    <row r="54" spans="1:5" ht="12.75">
      <c r="A54" s="246"/>
      <c r="B54" s="61"/>
      <c r="C54" s="293"/>
      <c r="D54" s="293"/>
      <c r="E54" s="251">
        <f aca="true" t="shared" si="3" ref="E54:E61">C54-D54</f>
        <v>0</v>
      </c>
    </row>
    <row r="55" spans="1:5" ht="12.75">
      <c r="A55" s="246" t="s">
        <v>263</v>
      </c>
      <c r="B55" s="61"/>
      <c r="C55" s="293"/>
      <c r="D55" s="293"/>
      <c r="E55" s="251">
        <f t="shared" si="3"/>
        <v>0</v>
      </c>
    </row>
    <row r="56" spans="1:5" ht="12.75">
      <c r="A56" s="246" t="s">
        <v>264</v>
      </c>
      <c r="B56" s="61"/>
      <c r="C56" s="293"/>
      <c r="D56" s="293"/>
      <c r="E56" s="251">
        <f t="shared" si="3"/>
        <v>0</v>
      </c>
    </row>
    <row r="57" spans="1:5" ht="12.75">
      <c r="A57" s="246" t="s">
        <v>265</v>
      </c>
      <c r="B57" s="61"/>
      <c r="C57" s="293"/>
      <c r="D57" s="293"/>
      <c r="E57" s="251">
        <f t="shared" si="3"/>
        <v>0</v>
      </c>
    </row>
    <row r="58" spans="1:5" ht="12.75">
      <c r="A58" s="246" t="s">
        <v>266</v>
      </c>
      <c r="B58" s="61"/>
      <c r="C58" s="293"/>
      <c r="D58" s="293"/>
      <c r="E58" s="251">
        <f t="shared" si="3"/>
        <v>0</v>
      </c>
    </row>
    <row r="59" spans="1:5" ht="12.75">
      <c r="A59" s="496" t="s">
        <v>499</v>
      </c>
      <c r="B59" s="61"/>
      <c r="C59" s="293">
        <v>0</v>
      </c>
      <c r="D59" s="293"/>
      <c r="E59" s="251">
        <f t="shared" si="3"/>
        <v>0</v>
      </c>
    </row>
    <row r="60" spans="1:5" ht="12.75">
      <c r="A60" s="61" t="s">
        <v>440</v>
      </c>
      <c r="B60" s="61"/>
      <c r="C60" s="293"/>
      <c r="D60" s="293"/>
      <c r="E60" s="251">
        <f t="shared" si="3"/>
        <v>0</v>
      </c>
    </row>
    <row r="61" spans="1:5" ht="13.5" thickBot="1">
      <c r="A61" s="62"/>
      <c r="B61" s="61"/>
      <c r="C61" s="293"/>
      <c r="D61" s="293"/>
      <c r="E61" s="251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72" bottom="0.236220472440945" header="0.2" footer="0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7" sqref="C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458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4" t="s">
        <v>457</v>
      </c>
      <c r="B5" s="8"/>
      <c r="C5" s="8" t="s">
        <v>2</v>
      </c>
      <c r="D5" s="8"/>
      <c r="E5" s="8"/>
      <c r="F5" s="8"/>
    </row>
    <row r="6" spans="1:6" ht="12.75">
      <c r="A6" s="414" t="s">
        <v>437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Clinton Power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475">
        <f>TAXREC!C11</f>
        <v>92</v>
      </c>
      <c r="D10" s="60"/>
      <c r="E10" s="25"/>
      <c r="F10" s="20"/>
    </row>
    <row r="11" spans="1:6" ht="12.75">
      <c r="A11" s="2" t="s">
        <v>119</v>
      </c>
      <c r="B11" s="20"/>
      <c r="C11" s="271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249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2">
        <f t="shared" si="0"/>
        <v>0</v>
      </c>
    </row>
    <row r="20" spans="1:5" ht="12.75">
      <c r="A20" s="67" t="s">
        <v>441</v>
      </c>
      <c r="B20" t="s">
        <v>187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250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/>
      <c r="B36" t="s">
        <v>187</v>
      </c>
      <c r="C36" s="294"/>
      <c r="D36" s="294"/>
      <c r="E36" s="312">
        <f t="shared" si="0"/>
        <v>0</v>
      </c>
    </row>
    <row r="37" spans="1:5" ht="12.75">
      <c r="A37" s="67"/>
      <c r="B37" t="s">
        <v>187</v>
      </c>
      <c r="C37" s="294"/>
      <c r="D37" s="294"/>
      <c r="E37" s="312">
        <f t="shared" si="0"/>
        <v>0</v>
      </c>
    </row>
    <row r="38" spans="2:5" ht="12.75">
      <c r="B38" t="s">
        <v>187</v>
      </c>
      <c r="C38" s="294"/>
      <c r="D38" s="294"/>
      <c r="E38" s="251">
        <f t="shared" si="0"/>
        <v>0</v>
      </c>
    </row>
    <row r="39" spans="2:5" ht="12.75">
      <c r="B39" t="s">
        <v>187</v>
      </c>
      <c r="C39" s="293"/>
      <c r="D39" s="294"/>
      <c r="E39" s="251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1">
        <f t="shared" si="0"/>
        <v>0</v>
      </c>
    </row>
    <row r="41" spans="1:5" ht="12.75">
      <c r="A41" s="67"/>
      <c r="B41" t="s">
        <v>187</v>
      </c>
      <c r="C41" s="293"/>
      <c r="D41" s="293"/>
      <c r="E41" s="251">
        <f t="shared" si="0"/>
        <v>0</v>
      </c>
    </row>
    <row r="42" spans="1:5" ht="12.75">
      <c r="A42" s="67"/>
      <c r="B42" t="s">
        <v>187</v>
      </c>
      <c r="C42" s="293"/>
      <c r="D42" s="293"/>
      <c r="E42" s="251">
        <f t="shared" si="0"/>
        <v>0</v>
      </c>
    </row>
    <row r="43" spans="1:5" ht="12.75">
      <c r="A43" s="67"/>
      <c r="B43" t="s">
        <v>187</v>
      </c>
      <c r="C43" s="293"/>
      <c r="D43" s="293"/>
      <c r="E43" s="251">
        <f t="shared" si="0"/>
        <v>0</v>
      </c>
    </row>
    <row r="44" spans="1:5" ht="12.75">
      <c r="A44" s="67"/>
      <c r="B44" t="s">
        <v>187</v>
      </c>
      <c r="C44" s="293"/>
      <c r="D44" s="293"/>
      <c r="E44" s="251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4" t="str">
        <f>IF($E18&gt;$C$11,A18," ")</f>
        <v> </v>
      </c>
      <c r="B50" s="272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4" t="str">
        <f>IF($E19&gt;$C$11,#REF!," ")</f>
        <v> </v>
      </c>
      <c r="B51" s="272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4" t="str">
        <f>IF($E20&gt;$C$11,#REF!," ")</f>
        <v> </v>
      </c>
      <c r="B52" s="272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4" t="str">
        <f t="shared" si="2"/>
        <v> </v>
      </c>
      <c r="B54" s="272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4" t="str">
        <f t="shared" si="2"/>
        <v> </v>
      </c>
      <c r="B55" s="272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4" t="str">
        <f t="shared" si="2"/>
        <v> </v>
      </c>
      <c r="B56" s="272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4" t="str">
        <f t="shared" si="2"/>
        <v> </v>
      </c>
      <c r="B57" s="272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4" t="str">
        <f t="shared" si="2"/>
        <v> </v>
      </c>
      <c r="B58" s="272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4" t="str">
        <f t="shared" si="2"/>
        <v> </v>
      </c>
      <c r="B59" s="272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4" t="str">
        <f>IF($E28&gt;$C$11,A28," ")</f>
        <v> </v>
      </c>
      <c r="B60" s="272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4" t="str">
        <f>IF($E29&gt;$C$11,#REF!," ")</f>
        <v> </v>
      </c>
      <c r="B61" s="272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4" t="str">
        <f>IF($E30&gt;$C$11,#REF!," ")</f>
        <v> </v>
      </c>
      <c r="B62" s="272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4" t="str">
        <f>IF($E31&gt;$C$11,A26," ")</f>
        <v> </v>
      </c>
      <c r="B63" s="272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4" t="str">
        <f>IF($E33&gt;$C$11,#REF!," ")</f>
        <v> </v>
      </c>
      <c r="B64" s="272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4" t="str">
        <f>IF($E34&gt;$C$11,#REF!," ")</f>
        <v> </v>
      </c>
      <c r="B65" s="272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4" t="str">
        <f>IF($E35&gt;$C$11,#REF!," ")</f>
        <v> </v>
      </c>
      <c r="B66" s="272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4" t="str">
        <f>IF($E36&gt;$C$11,A36," ")</f>
        <v> </v>
      </c>
      <c r="B67" s="272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4" t="str">
        <f>IF($E37&gt;$C$11,A37," ")</f>
        <v> </v>
      </c>
      <c r="B68" s="272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4" t="str">
        <f>IF($E38&gt;$C$11,A29," ")</f>
        <v> </v>
      </c>
      <c r="B69" s="272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4" t="str">
        <f>IF($E39&gt;$C$11,A35," ")</f>
        <v> </v>
      </c>
      <c r="B70" s="272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4" t="str">
        <f t="shared" si="4"/>
        <v> </v>
      </c>
      <c r="B72" s="272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4" t="str">
        <f t="shared" si="4"/>
        <v> </v>
      </c>
      <c r="B73" s="272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4" t="str">
        <f t="shared" si="4"/>
        <v> </v>
      </c>
      <c r="B74" s="272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4" t="str">
        <f t="shared" si="4"/>
        <v> </v>
      </c>
      <c r="B75" s="272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4" t="str">
        <f t="shared" si="4"/>
        <v> </v>
      </c>
      <c r="B76" s="273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5" t="s">
        <v>144</v>
      </c>
      <c r="B77" s="272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5" t="s">
        <v>203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170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>
        <v>0</v>
      </c>
      <c r="D82" s="293"/>
      <c r="E82" s="251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1">
        <f t="shared" si="5"/>
        <v>0</v>
      </c>
    </row>
    <row r="85" spans="1:5" ht="12.75">
      <c r="A85" s="71" t="s">
        <v>251</v>
      </c>
      <c r="B85" s="8" t="s">
        <v>188</v>
      </c>
      <c r="C85" s="293"/>
      <c r="D85" s="293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1">
        <f t="shared" si="5"/>
        <v>0</v>
      </c>
    </row>
    <row r="87" spans="1:5" ht="12.75">
      <c r="A87" s="67" t="s">
        <v>370</v>
      </c>
      <c r="B87" s="8" t="s">
        <v>188</v>
      </c>
      <c r="C87" s="293"/>
      <c r="D87" s="293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1">
        <f t="shared" si="5"/>
        <v>0</v>
      </c>
    </row>
    <row r="92" spans="1:5" ht="12.75">
      <c r="A92" s="487"/>
      <c r="B92" s="8" t="s">
        <v>188</v>
      </c>
      <c r="C92" s="293"/>
      <c r="D92" s="293"/>
      <c r="E92" s="251"/>
    </row>
    <row r="93" spans="1:5" ht="12.75">
      <c r="A93" s="487"/>
      <c r="B93" s="8" t="s">
        <v>188</v>
      </c>
      <c r="C93" s="293"/>
      <c r="D93" s="293"/>
      <c r="E93" s="251">
        <f t="shared" si="5"/>
        <v>0</v>
      </c>
    </row>
    <row r="94" spans="1:5" ht="12.75">
      <c r="A94" s="67"/>
      <c r="B94" s="8" t="s">
        <v>188</v>
      </c>
      <c r="C94" s="293"/>
      <c r="D94" s="293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1">
        <f t="shared" si="5"/>
        <v>0</v>
      </c>
    </row>
    <row r="96" spans="1:5" ht="12.75">
      <c r="A96" s="486"/>
      <c r="B96" s="8" t="s">
        <v>188</v>
      </c>
      <c r="C96" s="293"/>
      <c r="D96" s="293"/>
      <c r="E96" s="251">
        <f t="shared" si="5"/>
        <v>0</v>
      </c>
    </row>
    <row r="97" spans="1:5" ht="12.75">
      <c r="A97" s="486"/>
      <c r="B97" s="8" t="s">
        <v>188</v>
      </c>
      <c r="C97" s="293"/>
      <c r="D97" s="293"/>
      <c r="E97" s="251">
        <f t="shared" si="5"/>
        <v>0</v>
      </c>
    </row>
    <row r="98" spans="1:5" ht="12.75">
      <c r="A98" s="67"/>
      <c r="B98" s="8" t="s">
        <v>188</v>
      </c>
      <c r="C98" s="293"/>
      <c r="D98" s="293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4" t="str">
        <f t="shared" si="6"/>
        <v> </v>
      </c>
      <c r="B103" s="272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4" t="str">
        <f t="shared" si="6"/>
        <v> </v>
      </c>
      <c r="B104" s="272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4" t="str">
        <f t="shared" si="6"/>
        <v> </v>
      </c>
      <c r="B105" s="272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4" t="str">
        <f t="shared" si="6"/>
        <v> </v>
      </c>
      <c r="B106" s="272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4" t="str">
        <f t="shared" si="6"/>
        <v> </v>
      </c>
      <c r="B107" s="272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4" t="str">
        <f t="shared" si="6"/>
        <v> </v>
      </c>
      <c r="B108" s="272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4" t="str">
        <f t="shared" si="6"/>
        <v> </v>
      </c>
      <c r="B109" s="272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4" t="str">
        <f t="shared" si="6"/>
        <v> </v>
      </c>
      <c r="B110" s="272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4" t="str">
        <f t="shared" si="6"/>
        <v> </v>
      </c>
      <c r="B111" s="272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4" t="str">
        <f>IF($E92&gt;$C$11,A95," ")</f>
        <v> </v>
      </c>
      <c r="B112" s="272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4" t="str">
        <f>IF($E93&gt;$C$11,#REF!," ")</f>
        <v> </v>
      </c>
      <c r="B113" s="272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4" t="str">
        <f>IF($E94&gt;$C$11,A94," ")</f>
        <v> </v>
      </c>
      <c r="B114" s="272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4" t="str">
        <f>IF($E95&gt;$C$11,A93," ")</f>
        <v> </v>
      </c>
      <c r="B115" s="272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4" t="str">
        <f>IF($E96&gt;$C$11,A96," ")</f>
        <v> </v>
      </c>
      <c r="B116" s="272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4" t="str">
        <f>IF($E97&gt;$C$11,A97," ")</f>
        <v> </v>
      </c>
      <c r="B117" s="272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4" t="str">
        <f>IF($E98&gt;$C$11,A98," ")</f>
        <v> </v>
      </c>
      <c r="B118" s="272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7" t="s">
        <v>202</v>
      </c>
      <c r="B119" s="272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7" t="s">
        <v>201</v>
      </c>
      <c r="B120" s="272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7" t="s">
        <v>171</v>
      </c>
      <c r="B121" s="272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6" bottom="0.236220472440945" header="0.17" footer="0"/>
  <pageSetup fitToHeight="2" fitToWidth="1" horizontalDpi="600" verticalDpi="600" orientation="portrait" scale="78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4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82" sqref="C8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378</v>
      </c>
      <c r="E3" s="92"/>
    </row>
    <row r="4" spans="1:6" ht="15">
      <c r="A4" s="456" t="s">
        <v>437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58" t="s">
        <v>379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Clinton Power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475">
        <f>TAXREC!C11</f>
        <v>92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2">
        <f aca="true" t="shared" si="0" ref="E19:E45">C19-D19</f>
        <v>0</v>
      </c>
    </row>
    <row r="20" spans="1:5" ht="12.75">
      <c r="A20" t="s">
        <v>381</v>
      </c>
      <c r="B20" t="s">
        <v>187</v>
      </c>
      <c r="C20" s="294"/>
      <c r="D20" s="294"/>
      <c r="E20" s="312">
        <f t="shared" si="0"/>
        <v>0</v>
      </c>
    </row>
    <row r="21" spans="1:5" ht="12.75">
      <c r="A21" t="s">
        <v>445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 t="s">
        <v>384</v>
      </c>
      <c r="B22" t="s">
        <v>187</v>
      </c>
      <c r="C22" s="294"/>
      <c r="D22" s="313"/>
      <c r="E22" s="312">
        <f t="shared" si="0"/>
        <v>0</v>
      </c>
    </row>
    <row r="23" spans="1:5" ht="12.75">
      <c r="A23" s="67" t="s">
        <v>385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446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429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383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382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424</v>
      </c>
      <c r="B32" t="s">
        <v>187</v>
      </c>
      <c r="C32" s="476"/>
      <c r="D32" s="294"/>
      <c r="E32" s="312">
        <f t="shared" si="0"/>
        <v>0</v>
      </c>
    </row>
    <row r="33" spans="1:5" ht="12.75">
      <c r="A33" s="67" t="s">
        <v>425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442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81" t="s">
        <v>443</v>
      </c>
      <c r="B35" t="s">
        <v>187</v>
      </c>
      <c r="C35" s="294"/>
      <c r="D35" s="294"/>
      <c r="E35" s="312"/>
    </row>
    <row r="36" spans="1:5" ht="12.75">
      <c r="A36" s="67" t="s">
        <v>426</v>
      </c>
      <c r="B36" t="s">
        <v>187</v>
      </c>
      <c r="C36" s="294"/>
      <c r="D36" s="294"/>
      <c r="E36" s="312"/>
    </row>
    <row r="37" spans="1:5" ht="12.75">
      <c r="A37" s="67" t="s">
        <v>427</v>
      </c>
      <c r="B37" t="s">
        <v>187</v>
      </c>
      <c r="C37" s="294"/>
      <c r="D37" s="294"/>
      <c r="E37" s="312"/>
    </row>
    <row r="38" spans="1:5" ht="12.75">
      <c r="A38" s="81" t="s">
        <v>478</v>
      </c>
      <c r="B38" t="s">
        <v>187</v>
      </c>
      <c r="C38" s="294"/>
      <c r="D38" s="294"/>
      <c r="E38" s="312"/>
    </row>
    <row r="39" spans="2:5" ht="12.75">
      <c r="B39" t="s">
        <v>187</v>
      </c>
      <c r="C39" s="294"/>
      <c r="D39" s="294"/>
      <c r="E39" s="312">
        <f t="shared" si="0"/>
        <v>0</v>
      </c>
    </row>
    <row r="40" spans="1:5" ht="12.75">
      <c r="A40" s="81" t="s">
        <v>380</v>
      </c>
      <c r="B40" t="s">
        <v>187</v>
      </c>
      <c r="C40" s="294"/>
      <c r="D40" s="294"/>
      <c r="E40" s="312">
        <f t="shared" si="0"/>
        <v>0</v>
      </c>
    </row>
    <row r="41" spans="1:5" ht="12.75">
      <c r="A41" s="67" t="s">
        <v>449</v>
      </c>
      <c r="B41" t="s">
        <v>187</v>
      </c>
      <c r="C41" s="294"/>
      <c r="D41" s="294"/>
      <c r="E41" s="312">
        <f t="shared" si="0"/>
        <v>0</v>
      </c>
    </row>
    <row r="42" spans="2:5" ht="12.75">
      <c r="B42" t="s">
        <v>187</v>
      </c>
      <c r="C42" s="294"/>
      <c r="D42" s="294"/>
      <c r="E42" s="312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2">
        <f t="shared" si="0"/>
        <v>0</v>
      </c>
    </row>
    <row r="44" spans="1:5" ht="12.75">
      <c r="A44" t="s">
        <v>477</v>
      </c>
      <c r="B44" t="s">
        <v>187</v>
      </c>
      <c r="C44" s="293"/>
      <c r="D44" s="293"/>
      <c r="E44" s="251">
        <f t="shared" si="0"/>
        <v>0</v>
      </c>
    </row>
    <row r="45" spans="2:5" ht="12.75">
      <c r="B45" t="s">
        <v>187</v>
      </c>
      <c r="C45" s="293"/>
      <c r="D45" s="293"/>
      <c r="E45" s="251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41" t="s">
        <v>388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381</v>
      </c>
      <c r="B51" s="8" t="s">
        <v>188</v>
      </c>
      <c r="C51" s="293"/>
      <c r="D51" s="293"/>
      <c r="E51" s="251">
        <f aca="true" t="shared" si="1" ref="E51:E61">C51-D51</f>
        <v>0</v>
      </c>
    </row>
    <row r="52" spans="1:5" ht="12.75">
      <c r="A52" s="67" t="s">
        <v>445</v>
      </c>
      <c r="B52" s="8" t="s">
        <v>188</v>
      </c>
      <c r="C52" s="293"/>
      <c r="D52" s="293"/>
      <c r="E52" s="251">
        <f t="shared" si="1"/>
        <v>0</v>
      </c>
    </row>
    <row r="53" spans="1:5" ht="12.75">
      <c r="A53" t="s">
        <v>382</v>
      </c>
      <c r="B53" s="8" t="s">
        <v>188</v>
      </c>
      <c r="C53" s="293"/>
      <c r="D53" s="293"/>
      <c r="E53" s="251">
        <f t="shared" si="1"/>
        <v>0</v>
      </c>
    </row>
    <row r="54" spans="1:5" ht="12.75">
      <c r="A54" t="s">
        <v>428</v>
      </c>
      <c r="B54" s="8" t="s">
        <v>188</v>
      </c>
      <c r="C54" s="293"/>
      <c r="D54" s="293"/>
      <c r="E54" s="251">
        <f t="shared" si="1"/>
        <v>0</v>
      </c>
    </row>
    <row r="55" spans="1:5" ht="12.75">
      <c r="A55" s="67" t="s">
        <v>436</v>
      </c>
      <c r="B55" s="8" t="s">
        <v>188</v>
      </c>
      <c r="C55" s="293"/>
      <c r="D55" s="293"/>
      <c r="E55" s="251">
        <f t="shared" si="1"/>
        <v>0</v>
      </c>
    </row>
    <row r="56" spans="1:5" ht="12.75">
      <c r="A56" s="67" t="s">
        <v>448</v>
      </c>
      <c r="B56" s="8" t="s">
        <v>188</v>
      </c>
      <c r="C56" s="293"/>
      <c r="D56" s="293"/>
      <c r="E56" s="251">
        <f t="shared" si="1"/>
        <v>0</v>
      </c>
    </row>
    <row r="57" spans="1:5" ht="12.75">
      <c r="A57" s="2" t="s">
        <v>444</v>
      </c>
      <c r="B57" s="8" t="s">
        <v>188</v>
      </c>
      <c r="C57" s="293"/>
      <c r="D57" s="293"/>
      <c r="E57" s="251">
        <f t="shared" si="1"/>
        <v>0</v>
      </c>
    </row>
    <row r="58" spans="1:5" ht="12.75">
      <c r="A58" s="67" t="s">
        <v>447</v>
      </c>
      <c r="B58" s="8" t="s">
        <v>188</v>
      </c>
      <c r="C58" s="293"/>
      <c r="D58" s="293"/>
      <c r="E58" s="251">
        <f t="shared" si="1"/>
        <v>0</v>
      </c>
    </row>
    <row r="59" spans="1:5" ht="12.75">
      <c r="A59" s="67"/>
      <c r="B59" s="8" t="s">
        <v>188</v>
      </c>
      <c r="C59" s="293"/>
      <c r="D59" s="293"/>
      <c r="E59" s="251">
        <f t="shared" si="1"/>
        <v>0</v>
      </c>
    </row>
    <row r="60" spans="1:5" ht="12.75">
      <c r="A60" s="460" t="s">
        <v>479</v>
      </c>
      <c r="B60" s="8" t="s">
        <v>188</v>
      </c>
      <c r="C60" s="293">
        <v>0</v>
      </c>
      <c r="D60" s="293"/>
      <c r="E60" s="251">
        <f t="shared" si="1"/>
        <v>0</v>
      </c>
    </row>
    <row r="61" spans="2:5" ht="12.75">
      <c r="B61" s="8" t="s">
        <v>188</v>
      </c>
      <c r="C61" s="293"/>
      <c r="D61" s="293"/>
      <c r="E61" s="251">
        <f t="shared" si="1"/>
        <v>0</v>
      </c>
    </row>
    <row r="62" spans="1:5" ht="12.75">
      <c r="A62" s="460" t="s">
        <v>380</v>
      </c>
      <c r="B62" s="8" t="s">
        <v>188</v>
      </c>
      <c r="C62" s="293"/>
      <c r="D62" s="293"/>
      <c r="E62" s="251">
        <f aca="true" t="shared" si="2" ref="E62:E72">C62-D62</f>
        <v>0</v>
      </c>
    </row>
    <row r="63" spans="2:5" ht="12.75">
      <c r="B63" s="8" t="s">
        <v>188</v>
      </c>
      <c r="C63" s="293"/>
      <c r="D63" s="293"/>
      <c r="E63" s="251">
        <f t="shared" si="2"/>
        <v>0</v>
      </c>
    </row>
    <row r="64" spans="1:5" ht="12.75">
      <c r="A64" s="485"/>
      <c r="B64" s="8" t="s">
        <v>188</v>
      </c>
      <c r="C64" s="293"/>
      <c r="D64" s="293"/>
      <c r="E64" s="251">
        <f t="shared" si="2"/>
        <v>0</v>
      </c>
    </row>
    <row r="65" spans="1:5" ht="12.75">
      <c r="A65" s="485"/>
      <c r="B65" s="8" t="s">
        <v>188</v>
      </c>
      <c r="C65" s="293"/>
      <c r="D65" s="293"/>
      <c r="E65" s="251">
        <f t="shared" si="2"/>
        <v>0</v>
      </c>
    </row>
    <row r="66" spans="2:5" ht="12.75">
      <c r="B66" s="8" t="s">
        <v>188</v>
      </c>
      <c r="C66" s="293"/>
      <c r="D66" s="293"/>
      <c r="E66" s="251">
        <f t="shared" si="2"/>
        <v>0</v>
      </c>
    </row>
    <row r="67" spans="1:5" ht="12.75">
      <c r="A67" s="67"/>
      <c r="B67" s="8" t="s">
        <v>188</v>
      </c>
      <c r="C67" s="293"/>
      <c r="D67" s="293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3"/>
      <c r="D68" s="293"/>
      <c r="E68" s="251">
        <f t="shared" si="2"/>
        <v>0</v>
      </c>
    </row>
    <row r="69" spans="1:5" ht="12.75">
      <c r="A69" s="67" t="s">
        <v>480</v>
      </c>
      <c r="B69" s="8" t="s">
        <v>188</v>
      </c>
      <c r="C69" s="293"/>
      <c r="D69" s="293"/>
      <c r="E69" s="251">
        <f t="shared" si="2"/>
        <v>0</v>
      </c>
    </row>
    <row r="70" spans="1:5" ht="12.75">
      <c r="A70" s="486" t="s">
        <v>489</v>
      </c>
      <c r="B70" s="8" t="s">
        <v>188</v>
      </c>
      <c r="C70" s="293">
        <v>0</v>
      </c>
      <c r="D70" s="293"/>
      <c r="E70" s="251">
        <f t="shared" si="2"/>
        <v>0</v>
      </c>
    </row>
    <row r="71" spans="1:5" ht="12.75">
      <c r="A71" s="488" t="s">
        <v>491</v>
      </c>
      <c r="B71" s="8" t="s">
        <v>188</v>
      </c>
      <c r="C71" s="293"/>
      <c r="D71" s="293"/>
      <c r="E71" s="251">
        <f t="shared" si="2"/>
        <v>0</v>
      </c>
    </row>
    <row r="72" spans="1:5" ht="12.75">
      <c r="A72" s="488" t="s">
        <v>492</v>
      </c>
      <c r="B72" s="8" t="s">
        <v>188</v>
      </c>
      <c r="C72" s="293">
        <v>0</v>
      </c>
      <c r="D72" s="293"/>
      <c r="E72" s="278">
        <f t="shared" si="2"/>
        <v>0</v>
      </c>
    </row>
    <row r="73" spans="1:5" ht="12.75">
      <c r="A73" s="440" t="s">
        <v>387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58" bottom="0.236220472440945" header="0.21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3" t="str">
        <f>REGINFO!A1</f>
        <v>PILs TAXES - EB-2010-</v>
      </c>
      <c r="B1" s="384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302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Clinton Power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2001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09" t="s">
        <v>332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2" t="s">
        <v>473</v>
      </c>
      <c r="B8" s="513"/>
      <c r="C8" s="513"/>
      <c r="D8" s="513"/>
      <c r="E8" s="342"/>
      <c r="F8" s="381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2">
        <v>0</v>
      </c>
      <c r="D9" s="372"/>
      <c r="E9" s="372">
        <v>50000</v>
      </c>
      <c r="F9" s="373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459</v>
      </c>
      <c r="B10" s="326"/>
      <c r="C10" s="374" t="s">
        <v>111</v>
      </c>
      <c r="D10" s="374"/>
      <c r="E10" s="374" t="s">
        <v>111</v>
      </c>
      <c r="F10" s="375" t="s">
        <v>468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6">
        <v>50000</v>
      </c>
      <c r="D11" s="376"/>
      <c r="E11" s="376">
        <v>175000</v>
      </c>
      <c r="F11" s="377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295</v>
      </c>
      <c r="B13" s="408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294</v>
      </c>
      <c r="B14" s="245"/>
      <c r="C14" s="327">
        <v>0.1312</v>
      </c>
      <c r="D14" s="327"/>
      <c r="E14" s="328">
        <v>0.2812</v>
      </c>
      <c r="F14" s="328">
        <v>0.2812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299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256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0.4062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4" t="s">
        <v>326</v>
      </c>
      <c r="B21" s="405" t="s">
        <v>469</v>
      </c>
      <c r="C21" s="478">
        <f>5000000*REGINFO!D21</f>
        <v>3696252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4" t="s">
        <v>327</v>
      </c>
      <c r="B22" s="406" t="s">
        <v>470</v>
      </c>
      <c r="C22" s="479">
        <f>10000000*REGINFO!D22</f>
        <v>4156169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6" t="s">
        <v>467</v>
      </c>
      <c r="B23" s="507"/>
      <c r="C23" s="507"/>
      <c r="D23" s="507"/>
      <c r="E23" s="507"/>
      <c r="F23" s="507"/>
      <c r="G23" s="431"/>
      <c r="H23" s="419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0"/>
      <c r="B24" s="411"/>
      <c r="C24" s="411"/>
      <c r="D24" s="411"/>
      <c r="E24" s="411"/>
      <c r="F24" s="411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8"/>
      <c r="B25" s="379"/>
      <c r="C25" s="382"/>
      <c r="D25" s="342"/>
      <c r="E25" s="342"/>
      <c r="F25" s="409" t="s">
        <v>333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2" t="s">
        <v>471</v>
      </c>
      <c r="B26" s="513"/>
      <c r="C26" s="513"/>
      <c r="D26" s="513"/>
      <c r="E26" s="513"/>
      <c r="F26" s="513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6">
        <v>0</v>
      </c>
      <c r="D27" s="366"/>
      <c r="E27" s="366">
        <v>50000</v>
      </c>
      <c r="F27" s="367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432</v>
      </c>
      <c r="B28" s="326"/>
      <c r="C28" s="368" t="s">
        <v>111</v>
      </c>
      <c r="D28" s="368"/>
      <c r="E28" s="368" t="s">
        <v>111</v>
      </c>
      <c r="F28" s="369" t="s">
        <v>468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0">
        <v>50000</v>
      </c>
      <c r="D29" s="370"/>
      <c r="E29" s="370">
        <v>175000</v>
      </c>
      <c r="F29" s="371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8">
        <v>2001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294</v>
      </c>
      <c r="B32" s="408">
        <v>2001</v>
      </c>
      <c r="C32" s="327">
        <v>0.1312</v>
      </c>
      <c r="D32" s="327"/>
      <c r="E32" s="328">
        <v>0.2812</v>
      </c>
      <c r="F32" s="328">
        <v>0.2812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8">
        <v>2001</v>
      </c>
      <c r="C33" s="329">
        <v>0.06</v>
      </c>
      <c r="D33" s="329"/>
      <c r="E33" s="330">
        <v>0.06</v>
      </c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256</v>
      </c>
      <c r="B34" s="408">
        <v>2001</v>
      </c>
      <c r="C34" s="331">
        <f>SUM(C32:C33)</f>
        <v>0.1912</v>
      </c>
      <c r="D34" s="331"/>
      <c r="E34" s="332">
        <f>SUM(E32:E33)</f>
        <v>0.3412</v>
      </c>
      <c r="F34" s="332">
        <f>SUM(F32:F33)</f>
        <v>0.4062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8">
        <v>2001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8">
        <v>2001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8">
        <v>2001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4" t="s">
        <v>474</v>
      </c>
      <c r="B39" s="405" t="s">
        <v>469</v>
      </c>
      <c r="C39" s="478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4" t="s">
        <v>475</v>
      </c>
      <c r="B40" s="406" t="s">
        <v>470</v>
      </c>
      <c r="C40" s="479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8" t="s">
        <v>330</v>
      </c>
      <c r="B41" s="507"/>
      <c r="C41" s="507"/>
      <c r="D41" s="507"/>
      <c r="E41" s="507"/>
      <c r="F41" s="507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9"/>
      <c r="B42" s="509"/>
      <c r="C42" s="509"/>
      <c r="D42" s="509"/>
      <c r="E42" s="509"/>
      <c r="F42" s="509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8"/>
      <c r="B43" s="379"/>
      <c r="C43" s="380"/>
      <c r="D43" s="379"/>
      <c r="E43" s="379"/>
      <c r="F43" s="409" t="s">
        <v>334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7" t="s">
        <v>472</v>
      </c>
      <c r="B44" s="364"/>
      <c r="C44" s="365"/>
      <c r="D44" s="364"/>
      <c r="E44" s="342"/>
      <c r="F44" s="381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6">
        <v>0</v>
      </c>
      <c r="D45" s="366"/>
      <c r="E45" s="366">
        <v>50000</v>
      </c>
      <c r="F45" s="367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8" t="s">
        <v>111</v>
      </c>
      <c r="D46" s="368"/>
      <c r="E46" s="368" t="s">
        <v>111</v>
      </c>
      <c r="F46" s="369" t="s">
        <v>468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0">
        <v>50000</v>
      </c>
      <c r="D47" s="370"/>
      <c r="E47" s="370">
        <v>175000</v>
      </c>
      <c r="F47" s="371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8">
        <v>2001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294</v>
      </c>
      <c r="B50" s="245"/>
      <c r="C50" s="351">
        <v>0.1312</v>
      </c>
      <c r="D50" s="351"/>
      <c r="E50" s="352">
        <v>0.2212</v>
      </c>
      <c r="F50" s="352">
        <v>0.2812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0.06</v>
      </c>
      <c r="D51" s="353"/>
      <c r="E51" s="354">
        <v>0.0975</v>
      </c>
      <c r="F51" s="354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256</v>
      </c>
      <c r="B52" s="245"/>
      <c r="C52" s="331">
        <f>SUM(C50:C51)</f>
        <v>0.1912</v>
      </c>
      <c r="D52" s="331"/>
      <c r="E52" s="332">
        <f>SUM(E50:E51)</f>
        <v>0.3187</v>
      </c>
      <c r="F52" s="332">
        <f>SUM(F50:F51)</f>
        <v>0.4062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4" t="s">
        <v>343</v>
      </c>
      <c r="B57" s="405" t="s">
        <v>469</v>
      </c>
      <c r="C57" s="361">
        <v>3696252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4" t="s">
        <v>344</v>
      </c>
      <c r="B58" s="406" t="s">
        <v>470</v>
      </c>
      <c r="C58" s="479">
        <v>4156169</v>
      </c>
      <c r="D58" s="362"/>
      <c r="E58" s="363"/>
      <c r="F58" s="363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6" t="s">
        <v>345</v>
      </c>
      <c r="B59" s="510"/>
      <c r="C59" s="510"/>
      <c r="D59" s="510"/>
      <c r="E59" s="510"/>
      <c r="F59" s="510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1"/>
      <c r="B60" s="511"/>
      <c r="C60" s="511"/>
      <c r="D60" s="511"/>
      <c r="E60" s="511"/>
      <c r="F60" s="511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15748031496063" bottom="0.97" header="0.511811023622047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A1">
      <selection activeCell="S11" sqref="S1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450</v>
      </c>
      <c r="B2" s="2"/>
    </row>
    <row r="3" spans="1:15" ht="12.75">
      <c r="A3" s="2" t="str">
        <f>REGINFO!A3</f>
        <v>Utility Name: Clinton Power</v>
      </c>
      <c r="O3" s="415" t="str">
        <f>REGINFO!E1</f>
        <v>Version 2009.1</v>
      </c>
    </row>
    <row r="4" spans="1:15" ht="12.75">
      <c r="A4" s="2" t="str">
        <f>REGINFO!A4</f>
        <v>Reporting period:  2001</v>
      </c>
      <c r="E4" s="416" t="s">
        <v>315</v>
      </c>
      <c r="F4" s="397"/>
      <c r="G4" s="397"/>
      <c r="H4" s="397"/>
      <c r="I4" s="397"/>
      <c r="O4" s="415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1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3">
        <v>0</v>
      </c>
      <c r="D11" s="389"/>
      <c r="E11" s="395">
        <f>C22</f>
        <v>0</v>
      </c>
      <c r="F11" s="418"/>
      <c r="G11" s="395">
        <f>E22</f>
        <v>0</v>
      </c>
      <c r="H11" s="418"/>
      <c r="I11" s="395">
        <f>G22</f>
        <v>0</v>
      </c>
      <c r="J11" s="389"/>
      <c r="K11" s="395">
        <f>I22</f>
        <v>0</v>
      </c>
      <c r="L11" s="389"/>
      <c r="M11" s="395">
        <f>K22</f>
        <v>0</v>
      </c>
      <c r="N11" s="389"/>
      <c r="O11" s="395">
        <f>C11</f>
        <v>0</v>
      </c>
    </row>
    <row r="12" spans="1:15" ht="27" customHeight="1">
      <c r="A12" s="81" t="s">
        <v>389</v>
      </c>
      <c r="B12" s="66" t="s">
        <v>190</v>
      </c>
      <c r="C12" s="394"/>
      <c r="D12" s="390"/>
      <c r="E12" s="394"/>
      <c r="F12" s="95"/>
      <c r="G12" s="417">
        <f>C12+E12</f>
        <v>0</v>
      </c>
      <c r="H12" s="95"/>
      <c r="I12" s="417">
        <f>(E12/12*9)+(G12/12*3)</f>
        <v>0</v>
      </c>
      <c r="J12" s="390"/>
      <c r="K12" s="417">
        <f>E12/12*3</f>
        <v>0</v>
      </c>
      <c r="L12" s="390"/>
      <c r="M12" s="417">
        <f>K13/9*12/4</f>
        <v>0</v>
      </c>
      <c r="N12" s="390"/>
      <c r="O12" s="395">
        <f aca="true" t="shared" si="0" ref="O12:O20">SUM(C12:N12)</f>
        <v>0</v>
      </c>
    </row>
    <row r="13" spans="1:15" ht="27" customHeight="1">
      <c r="A13" s="81" t="s">
        <v>431</v>
      </c>
      <c r="B13" s="66"/>
      <c r="C13" s="417"/>
      <c r="D13" s="390"/>
      <c r="E13" s="417"/>
      <c r="F13" s="95"/>
      <c r="G13" s="417"/>
      <c r="H13" s="95"/>
      <c r="I13" s="417"/>
      <c r="J13" s="390"/>
      <c r="K13" s="394"/>
      <c r="L13" s="390"/>
      <c r="M13" s="417"/>
      <c r="N13" s="390"/>
      <c r="O13" s="395">
        <f t="shared" si="0"/>
        <v>0</v>
      </c>
    </row>
    <row r="14" spans="1:15" ht="26.25">
      <c r="A14" s="81" t="s">
        <v>390</v>
      </c>
      <c r="B14" s="66" t="s">
        <v>190</v>
      </c>
      <c r="C14" s="394"/>
      <c r="D14" s="390"/>
      <c r="E14" s="394"/>
      <c r="F14" s="95"/>
      <c r="G14" s="394"/>
      <c r="H14" s="95"/>
      <c r="I14" s="394"/>
      <c r="J14" s="390"/>
      <c r="K14" s="394"/>
      <c r="L14" s="390"/>
      <c r="M14" s="394"/>
      <c r="N14" s="390"/>
      <c r="O14" s="395">
        <f t="shared" si="0"/>
        <v>0</v>
      </c>
    </row>
    <row r="15" spans="1:15" ht="27" customHeight="1">
      <c r="A15" s="81" t="s">
        <v>391</v>
      </c>
      <c r="B15" s="66" t="s">
        <v>190</v>
      </c>
      <c r="C15" s="394"/>
      <c r="D15" s="390"/>
      <c r="E15" s="394"/>
      <c r="F15" s="95"/>
      <c r="G15" s="394"/>
      <c r="H15" s="95"/>
      <c r="I15" s="394"/>
      <c r="J15" s="390"/>
      <c r="K15" s="394"/>
      <c r="L15" s="390"/>
      <c r="M15" s="417">
        <f>TAXCALC!E132</f>
        <v>0</v>
      </c>
      <c r="N15" s="390"/>
      <c r="O15" s="395">
        <f t="shared" si="0"/>
        <v>0</v>
      </c>
    </row>
    <row r="16" spans="1:15" ht="27" customHeight="1">
      <c r="A16" s="81" t="s">
        <v>392</v>
      </c>
      <c r="B16" s="66"/>
      <c r="C16" s="394"/>
      <c r="D16" s="390"/>
      <c r="E16" s="394"/>
      <c r="F16" s="95"/>
      <c r="G16" s="394"/>
      <c r="H16" s="95"/>
      <c r="I16" s="394"/>
      <c r="J16" s="390"/>
      <c r="K16" s="394"/>
      <c r="L16" s="390"/>
      <c r="M16" s="394"/>
      <c r="N16" s="390"/>
      <c r="O16" s="395">
        <f t="shared" si="0"/>
        <v>0</v>
      </c>
    </row>
    <row r="17" spans="1:15" ht="27.75" customHeight="1">
      <c r="A17" s="81" t="s">
        <v>393</v>
      </c>
      <c r="B17" s="66" t="s">
        <v>190</v>
      </c>
      <c r="C17" s="394"/>
      <c r="D17" s="390"/>
      <c r="E17" s="394"/>
      <c r="F17" s="95"/>
      <c r="G17" s="394"/>
      <c r="H17" s="95"/>
      <c r="I17" s="394"/>
      <c r="J17" s="390"/>
      <c r="K17" s="394"/>
      <c r="L17" s="390"/>
      <c r="M17" s="417">
        <f>TAXCALC!E181</f>
        <v>0</v>
      </c>
      <c r="N17" s="390"/>
      <c r="O17" s="395">
        <f t="shared" si="0"/>
        <v>0</v>
      </c>
    </row>
    <row r="18" spans="1:15" ht="26.25">
      <c r="A18" s="81" t="s">
        <v>394</v>
      </c>
      <c r="B18" s="66" t="s">
        <v>190</v>
      </c>
      <c r="C18" s="394"/>
      <c r="D18" s="390"/>
      <c r="E18" s="394"/>
      <c r="F18" s="95"/>
      <c r="G18" s="394"/>
      <c r="H18" s="95"/>
      <c r="I18" s="394"/>
      <c r="J18" s="390"/>
      <c r="K18" s="394"/>
      <c r="L18" s="390"/>
      <c r="M18" s="394"/>
      <c r="N18" s="390"/>
      <c r="O18" s="395">
        <f t="shared" si="0"/>
        <v>0</v>
      </c>
    </row>
    <row r="19" spans="1:15" ht="24" customHeight="1">
      <c r="A19" s="425" t="s">
        <v>395</v>
      </c>
      <c r="B19" s="66" t="s">
        <v>190</v>
      </c>
      <c r="C19" s="394"/>
      <c r="D19" s="390"/>
      <c r="E19" s="394"/>
      <c r="F19" s="95"/>
      <c r="G19" s="394"/>
      <c r="H19" s="95"/>
      <c r="I19" s="394"/>
      <c r="J19" s="390"/>
      <c r="K19" s="394"/>
      <c r="L19" s="390"/>
      <c r="M19" s="394"/>
      <c r="N19" s="390"/>
      <c r="O19" s="395">
        <f t="shared" si="0"/>
        <v>0</v>
      </c>
    </row>
    <row r="20" spans="1:15" ht="24.75" customHeight="1">
      <c r="A20" s="81" t="s">
        <v>462</v>
      </c>
      <c r="B20" s="66" t="s">
        <v>188</v>
      </c>
      <c r="C20" s="417">
        <v>0</v>
      </c>
      <c r="D20" s="390"/>
      <c r="E20" s="394"/>
      <c r="F20" s="95"/>
      <c r="G20" s="394"/>
      <c r="H20" s="95"/>
      <c r="I20" s="394"/>
      <c r="J20" s="390"/>
      <c r="K20" s="394"/>
      <c r="L20" s="390"/>
      <c r="M20" s="394"/>
      <c r="N20" s="390"/>
      <c r="O20" s="395">
        <f t="shared" si="0"/>
        <v>0</v>
      </c>
    </row>
    <row r="21" spans="1:15" ht="12.75">
      <c r="A21" s="65"/>
      <c r="C21" s="390"/>
      <c r="D21" s="95"/>
      <c r="E21" s="390"/>
      <c r="F21" s="95"/>
      <c r="G21" s="390"/>
      <c r="H21" s="95"/>
      <c r="I21" s="390"/>
      <c r="J21" s="390"/>
      <c r="K21" s="390"/>
      <c r="L21" s="390"/>
      <c r="M21" s="390"/>
      <c r="N21" s="390"/>
      <c r="O21" s="418"/>
    </row>
    <row r="22" spans="1:15" ht="13.5" thickBot="1">
      <c r="A22" s="81" t="s">
        <v>367</v>
      </c>
      <c r="B22" s="34"/>
      <c r="C22" s="396">
        <f>SUM(C11:C20)</f>
        <v>0</v>
      </c>
      <c r="D22" s="418"/>
      <c r="E22" s="396">
        <f>SUM(E11:E20)</f>
        <v>0</v>
      </c>
      <c r="F22" s="418"/>
      <c r="G22" s="396">
        <f>SUM(G11:G20)</f>
        <v>0</v>
      </c>
      <c r="H22" s="418"/>
      <c r="I22" s="396">
        <f>SUM(I11:I20)</f>
        <v>0</v>
      </c>
      <c r="J22" s="389"/>
      <c r="K22" s="396">
        <f>SUM(K11:K20)</f>
        <v>0</v>
      </c>
      <c r="L22" s="389"/>
      <c r="M22" s="396">
        <f>SUM(M11:M21)</f>
        <v>0</v>
      </c>
      <c r="N22" s="389"/>
      <c r="O22" s="442">
        <f>SUM(O11:O20)</f>
        <v>0</v>
      </c>
    </row>
    <row r="23" spans="1:15" ht="13.5" thickTop="1">
      <c r="A23" s="426"/>
      <c r="B23" s="427"/>
      <c r="C23" s="433"/>
      <c r="D23" s="434"/>
      <c r="E23" s="433"/>
      <c r="F23" s="434"/>
      <c r="G23" s="433"/>
      <c r="H23" s="434"/>
      <c r="I23" s="433"/>
      <c r="J23" s="427"/>
      <c r="K23" s="433"/>
      <c r="L23" s="188"/>
      <c r="M23" s="435"/>
      <c r="N23" s="188"/>
      <c r="O23" s="435"/>
    </row>
    <row r="24" spans="1:15" ht="12.75">
      <c r="A24" s="448"/>
      <c r="B24" s="449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1"/>
    </row>
    <row r="25" spans="1:15" ht="12.75">
      <c r="A25" s="426"/>
      <c r="B25" s="427"/>
      <c r="C25" s="452"/>
      <c r="D25" s="452"/>
      <c r="E25" s="452"/>
      <c r="F25" s="452"/>
      <c r="G25" s="452"/>
      <c r="H25" s="452"/>
      <c r="I25" s="452"/>
      <c r="J25" s="453"/>
      <c r="K25" s="452"/>
      <c r="L25" s="454"/>
      <c r="M25" s="455"/>
      <c r="N25" s="454"/>
      <c r="O25" s="455"/>
    </row>
    <row r="26" spans="1:15" ht="12.75">
      <c r="A26" s="426" t="s">
        <v>396</v>
      </c>
      <c r="B26" s="427"/>
      <c r="C26" s="452"/>
      <c r="D26" s="452"/>
      <c r="E26" s="452"/>
      <c r="F26" s="452"/>
      <c r="G26" s="452"/>
      <c r="H26" s="452"/>
      <c r="I26" s="452"/>
      <c r="J26" s="453"/>
      <c r="K26" s="452"/>
      <c r="L26" s="454"/>
      <c r="M26" s="455"/>
      <c r="N26" s="454"/>
      <c r="O26" s="455"/>
    </row>
    <row r="27" spans="1:15" ht="9" customHeight="1">
      <c r="A27" s="426"/>
      <c r="B27" s="427"/>
      <c r="C27" s="427"/>
      <c r="D27" s="427"/>
      <c r="E27" s="427"/>
      <c r="F27" s="427"/>
      <c r="G27" s="427"/>
      <c r="H27" s="427"/>
      <c r="I27" s="427"/>
      <c r="J27" s="427"/>
      <c r="K27" s="428"/>
      <c r="L27" s="188"/>
      <c r="M27" s="188"/>
      <c r="N27" s="188"/>
      <c r="O27" s="188"/>
    </row>
    <row r="28" spans="1:15" ht="12.75">
      <c r="A28" s="426" t="s">
        <v>397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188"/>
      <c r="M28" s="188"/>
      <c r="N28" s="188"/>
      <c r="O28" s="188"/>
    </row>
    <row r="29" spans="1:15" ht="12.75">
      <c r="A29" s="429" t="s">
        <v>398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188"/>
      <c r="M29" s="188"/>
      <c r="N29" s="188"/>
      <c r="O29" s="188"/>
    </row>
    <row r="30" spans="1:15" ht="9" customHeight="1">
      <c r="A30" s="188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188"/>
      <c r="M30" s="188"/>
      <c r="N30" s="188"/>
      <c r="O30" s="188"/>
    </row>
    <row r="31" spans="1:15" ht="12.75">
      <c r="A31" s="443" t="s">
        <v>399</v>
      </c>
      <c r="B31" s="80"/>
      <c r="C31" s="80"/>
      <c r="D31" s="80"/>
      <c r="E31" s="80"/>
      <c r="F31" s="80"/>
      <c r="G31" s="80"/>
      <c r="H31" s="80"/>
      <c r="I31" s="439"/>
      <c r="J31" s="439"/>
      <c r="K31" s="439"/>
      <c r="L31" s="439"/>
      <c r="M31" s="439"/>
      <c r="N31" s="439"/>
      <c r="O31" s="439"/>
    </row>
    <row r="32" spans="1:15" ht="9" customHeight="1">
      <c r="A32" s="444"/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</row>
    <row r="33" spans="1:19" ht="12.75">
      <c r="A33" s="515" t="s">
        <v>400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419"/>
      <c r="Q33" s="419"/>
      <c r="R33" s="419"/>
      <c r="S33" s="419"/>
    </row>
    <row r="34" spans="1:19" ht="12.75">
      <c r="A34" s="514" t="s">
        <v>401</v>
      </c>
      <c r="B34" s="517"/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419"/>
      <c r="Q34" s="419"/>
      <c r="R34" s="419"/>
      <c r="S34" s="419"/>
    </row>
    <row r="35" spans="1:19" ht="12.75">
      <c r="A35" s="514" t="s">
        <v>422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419"/>
      <c r="Q35" s="419"/>
      <c r="R35" s="419"/>
      <c r="S35" s="419"/>
    </row>
    <row r="36" spans="1:19" ht="12.75">
      <c r="A36" s="514" t="s">
        <v>402</v>
      </c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419"/>
      <c r="Q36" s="419"/>
      <c r="R36" s="419"/>
      <c r="S36" s="419"/>
    </row>
    <row r="37" spans="1:19" ht="12.75">
      <c r="A37" s="430" t="s">
        <v>364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19"/>
      <c r="Q37" s="419"/>
      <c r="R37" s="419"/>
      <c r="S37" s="419"/>
    </row>
    <row r="38" spans="1:19" ht="12.75">
      <c r="A38" s="430" t="s">
        <v>365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19"/>
      <c r="Q38" s="419"/>
      <c r="R38" s="419"/>
      <c r="S38" s="419"/>
    </row>
    <row r="39" spans="1:19" ht="12.75">
      <c r="A39" s="430" t="s">
        <v>403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19"/>
      <c r="Q39" s="419"/>
      <c r="R39" s="419"/>
      <c r="S39" s="419"/>
    </row>
    <row r="40" spans="1:19" ht="12.75">
      <c r="A40" s="430" t="s">
        <v>404</v>
      </c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19"/>
      <c r="Q40" s="419"/>
      <c r="R40" s="419"/>
      <c r="S40" s="419"/>
    </row>
    <row r="41" spans="2:19" ht="9" customHeight="1"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19"/>
      <c r="Q41" s="419"/>
      <c r="R41" s="419"/>
      <c r="S41" s="419"/>
    </row>
    <row r="42" spans="1:15" ht="12.75">
      <c r="A42" s="432" t="s">
        <v>405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188"/>
      <c r="M42" s="188"/>
      <c r="N42" s="188"/>
      <c r="O42" s="188"/>
    </row>
    <row r="43" spans="1:15" ht="12.75">
      <c r="A43" s="427" t="s">
        <v>406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188"/>
      <c r="M43" s="188"/>
      <c r="N43" s="188"/>
      <c r="O43" s="188"/>
    </row>
    <row r="44" spans="1:15" ht="9" customHeight="1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188"/>
      <c r="M44" s="188"/>
      <c r="N44" s="188"/>
      <c r="O44" s="188"/>
    </row>
    <row r="45" spans="1:15" ht="12.75">
      <c r="A45" s="432" t="s">
        <v>407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188"/>
      <c r="M45" s="188"/>
      <c r="N45" s="188"/>
      <c r="O45" s="188"/>
    </row>
    <row r="46" spans="1:15" ht="12.75">
      <c r="A46" s="427" t="s">
        <v>408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188"/>
      <c r="M46" s="188"/>
      <c r="N46" s="188"/>
      <c r="O46" s="188"/>
    </row>
    <row r="47" spans="1:15" ht="9" customHeight="1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188"/>
      <c r="M47" s="188"/>
      <c r="N47" s="188"/>
      <c r="O47" s="188"/>
    </row>
    <row r="48" spans="1:15" ht="12.75">
      <c r="A48" s="432" t="s">
        <v>409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188"/>
      <c r="M48" s="188"/>
      <c r="N48" s="188"/>
      <c r="O48" s="188"/>
    </row>
    <row r="49" spans="1:15" ht="12.75">
      <c r="A49" s="427" t="s">
        <v>410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188"/>
      <c r="M49" s="188"/>
      <c r="N49" s="188"/>
      <c r="O49" s="188"/>
    </row>
    <row r="50" spans="1:15" ht="9" customHeight="1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188"/>
      <c r="M50" s="188"/>
      <c r="N50" s="188"/>
      <c r="O50" s="188"/>
    </row>
    <row r="51" spans="1:15" ht="12.75">
      <c r="A51" s="432" t="s">
        <v>411</v>
      </c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188"/>
      <c r="M51" s="188"/>
      <c r="N51" s="188"/>
      <c r="O51" s="188"/>
    </row>
    <row r="52" spans="1:15" ht="12.75">
      <c r="A52" s="427" t="s">
        <v>408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188"/>
      <c r="M52" s="188"/>
      <c r="N52" s="188"/>
      <c r="O52" s="188"/>
    </row>
    <row r="53" spans="1:15" ht="9" customHeight="1">
      <c r="A53" s="432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188"/>
      <c r="M53" s="188"/>
      <c r="N53" s="188"/>
      <c r="O53" s="188"/>
    </row>
    <row r="54" spans="1:15" ht="12.75">
      <c r="A54" s="427" t="s">
        <v>412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188"/>
      <c r="M54" s="188"/>
      <c r="N54" s="188"/>
      <c r="O54" s="188"/>
    </row>
    <row r="55" spans="1:15" ht="9" customHeight="1">
      <c r="A55" s="427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188"/>
      <c r="M55" s="188"/>
      <c r="N55" s="188"/>
      <c r="O55" s="188"/>
    </row>
    <row r="56" spans="1:15" ht="12.75" customHeight="1">
      <c r="A56" s="432" t="s">
        <v>413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188"/>
      <c r="M56" s="188"/>
      <c r="N56" s="188"/>
      <c r="O56" s="188"/>
    </row>
    <row r="57" spans="1:15" ht="9" customHeight="1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188"/>
      <c r="M57" s="188"/>
      <c r="N57" s="188"/>
      <c r="O57" s="188"/>
    </row>
    <row r="58" spans="1:15" ht="12.75">
      <c r="A58" s="427" t="s">
        <v>414</v>
      </c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188"/>
      <c r="M58" s="188"/>
      <c r="N58" s="188"/>
      <c r="O58" s="188"/>
    </row>
    <row r="59" spans="1:15" ht="12.75">
      <c r="A59" s="427" t="s">
        <v>415</v>
      </c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188"/>
      <c r="M59" s="188"/>
      <c r="N59" s="188"/>
      <c r="O59" s="188"/>
    </row>
    <row r="60" spans="1:15" ht="12.75">
      <c r="A60" s="427" t="s">
        <v>416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188"/>
      <c r="M60" s="188"/>
      <c r="N60" s="188"/>
      <c r="O60" s="188"/>
    </row>
    <row r="61" spans="1:15" ht="12.75">
      <c r="A61" s="427" t="s">
        <v>374</v>
      </c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188"/>
      <c r="M61" s="188"/>
      <c r="N61" s="188"/>
      <c r="O61" s="188"/>
    </row>
    <row r="62" spans="1:15" ht="9" customHeight="1">
      <c r="A62" s="427"/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188"/>
      <c r="M62" s="188"/>
      <c r="N62" s="188"/>
      <c r="O62" s="188"/>
    </row>
    <row r="63" spans="1:15" ht="12.75">
      <c r="A63" s="427" t="s">
        <v>417</v>
      </c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188"/>
      <c r="M63" s="188"/>
      <c r="N63" s="188"/>
      <c r="O63" s="188"/>
    </row>
    <row r="64" spans="1:15" ht="12.75">
      <c r="A64" s="427" t="s">
        <v>418</v>
      </c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188"/>
      <c r="M64" s="188"/>
      <c r="N64" s="188"/>
      <c r="O64" s="188"/>
    </row>
    <row r="65" spans="1:15" ht="12.75">
      <c r="A65" s="427" t="s">
        <v>376</v>
      </c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188"/>
      <c r="M65" s="188"/>
      <c r="N65" s="188"/>
      <c r="O65" s="188"/>
    </row>
    <row r="66" spans="1:15" ht="3.75" customHeight="1">
      <c r="A66" s="427"/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188"/>
      <c r="M66" s="188"/>
      <c r="N66" s="188"/>
      <c r="O66" s="188"/>
    </row>
    <row r="67" spans="1:15" ht="12.75">
      <c r="A67" s="427" t="s">
        <v>375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188"/>
      <c r="M67" s="188"/>
      <c r="N67" s="188"/>
      <c r="O67" s="188"/>
    </row>
    <row r="68" spans="1:15" ht="12.75">
      <c r="A68" s="427" t="s">
        <v>377</v>
      </c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188"/>
      <c r="M68" s="188"/>
      <c r="N68" s="188"/>
      <c r="O68" s="188"/>
    </row>
    <row r="69" spans="1:15" ht="3.75" customHeight="1">
      <c r="A69" s="427"/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188"/>
      <c r="M69" s="188"/>
      <c r="N69" s="188"/>
      <c r="O69" s="188"/>
    </row>
    <row r="70" spans="1:15" ht="12.75">
      <c r="A70" s="427" t="s">
        <v>419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188"/>
      <c r="M70" s="188"/>
      <c r="N70" s="188"/>
      <c r="O70" s="188"/>
    </row>
    <row r="71" spans="1:15" ht="12.75">
      <c r="A71" s="427" t="s">
        <v>420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188"/>
      <c r="M71" s="188"/>
      <c r="N71" s="188"/>
      <c r="O71" s="188"/>
    </row>
    <row r="72" spans="1:15" ht="12.75">
      <c r="A72" s="427" t="s">
        <v>421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188"/>
      <c r="M72" s="188"/>
      <c r="N72" s="188"/>
      <c r="O72" s="188"/>
    </row>
    <row r="73" spans="1:15" ht="9" customHeight="1">
      <c r="A73" s="427"/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188"/>
      <c r="M73" s="188"/>
      <c r="N73" s="188"/>
      <c r="O73" s="188"/>
    </row>
    <row r="74" spans="1:15" ht="12.75" customHeight="1">
      <c r="A74" s="514" t="s">
        <v>451</v>
      </c>
      <c r="B74" s="514"/>
      <c r="C74" s="514"/>
      <c r="D74" s="514"/>
      <c r="E74" s="514"/>
      <c r="F74" s="514"/>
      <c r="G74" s="514"/>
      <c r="H74" s="514"/>
      <c r="I74" s="514"/>
      <c r="J74" s="514"/>
      <c r="K74" s="514"/>
      <c r="L74" s="514"/>
      <c r="M74" s="514"/>
      <c r="N74" s="514"/>
      <c r="O74" s="514"/>
    </row>
    <row r="75" spans="1:15" ht="12.75">
      <c r="A75" s="427" t="s">
        <v>366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188"/>
      <c r="M75" s="188"/>
      <c r="N75" s="188"/>
      <c r="O75" s="188"/>
    </row>
    <row r="76" spans="1:15" ht="12.75">
      <c r="A76" s="188"/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188"/>
      <c r="M76" s="188"/>
      <c r="N76" s="188"/>
      <c r="O76" s="188"/>
    </row>
    <row r="77" spans="1:15" ht="12.75">
      <c r="A77" s="188"/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188"/>
      <c r="M77" s="188"/>
      <c r="N77" s="188"/>
      <c r="O77" s="188"/>
    </row>
    <row r="78" spans="1:17" ht="12.75">
      <c r="A78" s="188"/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188"/>
      <c r="O78" s="188"/>
      <c r="P78" s="188"/>
      <c r="Q78" s="188"/>
    </row>
    <row r="79" spans="1:17" ht="12.75">
      <c r="A79" s="188"/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188"/>
      <c r="O79" s="188"/>
      <c r="P79" s="188"/>
      <c r="Q79" s="188"/>
    </row>
    <row r="80" spans="1:17" ht="12.75">
      <c r="A80" s="188"/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188"/>
      <c r="O80" s="188"/>
      <c r="P80" s="188"/>
      <c r="Q80" s="188"/>
    </row>
    <row r="81" spans="1:17" ht="12.75">
      <c r="A81" s="427"/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188"/>
      <c r="O81" s="188"/>
      <c r="P81" s="188"/>
      <c r="Q81" s="188"/>
    </row>
    <row r="82" spans="1:17" ht="12.75">
      <c r="A82" s="188"/>
      <c r="B82" s="188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188"/>
      <c r="O82" s="188"/>
      <c r="P82" s="188"/>
      <c r="Q82" s="188"/>
    </row>
    <row r="83" spans="1:17" ht="12.75">
      <c r="A83" s="188"/>
      <c r="B83" s="188"/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188"/>
      <c r="O83" s="188"/>
      <c r="P83" s="188"/>
      <c r="Q83" s="188"/>
    </row>
    <row r="84" spans="1:17" ht="12.75">
      <c r="A84" s="427"/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188"/>
      <c r="O84" s="188"/>
      <c r="P84" s="188"/>
      <c r="Q84" s="188"/>
    </row>
    <row r="85" spans="1:17" ht="12.75">
      <c r="A85" s="188"/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188"/>
      <c r="O85" s="188"/>
      <c r="P85" s="188"/>
      <c r="Q85" s="188"/>
    </row>
    <row r="86" spans="1:17" ht="12.75">
      <c r="A86" s="188"/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188"/>
      <c r="O86" s="188"/>
      <c r="P86" s="188"/>
      <c r="Q86" s="188"/>
    </row>
    <row r="87" spans="1:17" ht="12.75">
      <c r="A87" s="188"/>
      <c r="B87" s="188"/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188"/>
      <c r="O87" s="188"/>
      <c r="P87" s="188"/>
      <c r="Q87" s="188"/>
    </row>
    <row r="88" spans="1:17" ht="12.75">
      <c r="A88" s="188"/>
      <c r="B88" s="188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188"/>
      <c r="O88" s="188"/>
      <c r="P88" s="188"/>
      <c r="Q88" s="188"/>
    </row>
    <row r="89" spans="1:17" ht="12.75">
      <c r="A89" s="188"/>
      <c r="B89" s="188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188"/>
      <c r="O89" s="188"/>
      <c r="P89" s="188"/>
      <c r="Q89" s="188"/>
    </row>
    <row r="90" spans="1:17" ht="12.75">
      <c r="A90" s="188"/>
      <c r="B90" s="188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188"/>
      <c r="O90" s="188"/>
      <c r="P90" s="188"/>
      <c r="Q90" s="188"/>
    </row>
    <row r="91" spans="1:17" ht="12.75">
      <c r="A91" s="188"/>
      <c r="B91" s="188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188"/>
      <c r="O91" s="188"/>
      <c r="P91" s="188"/>
      <c r="Q91" s="188"/>
    </row>
    <row r="92" spans="1:17" ht="12.75">
      <c r="A92" s="188"/>
      <c r="B92" s="188"/>
      <c r="C92" s="514"/>
      <c r="D92" s="514"/>
      <c r="E92" s="514"/>
      <c r="F92" s="514"/>
      <c r="G92" s="514"/>
      <c r="H92" s="514"/>
      <c r="I92" s="514"/>
      <c r="J92" s="514"/>
      <c r="K92" s="514"/>
      <c r="L92" s="514"/>
      <c r="M92" s="514"/>
      <c r="N92" s="514"/>
      <c r="O92" s="514"/>
      <c r="P92" s="514"/>
      <c r="Q92" s="514"/>
    </row>
    <row r="93" spans="1:17" ht="12.75">
      <c r="A93" s="188"/>
      <c r="B93" s="188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65" bottom="0.236220472440945" header="0.17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Pettit</cp:lastModifiedBy>
  <cp:lastPrinted>2011-10-19T15:57:19Z</cp:lastPrinted>
  <dcterms:created xsi:type="dcterms:W3CDTF">2001-11-07T16:15:53Z</dcterms:created>
  <dcterms:modified xsi:type="dcterms:W3CDTF">2013-10-02T16:30:12Z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