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5" windowWidth="18675" windowHeight="11505" tabRatio="915" activeTab="3"/>
  </bookViews>
  <sheets>
    <sheet name="F_Adder_Int_HOBNI" sheetId="3" r:id="rId1"/>
    <sheet name="F_Adder_Int_Provincial" sheetId="1" r:id="rId2"/>
    <sheet name="OPEX&amp;Dep_Int_HOBNI" sheetId="4" r:id="rId3"/>
    <sheet name="OPEX&amp;Dep_Int_Provincial" sheetId="5" r:id="rId4"/>
  </sheets>
  <definedNames>
    <definedName name="_xlnm.Print_Area" localSheetId="0">F_Adder_Int_HOBNI!$A$1:$N$81</definedName>
    <definedName name="_xlnm.Print_Area" localSheetId="1">F_Adder_Int_Provincial!$A$1:$M$83</definedName>
    <definedName name="_xlnm.Print_Area" localSheetId="2">'OPEX&amp;Dep_Int_HOBNI'!$A$1:$P$83</definedName>
    <definedName name="_xlnm.Print_Area" localSheetId="3">'OPEX&amp;Dep_Int_Provincial'!$A$1:$P$89</definedName>
  </definedNames>
  <calcPr calcId="125725"/>
</workbook>
</file>

<file path=xl/calcChain.xml><?xml version="1.0" encoding="utf-8"?>
<calcChain xmlns="http://schemas.openxmlformats.org/spreadsheetml/2006/main">
  <c r="N67" i="4"/>
  <c r="N67" i="5"/>
  <c r="N7" i="4"/>
  <c r="M9"/>
  <c r="M8"/>
  <c r="I54" i="5"/>
  <c r="I42"/>
  <c r="I54" i="4"/>
  <c r="I42"/>
  <c r="M42" i="5"/>
  <c r="M34"/>
  <c r="K30"/>
  <c r="N30"/>
  <c r="M29"/>
  <c r="I67" i="1"/>
  <c r="K67"/>
  <c r="K23" i="3"/>
  <c r="H23" i="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24" i="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J67" i="4"/>
  <c r="I51" i="3"/>
  <c r="I53"/>
  <c r="J67" i="5" l="1"/>
  <c r="N6" i="4"/>
  <c r="M6"/>
  <c r="H8"/>
  <c r="H7"/>
  <c r="H8" i="5"/>
  <c r="H7"/>
  <c r="K6"/>
  <c r="J55" i="4"/>
  <c r="J56"/>
  <c r="J54"/>
  <c r="J42"/>
  <c r="J30"/>
  <c r="J18"/>
  <c r="J8"/>
  <c r="J9"/>
  <c r="J10"/>
  <c r="J11"/>
  <c r="J12"/>
  <c r="J13"/>
  <c r="J14"/>
  <c r="J15"/>
  <c r="J16"/>
  <c r="J17"/>
  <c r="J7"/>
  <c r="J6"/>
  <c r="J55" i="5"/>
  <c r="J54"/>
  <c r="F65"/>
  <c r="E65"/>
  <c r="G65" s="1"/>
  <c r="L65" s="1"/>
  <c r="F64"/>
  <c r="E64"/>
  <c r="G64" s="1"/>
  <c r="L64" s="1"/>
  <c r="F63"/>
  <c r="E63"/>
  <c r="G63" s="1"/>
  <c r="L63" s="1"/>
  <c r="F62"/>
  <c r="E62"/>
  <c r="G62" s="1"/>
  <c r="L62" s="1"/>
  <c r="F61"/>
  <c r="E61"/>
  <c r="G61" s="1"/>
  <c r="L61" s="1"/>
  <c r="F60"/>
  <c r="E60"/>
  <c r="G60" s="1"/>
  <c r="L60" s="1"/>
  <c r="F59"/>
  <c r="E59"/>
  <c r="G59" s="1"/>
  <c r="L59" s="1"/>
  <c r="F58"/>
  <c r="E58"/>
  <c r="G58" s="1"/>
  <c r="L58" s="1"/>
  <c r="F57"/>
  <c r="E57"/>
  <c r="G57" s="1"/>
  <c r="L57" s="1"/>
  <c r="J56"/>
  <c r="J57" s="1"/>
  <c r="J58" s="1"/>
  <c r="J59" s="1"/>
  <c r="J60" s="1"/>
  <c r="J61" s="1"/>
  <c r="J62" s="1"/>
  <c r="J63" s="1"/>
  <c r="J64" s="1"/>
  <c r="J65" s="1"/>
  <c r="F56"/>
  <c r="E56"/>
  <c r="G56" s="1"/>
  <c r="L56" s="1"/>
  <c r="F55"/>
  <c r="E55"/>
  <c r="G55" s="1"/>
  <c r="L55" s="1"/>
  <c r="F54"/>
  <c r="E54"/>
  <c r="G54" s="1"/>
  <c r="L54" s="1"/>
  <c r="F53"/>
  <c r="E53"/>
  <c r="G53" s="1"/>
  <c r="L53" s="1"/>
  <c r="F52"/>
  <c r="E52"/>
  <c r="G52" s="1"/>
  <c r="L52" s="1"/>
  <c r="F51"/>
  <c r="E51"/>
  <c r="G51" s="1"/>
  <c r="L51" s="1"/>
  <c r="F50"/>
  <c r="E50"/>
  <c r="G50" s="1"/>
  <c r="L50" s="1"/>
  <c r="F49"/>
  <c r="E49"/>
  <c r="G49" s="1"/>
  <c r="L49" s="1"/>
  <c r="F48"/>
  <c r="E48"/>
  <c r="G48" s="1"/>
  <c r="L48" s="1"/>
  <c r="F47"/>
  <c r="E47"/>
  <c r="G47" s="1"/>
  <c r="L47" s="1"/>
  <c r="F46"/>
  <c r="E46"/>
  <c r="G46" s="1"/>
  <c r="L46" s="1"/>
  <c r="F45"/>
  <c r="E45"/>
  <c r="G45" s="1"/>
  <c r="L45" s="1"/>
  <c r="F44"/>
  <c r="E44"/>
  <c r="G44" s="1"/>
  <c r="L44" s="1"/>
  <c r="J43"/>
  <c r="J44" s="1"/>
  <c r="J45" s="1"/>
  <c r="J46" s="1"/>
  <c r="J47" s="1"/>
  <c r="J48" s="1"/>
  <c r="J49" s="1"/>
  <c r="J50" s="1"/>
  <c r="J51" s="1"/>
  <c r="J52" s="1"/>
  <c r="J53" s="1"/>
  <c r="F43"/>
  <c r="E43"/>
  <c r="G43" s="1"/>
  <c r="L43" s="1"/>
  <c r="F42"/>
  <c r="E42"/>
  <c r="G42" s="1"/>
  <c r="L42" s="1"/>
  <c r="F41"/>
  <c r="E41"/>
  <c r="G41" s="1"/>
  <c r="L41" s="1"/>
  <c r="F40"/>
  <c r="E40"/>
  <c r="G40" s="1"/>
  <c r="L40" s="1"/>
  <c r="F39"/>
  <c r="E39"/>
  <c r="G39" s="1"/>
  <c r="L39" s="1"/>
  <c r="F38"/>
  <c r="E38"/>
  <c r="G38" s="1"/>
  <c r="L38" s="1"/>
  <c r="F37"/>
  <c r="E37"/>
  <c r="G37" s="1"/>
  <c r="L37" s="1"/>
  <c r="F36"/>
  <c r="E36"/>
  <c r="G36" s="1"/>
  <c r="L36" s="1"/>
  <c r="F35"/>
  <c r="E35"/>
  <c r="G35" s="1"/>
  <c r="L35" s="1"/>
  <c r="F34"/>
  <c r="E34"/>
  <c r="G34" s="1"/>
  <c r="L34" s="1"/>
  <c r="F33"/>
  <c r="E33"/>
  <c r="G33" s="1"/>
  <c r="L33" s="1"/>
  <c r="F32"/>
  <c r="E32"/>
  <c r="G32" s="1"/>
  <c r="L32" s="1"/>
  <c r="J31"/>
  <c r="F31"/>
  <c r="E31"/>
  <c r="G31" s="1"/>
  <c r="L31" s="1"/>
  <c r="F30"/>
  <c r="E30"/>
  <c r="G30" s="1"/>
  <c r="L30" s="1"/>
  <c r="F29"/>
  <c r="E29"/>
  <c r="G29" s="1"/>
  <c r="L29" s="1"/>
  <c r="F28"/>
  <c r="E28"/>
  <c r="G28" s="1"/>
  <c r="L28" s="1"/>
  <c r="F27"/>
  <c r="E27"/>
  <c r="G27" s="1"/>
  <c r="L27" s="1"/>
  <c r="F26"/>
  <c r="E26"/>
  <c r="G26" s="1"/>
  <c r="L26" s="1"/>
  <c r="F25"/>
  <c r="E25"/>
  <c r="G25" s="1"/>
  <c r="L25" s="1"/>
  <c r="F24"/>
  <c r="E24"/>
  <c r="G24" s="1"/>
  <c r="L24" s="1"/>
  <c r="F23"/>
  <c r="E23"/>
  <c r="G23" s="1"/>
  <c r="L23" s="1"/>
  <c r="F22"/>
  <c r="E22"/>
  <c r="G22" s="1"/>
  <c r="L22" s="1"/>
  <c r="F21"/>
  <c r="E21"/>
  <c r="G21" s="1"/>
  <c r="L21" s="1"/>
  <c r="F20"/>
  <c r="E20"/>
  <c r="G20" s="1"/>
  <c r="L20" s="1"/>
  <c r="J19"/>
  <c r="F19"/>
  <c r="E19"/>
  <c r="G19" s="1"/>
  <c r="L19" s="1"/>
  <c r="F18"/>
  <c r="E18"/>
  <c r="G18" s="1"/>
  <c r="L18" s="1"/>
  <c r="F17"/>
  <c r="E17"/>
  <c r="G17" s="1"/>
  <c r="L17" s="1"/>
  <c r="F16"/>
  <c r="E16"/>
  <c r="G16" s="1"/>
  <c r="L16" s="1"/>
  <c r="F15"/>
  <c r="E15"/>
  <c r="G15" s="1"/>
  <c r="L15" s="1"/>
  <c r="F14"/>
  <c r="E14"/>
  <c r="G14" s="1"/>
  <c r="L14" s="1"/>
  <c r="F13"/>
  <c r="E13"/>
  <c r="G13" s="1"/>
  <c r="L13" s="1"/>
  <c r="C13"/>
  <c r="F12"/>
  <c r="E12"/>
  <c r="G12" s="1"/>
  <c r="L12" s="1"/>
  <c r="F11"/>
  <c r="E11"/>
  <c r="G11" s="1"/>
  <c r="L11" s="1"/>
  <c r="F10"/>
  <c r="E10"/>
  <c r="G10" s="1"/>
  <c r="L10" s="1"/>
  <c r="F9"/>
  <c r="E9"/>
  <c r="G9" s="1"/>
  <c r="L9" s="1"/>
  <c r="F8"/>
  <c r="E8"/>
  <c r="G8" s="1"/>
  <c r="L8" s="1"/>
  <c r="F7"/>
  <c r="E7"/>
  <c r="G7" s="1"/>
  <c r="L7" s="1"/>
  <c r="F6"/>
  <c r="E6"/>
  <c r="G6" s="1"/>
  <c r="L6" s="1"/>
  <c r="M6" s="1"/>
  <c r="M8" l="1"/>
  <c r="K8"/>
  <c r="H9" s="1"/>
  <c r="N6"/>
  <c r="K7"/>
  <c r="M7"/>
  <c r="J20"/>
  <c r="J21" s="1"/>
  <c r="J22" s="1"/>
  <c r="J23" s="1"/>
  <c r="J24" s="1"/>
  <c r="J25" s="1"/>
  <c r="J26" s="1"/>
  <c r="J27" s="1"/>
  <c r="J28" s="1"/>
  <c r="J29" s="1"/>
  <c r="J32"/>
  <c r="J33" s="1"/>
  <c r="J34" s="1"/>
  <c r="J35" s="1"/>
  <c r="J36" s="1"/>
  <c r="J37" s="1"/>
  <c r="J38" s="1"/>
  <c r="J39" s="1"/>
  <c r="J40" s="1"/>
  <c r="J41" s="1"/>
  <c r="I43"/>
  <c r="I44" s="1"/>
  <c r="I45" s="1"/>
  <c r="I46" s="1"/>
  <c r="I47" s="1"/>
  <c r="I48" s="1"/>
  <c r="I49" s="1"/>
  <c r="I50" s="1"/>
  <c r="I51" s="1"/>
  <c r="I52" s="1"/>
  <c r="I53" s="1"/>
  <c r="I55"/>
  <c r="I56" s="1"/>
  <c r="I57" s="1"/>
  <c r="I58" s="1"/>
  <c r="I59" s="1"/>
  <c r="I60" s="1"/>
  <c r="I61" s="1"/>
  <c r="I62" s="1"/>
  <c r="I63" s="1"/>
  <c r="I64" s="1"/>
  <c r="I65" s="1"/>
  <c r="N8" l="1"/>
  <c r="M9"/>
  <c r="K9"/>
  <c r="H10" s="1"/>
  <c r="I67"/>
  <c r="N7"/>
  <c r="N9" l="1"/>
  <c r="M10"/>
  <c r="K10"/>
  <c r="H11" s="1"/>
  <c r="N10" l="1"/>
  <c r="M11"/>
  <c r="K11"/>
  <c r="H12" s="1"/>
  <c r="N11" l="1"/>
  <c r="M12"/>
  <c r="K12"/>
  <c r="H13" s="1"/>
  <c r="N12" l="1"/>
  <c r="M13"/>
  <c r="K13"/>
  <c r="H14" s="1"/>
  <c r="N13" l="1"/>
  <c r="M14"/>
  <c r="K14"/>
  <c r="H15" s="1"/>
  <c r="N14" l="1"/>
  <c r="M15"/>
  <c r="K15"/>
  <c r="H16" s="1"/>
  <c r="N15" l="1"/>
  <c r="M16"/>
  <c r="K16"/>
  <c r="H17" s="1"/>
  <c r="N16" l="1"/>
  <c r="M17"/>
  <c r="O17" s="1"/>
  <c r="K17"/>
  <c r="H18" s="1"/>
  <c r="N17" l="1"/>
  <c r="M18"/>
  <c r="K18"/>
  <c r="H19" s="1"/>
  <c r="N18" l="1"/>
  <c r="M19"/>
  <c r="K19"/>
  <c r="H20" s="1"/>
  <c r="N19" l="1"/>
  <c r="M20"/>
  <c r="K20"/>
  <c r="H21" s="1"/>
  <c r="N20" l="1"/>
  <c r="M21"/>
  <c r="K21"/>
  <c r="H22" s="1"/>
  <c r="N21" l="1"/>
  <c r="M22"/>
  <c r="K22"/>
  <c r="H23" s="1"/>
  <c r="N22" l="1"/>
  <c r="M23"/>
  <c r="K23"/>
  <c r="H24" s="1"/>
  <c r="N23" l="1"/>
  <c r="M24"/>
  <c r="K24"/>
  <c r="H25" s="1"/>
  <c r="N24" l="1"/>
  <c r="M25"/>
  <c r="K25"/>
  <c r="H26" s="1"/>
  <c r="N25" l="1"/>
  <c r="M26"/>
  <c r="K26"/>
  <c r="H27" s="1"/>
  <c r="N26" l="1"/>
  <c r="M27"/>
  <c r="K27"/>
  <c r="H28" s="1"/>
  <c r="N27" l="1"/>
  <c r="M28"/>
  <c r="K28"/>
  <c r="H29" s="1"/>
  <c r="N28" l="1"/>
  <c r="O29"/>
  <c r="K29"/>
  <c r="H30" s="1"/>
  <c r="N29" l="1"/>
  <c r="M30"/>
  <c r="H31"/>
  <c r="M31" l="1"/>
  <c r="K31"/>
  <c r="H32" s="1"/>
  <c r="N31" l="1"/>
  <c r="M32"/>
  <c r="K32"/>
  <c r="H33" s="1"/>
  <c r="I52" i="3"/>
  <c r="K6" i="4"/>
  <c r="L6"/>
  <c r="K7"/>
  <c r="J19"/>
  <c r="J31"/>
  <c r="J20"/>
  <c r="J21"/>
  <c r="J22"/>
  <c r="J23"/>
  <c r="J24"/>
  <c r="J25"/>
  <c r="J26"/>
  <c r="J27"/>
  <c r="J28"/>
  <c r="J29" s="1"/>
  <c r="J32"/>
  <c r="J33"/>
  <c r="J34"/>
  <c r="J35"/>
  <c r="J36"/>
  <c r="J37"/>
  <c r="J38"/>
  <c r="J39"/>
  <c r="J40"/>
  <c r="J41"/>
  <c r="J43"/>
  <c r="J44"/>
  <c r="J45"/>
  <c r="J46"/>
  <c r="J47"/>
  <c r="J48"/>
  <c r="J49"/>
  <c r="J50"/>
  <c r="J51"/>
  <c r="J52"/>
  <c r="J53"/>
  <c r="J57"/>
  <c r="J58"/>
  <c r="J59"/>
  <c r="J60"/>
  <c r="J61"/>
  <c r="J62"/>
  <c r="J63"/>
  <c r="J64"/>
  <c r="J65" s="1"/>
  <c r="F65"/>
  <c r="E65"/>
  <c r="G65" s="1"/>
  <c r="L65" s="1"/>
  <c r="F64"/>
  <c r="E64"/>
  <c r="G64" s="1"/>
  <c r="L64" s="1"/>
  <c r="F63"/>
  <c r="E63"/>
  <c r="G63" s="1"/>
  <c r="L63" s="1"/>
  <c r="F62"/>
  <c r="E62"/>
  <c r="G62" s="1"/>
  <c r="L62" s="1"/>
  <c r="F61"/>
  <c r="E61"/>
  <c r="G61" s="1"/>
  <c r="L61" s="1"/>
  <c r="F60"/>
  <c r="E60"/>
  <c r="G60" s="1"/>
  <c r="L60" s="1"/>
  <c r="F59"/>
  <c r="E59"/>
  <c r="G59" s="1"/>
  <c r="L59" s="1"/>
  <c r="F58"/>
  <c r="E58"/>
  <c r="G58" s="1"/>
  <c r="L58" s="1"/>
  <c r="F57"/>
  <c r="E57"/>
  <c r="G57" s="1"/>
  <c r="L57" s="1"/>
  <c r="F56"/>
  <c r="E56"/>
  <c r="G56" s="1"/>
  <c r="L56" s="1"/>
  <c r="I55"/>
  <c r="F55"/>
  <c r="E55"/>
  <c r="G55" s="1"/>
  <c r="L55" s="1"/>
  <c r="F54"/>
  <c r="E54"/>
  <c r="G54" s="1"/>
  <c r="L54" s="1"/>
  <c r="F53"/>
  <c r="E53"/>
  <c r="G53" s="1"/>
  <c r="L53" s="1"/>
  <c r="F52"/>
  <c r="E52"/>
  <c r="G52" s="1"/>
  <c r="L52" s="1"/>
  <c r="F51"/>
  <c r="E51"/>
  <c r="G51" s="1"/>
  <c r="L51" s="1"/>
  <c r="F50"/>
  <c r="E50"/>
  <c r="G50" s="1"/>
  <c r="L50" s="1"/>
  <c r="F49"/>
  <c r="E49"/>
  <c r="G49" s="1"/>
  <c r="L49" s="1"/>
  <c r="F48"/>
  <c r="E48"/>
  <c r="G48" s="1"/>
  <c r="L48" s="1"/>
  <c r="F47"/>
  <c r="E47"/>
  <c r="G47" s="1"/>
  <c r="L47" s="1"/>
  <c r="F46"/>
  <c r="E46"/>
  <c r="G46" s="1"/>
  <c r="L46" s="1"/>
  <c r="F45"/>
  <c r="E45"/>
  <c r="G45" s="1"/>
  <c r="L45" s="1"/>
  <c r="F44"/>
  <c r="E44"/>
  <c r="G44" s="1"/>
  <c r="L44" s="1"/>
  <c r="F43"/>
  <c r="E43"/>
  <c r="G43" s="1"/>
  <c r="L43" s="1"/>
  <c r="F42"/>
  <c r="E42"/>
  <c r="G42" s="1"/>
  <c r="L42" s="1"/>
  <c r="F41"/>
  <c r="E41"/>
  <c r="G41" s="1"/>
  <c r="L41" s="1"/>
  <c r="F40"/>
  <c r="E40"/>
  <c r="G40" s="1"/>
  <c r="L40" s="1"/>
  <c r="F39"/>
  <c r="E39"/>
  <c r="G39" s="1"/>
  <c r="L39" s="1"/>
  <c r="F38"/>
  <c r="E38"/>
  <c r="G38" s="1"/>
  <c r="L38" s="1"/>
  <c r="F37"/>
  <c r="E37"/>
  <c r="G37" s="1"/>
  <c r="L37" s="1"/>
  <c r="F36"/>
  <c r="E36"/>
  <c r="G36" s="1"/>
  <c r="L36" s="1"/>
  <c r="F35"/>
  <c r="E35"/>
  <c r="G35" s="1"/>
  <c r="L35" s="1"/>
  <c r="F34"/>
  <c r="E34"/>
  <c r="G34" s="1"/>
  <c r="L34" s="1"/>
  <c r="F33"/>
  <c r="E33"/>
  <c r="G33" s="1"/>
  <c r="L33" s="1"/>
  <c r="F32"/>
  <c r="E32"/>
  <c r="G32" s="1"/>
  <c r="L32" s="1"/>
  <c r="F31"/>
  <c r="E31"/>
  <c r="G31" s="1"/>
  <c r="L31" s="1"/>
  <c r="F30"/>
  <c r="E30"/>
  <c r="G30" s="1"/>
  <c r="L30" s="1"/>
  <c r="F29"/>
  <c r="E29"/>
  <c r="G29" s="1"/>
  <c r="F28"/>
  <c r="E28"/>
  <c r="G28" s="1"/>
  <c r="F27"/>
  <c r="E27"/>
  <c r="G27" s="1"/>
  <c r="F26"/>
  <c r="E26"/>
  <c r="G26" s="1"/>
  <c r="L26" s="1"/>
  <c r="F25"/>
  <c r="E25"/>
  <c r="G25" s="1"/>
  <c r="L25" s="1"/>
  <c r="F24"/>
  <c r="E24"/>
  <c r="G24" s="1"/>
  <c r="L24" s="1"/>
  <c r="F23"/>
  <c r="E23"/>
  <c r="G23" s="1"/>
  <c r="L23" s="1"/>
  <c r="F22"/>
  <c r="E22"/>
  <c r="G22" s="1"/>
  <c r="L22" s="1"/>
  <c r="F21"/>
  <c r="E21"/>
  <c r="G21" s="1"/>
  <c r="L21" s="1"/>
  <c r="F20"/>
  <c r="E20"/>
  <c r="G20" s="1"/>
  <c r="L20" s="1"/>
  <c r="F19"/>
  <c r="E19"/>
  <c r="G19" s="1"/>
  <c r="L19" s="1"/>
  <c r="F18"/>
  <c r="E18"/>
  <c r="G18" s="1"/>
  <c r="L18" s="1"/>
  <c r="F17"/>
  <c r="E17"/>
  <c r="G17" s="1"/>
  <c r="L17" s="1"/>
  <c r="F16"/>
  <c r="E16"/>
  <c r="G16" s="1"/>
  <c r="L16" s="1"/>
  <c r="F15"/>
  <c r="E15"/>
  <c r="G15" s="1"/>
  <c r="L15" s="1"/>
  <c r="F14"/>
  <c r="E14"/>
  <c r="G14" s="1"/>
  <c r="L14" s="1"/>
  <c r="F13"/>
  <c r="E13"/>
  <c r="G13" s="1"/>
  <c r="L13" s="1"/>
  <c r="C13"/>
  <c r="F12"/>
  <c r="E12"/>
  <c r="G12" s="1"/>
  <c r="L12" s="1"/>
  <c r="F11"/>
  <c r="E11"/>
  <c r="G11" s="1"/>
  <c r="L11" s="1"/>
  <c r="F10"/>
  <c r="E10"/>
  <c r="G10" s="1"/>
  <c r="L10" s="1"/>
  <c r="F9"/>
  <c r="E9"/>
  <c r="G9" s="1"/>
  <c r="L9" s="1"/>
  <c r="F8"/>
  <c r="E8"/>
  <c r="G8" s="1"/>
  <c r="L8" s="1"/>
  <c r="K8"/>
  <c r="H9" s="1"/>
  <c r="F7"/>
  <c r="E7"/>
  <c r="G7" s="1"/>
  <c r="L7" s="1"/>
  <c r="F6"/>
  <c r="E6"/>
  <c r="G6" s="1"/>
  <c r="F65" i="1"/>
  <c r="E65"/>
  <c r="G65" s="1"/>
  <c r="J65" s="1"/>
  <c r="F64"/>
  <c r="E64"/>
  <c r="G64" s="1"/>
  <c r="J64" s="1"/>
  <c r="F63"/>
  <c r="E63"/>
  <c r="G63" s="1"/>
  <c r="J63" s="1"/>
  <c r="F62"/>
  <c r="E62"/>
  <c r="G62" s="1"/>
  <c r="J62" s="1"/>
  <c r="F61"/>
  <c r="E61"/>
  <c r="G61" s="1"/>
  <c r="J61" s="1"/>
  <c r="F60"/>
  <c r="E60"/>
  <c r="G60" s="1"/>
  <c r="J60" s="1"/>
  <c r="F59"/>
  <c r="E59"/>
  <c r="G59" s="1"/>
  <c r="J59" s="1"/>
  <c r="F58"/>
  <c r="E58"/>
  <c r="G58" s="1"/>
  <c r="J58" s="1"/>
  <c r="F57"/>
  <c r="E57"/>
  <c r="G57" s="1"/>
  <c r="J57" s="1"/>
  <c r="F56"/>
  <c r="E56"/>
  <c r="G56" s="1"/>
  <c r="J56" s="1"/>
  <c r="F55"/>
  <c r="E55"/>
  <c r="G55" s="1"/>
  <c r="J55" s="1"/>
  <c r="F54"/>
  <c r="E54"/>
  <c r="G54" s="1"/>
  <c r="J54" s="1"/>
  <c r="K54" s="1"/>
  <c r="F53"/>
  <c r="E53"/>
  <c r="G53" s="1"/>
  <c r="J53" s="1"/>
  <c r="K53" s="1"/>
  <c r="L53" s="1"/>
  <c r="F52"/>
  <c r="E52"/>
  <c r="G52" s="1"/>
  <c r="J52" s="1"/>
  <c r="K52" s="1"/>
  <c r="L52" s="1"/>
  <c r="F51"/>
  <c r="E51"/>
  <c r="G51" s="1"/>
  <c r="J51" s="1"/>
  <c r="K51" s="1"/>
  <c r="L51" s="1"/>
  <c r="F50"/>
  <c r="E50"/>
  <c r="G50" s="1"/>
  <c r="J50" s="1"/>
  <c r="K50" s="1"/>
  <c r="L50" s="1"/>
  <c r="F49"/>
  <c r="E49"/>
  <c r="G49" s="1"/>
  <c r="J49" s="1"/>
  <c r="K49" s="1"/>
  <c r="L49" s="1"/>
  <c r="F48"/>
  <c r="E48"/>
  <c r="G48" s="1"/>
  <c r="J48" s="1"/>
  <c r="K48" s="1"/>
  <c r="L48" s="1"/>
  <c r="F47"/>
  <c r="E47"/>
  <c r="G47" s="1"/>
  <c r="J47" s="1"/>
  <c r="K47" s="1"/>
  <c r="L47" s="1"/>
  <c r="F46"/>
  <c r="E46"/>
  <c r="G46" s="1"/>
  <c r="J46" s="1"/>
  <c r="K46" s="1"/>
  <c r="L46" s="1"/>
  <c r="F45"/>
  <c r="E45"/>
  <c r="G45" s="1"/>
  <c r="J45" s="1"/>
  <c r="K45" s="1"/>
  <c r="L45" s="1"/>
  <c r="F44"/>
  <c r="E44"/>
  <c r="G44" s="1"/>
  <c r="J44" s="1"/>
  <c r="K44" s="1"/>
  <c r="L44" s="1"/>
  <c r="F43"/>
  <c r="E43"/>
  <c r="G43" s="1"/>
  <c r="J43" s="1"/>
  <c r="K43" s="1"/>
  <c r="L43" s="1"/>
  <c r="F42"/>
  <c r="E42"/>
  <c r="G42" s="1"/>
  <c r="J42" s="1"/>
  <c r="K42" s="1"/>
  <c r="L42" s="1"/>
  <c r="F41"/>
  <c r="E41"/>
  <c r="G41" s="1"/>
  <c r="J41" s="1"/>
  <c r="K41" s="1"/>
  <c r="L41" s="1"/>
  <c r="F40"/>
  <c r="E40"/>
  <c r="G40" s="1"/>
  <c r="J40" s="1"/>
  <c r="K40" s="1"/>
  <c r="L40" s="1"/>
  <c r="F39"/>
  <c r="E39"/>
  <c r="G39" s="1"/>
  <c r="J39" s="1"/>
  <c r="K39" s="1"/>
  <c r="L39" s="1"/>
  <c r="F38"/>
  <c r="E38"/>
  <c r="G38" s="1"/>
  <c r="J38" s="1"/>
  <c r="K38" s="1"/>
  <c r="L38" s="1"/>
  <c r="F37"/>
  <c r="E37"/>
  <c r="G37" s="1"/>
  <c r="J37" s="1"/>
  <c r="K37" s="1"/>
  <c r="L37" s="1"/>
  <c r="F36"/>
  <c r="E36"/>
  <c r="G36" s="1"/>
  <c r="J36" s="1"/>
  <c r="K36" s="1"/>
  <c r="L36" s="1"/>
  <c r="F35"/>
  <c r="E35"/>
  <c r="G35" s="1"/>
  <c r="J35" s="1"/>
  <c r="K35" s="1"/>
  <c r="L35" s="1"/>
  <c r="F34"/>
  <c r="E34"/>
  <c r="G34" s="1"/>
  <c r="J34" s="1"/>
  <c r="K34" s="1"/>
  <c r="L34" s="1"/>
  <c r="F33"/>
  <c r="E33"/>
  <c r="G33" s="1"/>
  <c r="J33" s="1"/>
  <c r="K33" s="1"/>
  <c r="L33" s="1"/>
  <c r="F32"/>
  <c r="E32"/>
  <c r="G32" s="1"/>
  <c r="J32" s="1"/>
  <c r="K32" s="1"/>
  <c r="L32" s="1"/>
  <c r="F31"/>
  <c r="E31"/>
  <c r="G31" s="1"/>
  <c r="J31" s="1"/>
  <c r="K31" s="1"/>
  <c r="L31" s="1"/>
  <c r="F30"/>
  <c r="E30"/>
  <c r="G30" s="1"/>
  <c r="J30" s="1"/>
  <c r="K30" s="1"/>
  <c r="L30" s="1"/>
  <c r="F29"/>
  <c r="E29"/>
  <c r="G29" s="1"/>
  <c r="F28"/>
  <c r="E28"/>
  <c r="G28" s="1"/>
  <c r="F27"/>
  <c r="E27"/>
  <c r="G27" s="1"/>
  <c r="F26"/>
  <c r="E26"/>
  <c r="G26" s="1"/>
  <c r="J26" s="1"/>
  <c r="K26" s="1"/>
  <c r="L26" s="1"/>
  <c r="F25"/>
  <c r="E25"/>
  <c r="G25" s="1"/>
  <c r="J25" s="1"/>
  <c r="K25" s="1"/>
  <c r="L25" s="1"/>
  <c r="F24"/>
  <c r="E24"/>
  <c r="G24" s="1"/>
  <c r="J24" s="1"/>
  <c r="K24" s="1"/>
  <c r="L24" s="1"/>
  <c r="F23"/>
  <c r="E23"/>
  <c r="G23" s="1"/>
  <c r="J23" s="1"/>
  <c r="K23" s="1"/>
  <c r="L23" s="1"/>
  <c r="F22"/>
  <c r="E22"/>
  <c r="G22" s="1"/>
  <c r="J22" s="1"/>
  <c r="K22" s="1"/>
  <c r="L22" s="1"/>
  <c r="F21"/>
  <c r="E21"/>
  <c r="G21" s="1"/>
  <c r="J21" s="1"/>
  <c r="K21" s="1"/>
  <c r="L21" s="1"/>
  <c r="F20"/>
  <c r="E20"/>
  <c r="G20" s="1"/>
  <c r="J20" s="1"/>
  <c r="K20" s="1"/>
  <c r="L20" s="1"/>
  <c r="F19"/>
  <c r="E19"/>
  <c r="G19" s="1"/>
  <c r="J19" s="1"/>
  <c r="K19" s="1"/>
  <c r="L19" s="1"/>
  <c r="F18"/>
  <c r="E18"/>
  <c r="G18" s="1"/>
  <c r="J18" s="1"/>
  <c r="K18" s="1"/>
  <c r="L18" s="1"/>
  <c r="F17"/>
  <c r="E17"/>
  <c r="G17" s="1"/>
  <c r="J17" s="1"/>
  <c r="K17" s="1"/>
  <c r="L17" s="1"/>
  <c r="F16"/>
  <c r="E16"/>
  <c r="G16" s="1"/>
  <c r="J16" s="1"/>
  <c r="K16" s="1"/>
  <c r="L16" s="1"/>
  <c r="F15"/>
  <c r="E15"/>
  <c r="G15" s="1"/>
  <c r="J15" s="1"/>
  <c r="K15" s="1"/>
  <c r="L15" s="1"/>
  <c r="F14"/>
  <c r="E14"/>
  <c r="G14" s="1"/>
  <c r="J14" s="1"/>
  <c r="K14" s="1"/>
  <c r="L14" s="1"/>
  <c r="F13"/>
  <c r="E13"/>
  <c r="G13" s="1"/>
  <c r="J13" s="1"/>
  <c r="K13" s="1"/>
  <c r="L13" s="1"/>
  <c r="C13"/>
  <c r="F12"/>
  <c r="E12"/>
  <c r="G12" s="1"/>
  <c r="J12" s="1"/>
  <c r="K12" s="1"/>
  <c r="L12" s="1"/>
  <c r="F11"/>
  <c r="E11"/>
  <c r="G11" s="1"/>
  <c r="J11" s="1"/>
  <c r="K11" s="1"/>
  <c r="L11" s="1"/>
  <c r="F10"/>
  <c r="E10"/>
  <c r="G10" s="1"/>
  <c r="J10" s="1"/>
  <c r="K10" s="1"/>
  <c r="L10" s="1"/>
  <c r="F9"/>
  <c r="E9"/>
  <c r="G9" s="1"/>
  <c r="J9" s="1"/>
  <c r="K9" s="1"/>
  <c r="L9" s="1"/>
  <c r="F8"/>
  <c r="E8"/>
  <c r="G8" s="1"/>
  <c r="J8" s="1"/>
  <c r="K8" s="1"/>
  <c r="L8" s="1"/>
  <c r="H7"/>
  <c r="H8" s="1"/>
  <c r="F7"/>
  <c r="E7"/>
  <c r="G7" s="1"/>
  <c r="J7" s="1"/>
  <c r="K7" s="1"/>
  <c r="L7" s="1"/>
  <c r="F6"/>
  <c r="E6"/>
  <c r="G6" s="1"/>
  <c r="J6" s="1"/>
  <c r="K6" s="1"/>
  <c r="H7" i="3"/>
  <c r="F6"/>
  <c r="E54"/>
  <c r="F54"/>
  <c r="G54"/>
  <c r="J54" s="1"/>
  <c r="K54" s="1"/>
  <c r="E55"/>
  <c r="F55"/>
  <c r="G55"/>
  <c r="J55" s="1"/>
  <c r="E56"/>
  <c r="F56"/>
  <c r="G56"/>
  <c r="J56" s="1"/>
  <c r="E57"/>
  <c r="F57"/>
  <c r="G57"/>
  <c r="J57" s="1"/>
  <c r="E58"/>
  <c r="F58"/>
  <c r="G58"/>
  <c r="J58" s="1"/>
  <c r="E59"/>
  <c r="F59"/>
  <c r="G59"/>
  <c r="J59" s="1"/>
  <c r="E60"/>
  <c r="F60"/>
  <c r="G60"/>
  <c r="J60" s="1"/>
  <c r="E61"/>
  <c r="F61"/>
  <c r="G61"/>
  <c r="J61" s="1"/>
  <c r="E62"/>
  <c r="F62"/>
  <c r="G62"/>
  <c r="J62" s="1"/>
  <c r="E63"/>
  <c r="F63"/>
  <c r="G63"/>
  <c r="J63" s="1"/>
  <c r="E64"/>
  <c r="F64"/>
  <c r="G64"/>
  <c r="J64" s="1"/>
  <c r="E65"/>
  <c r="F65"/>
  <c r="G65"/>
  <c r="J65" s="1"/>
  <c r="F53"/>
  <c r="E53"/>
  <c r="G53" s="1"/>
  <c r="J53" s="1"/>
  <c r="K53" s="1"/>
  <c r="L53" s="1"/>
  <c r="F52"/>
  <c r="E52"/>
  <c r="G52" s="1"/>
  <c r="J52" s="1"/>
  <c r="K52" s="1"/>
  <c r="L52" s="1"/>
  <c r="F51"/>
  <c r="E51"/>
  <c r="G51" s="1"/>
  <c r="J51" s="1"/>
  <c r="K51" s="1"/>
  <c r="L51" s="1"/>
  <c r="F50"/>
  <c r="E50"/>
  <c r="G50" s="1"/>
  <c r="J50" s="1"/>
  <c r="K50" s="1"/>
  <c r="L50" s="1"/>
  <c r="F49"/>
  <c r="E49"/>
  <c r="G49" s="1"/>
  <c r="J49" s="1"/>
  <c r="K49" s="1"/>
  <c r="L49" s="1"/>
  <c r="F48"/>
  <c r="E48"/>
  <c r="G48" s="1"/>
  <c r="J48" s="1"/>
  <c r="K48" s="1"/>
  <c r="L48" s="1"/>
  <c r="F47"/>
  <c r="E47"/>
  <c r="G47" s="1"/>
  <c r="J47" s="1"/>
  <c r="K47" s="1"/>
  <c r="L47" s="1"/>
  <c r="F46"/>
  <c r="E46"/>
  <c r="G46" s="1"/>
  <c r="J46" s="1"/>
  <c r="K46" s="1"/>
  <c r="L46" s="1"/>
  <c r="F45"/>
  <c r="E45"/>
  <c r="G45" s="1"/>
  <c r="J45" s="1"/>
  <c r="K45" s="1"/>
  <c r="L45" s="1"/>
  <c r="F44"/>
  <c r="E44"/>
  <c r="G44" s="1"/>
  <c r="J44" s="1"/>
  <c r="K44" s="1"/>
  <c r="L44" s="1"/>
  <c r="F43"/>
  <c r="E43"/>
  <c r="G43" s="1"/>
  <c r="J43" s="1"/>
  <c r="K43" s="1"/>
  <c r="L43" s="1"/>
  <c r="F42"/>
  <c r="E42"/>
  <c r="G42" s="1"/>
  <c r="J42" s="1"/>
  <c r="K42" s="1"/>
  <c r="L42" s="1"/>
  <c r="F41"/>
  <c r="E41"/>
  <c r="G41" s="1"/>
  <c r="J41" s="1"/>
  <c r="K41" s="1"/>
  <c r="L41" s="1"/>
  <c r="F40"/>
  <c r="E40"/>
  <c r="G40" s="1"/>
  <c r="J40" s="1"/>
  <c r="K40" s="1"/>
  <c r="L40" s="1"/>
  <c r="F39"/>
  <c r="E39"/>
  <c r="G39" s="1"/>
  <c r="J39" s="1"/>
  <c r="K39" s="1"/>
  <c r="L39" s="1"/>
  <c r="F38"/>
  <c r="E38"/>
  <c r="G38" s="1"/>
  <c r="J38" s="1"/>
  <c r="K38" s="1"/>
  <c r="L38" s="1"/>
  <c r="F37"/>
  <c r="E37"/>
  <c r="G37" s="1"/>
  <c r="J37" s="1"/>
  <c r="K37" s="1"/>
  <c r="L37" s="1"/>
  <c r="F36"/>
  <c r="E36"/>
  <c r="G36" s="1"/>
  <c r="J36" s="1"/>
  <c r="K36" s="1"/>
  <c r="L36" s="1"/>
  <c r="F35"/>
  <c r="E35"/>
  <c r="G35" s="1"/>
  <c r="J35" s="1"/>
  <c r="K35" s="1"/>
  <c r="L35" s="1"/>
  <c r="F34"/>
  <c r="E34"/>
  <c r="G34" s="1"/>
  <c r="J34" s="1"/>
  <c r="K34" s="1"/>
  <c r="L34" s="1"/>
  <c r="F33"/>
  <c r="E33"/>
  <c r="G33" s="1"/>
  <c r="J33" s="1"/>
  <c r="K33" s="1"/>
  <c r="L33" s="1"/>
  <c r="F32"/>
  <c r="E32"/>
  <c r="G32" s="1"/>
  <c r="J32" s="1"/>
  <c r="K32" s="1"/>
  <c r="L32" s="1"/>
  <c r="F31"/>
  <c r="E31"/>
  <c r="G31" s="1"/>
  <c r="J31" s="1"/>
  <c r="K31" s="1"/>
  <c r="L31" s="1"/>
  <c r="F30"/>
  <c r="E30"/>
  <c r="G30" s="1"/>
  <c r="J30" s="1"/>
  <c r="K30" s="1"/>
  <c r="L30" s="1"/>
  <c r="F29"/>
  <c r="E29"/>
  <c r="G29" s="1"/>
  <c r="F28"/>
  <c r="E28"/>
  <c r="G28" s="1"/>
  <c r="F27"/>
  <c r="E27"/>
  <c r="G27" s="1"/>
  <c r="F26"/>
  <c r="E26"/>
  <c r="G26" s="1"/>
  <c r="J26" s="1"/>
  <c r="K26" s="1"/>
  <c r="L26" s="1"/>
  <c r="F25"/>
  <c r="E25"/>
  <c r="G25" s="1"/>
  <c r="J25" s="1"/>
  <c r="K25" s="1"/>
  <c r="L25" s="1"/>
  <c r="F24"/>
  <c r="E24"/>
  <c r="G24" s="1"/>
  <c r="J24" s="1"/>
  <c r="K24" s="1"/>
  <c r="L24" s="1"/>
  <c r="F23"/>
  <c r="E23"/>
  <c r="G23" s="1"/>
  <c r="J23" s="1"/>
  <c r="L23" s="1"/>
  <c r="F22"/>
  <c r="E22"/>
  <c r="G22" s="1"/>
  <c r="J22" s="1"/>
  <c r="K22" s="1"/>
  <c r="L22" s="1"/>
  <c r="F21"/>
  <c r="E21"/>
  <c r="G21" s="1"/>
  <c r="J21" s="1"/>
  <c r="K21" s="1"/>
  <c r="L21" s="1"/>
  <c r="F20"/>
  <c r="E20"/>
  <c r="G20" s="1"/>
  <c r="J20" s="1"/>
  <c r="K20" s="1"/>
  <c r="L20" s="1"/>
  <c r="F19"/>
  <c r="E19"/>
  <c r="G19" s="1"/>
  <c r="J19" s="1"/>
  <c r="K19" s="1"/>
  <c r="L19" s="1"/>
  <c r="F18"/>
  <c r="E18"/>
  <c r="G18" s="1"/>
  <c r="J18" s="1"/>
  <c r="K18" s="1"/>
  <c r="L18" s="1"/>
  <c r="F17"/>
  <c r="E17"/>
  <c r="G17" s="1"/>
  <c r="J17" s="1"/>
  <c r="K17" s="1"/>
  <c r="L17" s="1"/>
  <c r="F16"/>
  <c r="E16"/>
  <c r="G16" s="1"/>
  <c r="J16" s="1"/>
  <c r="K16" s="1"/>
  <c r="L16" s="1"/>
  <c r="F15"/>
  <c r="E15"/>
  <c r="G15" s="1"/>
  <c r="J15" s="1"/>
  <c r="K15" s="1"/>
  <c r="L15" s="1"/>
  <c r="F14"/>
  <c r="E14"/>
  <c r="G14" s="1"/>
  <c r="J14" s="1"/>
  <c r="K14" s="1"/>
  <c r="L14" s="1"/>
  <c r="F13"/>
  <c r="E13"/>
  <c r="G13" s="1"/>
  <c r="J13" s="1"/>
  <c r="K13" s="1"/>
  <c r="L13" s="1"/>
  <c r="F12"/>
  <c r="E12"/>
  <c r="G12" s="1"/>
  <c r="J12" s="1"/>
  <c r="K12" s="1"/>
  <c r="L12" s="1"/>
  <c r="F11"/>
  <c r="E11"/>
  <c r="G11" s="1"/>
  <c r="J11" s="1"/>
  <c r="K11" s="1"/>
  <c r="L11" s="1"/>
  <c r="F10"/>
  <c r="E10"/>
  <c r="G10" s="1"/>
  <c r="J10" s="1"/>
  <c r="K10" s="1"/>
  <c r="L10" s="1"/>
  <c r="F9"/>
  <c r="E9"/>
  <c r="G9" s="1"/>
  <c r="J9" s="1"/>
  <c r="K9" s="1"/>
  <c r="L9" s="1"/>
  <c r="F8"/>
  <c r="E8"/>
  <c r="G8" s="1"/>
  <c r="J8" s="1"/>
  <c r="K8" s="1"/>
  <c r="L8" s="1"/>
  <c r="F7"/>
  <c r="E7"/>
  <c r="G7" s="1"/>
  <c r="J7" s="1"/>
  <c r="K7" s="1"/>
  <c r="L7" s="1"/>
  <c r="E6"/>
  <c r="G6" s="1"/>
  <c r="J6" s="1"/>
  <c r="K6" s="1"/>
  <c r="C13"/>
  <c r="L6" l="1"/>
  <c r="L6" i="1"/>
  <c r="N32" i="5"/>
  <c r="M33"/>
  <c r="K33"/>
  <c r="H34" s="1"/>
  <c r="K9" i="4"/>
  <c r="H10" s="1"/>
  <c r="N8"/>
  <c r="M7"/>
  <c r="L27"/>
  <c r="L28"/>
  <c r="L29"/>
  <c r="I43"/>
  <c r="I56"/>
  <c r="H9" i="1"/>
  <c r="J27"/>
  <c r="K27" s="1"/>
  <c r="L27" s="1"/>
  <c r="J28"/>
  <c r="K28" s="1"/>
  <c r="L28" s="1"/>
  <c r="J29"/>
  <c r="K29" s="1"/>
  <c r="L29" s="1"/>
  <c r="J27" i="3"/>
  <c r="K27" s="1"/>
  <c r="L27" s="1"/>
  <c r="J28"/>
  <c r="K28" s="1"/>
  <c r="L28" s="1"/>
  <c r="J29"/>
  <c r="K29" s="1"/>
  <c r="L29" s="1"/>
  <c r="I57" i="4" l="1"/>
  <c r="I54" i="3"/>
  <c r="I54" i="1"/>
  <c r="N33" i="5"/>
  <c r="K34"/>
  <c r="H35" s="1"/>
  <c r="I44" i="4"/>
  <c r="K10"/>
  <c r="H11" s="1"/>
  <c r="H10" i="1"/>
  <c r="I58" i="4" l="1"/>
  <c r="I45"/>
  <c r="L54" i="3"/>
  <c r="H55"/>
  <c r="I55"/>
  <c r="I56" s="1"/>
  <c r="I57" s="1"/>
  <c r="I58" s="1"/>
  <c r="I59" s="1"/>
  <c r="I60" s="1"/>
  <c r="I61" s="1"/>
  <c r="I62" s="1"/>
  <c r="I63" s="1"/>
  <c r="I64" s="1"/>
  <c r="I65" s="1"/>
  <c r="I55" i="1"/>
  <c r="H55"/>
  <c r="H56" s="1"/>
  <c r="L54"/>
  <c r="N34" i="5"/>
  <c r="N9" i="4"/>
  <c r="M35" i="5"/>
  <c r="K35"/>
  <c r="H36" s="1"/>
  <c r="K11" i="4"/>
  <c r="H12" s="1"/>
  <c r="M10"/>
  <c r="H11" i="1"/>
  <c r="I59" i="4" l="1"/>
  <c r="I46"/>
  <c r="H56" i="3"/>
  <c r="H57" s="1"/>
  <c r="H58" s="1"/>
  <c r="H59" s="1"/>
  <c r="H60" s="1"/>
  <c r="H61" s="1"/>
  <c r="H62" s="1"/>
  <c r="H63" s="1"/>
  <c r="H64" s="1"/>
  <c r="H65" s="1"/>
  <c r="I56" i="1"/>
  <c r="H57"/>
  <c r="N35" i="5"/>
  <c r="N10" i="4"/>
  <c r="M36" i="5"/>
  <c r="K36"/>
  <c r="H37" s="1"/>
  <c r="K12" i="4"/>
  <c r="H13" s="1"/>
  <c r="M11"/>
  <c r="N11" s="1"/>
  <c r="H12" i="1"/>
  <c r="I60" i="4" l="1"/>
  <c r="I47"/>
  <c r="I57" i="1"/>
  <c r="I58" s="1"/>
  <c r="I59" s="1"/>
  <c r="I60" s="1"/>
  <c r="I61" s="1"/>
  <c r="I62" s="1"/>
  <c r="I63" s="1"/>
  <c r="I64" s="1"/>
  <c r="I65" s="1"/>
  <c r="H58"/>
  <c r="H59" s="1"/>
  <c r="H60" s="1"/>
  <c r="H61" s="1"/>
  <c r="H62" s="1"/>
  <c r="H63" s="1"/>
  <c r="H64" s="1"/>
  <c r="H65" s="1"/>
  <c r="N36" i="5"/>
  <c r="M37"/>
  <c r="K37"/>
  <c r="H38" s="1"/>
  <c r="K13" i="4"/>
  <c r="H14" s="1"/>
  <c r="M12"/>
  <c r="N12" s="1"/>
  <c r="H13" i="1"/>
  <c r="I61" i="4" l="1"/>
  <c r="I48"/>
  <c r="N37" i="5"/>
  <c r="M38"/>
  <c r="K38"/>
  <c r="H39" s="1"/>
  <c r="K14" i="4"/>
  <c r="H15" s="1"/>
  <c r="M13"/>
  <c r="N13" s="1"/>
  <c r="H14" i="1"/>
  <c r="I62" i="4" l="1"/>
  <c r="I49"/>
  <c r="N38" i="5"/>
  <c r="M39"/>
  <c r="K39"/>
  <c r="H40" s="1"/>
  <c r="K15" i="4"/>
  <c r="H16" s="1"/>
  <c r="M14"/>
  <c r="N14" s="1"/>
  <c r="H15" i="1"/>
  <c r="I63" i="4" l="1"/>
  <c r="I50"/>
  <c r="N39" i="5"/>
  <c r="M40"/>
  <c r="K40"/>
  <c r="H41" s="1"/>
  <c r="K16" i="4"/>
  <c r="H17" s="1"/>
  <c r="M15"/>
  <c r="N15" s="1"/>
  <c r="H16" i="1"/>
  <c r="I64" i="4" l="1"/>
  <c r="I51"/>
  <c r="N40" i="5"/>
  <c r="M41"/>
  <c r="O41" s="1"/>
  <c r="K41"/>
  <c r="H42" s="1"/>
  <c r="M16" i="4"/>
  <c r="N16" s="1"/>
  <c r="H17" i="1"/>
  <c r="I65" i="4" l="1"/>
  <c r="I52"/>
  <c r="N41" i="5"/>
  <c r="K17" i="4"/>
  <c r="H18" s="1"/>
  <c r="K42" i="5"/>
  <c r="H43" s="1"/>
  <c r="M43" s="1"/>
  <c r="M17" i="4"/>
  <c r="O17" s="1"/>
  <c r="H18" i="1"/>
  <c r="M17"/>
  <c r="I53" i="4" l="1"/>
  <c r="N42" i="5"/>
  <c r="M18" i="4"/>
  <c r="K18"/>
  <c r="H19" s="1"/>
  <c r="N17"/>
  <c r="K43" i="5"/>
  <c r="H44" s="1"/>
  <c r="H19" i="1"/>
  <c r="I67" i="4" l="1"/>
  <c r="N43" i="5"/>
  <c r="N18" i="4"/>
  <c r="K19"/>
  <c r="H20" s="1"/>
  <c r="M44" i="5"/>
  <c r="K44"/>
  <c r="K20" i="4"/>
  <c r="H21" s="1"/>
  <c r="M19"/>
  <c r="H20" i="1"/>
  <c r="H45" i="5" l="1"/>
  <c r="N44"/>
  <c r="M45"/>
  <c r="K45"/>
  <c r="H46" s="1"/>
  <c r="N19" i="4"/>
  <c r="K21"/>
  <c r="H22" s="1"/>
  <c r="M20"/>
  <c r="H21" i="1"/>
  <c r="N45" i="5" l="1"/>
  <c r="M46"/>
  <c r="K46"/>
  <c r="H47" s="1"/>
  <c r="N20" i="4"/>
  <c r="K22"/>
  <c r="H23" s="1"/>
  <c r="M21"/>
  <c r="H22" i="1"/>
  <c r="N46" i="5" l="1"/>
  <c r="M47"/>
  <c r="K47"/>
  <c r="H48" s="1"/>
  <c r="N21" i="4"/>
  <c r="M22"/>
  <c r="N22" s="1"/>
  <c r="N47" i="5" l="1"/>
  <c r="M48"/>
  <c r="K48"/>
  <c r="H49" s="1"/>
  <c r="M23" i="4"/>
  <c r="K23"/>
  <c r="H24" s="1"/>
  <c r="N48" i="5" l="1"/>
  <c r="N23" i="4"/>
  <c r="K24"/>
  <c r="H25" s="1"/>
  <c r="M49" i="5"/>
  <c r="K49"/>
  <c r="H50" s="1"/>
  <c r="K25" i="4"/>
  <c r="H26" s="1"/>
  <c r="M24"/>
  <c r="N49" i="5" l="1"/>
  <c r="M50"/>
  <c r="K50"/>
  <c r="H51" s="1"/>
  <c r="N24" i="4"/>
  <c r="K26"/>
  <c r="H27" s="1"/>
  <c r="M25"/>
  <c r="N25" s="1"/>
  <c r="N50" i="5" l="1"/>
  <c r="M51"/>
  <c r="K51"/>
  <c r="H52" s="1"/>
  <c r="K27" i="4"/>
  <c r="H28" s="1"/>
  <c r="M26"/>
  <c r="N26" s="1"/>
  <c r="N51" i="5" l="1"/>
  <c r="M52"/>
  <c r="K52"/>
  <c r="H53" s="1"/>
  <c r="K28" i="4"/>
  <c r="H29" s="1"/>
  <c r="M27"/>
  <c r="N27" s="1"/>
  <c r="N52" i="5" l="1"/>
  <c r="M53"/>
  <c r="O53" s="1"/>
  <c r="K53"/>
  <c r="H54" s="1"/>
  <c r="K29" i="4"/>
  <c r="H30" s="1"/>
  <c r="M28"/>
  <c r="N28" s="1"/>
  <c r="N53" i="5" l="1"/>
  <c r="M54"/>
  <c r="K54"/>
  <c r="H55" s="1"/>
  <c r="K30" i="4"/>
  <c r="H31" s="1"/>
  <c r="M29"/>
  <c r="O29" s="1"/>
  <c r="M29" i="1"/>
  <c r="N54" i="5" l="1"/>
  <c r="M55"/>
  <c r="K55"/>
  <c r="H56" s="1"/>
  <c r="N29" i="4"/>
  <c r="K31"/>
  <c r="H32" s="1"/>
  <c r="M30"/>
  <c r="N55" i="5" l="1"/>
  <c r="M56"/>
  <c r="K56"/>
  <c r="H57" s="1"/>
  <c r="N30" i="4"/>
  <c r="K32"/>
  <c r="H33" s="1"/>
  <c r="M31"/>
  <c r="N56" i="5" l="1"/>
  <c r="M57"/>
  <c r="K57"/>
  <c r="H58" s="1"/>
  <c r="N31" i="4"/>
  <c r="K33"/>
  <c r="H34" s="1"/>
  <c r="M32"/>
  <c r="N57" i="5" l="1"/>
  <c r="M58"/>
  <c r="K58"/>
  <c r="H59" s="1"/>
  <c r="N32" i="4"/>
  <c r="K34"/>
  <c r="H35" s="1"/>
  <c r="M33"/>
  <c r="N33" s="1"/>
  <c r="N58" i="5" l="1"/>
  <c r="M59"/>
  <c r="K59"/>
  <c r="H60" s="1"/>
  <c r="K35" i="4"/>
  <c r="H36" s="1"/>
  <c r="M34"/>
  <c r="N34" s="1"/>
  <c r="N59" i="5" l="1"/>
  <c r="M60"/>
  <c r="K60"/>
  <c r="H61" s="1"/>
  <c r="K36" i="4"/>
  <c r="H37" s="1"/>
  <c r="M35"/>
  <c r="N35" s="1"/>
  <c r="N60" i="5" l="1"/>
  <c r="M61"/>
  <c r="K61"/>
  <c r="H62" s="1"/>
  <c r="K37" i="4"/>
  <c r="H38" s="1"/>
  <c r="M36"/>
  <c r="N36" s="1"/>
  <c r="N61" i="5" l="1"/>
  <c r="M62"/>
  <c r="K62"/>
  <c r="H63" s="1"/>
  <c r="K38" i="4"/>
  <c r="H39" s="1"/>
  <c r="M37"/>
  <c r="N37" s="1"/>
  <c r="N62" i="5" l="1"/>
  <c r="M63"/>
  <c r="K63"/>
  <c r="H64" s="1"/>
  <c r="K39" i="4"/>
  <c r="H40" s="1"/>
  <c r="M38"/>
  <c r="N38" s="1"/>
  <c r="N63" i="5" l="1"/>
  <c r="M64"/>
  <c r="K64"/>
  <c r="H65" s="1"/>
  <c r="K65" s="1"/>
  <c r="K40" i="4"/>
  <c r="H41" s="1"/>
  <c r="M39"/>
  <c r="N39" s="1"/>
  <c r="N64" i="5" l="1"/>
  <c r="M65"/>
  <c r="K41" i="4"/>
  <c r="H42" s="1"/>
  <c r="M40"/>
  <c r="N40" s="1"/>
  <c r="N65" i="5" l="1"/>
  <c r="M67"/>
  <c r="O65"/>
  <c r="O67" s="1"/>
  <c r="M41" i="4"/>
  <c r="O41" s="1"/>
  <c r="M41" i="1"/>
  <c r="K42" i="4" l="1"/>
  <c r="H43" s="1"/>
  <c r="M43"/>
  <c r="N41"/>
  <c r="K43"/>
  <c r="H44" s="1"/>
  <c r="M42"/>
  <c r="N42" l="1"/>
  <c r="K44"/>
  <c r="H45" s="1"/>
  <c r="N43" l="1"/>
  <c r="K45"/>
  <c r="H46" s="1"/>
  <c r="M44"/>
  <c r="N44" l="1"/>
  <c r="K46"/>
  <c r="H47" s="1"/>
  <c r="M45"/>
  <c r="N45" s="1"/>
  <c r="K47" l="1"/>
  <c r="H48" s="1"/>
  <c r="M46"/>
  <c r="N46" s="1"/>
  <c r="K48" l="1"/>
  <c r="H49" s="1"/>
  <c r="M47"/>
  <c r="N47" s="1"/>
  <c r="K49" l="1"/>
  <c r="H50" s="1"/>
  <c r="M48"/>
  <c r="N48" s="1"/>
  <c r="K50" l="1"/>
  <c r="H51" s="1"/>
  <c r="M49"/>
  <c r="N49" s="1"/>
  <c r="K51" l="1"/>
  <c r="H52" s="1"/>
  <c r="M50"/>
  <c r="N50" s="1"/>
  <c r="K52" l="1"/>
  <c r="H53" s="1"/>
  <c r="M51"/>
  <c r="N51" s="1"/>
  <c r="K53" l="1"/>
  <c r="H54" s="1"/>
  <c r="M52"/>
  <c r="N52" s="1"/>
  <c r="K54" l="1"/>
  <c r="H55" s="1"/>
  <c r="M53"/>
  <c r="O53" s="1"/>
  <c r="M53" i="1"/>
  <c r="N53" i="4" l="1"/>
  <c r="K55"/>
  <c r="H56" s="1"/>
  <c r="M54"/>
  <c r="K55" i="1" l="1"/>
  <c r="L55"/>
  <c r="N54" i="4"/>
  <c r="K56"/>
  <c r="H57" s="1"/>
  <c r="M55"/>
  <c r="H8" i="3"/>
  <c r="K56" i="1" l="1"/>
  <c r="L56"/>
  <c r="N55" i="4"/>
  <c r="K57"/>
  <c r="H58" s="1"/>
  <c r="M56"/>
  <c r="H9" i="3"/>
  <c r="K57" i="1" l="1"/>
  <c r="L57"/>
  <c r="N56" i="4"/>
  <c r="K58"/>
  <c r="H59" s="1"/>
  <c r="M57"/>
  <c r="N57" s="1"/>
  <c r="H10" i="3"/>
  <c r="K58" i="1" l="1"/>
  <c r="L58"/>
  <c r="K59" i="4"/>
  <c r="H60" s="1"/>
  <c r="M58"/>
  <c r="N58" s="1"/>
  <c r="H11" i="3"/>
  <c r="K59" i="1" l="1"/>
  <c r="L59"/>
  <c r="K60" i="4"/>
  <c r="H61" s="1"/>
  <c r="M59"/>
  <c r="N59" s="1"/>
  <c r="H12" i="3"/>
  <c r="K60" i="1" l="1"/>
  <c r="L60"/>
  <c r="K61" i="4"/>
  <c r="H62" s="1"/>
  <c r="M60"/>
  <c r="N60" s="1"/>
  <c r="H13" i="3"/>
  <c r="K61" i="1" l="1"/>
  <c r="L61"/>
  <c r="K62" i="4"/>
  <c r="H63" s="1"/>
  <c r="M61"/>
  <c r="N61" s="1"/>
  <c r="H14" i="3"/>
  <c r="K62" i="1" l="1"/>
  <c r="L62"/>
  <c r="K63" i="4"/>
  <c r="H64" s="1"/>
  <c r="M62"/>
  <c r="N62" s="1"/>
  <c r="H15" i="3"/>
  <c r="K63" i="1" l="1"/>
  <c r="L63"/>
  <c r="K64" i="4"/>
  <c r="H65" s="1"/>
  <c r="M65" s="1"/>
  <c r="M63"/>
  <c r="N63" s="1"/>
  <c r="H16" i="3"/>
  <c r="K64" i="1" l="1"/>
  <c r="L64"/>
  <c r="M64" i="4"/>
  <c r="N64" s="1"/>
  <c r="H17" i="3"/>
  <c r="M67" i="4" l="1"/>
  <c r="K65" i="1"/>
  <c r="L65"/>
  <c r="K65" i="4"/>
  <c r="N65" s="1"/>
  <c r="H18" i="3"/>
  <c r="M17"/>
  <c r="L67" i="1" l="1"/>
  <c r="M65"/>
  <c r="O65" i="4"/>
  <c r="O67" s="1"/>
  <c r="M67" i="1"/>
  <c r="H19" i="3"/>
  <c r="H20" l="1"/>
  <c r="H21" l="1"/>
  <c r="H22" l="1"/>
  <c r="H23" l="1"/>
  <c r="M29" l="1"/>
  <c r="M41" l="1"/>
  <c r="M53" l="1"/>
  <c r="K55" l="1"/>
  <c r="L55"/>
  <c r="K56" l="1"/>
  <c r="L56"/>
  <c r="K57" l="1"/>
  <c r="L57"/>
  <c r="K58" l="1"/>
  <c r="L58"/>
  <c r="K59" l="1"/>
  <c r="L59"/>
  <c r="K60" l="1"/>
  <c r="L60"/>
  <c r="K61" l="1"/>
  <c r="L61"/>
  <c r="K62" l="1"/>
  <c r="L62"/>
  <c r="K63" l="1"/>
  <c r="L63"/>
  <c r="K64" l="1"/>
  <c r="L64"/>
  <c r="K65" l="1"/>
  <c r="L65"/>
  <c r="I67"/>
  <c r="M65"/>
  <c r="K67" l="1"/>
  <c r="L67" s="1"/>
  <c r="M67"/>
</calcChain>
</file>

<file path=xl/sharedStrings.xml><?xml version="1.0" encoding="utf-8"?>
<sst xmlns="http://schemas.openxmlformats.org/spreadsheetml/2006/main" count="136" uniqueCount="40">
  <si>
    <t>Interest Rates</t>
  </si>
  <si>
    <t>Approved Deferral and Variance Accounts</t>
  </si>
  <si>
    <t>Date</t>
  </si>
  <si>
    <t>Year</t>
  </si>
  <si>
    <t>Quarter</t>
  </si>
  <si>
    <t>Opening Balance (Principal)</t>
  </si>
  <si>
    <t>Funding Adder Revenues</t>
  </si>
  <si>
    <t>Interest Rate</t>
  </si>
  <si>
    <t>Interest</t>
  </si>
  <si>
    <t>Closing Balance</t>
  </si>
  <si>
    <t>Annual amounts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</si>
  <si>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</si>
  <si>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</si>
  <si>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</si>
  <si>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</si>
  <si>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</si>
  <si>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</si>
  <si>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</si>
  <si>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</si>
  <si>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</si>
  <si>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</si>
  <si>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</si>
  <si>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</si>
  <si>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</si>
  <si>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</si>
  <si>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</si>
  <si>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</si>
  <si>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Total Funding Adder Revenues Collected</t>
  </si>
  <si>
    <t>2014 Q4</t>
  </si>
  <si>
    <t>2014 Q1</t>
  </si>
  <si>
    <t>2014 Q2</t>
  </si>
  <si>
    <t>2014 Q3</t>
  </si>
  <si>
    <t>OM&amp;A Expenses</t>
  </si>
  <si>
    <t>Amortization / Depreciation Expense</t>
  </si>
  <si>
    <t>Closing Balance (Principal)</t>
  </si>
  <si>
    <t>Total OPEX and Depreciation</t>
  </si>
  <si>
    <t>Funding Adder Revenues - HOBNI</t>
  </si>
  <si>
    <t>Funding Adder Revenues - Provincial</t>
  </si>
  <si>
    <t>OPEX and Depreciation - HOBNI</t>
  </si>
  <si>
    <t>OPEX and Depreciation - Provincial</t>
  </si>
</sst>
</file>

<file path=xl/styles.xml><?xml version="1.0" encoding="utf-8"?>
<styleSheet xmlns="http://schemas.openxmlformats.org/spreadsheetml/2006/main">
  <numFmts count="1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-* #,##0.00_-;\-* #,##0.00_-;_-* &quot;-&quot;??_-;_-@_-"/>
    <numFmt numFmtId="167" formatCode="_(* #,##0_);_(* \(#,##0\);_(* &quot;-&quot;??_);_(@_)"/>
    <numFmt numFmtId="168" formatCode="#,##0,;\(#,##0,\)"/>
    <numFmt numFmtId="169" formatCode="_(&quot;$&quot;* #,##0_);_(&quot;$&quot;* \(#,##0\);_(&quot;$&quot;* &quot;-&quot;??_);_(@_)"/>
    <numFmt numFmtId="170" formatCode="#,##0.0_);\(#,##0.0\)"/>
    <numFmt numFmtId="171" formatCode="#,##0.00000_);\(#,##0.00000\)"/>
    <numFmt numFmtId="172" formatCode="0.0\x"/>
    <numFmt numFmtId="173" formatCode="#,##0.000_);\(#,##0.000\)"/>
    <numFmt numFmtId="174" formatCode="#,##0.000"/>
    <numFmt numFmtId="175" formatCode="0.00\x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55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color indexed="9"/>
      <name val="Times New Roman"/>
      <family val="1"/>
    </font>
    <font>
      <sz val="9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</fills>
  <borders count="12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55"/>
      </left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9" fontId="17" fillId="0" borderId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4" fontId="9" fillId="0" borderId="0" applyFont="0" applyFill="0" applyBorder="0" applyAlignment="0" applyProtection="0"/>
    <xf numFmtId="38" fontId="9" fillId="3" borderId="0" applyNumberFormat="0" applyBorder="0" applyAlignment="0" applyProtection="0"/>
    <xf numFmtId="0" fontId="10" fillId="0" borderId="10" applyNumberFormat="0" applyAlignment="0" applyProtection="0">
      <alignment horizontal="left" vertical="center"/>
    </xf>
    <xf numFmtId="0" fontId="10" fillId="0" borderId="9">
      <alignment horizontal="left" vertical="center"/>
    </xf>
    <xf numFmtId="10" fontId="9" fillId="4" borderId="8" applyNumberFormat="0" applyBorder="0" applyAlignment="0" applyProtection="0"/>
    <xf numFmtId="164" fontId="17" fillId="0" borderId="0"/>
    <xf numFmtId="174" fontId="8" fillId="0" borderId="0"/>
    <xf numFmtId="174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7" fontId="15" fillId="0" borderId="0"/>
    <xf numFmtId="168" fontId="16" fillId="5" borderId="0">
      <alignment horizontal="right"/>
    </xf>
    <xf numFmtId="9" fontId="1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20" fillId="0" borderId="11">
      <alignment horizontal="center"/>
    </xf>
    <xf numFmtId="3" fontId="19" fillId="0" borderId="0" applyFont="0" applyFill="0" applyBorder="0" applyAlignment="0" applyProtection="0"/>
    <xf numFmtId="0" fontId="19" fillId="6" borderId="0" applyNumberFormat="0" applyFont="0" applyBorder="0" applyAlignment="0" applyProtection="0"/>
    <xf numFmtId="1" fontId="8" fillId="0" borderId="0"/>
    <xf numFmtId="1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  <xf numFmtId="175" fontId="8" fillId="0" borderId="0"/>
  </cellStyleXfs>
  <cellXfs count="4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/>
    </xf>
    <xf numFmtId="17" fontId="0" fillId="0" borderId="0" xfId="0" applyNumberForma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164" fontId="0" fillId="0" borderId="0" xfId="2" applyNumberFormat="1" applyFont="1" applyProtection="1"/>
    <xf numFmtId="164" fontId="0" fillId="2" borderId="1" xfId="2" applyNumberFormat="1" applyFont="1" applyFill="1" applyBorder="1" applyProtection="1">
      <protection locked="0"/>
    </xf>
    <xf numFmtId="10" fontId="0" fillId="0" borderId="0" xfId="3" applyNumberFormat="1" applyFont="1" applyFill="1" applyProtection="1"/>
    <xf numFmtId="164" fontId="0" fillId="0" borderId="0" xfId="2" applyNumberFormat="1" applyFont="1" applyBorder="1" applyProtection="1"/>
    <xf numFmtId="10" fontId="0" fillId="0" borderId="0" xfId="0" applyNumberFormat="1" applyAlignment="1" applyProtection="1">
      <alignment horizontal="center"/>
    </xf>
    <xf numFmtId="10" fontId="0" fillId="2" borderId="1" xfId="3" applyNumberFormat="1" applyFont="1" applyFill="1" applyBorder="1" applyAlignment="1" applyProtection="1">
      <alignment horizontal="center"/>
      <protection locked="0"/>
    </xf>
    <xf numFmtId="10" fontId="0" fillId="2" borderId="2" xfId="3" applyNumberFormat="1" applyFont="1" applyFill="1" applyBorder="1" applyAlignment="1" applyProtection="1">
      <alignment horizontal="center"/>
      <protection locked="0"/>
    </xf>
    <xf numFmtId="164" fontId="0" fillId="0" borderId="3" xfId="2" applyNumberFormat="1" applyFont="1" applyBorder="1" applyProtection="1"/>
    <xf numFmtId="164" fontId="0" fillId="2" borderId="4" xfId="2" applyNumberFormat="1" applyFont="1" applyFill="1" applyBorder="1" applyProtection="1">
      <protection locked="0"/>
    </xf>
    <xf numFmtId="0" fontId="0" fillId="0" borderId="5" xfId="0" applyBorder="1" applyProtection="1"/>
    <xf numFmtId="0" fontId="3" fillId="0" borderId="5" xfId="0" applyFont="1" applyBorder="1" applyProtection="1"/>
    <xf numFmtId="0" fontId="0" fillId="0" borderId="0" xfId="0" applyBorder="1" applyProtection="1"/>
    <xf numFmtId="164" fontId="0" fillId="0" borderId="5" xfId="0" applyNumberFormat="1" applyBorder="1" applyProtection="1"/>
    <xf numFmtId="164" fontId="0" fillId="0" borderId="0" xfId="0" applyNumberFormat="1" applyProtection="1"/>
    <xf numFmtId="0" fontId="3" fillId="0" borderId="6" xfId="0" applyFont="1" applyBorder="1" applyProtection="1"/>
    <xf numFmtId="0" fontId="0" fillId="0" borderId="6" xfId="0" applyBorder="1" applyProtection="1"/>
    <xf numFmtId="164" fontId="2" fillId="0" borderId="0" xfId="0" applyNumberFormat="1" applyFont="1" applyProtection="1"/>
    <xf numFmtId="0" fontId="2" fillId="0" borderId="0" xfId="0" applyFont="1" applyBorder="1" applyProtection="1"/>
    <xf numFmtId="164" fontId="2" fillId="0" borderId="6" xfId="0" applyNumberFormat="1" applyFont="1" applyBorder="1" applyProtection="1"/>
    <xf numFmtId="164" fontId="2" fillId="0" borderId="0" xfId="0" applyNumberFormat="1" applyFont="1" applyBorder="1" applyProtection="1"/>
    <xf numFmtId="10" fontId="0" fillId="0" borderId="0" xfId="0" applyNumberFormat="1" applyProtection="1"/>
    <xf numFmtId="10" fontId="0" fillId="0" borderId="0" xfId="0" applyNumberFormat="1" applyFill="1" applyProtection="1"/>
    <xf numFmtId="10" fontId="0" fillId="0" borderId="3" xfId="0" applyNumberFormat="1" applyFill="1" applyBorder="1" applyProtection="1"/>
    <xf numFmtId="0" fontId="3" fillId="0" borderId="7" xfId="0" applyFont="1" applyBorder="1" applyProtection="1"/>
    <xf numFmtId="164" fontId="0" fillId="2" borderId="0" xfId="2" applyNumberFormat="1" applyFont="1" applyFill="1" applyBorder="1" applyProtection="1">
      <protection locked="0"/>
    </xf>
    <xf numFmtId="10" fontId="0" fillId="0" borderId="2" xfId="3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/>
    <xf numFmtId="9" fontId="0" fillId="0" borderId="0" xfId="3" applyFont="1" applyProtection="1"/>
    <xf numFmtId="43" fontId="0" fillId="0" borderId="0" xfId="1" applyFont="1" applyProtection="1"/>
    <xf numFmtId="10" fontId="0" fillId="0" borderId="0" xfId="3" applyNumberFormat="1" applyFont="1" applyProtection="1"/>
    <xf numFmtId="0" fontId="2" fillId="0" borderId="0" xfId="0" applyFont="1" applyAlignment="1" applyProtection="1">
      <alignment horizontal="left"/>
    </xf>
  </cellXfs>
  <cellStyles count="453">
    <cellStyle name="$" xfId="338"/>
    <cellStyle name="$ 2" xfId="339"/>
    <cellStyle name="$_CCA-Request_H11bps" xfId="340"/>
    <cellStyle name="$_CCA-Request_H11bps 2" xfId="341"/>
    <cellStyle name="$_CCA-Request_H11bps July 9" xfId="342"/>
    <cellStyle name="$_CCA-Request_H11bps July 9 2" xfId="343"/>
    <cellStyle name="$comma" xfId="344"/>
    <cellStyle name="_Comma" xfId="345"/>
    <cellStyle name="_Comma 2" xfId="346"/>
    <cellStyle name="_Currency" xfId="347"/>
    <cellStyle name="_Currency 2" xfId="348"/>
    <cellStyle name="_CurrencySpace" xfId="349"/>
    <cellStyle name="_CurrencySpace 2" xfId="350"/>
    <cellStyle name="_Multiple" xfId="351"/>
    <cellStyle name="_Multiple 2" xfId="352"/>
    <cellStyle name="_MultipleSpace" xfId="353"/>
    <cellStyle name="_MultipleSpace 2" xfId="354"/>
    <cellStyle name="_Percent" xfId="355"/>
    <cellStyle name="_Percent 2" xfId="356"/>
    <cellStyle name="_PercentSpace" xfId="357"/>
    <cellStyle name="_PercentSpace 2" xfId="358"/>
    <cellStyle name="Comma" xfId="1" builtinId="3"/>
    <cellStyle name="Comma 10" xfId="6"/>
    <cellStyle name="Comma 16" xfId="360"/>
    <cellStyle name="Comma 17" xfId="361"/>
    <cellStyle name="Comma 2" xfId="12"/>
    <cellStyle name="Comma 2 10" xfId="363"/>
    <cellStyle name="Comma 2 11" xfId="364"/>
    <cellStyle name="Comma 2 12" xfId="326"/>
    <cellStyle name="Comma 2 12 2" xfId="365"/>
    <cellStyle name="Comma 2 13" xfId="366"/>
    <cellStyle name="Comma 2 14" xfId="367"/>
    <cellStyle name="Comma 2 15" xfId="368"/>
    <cellStyle name="Comma 2 16" xfId="369"/>
    <cellStyle name="Comma 2 17" xfId="370"/>
    <cellStyle name="Comma 2 18" xfId="371"/>
    <cellStyle name="Comma 2 19" xfId="372"/>
    <cellStyle name="Comma 2 2" xfId="335"/>
    <cellStyle name="Comma 2 2 2" xfId="373"/>
    <cellStyle name="Comma 2 20" xfId="374"/>
    <cellStyle name="Comma 2 21" xfId="362"/>
    <cellStyle name="Comma 2 3" xfId="332"/>
    <cellStyle name="Comma 2 3 2" xfId="375"/>
    <cellStyle name="Comma 2 4" xfId="376"/>
    <cellStyle name="Comma 2 5" xfId="377"/>
    <cellStyle name="Comma 2 6" xfId="378"/>
    <cellStyle name="Comma 2 7" xfId="379"/>
    <cellStyle name="Comma 2 8" xfId="380"/>
    <cellStyle name="Comma 2 9" xfId="381"/>
    <cellStyle name="Comma 3" xfId="8"/>
    <cellStyle name="Comma 3 2" xfId="382"/>
    <cellStyle name="Comma 4" xfId="15"/>
    <cellStyle name="Comma 4 2" xfId="47"/>
    <cellStyle name="Comma 4 2 2" xfId="92"/>
    <cellStyle name="Comma 4 2 2 2" xfId="257"/>
    <cellStyle name="Comma 4 2 3" xfId="137"/>
    <cellStyle name="Comma 4 2 3 2" xfId="302"/>
    <cellStyle name="Comma 4 2 4" xfId="212"/>
    <cellStyle name="Comma 4 2 5" xfId="167"/>
    <cellStyle name="Comma 4 3" xfId="32"/>
    <cellStyle name="Comma 4 3 2" xfId="77"/>
    <cellStyle name="Comma 4 3 2 2" xfId="242"/>
    <cellStyle name="Comma 4 3 3" xfId="122"/>
    <cellStyle name="Comma 4 3 3 2" xfId="287"/>
    <cellStyle name="Comma 4 3 4" xfId="328"/>
    <cellStyle name="Comma 4 3 5" xfId="320"/>
    <cellStyle name="Comma 4 3 6" xfId="197"/>
    <cellStyle name="Comma 4 4" xfId="62"/>
    <cellStyle name="Comma 4 4 2" xfId="227"/>
    <cellStyle name="Comma 4 5" xfId="107"/>
    <cellStyle name="Comma 4 5 2" xfId="272"/>
    <cellStyle name="Comma 4 6" xfId="182"/>
    <cellStyle name="Comma 4 6 2" xfId="333"/>
    <cellStyle name="Comma 4 7" xfId="152"/>
    <cellStyle name="Comma 4 8" xfId="383"/>
    <cellStyle name="Comma 5" xfId="18"/>
    <cellStyle name="Comma 5 2" xfId="50"/>
    <cellStyle name="Comma 5 2 2" xfId="95"/>
    <cellStyle name="Comma 5 2 2 2" xfId="260"/>
    <cellStyle name="Comma 5 2 3" xfId="140"/>
    <cellStyle name="Comma 5 2 3 2" xfId="305"/>
    <cellStyle name="Comma 5 2 4" xfId="215"/>
    <cellStyle name="Comma 5 2 5" xfId="170"/>
    <cellStyle name="Comma 5 3" xfId="35"/>
    <cellStyle name="Comma 5 3 2" xfId="80"/>
    <cellStyle name="Comma 5 3 2 2" xfId="245"/>
    <cellStyle name="Comma 5 3 3" xfId="125"/>
    <cellStyle name="Comma 5 3 3 2" xfId="290"/>
    <cellStyle name="Comma 5 3 4" xfId="200"/>
    <cellStyle name="Comma 5 4" xfId="65"/>
    <cellStyle name="Comma 5 4 2" xfId="230"/>
    <cellStyle name="Comma 5 5" xfId="110"/>
    <cellStyle name="Comma 5 5 2" xfId="275"/>
    <cellStyle name="Comma 5 6" xfId="185"/>
    <cellStyle name="Comma 5 7" xfId="155"/>
    <cellStyle name="Comma 5 8" xfId="384"/>
    <cellStyle name="Comma 6" xfId="20"/>
    <cellStyle name="Comma 6 2" xfId="385"/>
    <cellStyle name="Comma 7" xfId="317"/>
    <cellStyle name="Comma 8" xfId="319"/>
    <cellStyle name="Comma 9" xfId="359"/>
    <cellStyle name="Currency" xfId="2" builtinId="4"/>
    <cellStyle name="Currency 12" xfId="334"/>
    <cellStyle name="Currency 2" xfId="11"/>
    <cellStyle name="Currency 2 12" xfId="329"/>
    <cellStyle name="Currency 2 2" xfId="331"/>
    <cellStyle name="Currency 2 3" xfId="386"/>
    <cellStyle name="Currency 3" xfId="9"/>
    <cellStyle name="Currency 4" xfId="14"/>
    <cellStyle name="Currency 4 2" xfId="46"/>
    <cellStyle name="Currency 4 2 2" xfId="91"/>
    <cellStyle name="Currency 4 2 2 2" xfId="256"/>
    <cellStyle name="Currency 4 2 3" xfId="136"/>
    <cellStyle name="Currency 4 2 3 2" xfId="301"/>
    <cellStyle name="Currency 4 2 4" xfId="211"/>
    <cellStyle name="Currency 4 2 5" xfId="166"/>
    <cellStyle name="Currency 4 3" xfId="31"/>
    <cellStyle name="Currency 4 3 2" xfId="76"/>
    <cellStyle name="Currency 4 3 2 2" xfId="241"/>
    <cellStyle name="Currency 4 3 3" xfId="121"/>
    <cellStyle name="Currency 4 3 3 2" xfId="286"/>
    <cellStyle name="Currency 4 3 4" xfId="327"/>
    <cellStyle name="Currency 4 3 5" xfId="322"/>
    <cellStyle name="Currency 4 3 6" xfId="196"/>
    <cellStyle name="Currency 4 4" xfId="61"/>
    <cellStyle name="Currency 4 4 2" xfId="226"/>
    <cellStyle name="Currency 4 5" xfId="106"/>
    <cellStyle name="Currency 4 5 2" xfId="271"/>
    <cellStyle name="Currency 4 6" xfId="181"/>
    <cellStyle name="Currency 4 6 2" xfId="330"/>
    <cellStyle name="Currency 4 7" xfId="151"/>
    <cellStyle name="Currency 5" xfId="17"/>
    <cellStyle name="Currency 5 2" xfId="49"/>
    <cellStyle name="Currency 5 2 2" xfId="94"/>
    <cellStyle name="Currency 5 2 2 2" xfId="259"/>
    <cellStyle name="Currency 5 2 3" xfId="139"/>
    <cellStyle name="Currency 5 2 3 2" xfId="304"/>
    <cellStyle name="Currency 5 2 4" xfId="214"/>
    <cellStyle name="Currency 5 2 5" xfId="169"/>
    <cellStyle name="Currency 5 3" xfId="34"/>
    <cellStyle name="Currency 5 3 2" xfId="79"/>
    <cellStyle name="Currency 5 3 2 2" xfId="244"/>
    <cellStyle name="Currency 5 3 3" xfId="124"/>
    <cellStyle name="Currency 5 3 3 2" xfId="289"/>
    <cellStyle name="Currency 5 3 4" xfId="199"/>
    <cellStyle name="Currency 5 4" xfId="64"/>
    <cellStyle name="Currency 5 4 2" xfId="229"/>
    <cellStyle name="Currency 5 5" xfId="109"/>
    <cellStyle name="Currency 5 5 2" xfId="274"/>
    <cellStyle name="Currency 5 6" xfId="184"/>
    <cellStyle name="Currency 5 7" xfId="154"/>
    <cellStyle name="Currency 6" xfId="318"/>
    <cellStyle name="Currency 7" xfId="321"/>
    <cellStyle name="Date" xfId="387"/>
    <cellStyle name="Grey" xfId="388"/>
    <cellStyle name="Header1" xfId="389"/>
    <cellStyle name="Header2" xfId="390"/>
    <cellStyle name="Hyperlink 2" xfId="323"/>
    <cellStyle name="Input [yellow]" xfId="391"/>
    <cellStyle name="multiple" xfId="392"/>
    <cellStyle name="Normal" xfId="0" builtinId="0"/>
    <cellStyle name="Normal - Style1" xfId="393"/>
    <cellStyle name="Normal - Style1 2" xfId="394"/>
    <cellStyle name="Normal 10" xfId="28"/>
    <cellStyle name="Normal 10 2" xfId="58"/>
    <cellStyle name="Normal 10 2 2" xfId="103"/>
    <cellStyle name="Normal 10 2 2 2" xfId="268"/>
    <cellStyle name="Normal 10 2 3" xfId="148"/>
    <cellStyle name="Normal 10 2 3 2" xfId="313"/>
    <cellStyle name="Normal 10 2 4" xfId="223"/>
    <cellStyle name="Normal 10 2 5" xfId="178"/>
    <cellStyle name="Normal 10 3" xfId="43"/>
    <cellStyle name="Normal 10 3 2" xfId="88"/>
    <cellStyle name="Normal 10 3 2 2" xfId="253"/>
    <cellStyle name="Normal 10 3 3" xfId="133"/>
    <cellStyle name="Normal 10 3 3 2" xfId="298"/>
    <cellStyle name="Normal 10 3 4" xfId="208"/>
    <cellStyle name="Normal 10 4" xfId="73"/>
    <cellStyle name="Normal 10 4 2" xfId="238"/>
    <cellStyle name="Normal 10 5" xfId="118"/>
    <cellStyle name="Normal 10 5 2" xfId="283"/>
    <cellStyle name="Normal 10 6" xfId="193"/>
    <cellStyle name="Normal 10 7" xfId="163"/>
    <cellStyle name="Normal 11" xfId="29"/>
    <cellStyle name="Normal 11 2" xfId="59"/>
    <cellStyle name="Normal 11 2 2" xfId="104"/>
    <cellStyle name="Normal 11 2 2 2" xfId="269"/>
    <cellStyle name="Normal 11 2 3" xfId="149"/>
    <cellStyle name="Normal 11 2 3 2" xfId="314"/>
    <cellStyle name="Normal 11 2 4" xfId="224"/>
    <cellStyle name="Normal 11 2 5" xfId="179"/>
    <cellStyle name="Normal 11 3" xfId="44"/>
    <cellStyle name="Normal 11 3 2" xfId="89"/>
    <cellStyle name="Normal 11 3 2 2" xfId="254"/>
    <cellStyle name="Normal 11 3 3" xfId="134"/>
    <cellStyle name="Normal 11 3 3 2" xfId="299"/>
    <cellStyle name="Normal 11 3 4" xfId="209"/>
    <cellStyle name="Normal 11 4" xfId="74"/>
    <cellStyle name="Normal 11 4 2" xfId="239"/>
    <cellStyle name="Normal 11 5" xfId="119"/>
    <cellStyle name="Normal 11 5 2" xfId="284"/>
    <cellStyle name="Normal 11 6" xfId="194"/>
    <cellStyle name="Normal 11 7" xfId="164"/>
    <cellStyle name="Normal 12" xfId="19"/>
    <cellStyle name="Normal 13" xfId="315"/>
    <cellStyle name="Normal 14" xfId="337"/>
    <cellStyle name="Normal 15" xfId="4"/>
    <cellStyle name="Normal 2" xfId="10"/>
    <cellStyle name="Normal 2 10" xfId="396"/>
    <cellStyle name="Normal 2 11" xfId="397"/>
    <cellStyle name="Normal 2 12" xfId="398"/>
    <cellStyle name="Normal 2 13" xfId="399"/>
    <cellStyle name="Normal 2 14" xfId="400"/>
    <cellStyle name="Normal 2 15" xfId="401"/>
    <cellStyle name="Normal 2 16" xfId="402"/>
    <cellStyle name="Normal 2 17" xfId="403"/>
    <cellStyle name="Normal 2 18" xfId="404"/>
    <cellStyle name="Normal 2 19" xfId="405"/>
    <cellStyle name="Normal 2 2" xfId="406"/>
    <cellStyle name="Normal 2 20" xfId="407"/>
    <cellStyle name="Normal 2 21" xfId="408"/>
    <cellStyle name="Normal 2 22" xfId="409"/>
    <cellStyle name="Normal 2 23" xfId="395"/>
    <cellStyle name="Normal 2 3" xfId="410"/>
    <cellStyle name="Normal 2 4" xfId="411"/>
    <cellStyle name="Normal 2 5" xfId="412"/>
    <cellStyle name="Normal 2 6" xfId="413"/>
    <cellStyle name="Normal 2 7" xfId="414"/>
    <cellStyle name="Normal 2 8" xfId="415"/>
    <cellStyle name="Normal 2 9" xfId="416"/>
    <cellStyle name="Normal 29" xfId="417"/>
    <cellStyle name="Normal 3" xfId="7"/>
    <cellStyle name="Normal 3 2" xfId="21"/>
    <cellStyle name="Normal 3 2 2" xfId="51"/>
    <cellStyle name="Normal 3 2 2 2" xfId="96"/>
    <cellStyle name="Normal 3 2 2 2 2" xfId="261"/>
    <cellStyle name="Normal 3 2 2 3" xfId="141"/>
    <cellStyle name="Normal 3 2 2 3 2" xfId="306"/>
    <cellStyle name="Normal 3 2 2 4" xfId="216"/>
    <cellStyle name="Normal 3 2 2 5" xfId="171"/>
    <cellStyle name="Normal 3 2 3" xfId="36"/>
    <cellStyle name="Normal 3 2 3 2" xfId="81"/>
    <cellStyle name="Normal 3 2 3 2 2" xfId="246"/>
    <cellStyle name="Normal 3 2 3 3" xfId="126"/>
    <cellStyle name="Normal 3 2 3 3 2" xfId="291"/>
    <cellStyle name="Normal 3 2 3 4" xfId="201"/>
    <cellStyle name="Normal 3 2 4" xfId="66"/>
    <cellStyle name="Normal 3 2 4 2" xfId="231"/>
    <cellStyle name="Normal 3 2 5" xfId="111"/>
    <cellStyle name="Normal 3 2 5 2" xfId="276"/>
    <cellStyle name="Normal 3 2 6" xfId="186"/>
    <cellStyle name="Normal 3 2 7" xfId="156"/>
    <cellStyle name="Normal 30" xfId="418"/>
    <cellStyle name="Normal 31" xfId="419"/>
    <cellStyle name="Normal 32" xfId="420"/>
    <cellStyle name="Normal 4" xfId="13"/>
    <cellStyle name="Normal 4 2" xfId="22"/>
    <cellStyle name="Normal 4 2 2" xfId="52"/>
    <cellStyle name="Normal 4 2 2 2" xfId="97"/>
    <cellStyle name="Normal 4 2 2 2 2" xfId="262"/>
    <cellStyle name="Normal 4 2 2 3" xfId="142"/>
    <cellStyle name="Normal 4 2 2 3 2" xfId="307"/>
    <cellStyle name="Normal 4 2 2 4" xfId="217"/>
    <cellStyle name="Normal 4 2 2 5" xfId="172"/>
    <cellStyle name="Normal 4 2 3" xfId="37"/>
    <cellStyle name="Normal 4 2 3 2" xfId="82"/>
    <cellStyle name="Normal 4 2 3 2 2" xfId="247"/>
    <cellStyle name="Normal 4 2 3 3" xfId="127"/>
    <cellStyle name="Normal 4 2 3 3 2" xfId="292"/>
    <cellStyle name="Normal 4 2 3 4" xfId="202"/>
    <cellStyle name="Normal 4 2 4" xfId="67"/>
    <cellStyle name="Normal 4 2 4 2" xfId="232"/>
    <cellStyle name="Normal 4 2 5" xfId="112"/>
    <cellStyle name="Normal 4 2 5 2" xfId="277"/>
    <cellStyle name="Normal 4 2 6" xfId="187"/>
    <cellStyle name="Normal 4 2 7" xfId="157"/>
    <cellStyle name="Normal 4 2 8" xfId="422"/>
    <cellStyle name="Normal 4 3" xfId="45"/>
    <cellStyle name="Normal 4 3 2" xfId="90"/>
    <cellStyle name="Normal 4 3 2 2" xfId="255"/>
    <cellStyle name="Normal 4 3 3" xfId="135"/>
    <cellStyle name="Normal 4 3 3 2" xfId="300"/>
    <cellStyle name="Normal 4 3 4" xfId="210"/>
    <cellStyle name="Normal 4 3 5" xfId="165"/>
    <cellStyle name="Normal 4 4" xfId="30"/>
    <cellStyle name="Normal 4 4 2" xfId="75"/>
    <cellStyle name="Normal 4 4 2 2" xfId="240"/>
    <cellStyle name="Normal 4 4 3" xfId="120"/>
    <cellStyle name="Normal 4 4 3 2" xfId="285"/>
    <cellStyle name="Normal 4 4 4" xfId="195"/>
    <cellStyle name="Normal 4 5" xfId="60"/>
    <cellStyle name="Normal 4 5 2" xfId="225"/>
    <cellStyle name="Normal 4 6" xfId="105"/>
    <cellStyle name="Normal 4 6 2" xfId="270"/>
    <cellStyle name="Normal 4 7" xfId="180"/>
    <cellStyle name="Normal 4 8" xfId="150"/>
    <cellStyle name="Normal 4 9" xfId="421"/>
    <cellStyle name="Normal 5" xfId="16"/>
    <cellStyle name="Normal 5 2" xfId="23"/>
    <cellStyle name="Normal 5 2 2" xfId="53"/>
    <cellStyle name="Normal 5 2 2 2" xfId="98"/>
    <cellStyle name="Normal 5 2 2 2 2" xfId="263"/>
    <cellStyle name="Normal 5 2 2 3" xfId="143"/>
    <cellStyle name="Normal 5 2 2 3 2" xfId="308"/>
    <cellStyle name="Normal 5 2 2 4" xfId="218"/>
    <cellStyle name="Normal 5 2 2 5" xfId="173"/>
    <cellStyle name="Normal 5 2 3" xfId="38"/>
    <cellStyle name="Normal 5 2 3 2" xfId="83"/>
    <cellStyle name="Normal 5 2 3 2 2" xfId="248"/>
    <cellStyle name="Normal 5 2 3 3" xfId="128"/>
    <cellStyle name="Normal 5 2 3 3 2" xfId="293"/>
    <cellStyle name="Normal 5 2 3 4" xfId="203"/>
    <cellStyle name="Normal 5 2 4" xfId="68"/>
    <cellStyle name="Normal 5 2 4 2" xfId="233"/>
    <cellStyle name="Normal 5 2 5" xfId="113"/>
    <cellStyle name="Normal 5 2 5 2" xfId="278"/>
    <cellStyle name="Normal 5 2 6" xfId="188"/>
    <cellStyle name="Normal 5 2 7" xfId="158"/>
    <cellStyle name="Normal 5 3" xfId="48"/>
    <cellStyle name="Normal 5 3 2" xfId="93"/>
    <cellStyle name="Normal 5 3 2 2" xfId="258"/>
    <cellStyle name="Normal 5 3 3" xfId="138"/>
    <cellStyle name="Normal 5 3 3 2" xfId="303"/>
    <cellStyle name="Normal 5 3 4" xfId="213"/>
    <cellStyle name="Normal 5 3 5" xfId="168"/>
    <cellStyle name="Normal 5 4" xfId="33"/>
    <cellStyle name="Normal 5 4 2" xfId="78"/>
    <cellStyle name="Normal 5 4 2 2" xfId="243"/>
    <cellStyle name="Normal 5 4 3" xfId="123"/>
    <cellStyle name="Normal 5 4 3 2" xfId="288"/>
    <cellStyle name="Normal 5 4 4" xfId="198"/>
    <cellStyle name="Normal 5 5" xfId="63"/>
    <cellStyle name="Normal 5 5 2" xfId="228"/>
    <cellStyle name="Normal 5 6" xfId="108"/>
    <cellStyle name="Normal 5 6 2" xfId="273"/>
    <cellStyle name="Normal 5 7" xfId="183"/>
    <cellStyle name="Normal 5 8" xfId="153"/>
    <cellStyle name="Normal 5 9" xfId="423"/>
    <cellStyle name="Normal 6" xfId="24"/>
    <cellStyle name="Normal 6 2" xfId="54"/>
    <cellStyle name="Normal 6 2 2" xfId="99"/>
    <cellStyle name="Normal 6 2 2 2" xfId="264"/>
    <cellStyle name="Normal 6 2 3" xfId="144"/>
    <cellStyle name="Normal 6 2 3 2" xfId="309"/>
    <cellStyle name="Normal 6 2 4" xfId="219"/>
    <cellStyle name="Normal 6 2 5" xfId="174"/>
    <cellStyle name="Normal 6 3" xfId="39"/>
    <cellStyle name="Normal 6 3 2" xfId="84"/>
    <cellStyle name="Normal 6 3 2 2" xfId="249"/>
    <cellStyle name="Normal 6 3 3" xfId="129"/>
    <cellStyle name="Normal 6 3 3 2" xfId="294"/>
    <cellStyle name="Normal 6 3 4" xfId="204"/>
    <cellStyle name="Normal 6 4" xfId="69"/>
    <cellStyle name="Normal 6 4 2" xfId="234"/>
    <cellStyle name="Normal 6 5" xfId="114"/>
    <cellStyle name="Normal 6 5 2" xfId="279"/>
    <cellStyle name="Normal 6 6" xfId="189"/>
    <cellStyle name="Normal 6 7" xfId="159"/>
    <cellStyle name="Normal 6 8" xfId="424"/>
    <cellStyle name="Normal 7" xfId="25"/>
    <cellStyle name="Normal 7 2" xfId="55"/>
    <cellStyle name="Normal 7 2 2" xfId="100"/>
    <cellStyle name="Normal 7 2 2 2" xfId="265"/>
    <cellStyle name="Normal 7 2 3" xfId="145"/>
    <cellStyle name="Normal 7 2 3 2" xfId="310"/>
    <cellStyle name="Normal 7 2 4" xfId="220"/>
    <cellStyle name="Normal 7 2 5" xfId="175"/>
    <cellStyle name="Normal 7 3" xfId="40"/>
    <cellStyle name="Normal 7 3 2" xfId="85"/>
    <cellStyle name="Normal 7 3 2 2" xfId="250"/>
    <cellStyle name="Normal 7 3 3" xfId="130"/>
    <cellStyle name="Normal 7 3 3 2" xfId="295"/>
    <cellStyle name="Normal 7 3 4" xfId="205"/>
    <cellStyle name="Normal 7 4" xfId="70"/>
    <cellStyle name="Normal 7 4 2" xfId="235"/>
    <cellStyle name="Normal 7 5" xfId="115"/>
    <cellStyle name="Normal 7 5 2" xfId="280"/>
    <cellStyle name="Normal 7 6" xfId="190"/>
    <cellStyle name="Normal 7 7" xfId="160"/>
    <cellStyle name="Normal 8" xfId="26"/>
    <cellStyle name="Normal 8 2" xfId="56"/>
    <cellStyle name="Normal 8 2 2" xfId="101"/>
    <cellStyle name="Normal 8 2 2 2" xfId="266"/>
    <cellStyle name="Normal 8 2 3" xfId="146"/>
    <cellStyle name="Normal 8 2 3 2" xfId="311"/>
    <cellStyle name="Normal 8 2 4" xfId="221"/>
    <cellStyle name="Normal 8 2 5" xfId="176"/>
    <cellStyle name="Normal 8 3" xfId="41"/>
    <cellStyle name="Normal 8 3 2" xfId="86"/>
    <cellStyle name="Normal 8 3 2 2" xfId="251"/>
    <cellStyle name="Normal 8 3 3" xfId="131"/>
    <cellStyle name="Normal 8 3 3 2" xfId="296"/>
    <cellStyle name="Normal 8 3 4" xfId="206"/>
    <cellStyle name="Normal 8 4" xfId="71"/>
    <cellStyle name="Normal 8 4 2" xfId="236"/>
    <cellStyle name="Normal 8 5" xfId="116"/>
    <cellStyle name="Normal 8 5 2" xfId="281"/>
    <cellStyle name="Normal 8 6" xfId="191"/>
    <cellStyle name="Normal 8 7" xfId="161"/>
    <cellStyle name="Normal 9" xfId="27"/>
    <cellStyle name="Normal 9 2" xfId="57"/>
    <cellStyle name="Normal 9 2 2" xfId="102"/>
    <cellStyle name="Normal 9 2 2 2" xfId="267"/>
    <cellStyle name="Normal 9 2 3" xfId="147"/>
    <cellStyle name="Normal 9 2 3 2" xfId="312"/>
    <cellStyle name="Normal 9 2 4" xfId="222"/>
    <cellStyle name="Normal 9 2 5" xfId="177"/>
    <cellStyle name="Normal 9 3" xfId="42"/>
    <cellStyle name="Normal 9 3 2" xfId="87"/>
    <cellStyle name="Normal 9 3 2 2" xfId="252"/>
    <cellStyle name="Normal 9 3 3" xfId="132"/>
    <cellStyle name="Normal 9 3 3 2" xfId="297"/>
    <cellStyle name="Normal 9 3 4" xfId="207"/>
    <cellStyle name="Normal 9 4" xfId="72"/>
    <cellStyle name="Normal 9 4 2" xfId="237"/>
    <cellStyle name="Normal 9 5" xfId="117"/>
    <cellStyle name="Normal 9 5 2" xfId="282"/>
    <cellStyle name="Normal 9 6" xfId="192"/>
    <cellStyle name="Normal 9 7" xfId="162"/>
    <cellStyle name="Number" xfId="425"/>
    <cellStyle name="Number 2" xfId="426"/>
    <cellStyle name="OH01" xfId="427"/>
    <cellStyle name="OHnplode" xfId="428"/>
    <cellStyle name="Percent" xfId="3" builtinId="5"/>
    <cellStyle name="Percent [2]" xfId="430"/>
    <cellStyle name="Percent [2] 2" xfId="431"/>
    <cellStyle name="Percent 2" xfId="316"/>
    <cellStyle name="Percent 2 2" xfId="432"/>
    <cellStyle name="Percent 3" xfId="325"/>
    <cellStyle name="Percent 4" xfId="324"/>
    <cellStyle name="Percent 5" xfId="336"/>
    <cellStyle name="Percent 6" xfId="429"/>
    <cellStyle name="Percent 7" xfId="5"/>
    <cellStyle name="PSChar" xfId="433"/>
    <cellStyle name="PSDate" xfId="434"/>
    <cellStyle name="PSDec" xfId="435"/>
    <cellStyle name="PSHeading" xfId="436"/>
    <cellStyle name="PSInt" xfId="437"/>
    <cellStyle name="PSSpacer" xfId="438"/>
    <cellStyle name="ShOut" xfId="439"/>
    <cellStyle name="ShOut 2" xfId="440"/>
    <cellStyle name="Style 1" xfId="441"/>
    <cellStyle name="Style 1 2" xfId="442"/>
    <cellStyle name="Style 2" xfId="443"/>
    <cellStyle name="Style 2 2" xfId="444"/>
    <cellStyle name="Style 3" xfId="445"/>
    <cellStyle name="Style 3 2" xfId="446"/>
    <cellStyle name="x" xfId="447"/>
    <cellStyle name="x 2" xfId="448"/>
    <cellStyle name="x_CCA-Request_H11bps" xfId="449"/>
    <cellStyle name="x_CCA-Request_H11bps 2" xfId="450"/>
    <cellStyle name="x_CCA-Request_H11bps July 9" xfId="451"/>
    <cellStyle name="x_CCA-Request_H11bps July 9 2" xfId="452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580195</xdr:colOff>
      <xdr:row>0</xdr:row>
      <xdr:rowOff>0</xdr:rowOff>
    </xdr:to>
    <xdr:grpSp>
      <xdr:nvGrpSpPr>
        <xdr:cNvPr id="2" name="Group 1"/>
        <xdr:cNvGrpSpPr/>
      </xdr:nvGrpSpPr>
      <xdr:grpSpPr>
        <a:xfrm>
          <a:off x="0" y="0"/>
          <a:ext cx="10105195" cy="0"/>
          <a:chOff x="9524" y="19051"/>
          <a:chExt cx="8537711" cy="1924049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4" name="Picture 3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=""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=""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03"/>
  <sheetViews>
    <sheetView zoomScale="90" zoomScaleNormal="90" workbookViewId="0">
      <pane ySplit="4" topLeftCell="A50" activePane="bottomLeft" state="frozen"/>
      <selection activeCell="I101" sqref="I101"/>
      <selection pane="bottomLeft" activeCell="I101" sqref="I101"/>
    </sheetView>
  </sheetViews>
  <sheetFormatPr defaultRowHeight="15"/>
  <cols>
    <col min="1" max="1" width="1.85546875" style="1" customWidth="1"/>
    <col min="2" max="2" width="14.5703125" style="2" customWidth="1"/>
    <col min="3" max="3" width="20" style="2" customWidth="1"/>
    <col min="4" max="4" width="9.42578125" style="1" bestFit="1" customWidth="1"/>
    <col min="5" max="5" width="6.140625" style="3" customWidth="1"/>
    <col min="6" max="6" width="7.7109375" style="3" bestFit="1" customWidth="1"/>
    <col min="7" max="7" width="8.5703125" style="1" customWidth="1"/>
    <col min="8" max="8" width="18.7109375" style="1" customWidth="1"/>
    <col min="9" max="9" width="17.5703125" style="1" customWidth="1"/>
    <col min="10" max="10" width="8.7109375" style="1" customWidth="1"/>
    <col min="11" max="11" width="13.7109375" style="1" customWidth="1"/>
    <col min="12" max="13" width="15.7109375" style="1" customWidth="1"/>
    <col min="14" max="14" width="9.140625" style="1"/>
    <col min="15" max="15" width="11.7109375" style="1" bestFit="1" customWidth="1"/>
    <col min="16" max="16384" width="9.140625" style="1"/>
  </cols>
  <sheetData>
    <row r="1" spans="2:13"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3">
      <c r="H2" s="4" t="s">
        <v>36</v>
      </c>
    </row>
    <row r="3" spans="2:13">
      <c r="G3" s="5"/>
      <c r="I3" s="4"/>
      <c r="J3" s="4"/>
      <c r="K3" s="4"/>
      <c r="L3" s="4"/>
      <c r="M3" s="4"/>
    </row>
    <row r="4" spans="2:13" ht="39.75" customHeight="1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8" t="s">
        <v>6</v>
      </c>
      <c r="J4" s="8" t="s">
        <v>7</v>
      </c>
      <c r="K4" s="6" t="s">
        <v>8</v>
      </c>
      <c r="L4" s="7" t="s">
        <v>9</v>
      </c>
      <c r="M4" s="7" t="s">
        <v>10</v>
      </c>
    </row>
    <row r="5" spans="2:13" ht="12" customHeight="1" thickBot="1">
      <c r="B5" s="12"/>
      <c r="C5" s="13"/>
      <c r="D5" s="6"/>
      <c r="E5" s="14"/>
      <c r="F5" s="14"/>
      <c r="G5" s="11"/>
      <c r="H5" s="7"/>
      <c r="I5" s="7"/>
      <c r="J5" s="7"/>
      <c r="K5" s="6"/>
      <c r="L5" s="7"/>
      <c r="M5" s="7"/>
    </row>
    <row r="6" spans="2:13" ht="15.75" thickBot="1">
      <c r="B6" s="2" t="s">
        <v>11</v>
      </c>
      <c r="C6" s="22">
        <v>5.4999999999999997E-3</v>
      </c>
      <c r="D6" s="15">
        <v>40179</v>
      </c>
      <c r="E6" s="16">
        <f t="shared" ref="E6:E22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20">
        <f>VLOOKUP(G6,$B$4:$C$25,2)</f>
        <v>5.4999999999999997E-3</v>
      </c>
      <c r="K6" s="18">
        <f>ROUND(H6*J6/12,2)</f>
        <v>0</v>
      </c>
      <c r="L6" s="21">
        <f>H6+I6+K6</f>
        <v>0</v>
      </c>
      <c r="M6" s="21"/>
    </row>
    <row r="7" spans="2:13" ht="15.7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22" si="1">IF(MONTH(D7)=0,"",IF(MONTH(D7)&lt;4,"Q1",IF(MONTH(D7)&lt;7,"Q2",IF(MONTH(D7)&lt;10,"Q3","Q4"))))</f>
        <v>Q1</v>
      </c>
      <c r="G7" s="17" t="str">
        <f t="shared" ref="G7:G22" si="2">CONCATENATE(E7," ",F7)</f>
        <v>2010 Q1</v>
      </c>
      <c r="H7" s="18">
        <f>H6+I6</f>
        <v>0</v>
      </c>
      <c r="I7" s="19"/>
      <c r="J7" s="20">
        <f t="shared" ref="J7:J65" si="3">VLOOKUP(G7,$B$4:$C$25,2)</f>
        <v>5.4999999999999997E-3</v>
      </c>
      <c r="K7" s="18">
        <f t="shared" ref="K7:K65" si="4">ROUND(H7*J7/12,2)</f>
        <v>0</v>
      </c>
      <c r="L7" s="21">
        <f t="shared" ref="L7:L65" si="5">H7+I7+K7</f>
        <v>0</v>
      </c>
      <c r="M7" s="21"/>
    </row>
    <row r="8" spans="2:13" ht="15.7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65" si="6">H7+I7</f>
        <v>0</v>
      </c>
      <c r="I8" s="19"/>
      <c r="J8" s="20">
        <f t="shared" si="3"/>
        <v>5.4999999999999997E-3</v>
      </c>
      <c r="K8" s="18">
        <f t="shared" si="4"/>
        <v>0</v>
      </c>
      <c r="L8" s="21">
        <f t="shared" si="5"/>
        <v>0</v>
      </c>
      <c r="M8" s="21"/>
    </row>
    <row r="9" spans="2:13" ht="15.7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0</v>
      </c>
      <c r="I9" s="19"/>
      <c r="J9" s="20">
        <f t="shared" si="3"/>
        <v>5.4999999999999997E-3</v>
      </c>
      <c r="K9" s="18">
        <f t="shared" si="4"/>
        <v>0</v>
      </c>
      <c r="L9" s="21">
        <f t="shared" si="5"/>
        <v>0</v>
      </c>
      <c r="M9" s="21"/>
    </row>
    <row r="10" spans="2:13" ht="15.7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0</v>
      </c>
      <c r="I10" s="19"/>
      <c r="J10" s="20">
        <f t="shared" si="3"/>
        <v>5.4999999999999997E-3</v>
      </c>
      <c r="K10" s="18">
        <f t="shared" si="4"/>
        <v>0</v>
      </c>
      <c r="L10" s="21">
        <f t="shared" si="5"/>
        <v>0</v>
      </c>
      <c r="M10" s="21"/>
    </row>
    <row r="11" spans="2:13" ht="15.7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0</v>
      </c>
      <c r="I11" s="19"/>
      <c r="J11" s="20">
        <f t="shared" si="3"/>
        <v>5.4999999999999997E-3</v>
      </c>
      <c r="K11" s="18">
        <f t="shared" si="4"/>
        <v>0</v>
      </c>
      <c r="L11" s="21">
        <f t="shared" si="5"/>
        <v>0</v>
      </c>
      <c r="M11" s="21"/>
    </row>
    <row r="12" spans="2:13" ht="15.7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0</v>
      </c>
      <c r="I12" s="19"/>
      <c r="J12" s="20">
        <f t="shared" si="3"/>
        <v>8.8999999999999999E-3</v>
      </c>
      <c r="K12" s="18">
        <f t="shared" si="4"/>
        <v>0</v>
      </c>
      <c r="L12" s="21">
        <f t="shared" si="5"/>
        <v>0</v>
      </c>
      <c r="M12" s="21"/>
    </row>
    <row r="13" spans="2:13" ht="15.7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0</v>
      </c>
      <c r="I13" s="19"/>
      <c r="J13" s="20">
        <f t="shared" si="3"/>
        <v>8.8999999999999999E-3</v>
      </c>
      <c r="K13" s="18">
        <f t="shared" si="4"/>
        <v>0</v>
      </c>
      <c r="L13" s="21">
        <f t="shared" si="5"/>
        <v>0</v>
      </c>
      <c r="M13" s="21"/>
    </row>
    <row r="14" spans="2:13" ht="15.7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0</v>
      </c>
      <c r="I14" s="19"/>
      <c r="J14" s="20">
        <f t="shared" si="3"/>
        <v>8.8999999999999999E-3</v>
      </c>
      <c r="K14" s="18">
        <f t="shared" si="4"/>
        <v>0</v>
      </c>
      <c r="L14" s="21">
        <f t="shared" si="5"/>
        <v>0</v>
      </c>
      <c r="M14" s="21"/>
    </row>
    <row r="15" spans="2:13" ht="15.7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0</v>
      </c>
      <c r="I15" s="19"/>
      <c r="J15" s="20">
        <f t="shared" si="3"/>
        <v>1.2E-2</v>
      </c>
      <c r="K15" s="18">
        <f t="shared" si="4"/>
        <v>0</v>
      </c>
      <c r="L15" s="21">
        <f t="shared" si="5"/>
        <v>0</v>
      </c>
      <c r="M15" s="21"/>
    </row>
    <row r="16" spans="2:13" ht="15.7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0</v>
      </c>
      <c r="I16" s="19"/>
      <c r="J16" s="20">
        <f t="shared" si="3"/>
        <v>1.2E-2</v>
      </c>
      <c r="K16" s="18">
        <f t="shared" si="4"/>
        <v>0</v>
      </c>
      <c r="L16" s="21">
        <f t="shared" si="5"/>
        <v>0</v>
      </c>
      <c r="M16" s="21"/>
    </row>
    <row r="17" spans="2:15" ht="15.7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0</v>
      </c>
      <c r="I17" s="19"/>
      <c r="J17" s="20">
        <f t="shared" si="3"/>
        <v>1.2E-2</v>
      </c>
      <c r="K17" s="18">
        <f t="shared" si="4"/>
        <v>0</v>
      </c>
      <c r="L17" s="21">
        <f t="shared" si="5"/>
        <v>0</v>
      </c>
      <c r="M17" s="21">
        <f>SUM(I6:I17)+SUM(K6:K17)</f>
        <v>0</v>
      </c>
    </row>
    <row r="18" spans="2:15" ht="15.7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0</v>
      </c>
      <c r="I18" s="19"/>
      <c r="J18" s="20">
        <f t="shared" si="3"/>
        <v>1.47E-2</v>
      </c>
      <c r="K18" s="18">
        <f t="shared" si="4"/>
        <v>0</v>
      </c>
      <c r="L18" s="21">
        <f t="shared" si="5"/>
        <v>0</v>
      </c>
      <c r="M18" s="21"/>
    </row>
    <row r="19" spans="2:15" ht="15.7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0</v>
      </c>
      <c r="I19" s="19"/>
      <c r="J19" s="20">
        <f t="shared" si="3"/>
        <v>1.47E-2</v>
      </c>
      <c r="K19" s="18">
        <f t="shared" si="4"/>
        <v>0</v>
      </c>
      <c r="L19" s="21">
        <f t="shared" si="5"/>
        <v>0</v>
      </c>
      <c r="M19" s="21"/>
    </row>
    <row r="20" spans="2:15" ht="15.7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0</v>
      </c>
      <c r="I20" s="19"/>
      <c r="J20" s="20">
        <f t="shared" si="3"/>
        <v>1.47E-2</v>
      </c>
      <c r="K20" s="18">
        <f t="shared" si="4"/>
        <v>0</v>
      </c>
      <c r="L20" s="21">
        <f t="shared" si="5"/>
        <v>0</v>
      </c>
      <c r="M20" s="21"/>
    </row>
    <row r="21" spans="2:15" ht="15.7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0</v>
      </c>
      <c r="I21" s="19"/>
      <c r="J21" s="20">
        <f t="shared" si="3"/>
        <v>1.47E-2</v>
      </c>
      <c r="K21" s="18">
        <f t="shared" si="4"/>
        <v>0</v>
      </c>
      <c r="L21" s="21">
        <f t="shared" si="5"/>
        <v>0</v>
      </c>
      <c r="M21" s="21"/>
    </row>
    <row r="22" spans="2:15" ht="15.75" thickBot="1">
      <c r="B22" s="2" t="s">
        <v>29</v>
      </c>
      <c r="C22" s="24"/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0</v>
      </c>
      <c r="I22" s="19">
        <v>1792.44</v>
      </c>
      <c r="J22" s="20">
        <f t="shared" si="3"/>
        <v>1.47E-2</v>
      </c>
      <c r="K22" s="18">
        <f t="shared" si="4"/>
        <v>0</v>
      </c>
      <c r="L22" s="21">
        <f t="shared" si="5"/>
        <v>1792.44</v>
      </c>
      <c r="M22" s="21"/>
      <c r="O22" s="44"/>
    </row>
    <row r="23" spans="2:15" ht="15.75" thickBot="1">
      <c r="B23" s="2" t="s">
        <v>30</v>
      </c>
      <c r="C23" s="24"/>
      <c r="D23" s="15">
        <v>40695</v>
      </c>
      <c r="E23" s="16">
        <f t="shared" ref="E23:E53" si="7">YEAR(D23)</f>
        <v>2011</v>
      </c>
      <c r="F23" s="16" t="str">
        <f t="shared" ref="F23:F53" si="8">IF(MONTH(D23)=0,"",IF(MONTH(D23)&lt;4,"Q1",IF(MONTH(D23)&lt;7,"Q2",IF(MONTH(D23)&lt;10,"Q3","Q4"))))</f>
        <v>Q2</v>
      </c>
      <c r="G23" s="17" t="str">
        <f t="shared" ref="G23:G53" si="9">CONCATENATE(E23," ",F23)</f>
        <v>2011 Q2</v>
      </c>
      <c r="H23" s="18">
        <f t="shared" si="6"/>
        <v>1792.44</v>
      </c>
      <c r="I23" s="19">
        <v>2063.52</v>
      </c>
      <c r="J23" s="20">
        <f t="shared" si="3"/>
        <v>1.47E-2</v>
      </c>
      <c r="K23" s="18">
        <f>ROUND(H23*J23/12,2)</f>
        <v>2.2000000000000002</v>
      </c>
      <c r="L23" s="21">
        <f t="shared" si="5"/>
        <v>3858.16</v>
      </c>
      <c r="M23" s="21"/>
      <c r="O23" s="44"/>
    </row>
    <row r="24" spans="2:15" ht="15.75" thickBot="1">
      <c r="B24" s="2" t="s">
        <v>31</v>
      </c>
      <c r="C24" s="24"/>
      <c r="D24" s="15">
        <v>40725</v>
      </c>
      <c r="E24" s="16">
        <f t="shared" si="7"/>
        <v>2011</v>
      </c>
      <c r="F24" s="16" t="str">
        <f t="shared" si="8"/>
        <v>Q3</v>
      </c>
      <c r="G24" s="17" t="str">
        <f t="shared" si="9"/>
        <v>2011 Q3</v>
      </c>
      <c r="H24" s="18">
        <f t="shared" si="6"/>
        <v>3855.96</v>
      </c>
      <c r="I24" s="19">
        <v>2747.33</v>
      </c>
      <c r="J24" s="20">
        <f t="shared" si="3"/>
        <v>1.47E-2</v>
      </c>
      <c r="K24" s="18">
        <f t="shared" si="4"/>
        <v>4.72</v>
      </c>
      <c r="L24" s="21">
        <f t="shared" si="5"/>
        <v>6608.01</v>
      </c>
      <c r="M24" s="21"/>
      <c r="O24" s="44"/>
    </row>
    <row r="25" spans="2:15" ht="15.75" thickBot="1">
      <c r="B25" s="2" t="s">
        <v>28</v>
      </c>
      <c r="C25" s="24"/>
      <c r="D25" s="15">
        <v>40756</v>
      </c>
      <c r="E25" s="16">
        <f t="shared" si="7"/>
        <v>2011</v>
      </c>
      <c r="F25" s="16" t="str">
        <f t="shared" si="8"/>
        <v>Q3</v>
      </c>
      <c r="G25" s="17" t="str">
        <f t="shared" si="9"/>
        <v>2011 Q3</v>
      </c>
      <c r="H25" s="18">
        <f t="shared" si="6"/>
        <v>6603.29</v>
      </c>
      <c r="I25" s="19">
        <v>3026.6800000000003</v>
      </c>
      <c r="J25" s="20">
        <f t="shared" si="3"/>
        <v>1.47E-2</v>
      </c>
      <c r="K25" s="18">
        <f t="shared" si="4"/>
        <v>8.09</v>
      </c>
      <c r="L25" s="21">
        <f t="shared" si="5"/>
        <v>9638.0600000000013</v>
      </c>
      <c r="M25" s="21"/>
      <c r="O25" s="44"/>
    </row>
    <row r="26" spans="2:15" ht="15.75" thickBot="1">
      <c r="B26" s="1"/>
      <c r="C26" s="1"/>
      <c r="D26" s="15">
        <v>40787</v>
      </c>
      <c r="E26" s="16">
        <f t="shared" si="7"/>
        <v>2011</v>
      </c>
      <c r="F26" s="16" t="str">
        <f t="shared" si="8"/>
        <v>Q3</v>
      </c>
      <c r="G26" s="17" t="str">
        <f t="shared" si="9"/>
        <v>2011 Q3</v>
      </c>
      <c r="H26" s="18">
        <f t="shared" si="6"/>
        <v>9629.9700000000012</v>
      </c>
      <c r="I26" s="19">
        <v>2392.41</v>
      </c>
      <c r="J26" s="20">
        <f t="shared" si="3"/>
        <v>1.47E-2</v>
      </c>
      <c r="K26" s="18">
        <f t="shared" si="4"/>
        <v>11.8</v>
      </c>
      <c r="L26" s="21">
        <f t="shared" si="5"/>
        <v>12034.18</v>
      </c>
      <c r="M26" s="21"/>
      <c r="O26" s="44"/>
    </row>
    <row r="27" spans="2:15" ht="15.75" thickBot="1">
      <c r="B27" s="1"/>
      <c r="C27" s="1"/>
      <c r="D27" s="15">
        <v>40817</v>
      </c>
      <c r="E27" s="16">
        <f t="shared" si="7"/>
        <v>2011</v>
      </c>
      <c r="F27" s="16" t="str">
        <f t="shared" si="8"/>
        <v>Q4</v>
      </c>
      <c r="G27" s="17" t="str">
        <f t="shared" si="9"/>
        <v>2011 Q4</v>
      </c>
      <c r="H27" s="18">
        <f t="shared" si="6"/>
        <v>12022.380000000001</v>
      </c>
      <c r="I27" s="19">
        <v>2968.1099999999997</v>
      </c>
      <c r="J27" s="20">
        <f t="shared" si="3"/>
        <v>1.47E-2</v>
      </c>
      <c r="K27" s="18">
        <f t="shared" si="4"/>
        <v>14.73</v>
      </c>
      <c r="L27" s="21">
        <f t="shared" si="5"/>
        <v>15005.220000000001</v>
      </c>
      <c r="M27" s="21"/>
      <c r="O27" s="44"/>
    </row>
    <row r="28" spans="2:15" ht="15.75" thickBot="1">
      <c r="B28" s="1"/>
      <c r="C28" s="1"/>
      <c r="D28" s="15">
        <v>40848</v>
      </c>
      <c r="E28" s="16">
        <f t="shared" si="7"/>
        <v>2011</v>
      </c>
      <c r="F28" s="16" t="str">
        <f t="shared" si="8"/>
        <v>Q4</v>
      </c>
      <c r="G28" s="17" t="str">
        <f t="shared" si="9"/>
        <v>2011 Q4</v>
      </c>
      <c r="H28" s="18">
        <f t="shared" si="6"/>
        <v>14990.490000000002</v>
      </c>
      <c r="I28" s="19">
        <v>2769.19</v>
      </c>
      <c r="J28" s="20">
        <f t="shared" si="3"/>
        <v>1.47E-2</v>
      </c>
      <c r="K28" s="18">
        <f t="shared" si="4"/>
        <v>18.36</v>
      </c>
      <c r="L28" s="21">
        <f t="shared" si="5"/>
        <v>17778.04</v>
      </c>
      <c r="M28" s="21"/>
      <c r="O28" s="44"/>
    </row>
    <row r="29" spans="2:15" ht="15.75" thickBot="1">
      <c r="B29" s="1"/>
      <c r="C29" s="1"/>
      <c r="D29" s="15">
        <v>40878</v>
      </c>
      <c r="E29" s="16">
        <f t="shared" si="7"/>
        <v>2011</v>
      </c>
      <c r="F29" s="16" t="str">
        <f t="shared" si="8"/>
        <v>Q4</v>
      </c>
      <c r="G29" s="17" t="str">
        <f t="shared" si="9"/>
        <v>2011 Q4</v>
      </c>
      <c r="H29" s="18">
        <f t="shared" si="6"/>
        <v>17759.68</v>
      </c>
      <c r="I29" s="19">
        <v>2777.5</v>
      </c>
      <c r="J29" s="20">
        <f t="shared" si="3"/>
        <v>1.47E-2</v>
      </c>
      <c r="K29" s="18">
        <f t="shared" si="4"/>
        <v>21.76</v>
      </c>
      <c r="L29" s="21">
        <f t="shared" si="5"/>
        <v>20558.939999999999</v>
      </c>
      <c r="M29" s="21">
        <f>SUM(I18:I29)+SUM(K18:K29)</f>
        <v>20618.84</v>
      </c>
      <c r="O29" s="44"/>
    </row>
    <row r="30" spans="2:15" ht="15.75" thickBot="1">
      <c r="B30" s="1"/>
      <c r="C30" s="1"/>
      <c r="D30" s="15">
        <v>40909</v>
      </c>
      <c r="E30" s="16">
        <f t="shared" si="7"/>
        <v>2012</v>
      </c>
      <c r="F30" s="16" t="str">
        <f t="shared" si="8"/>
        <v>Q1</v>
      </c>
      <c r="G30" s="17" t="str">
        <f t="shared" si="9"/>
        <v>2012 Q1</v>
      </c>
      <c r="H30" s="18">
        <f t="shared" si="6"/>
        <v>20537.18</v>
      </c>
      <c r="I30" s="19">
        <v>2364.8200000000002</v>
      </c>
      <c r="J30" s="20">
        <f t="shared" si="3"/>
        <v>1.47E-2</v>
      </c>
      <c r="K30" s="18">
        <f t="shared" si="4"/>
        <v>25.16</v>
      </c>
      <c r="L30" s="21">
        <f t="shared" si="5"/>
        <v>22927.16</v>
      </c>
      <c r="M30" s="21"/>
      <c r="O30" s="44"/>
    </row>
    <row r="31" spans="2:15" ht="15.75" thickBot="1">
      <c r="B31" s="1"/>
      <c r="C31" s="1"/>
      <c r="D31" s="15">
        <v>40940</v>
      </c>
      <c r="E31" s="16">
        <f t="shared" si="7"/>
        <v>2012</v>
      </c>
      <c r="F31" s="16" t="str">
        <f t="shared" si="8"/>
        <v>Q1</v>
      </c>
      <c r="G31" s="17" t="str">
        <f t="shared" si="9"/>
        <v>2012 Q1</v>
      </c>
      <c r="H31" s="18">
        <f t="shared" si="6"/>
        <v>22902</v>
      </c>
      <c r="I31" s="19">
        <v>2971.04</v>
      </c>
      <c r="J31" s="20">
        <f t="shared" si="3"/>
        <v>1.47E-2</v>
      </c>
      <c r="K31" s="18">
        <f t="shared" si="4"/>
        <v>28.05</v>
      </c>
      <c r="L31" s="21">
        <f t="shared" si="5"/>
        <v>25901.09</v>
      </c>
      <c r="M31" s="21"/>
      <c r="O31" s="44"/>
    </row>
    <row r="32" spans="2:15" ht="15.75" thickBot="1">
      <c r="B32" s="1"/>
      <c r="C32" s="1"/>
      <c r="D32" s="15">
        <v>40969</v>
      </c>
      <c r="E32" s="16">
        <f t="shared" si="7"/>
        <v>2012</v>
      </c>
      <c r="F32" s="16" t="str">
        <f t="shared" si="8"/>
        <v>Q1</v>
      </c>
      <c r="G32" s="17" t="str">
        <f t="shared" si="9"/>
        <v>2012 Q1</v>
      </c>
      <c r="H32" s="18">
        <f t="shared" si="6"/>
        <v>25873.040000000001</v>
      </c>
      <c r="I32" s="19">
        <v>3031.05</v>
      </c>
      <c r="J32" s="20">
        <f t="shared" si="3"/>
        <v>1.47E-2</v>
      </c>
      <c r="K32" s="18">
        <f t="shared" si="4"/>
        <v>31.69</v>
      </c>
      <c r="L32" s="21">
        <f t="shared" si="5"/>
        <v>28935.78</v>
      </c>
      <c r="M32" s="21"/>
      <c r="O32" s="44"/>
    </row>
    <row r="33" spans="2:15" ht="15.75" thickBot="1">
      <c r="B33" s="1"/>
      <c r="C33" s="1"/>
      <c r="D33" s="15">
        <v>41000</v>
      </c>
      <c r="E33" s="16">
        <f t="shared" si="7"/>
        <v>2012</v>
      </c>
      <c r="F33" s="16" t="str">
        <f t="shared" si="8"/>
        <v>Q2</v>
      </c>
      <c r="G33" s="17" t="str">
        <f t="shared" si="9"/>
        <v>2012 Q2</v>
      </c>
      <c r="H33" s="18">
        <f t="shared" si="6"/>
        <v>28904.09</v>
      </c>
      <c r="I33" s="19">
        <v>3470.16</v>
      </c>
      <c r="J33" s="20">
        <f t="shared" si="3"/>
        <v>1.47E-2</v>
      </c>
      <c r="K33" s="18">
        <f t="shared" si="4"/>
        <v>35.409999999999997</v>
      </c>
      <c r="L33" s="21">
        <f t="shared" si="5"/>
        <v>32409.66</v>
      </c>
      <c r="M33" s="21"/>
      <c r="O33" s="44"/>
    </row>
    <row r="34" spans="2:15" ht="15.75" thickBot="1">
      <c r="B34" s="1"/>
      <c r="C34" s="1"/>
      <c r="D34" s="15">
        <v>41030</v>
      </c>
      <c r="E34" s="16">
        <f t="shared" si="7"/>
        <v>2012</v>
      </c>
      <c r="F34" s="16" t="str">
        <f t="shared" si="8"/>
        <v>Q2</v>
      </c>
      <c r="G34" s="17" t="str">
        <f t="shared" si="9"/>
        <v>2012 Q2</v>
      </c>
      <c r="H34" s="18">
        <f t="shared" si="6"/>
        <v>32374.25</v>
      </c>
      <c r="I34" s="19">
        <v>2206.6200000000003</v>
      </c>
      <c r="J34" s="20">
        <f t="shared" si="3"/>
        <v>1.47E-2</v>
      </c>
      <c r="K34" s="18">
        <f t="shared" si="4"/>
        <v>39.659999999999997</v>
      </c>
      <c r="L34" s="21">
        <f t="shared" si="5"/>
        <v>34620.530000000006</v>
      </c>
      <c r="M34" s="21"/>
      <c r="O34" s="44"/>
    </row>
    <row r="35" spans="2:15" ht="15.75" thickBot="1">
      <c r="B35" s="1"/>
      <c r="C35" s="1"/>
      <c r="D35" s="15">
        <v>41061</v>
      </c>
      <c r="E35" s="16">
        <f t="shared" si="7"/>
        <v>2012</v>
      </c>
      <c r="F35" s="16" t="str">
        <f t="shared" si="8"/>
        <v>Q2</v>
      </c>
      <c r="G35" s="17" t="str">
        <f t="shared" si="9"/>
        <v>2012 Q2</v>
      </c>
      <c r="H35" s="18">
        <f t="shared" si="6"/>
        <v>34580.870000000003</v>
      </c>
      <c r="I35" s="19">
        <v>2267.2400000000002</v>
      </c>
      <c r="J35" s="20">
        <f t="shared" si="3"/>
        <v>1.47E-2</v>
      </c>
      <c r="K35" s="18">
        <f t="shared" si="4"/>
        <v>42.36</v>
      </c>
      <c r="L35" s="21">
        <f t="shared" si="5"/>
        <v>36890.47</v>
      </c>
      <c r="M35" s="21"/>
      <c r="O35" s="44"/>
    </row>
    <row r="36" spans="2:15" ht="15.75" thickBot="1">
      <c r="B36" s="1"/>
      <c r="C36" s="1"/>
      <c r="D36" s="15">
        <v>41091</v>
      </c>
      <c r="E36" s="16">
        <f t="shared" si="7"/>
        <v>2012</v>
      </c>
      <c r="F36" s="16" t="str">
        <f t="shared" si="8"/>
        <v>Q3</v>
      </c>
      <c r="G36" s="17" t="str">
        <f t="shared" si="9"/>
        <v>2012 Q3</v>
      </c>
      <c r="H36" s="18">
        <f t="shared" si="6"/>
        <v>36848.11</v>
      </c>
      <c r="I36" s="19">
        <v>2997.7200000000003</v>
      </c>
      <c r="J36" s="20">
        <f t="shared" si="3"/>
        <v>1.47E-2</v>
      </c>
      <c r="K36" s="18">
        <f t="shared" si="4"/>
        <v>45.14</v>
      </c>
      <c r="L36" s="21">
        <f t="shared" si="5"/>
        <v>39890.97</v>
      </c>
      <c r="M36" s="21"/>
      <c r="O36" s="44"/>
    </row>
    <row r="37" spans="2:15" ht="15.75" thickBot="1">
      <c r="B37" s="1"/>
      <c r="C37" s="1"/>
      <c r="D37" s="15">
        <v>41122</v>
      </c>
      <c r="E37" s="16">
        <f t="shared" si="7"/>
        <v>2012</v>
      </c>
      <c r="F37" s="16" t="str">
        <f t="shared" si="8"/>
        <v>Q3</v>
      </c>
      <c r="G37" s="17" t="str">
        <f t="shared" si="9"/>
        <v>2012 Q3</v>
      </c>
      <c r="H37" s="18">
        <f t="shared" si="6"/>
        <v>39845.83</v>
      </c>
      <c r="I37" s="19">
        <v>2662.4700000000003</v>
      </c>
      <c r="J37" s="20">
        <f t="shared" si="3"/>
        <v>1.47E-2</v>
      </c>
      <c r="K37" s="18">
        <f t="shared" si="4"/>
        <v>48.81</v>
      </c>
      <c r="L37" s="21">
        <f t="shared" si="5"/>
        <v>42557.11</v>
      </c>
      <c r="M37" s="21"/>
      <c r="O37" s="44"/>
    </row>
    <row r="38" spans="2:15" ht="15.75" thickBot="1">
      <c r="B38" s="1"/>
      <c r="C38" s="1"/>
      <c r="D38" s="15">
        <v>41153</v>
      </c>
      <c r="E38" s="16">
        <f t="shared" si="7"/>
        <v>2012</v>
      </c>
      <c r="F38" s="16" t="str">
        <f t="shared" si="8"/>
        <v>Q3</v>
      </c>
      <c r="G38" s="17" t="str">
        <f t="shared" si="9"/>
        <v>2012 Q3</v>
      </c>
      <c r="H38" s="18">
        <f t="shared" si="6"/>
        <v>42508.3</v>
      </c>
      <c r="I38" s="19">
        <v>2714.58</v>
      </c>
      <c r="J38" s="20">
        <f t="shared" si="3"/>
        <v>1.47E-2</v>
      </c>
      <c r="K38" s="18">
        <f t="shared" si="4"/>
        <v>52.07</v>
      </c>
      <c r="L38" s="21">
        <f t="shared" si="5"/>
        <v>45274.950000000004</v>
      </c>
      <c r="M38" s="21"/>
      <c r="O38" s="44"/>
    </row>
    <row r="39" spans="2:15" ht="15.75" thickBot="1">
      <c r="B39" s="1"/>
      <c r="C39" s="1"/>
      <c r="D39" s="15">
        <v>41183</v>
      </c>
      <c r="E39" s="16">
        <f t="shared" si="7"/>
        <v>2012</v>
      </c>
      <c r="F39" s="16" t="str">
        <f t="shared" si="8"/>
        <v>Q4</v>
      </c>
      <c r="G39" s="17" t="str">
        <f t="shared" si="9"/>
        <v>2012 Q4</v>
      </c>
      <c r="H39" s="18">
        <f t="shared" si="6"/>
        <v>45222.880000000005</v>
      </c>
      <c r="I39" s="19">
        <v>3224.13</v>
      </c>
      <c r="J39" s="20">
        <f t="shared" si="3"/>
        <v>1.47E-2</v>
      </c>
      <c r="K39" s="18">
        <f t="shared" si="4"/>
        <v>55.4</v>
      </c>
      <c r="L39" s="21">
        <f t="shared" si="5"/>
        <v>48502.41</v>
      </c>
      <c r="M39" s="21"/>
      <c r="O39" s="44"/>
    </row>
    <row r="40" spans="2:15" ht="15.75" thickBot="1">
      <c r="B40" s="1"/>
      <c r="C40" s="1"/>
      <c r="D40" s="15">
        <v>41214</v>
      </c>
      <c r="E40" s="16">
        <f t="shared" si="7"/>
        <v>2012</v>
      </c>
      <c r="F40" s="16" t="str">
        <f t="shared" si="8"/>
        <v>Q4</v>
      </c>
      <c r="G40" s="17" t="str">
        <f t="shared" si="9"/>
        <v>2012 Q4</v>
      </c>
      <c r="H40" s="18">
        <f t="shared" si="6"/>
        <v>48447.01</v>
      </c>
      <c r="I40" s="19">
        <v>2568.58</v>
      </c>
      <c r="J40" s="20">
        <f t="shared" si="3"/>
        <v>1.47E-2</v>
      </c>
      <c r="K40" s="18">
        <f t="shared" si="4"/>
        <v>59.35</v>
      </c>
      <c r="L40" s="21">
        <f t="shared" si="5"/>
        <v>51074.94</v>
      </c>
      <c r="M40" s="21"/>
      <c r="O40" s="44"/>
    </row>
    <row r="41" spans="2:15" ht="15.75" thickBot="1">
      <c r="B41" s="1"/>
      <c r="C41" s="1"/>
      <c r="D41" s="15">
        <v>41244</v>
      </c>
      <c r="E41" s="16">
        <f t="shared" si="7"/>
        <v>2012</v>
      </c>
      <c r="F41" s="16" t="str">
        <f t="shared" si="8"/>
        <v>Q4</v>
      </c>
      <c r="G41" s="17" t="str">
        <f t="shared" si="9"/>
        <v>2012 Q4</v>
      </c>
      <c r="H41" s="18">
        <f t="shared" si="6"/>
        <v>51015.590000000004</v>
      </c>
      <c r="I41" s="19">
        <v>2911.26</v>
      </c>
      <c r="J41" s="20">
        <f t="shared" si="3"/>
        <v>1.47E-2</v>
      </c>
      <c r="K41" s="18">
        <f t="shared" si="4"/>
        <v>62.49</v>
      </c>
      <c r="L41" s="21">
        <f t="shared" si="5"/>
        <v>53989.340000000004</v>
      </c>
      <c r="M41" s="21">
        <f>SUM(I30:I41)+SUM(K30:K41)</f>
        <v>33915.26</v>
      </c>
      <c r="O41" s="44"/>
    </row>
    <row r="42" spans="2:15" ht="15.75" thickBot="1">
      <c r="C42" s="43"/>
      <c r="D42" s="15">
        <v>41275</v>
      </c>
      <c r="E42" s="16">
        <f t="shared" si="7"/>
        <v>2013</v>
      </c>
      <c r="F42" s="16" t="str">
        <f t="shared" si="8"/>
        <v>Q1</v>
      </c>
      <c r="G42" s="17" t="str">
        <f t="shared" si="9"/>
        <v>2013 Q1</v>
      </c>
      <c r="H42" s="18">
        <f t="shared" si="6"/>
        <v>53926.850000000006</v>
      </c>
      <c r="I42" s="19">
        <v>1640.19</v>
      </c>
      <c r="J42" s="20">
        <f t="shared" si="3"/>
        <v>1.47E-2</v>
      </c>
      <c r="K42" s="18">
        <f t="shared" si="4"/>
        <v>66.06</v>
      </c>
      <c r="L42" s="21">
        <f t="shared" si="5"/>
        <v>55633.100000000006</v>
      </c>
      <c r="M42" s="21"/>
      <c r="O42" s="44"/>
    </row>
    <row r="43" spans="2:15" ht="15.75" thickBot="1">
      <c r="D43" s="15">
        <v>41306</v>
      </c>
      <c r="E43" s="16">
        <f t="shared" si="7"/>
        <v>2013</v>
      </c>
      <c r="F43" s="16" t="str">
        <f t="shared" si="8"/>
        <v>Q1</v>
      </c>
      <c r="G43" s="17" t="str">
        <f t="shared" si="9"/>
        <v>2013 Q1</v>
      </c>
      <c r="H43" s="18">
        <f t="shared" si="6"/>
        <v>55567.040000000008</v>
      </c>
      <c r="I43" s="19">
        <v>2509.36</v>
      </c>
      <c r="J43" s="20">
        <f t="shared" si="3"/>
        <v>1.47E-2</v>
      </c>
      <c r="K43" s="18">
        <f t="shared" si="4"/>
        <v>68.069999999999993</v>
      </c>
      <c r="L43" s="21">
        <f t="shared" si="5"/>
        <v>58144.470000000008</v>
      </c>
      <c r="M43" s="21"/>
      <c r="O43" s="44"/>
    </row>
    <row r="44" spans="2:15" ht="15.75" thickBot="1">
      <c r="D44" s="15">
        <v>41334</v>
      </c>
      <c r="E44" s="16">
        <f t="shared" si="7"/>
        <v>2013</v>
      </c>
      <c r="F44" s="16" t="str">
        <f t="shared" si="8"/>
        <v>Q1</v>
      </c>
      <c r="G44" s="17" t="str">
        <f t="shared" si="9"/>
        <v>2013 Q1</v>
      </c>
      <c r="H44" s="18">
        <f t="shared" si="6"/>
        <v>58076.400000000009</v>
      </c>
      <c r="I44" s="19">
        <v>2973.97</v>
      </c>
      <c r="J44" s="20">
        <f t="shared" si="3"/>
        <v>1.47E-2</v>
      </c>
      <c r="K44" s="18">
        <f t="shared" si="4"/>
        <v>71.14</v>
      </c>
      <c r="L44" s="21">
        <f t="shared" si="5"/>
        <v>61121.510000000009</v>
      </c>
      <c r="M44" s="21"/>
      <c r="O44" s="44"/>
    </row>
    <row r="45" spans="2:15" ht="15.75" thickBot="1">
      <c r="D45" s="15">
        <v>41365</v>
      </c>
      <c r="E45" s="16">
        <f t="shared" si="7"/>
        <v>2013</v>
      </c>
      <c r="F45" s="16" t="str">
        <f t="shared" si="8"/>
        <v>Q2</v>
      </c>
      <c r="G45" s="17" t="str">
        <f t="shared" si="9"/>
        <v>2013 Q2</v>
      </c>
      <c r="H45" s="18">
        <f t="shared" si="6"/>
        <v>61050.37000000001</v>
      </c>
      <c r="I45" s="19">
        <v>2730.48</v>
      </c>
      <c r="J45" s="20">
        <f t="shared" si="3"/>
        <v>1.47E-2</v>
      </c>
      <c r="K45" s="18">
        <f t="shared" si="4"/>
        <v>74.790000000000006</v>
      </c>
      <c r="L45" s="21">
        <f t="shared" si="5"/>
        <v>63855.640000000014</v>
      </c>
      <c r="M45" s="21"/>
      <c r="O45" s="44"/>
    </row>
    <row r="46" spans="2:15" ht="15.75" thickBot="1">
      <c r="D46" s="15">
        <v>41395</v>
      </c>
      <c r="E46" s="16">
        <f t="shared" si="7"/>
        <v>2013</v>
      </c>
      <c r="F46" s="16" t="str">
        <f t="shared" si="8"/>
        <v>Q2</v>
      </c>
      <c r="G46" s="17" t="str">
        <f t="shared" si="9"/>
        <v>2013 Q2</v>
      </c>
      <c r="H46" s="18">
        <f t="shared" si="6"/>
        <v>63780.850000000013</v>
      </c>
      <c r="I46" s="19">
        <v>3314.26</v>
      </c>
      <c r="J46" s="20">
        <f t="shared" si="3"/>
        <v>1.47E-2</v>
      </c>
      <c r="K46" s="18">
        <f t="shared" si="4"/>
        <v>78.13</v>
      </c>
      <c r="L46" s="21">
        <f t="shared" si="5"/>
        <v>67173.24000000002</v>
      </c>
      <c r="M46" s="21"/>
      <c r="O46" s="44"/>
    </row>
    <row r="47" spans="2:15" ht="15.75" thickBot="1">
      <c r="D47" s="15">
        <v>41426</v>
      </c>
      <c r="E47" s="16">
        <f t="shared" si="7"/>
        <v>2013</v>
      </c>
      <c r="F47" s="16" t="str">
        <f t="shared" si="8"/>
        <v>Q2</v>
      </c>
      <c r="G47" s="17" t="str">
        <f t="shared" si="9"/>
        <v>2013 Q2</v>
      </c>
      <c r="H47" s="18">
        <f t="shared" si="6"/>
        <v>67095.110000000015</v>
      </c>
      <c r="I47" s="19">
        <v>2535.3000000000002</v>
      </c>
      <c r="J47" s="20">
        <f t="shared" si="3"/>
        <v>1.47E-2</v>
      </c>
      <c r="K47" s="18">
        <f t="shared" si="4"/>
        <v>82.19</v>
      </c>
      <c r="L47" s="21">
        <f t="shared" si="5"/>
        <v>69712.60000000002</v>
      </c>
      <c r="M47" s="21"/>
    </row>
    <row r="48" spans="2:15" ht="15.75" thickBot="1">
      <c r="D48" s="15">
        <v>41456</v>
      </c>
      <c r="E48" s="16">
        <f t="shared" si="7"/>
        <v>2013</v>
      </c>
      <c r="F48" s="16" t="str">
        <f t="shared" si="8"/>
        <v>Q3</v>
      </c>
      <c r="G48" s="17" t="str">
        <f t="shared" si="9"/>
        <v>2013 Q3</v>
      </c>
      <c r="H48" s="18">
        <f t="shared" si="6"/>
        <v>69630.410000000018</v>
      </c>
      <c r="I48" s="19">
        <v>3195.4</v>
      </c>
      <c r="J48" s="20">
        <f t="shared" si="3"/>
        <v>1.47E-2</v>
      </c>
      <c r="K48" s="18">
        <f t="shared" si="4"/>
        <v>85.3</v>
      </c>
      <c r="L48" s="21">
        <f t="shared" si="5"/>
        <v>72911.110000000015</v>
      </c>
      <c r="M48" s="21"/>
    </row>
    <row r="49" spans="4:14" ht="15.75" thickBot="1">
      <c r="D49" s="15">
        <v>41487</v>
      </c>
      <c r="E49" s="16">
        <f t="shared" si="7"/>
        <v>2013</v>
      </c>
      <c r="F49" s="16" t="str">
        <f t="shared" si="8"/>
        <v>Q3</v>
      </c>
      <c r="G49" s="17" t="str">
        <f t="shared" si="9"/>
        <v>2013 Q3</v>
      </c>
      <c r="H49" s="18">
        <f t="shared" si="6"/>
        <v>72825.810000000012</v>
      </c>
      <c r="I49" s="19">
        <v>2872.23</v>
      </c>
      <c r="J49" s="20">
        <f t="shared" si="3"/>
        <v>1.47E-2</v>
      </c>
      <c r="K49" s="18">
        <f t="shared" si="4"/>
        <v>89.21</v>
      </c>
      <c r="L49" s="21">
        <f t="shared" si="5"/>
        <v>75787.250000000015</v>
      </c>
      <c r="M49" s="21"/>
    </row>
    <row r="50" spans="4:14" ht="15.75" thickBot="1">
      <c r="D50" s="15">
        <v>41518</v>
      </c>
      <c r="E50" s="16">
        <f t="shared" si="7"/>
        <v>2013</v>
      </c>
      <c r="F50" s="16" t="str">
        <f t="shared" si="8"/>
        <v>Q3</v>
      </c>
      <c r="G50" s="17" t="str">
        <f t="shared" si="9"/>
        <v>2013 Q3</v>
      </c>
      <c r="H50" s="18">
        <f t="shared" si="6"/>
        <v>75698.040000000008</v>
      </c>
      <c r="I50" s="19">
        <v>2430.14</v>
      </c>
      <c r="J50" s="20">
        <f t="shared" si="3"/>
        <v>1.47E-2</v>
      </c>
      <c r="K50" s="18">
        <f t="shared" si="4"/>
        <v>92.73</v>
      </c>
      <c r="L50" s="21">
        <f t="shared" si="5"/>
        <v>78220.91</v>
      </c>
      <c r="M50" s="21"/>
    </row>
    <row r="51" spans="4:14" ht="15.75" thickBot="1">
      <c r="D51" s="15">
        <v>41548</v>
      </c>
      <c r="E51" s="16">
        <f t="shared" si="7"/>
        <v>2013</v>
      </c>
      <c r="F51" s="16" t="str">
        <f t="shared" si="8"/>
        <v>Q4</v>
      </c>
      <c r="G51" s="17" t="str">
        <f t="shared" si="9"/>
        <v>2013 Q4</v>
      </c>
      <c r="H51" s="18">
        <f t="shared" si="6"/>
        <v>78128.180000000008</v>
      </c>
      <c r="I51" s="19">
        <f>(36302-SUM($I$42:$I$50))/3</f>
        <v>4033.5566666666659</v>
      </c>
      <c r="J51" s="20">
        <f t="shared" si="3"/>
        <v>1.47E-2</v>
      </c>
      <c r="K51" s="18">
        <f t="shared" si="4"/>
        <v>95.71</v>
      </c>
      <c r="L51" s="21">
        <f t="shared" si="5"/>
        <v>82257.446666666685</v>
      </c>
      <c r="M51" s="21"/>
      <c r="N51" s="47"/>
    </row>
    <row r="52" spans="4:14" ht="15.75" thickBot="1">
      <c r="D52" s="15">
        <v>41579</v>
      </c>
      <c r="E52" s="16">
        <f t="shared" si="7"/>
        <v>2013</v>
      </c>
      <c r="F52" s="16" t="str">
        <f t="shared" si="8"/>
        <v>Q4</v>
      </c>
      <c r="G52" s="17" t="str">
        <f t="shared" si="9"/>
        <v>2013 Q4</v>
      </c>
      <c r="H52" s="18">
        <f t="shared" si="6"/>
        <v>82161.736666666679</v>
      </c>
      <c r="I52" s="19">
        <f t="shared" ref="I52" si="10">(36302-SUM($I$42:$I$50))/3</f>
        <v>4033.5566666666659</v>
      </c>
      <c r="J52" s="20">
        <f t="shared" si="3"/>
        <v>1.47E-2</v>
      </c>
      <c r="K52" s="18">
        <f t="shared" si="4"/>
        <v>100.65</v>
      </c>
      <c r="L52" s="21">
        <f t="shared" si="5"/>
        <v>86295.943333333344</v>
      </c>
      <c r="M52" s="21"/>
      <c r="N52" s="47"/>
    </row>
    <row r="53" spans="4:14" ht="15.75" thickBot="1">
      <c r="D53" s="15">
        <v>41609</v>
      </c>
      <c r="E53" s="16">
        <f t="shared" si="7"/>
        <v>2013</v>
      </c>
      <c r="F53" s="16" t="str">
        <f t="shared" si="8"/>
        <v>Q4</v>
      </c>
      <c r="G53" s="17" t="str">
        <f t="shared" si="9"/>
        <v>2013 Q4</v>
      </c>
      <c r="H53" s="18">
        <f t="shared" si="6"/>
        <v>86195.293333333349</v>
      </c>
      <c r="I53" s="19">
        <f>(36302-SUM($I$42:$I$50))/3</f>
        <v>4033.5566666666659</v>
      </c>
      <c r="J53" s="20">
        <f t="shared" si="3"/>
        <v>1.47E-2</v>
      </c>
      <c r="K53" s="18">
        <f t="shared" si="4"/>
        <v>105.59</v>
      </c>
      <c r="L53" s="21">
        <f t="shared" si="5"/>
        <v>90334.440000000017</v>
      </c>
      <c r="M53" s="21">
        <f>SUM(I42:I53)+SUM(K42:K53)</f>
        <v>37311.57</v>
      </c>
      <c r="N53" s="47"/>
    </row>
    <row r="54" spans="4:14" ht="15.75" thickBot="1">
      <c r="D54" s="15">
        <v>41640</v>
      </c>
      <c r="E54" s="16">
        <f t="shared" ref="E54:E65" si="11">YEAR(D54)</f>
        <v>2014</v>
      </c>
      <c r="F54" s="16" t="str">
        <f t="shared" ref="F54:F65" si="12">IF(MONTH(D54)=0,"",IF(MONTH(D54)&lt;4,"Q1",IF(MONTH(D54)&lt;7,"Q2",IF(MONTH(D54)&lt;10,"Q3","Q4"))))</f>
        <v>Q1</v>
      </c>
      <c r="G54" s="17" t="str">
        <f t="shared" ref="G54:G65" si="13">CONCATENATE(E54," ",F54)</f>
        <v>2014 Q1</v>
      </c>
      <c r="H54" s="18">
        <f t="shared" si="6"/>
        <v>90228.85000000002</v>
      </c>
      <c r="I54" s="19">
        <f>(319463+SUM(K6:K53))/12</f>
        <v>26756.651666666668</v>
      </c>
      <c r="J54" s="20">
        <f t="shared" si="3"/>
        <v>0</v>
      </c>
      <c r="K54" s="18">
        <f t="shared" si="4"/>
        <v>0</v>
      </c>
      <c r="L54" s="21">
        <f t="shared" si="5"/>
        <v>116985.50166666669</v>
      </c>
      <c r="M54" s="21"/>
      <c r="N54" s="47"/>
    </row>
    <row r="55" spans="4:14" ht="15.75" thickBot="1">
      <c r="D55" s="15">
        <v>41671</v>
      </c>
      <c r="E55" s="16">
        <f t="shared" si="11"/>
        <v>2014</v>
      </c>
      <c r="F55" s="16" t="str">
        <f t="shared" si="12"/>
        <v>Q1</v>
      </c>
      <c r="G55" s="17" t="str">
        <f t="shared" si="13"/>
        <v>2014 Q1</v>
      </c>
      <c r="H55" s="18">
        <f t="shared" si="6"/>
        <v>116985.50166666669</v>
      </c>
      <c r="I55" s="19">
        <f>I54</f>
        <v>26756.651666666668</v>
      </c>
      <c r="J55" s="20">
        <f t="shared" si="3"/>
        <v>0</v>
      </c>
      <c r="K55" s="18">
        <f t="shared" si="4"/>
        <v>0</v>
      </c>
      <c r="L55" s="21">
        <f t="shared" si="5"/>
        <v>143742.15333333335</v>
      </c>
      <c r="M55" s="21"/>
      <c r="N55" s="47"/>
    </row>
    <row r="56" spans="4:14" ht="15.75" thickBot="1">
      <c r="D56" s="15">
        <v>41699</v>
      </c>
      <c r="E56" s="16">
        <f t="shared" si="11"/>
        <v>2014</v>
      </c>
      <c r="F56" s="16" t="str">
        <f t="shared" si="12"/>
        <v>Q1</v>
      </c>
      <c r="G56" s="17" t="str">
        <f t="shared" si="13"/>
        <v>2014 Q1</v>
      </c>
      <c r="H56" s="18">
        <f t="shared" si="6"/>
        <v>143742.15333333335</v>
      </c>
      <c r="I56" s="19">
        <f t="shared" ref="I56:I65" si="14">I55</f>
        <v>26756.651666666668</v>
      </c>
      <c r="J56" s="20">
        <f t="shared" si="3"/>
        <v>0</v>
      </c>
      <c r="K56" s="18">
        <f t="shared" si="4"/>
        <v>0</v>
      </c>
      <c r="L56" s="21">
        <f t="shared" si="5"/>
        <v>170498.80500000002</v>
      </c>
      <c r="M56" s="21"/>
    </row>
    <row r="57" spans="4:14" ht="15.75" thickBot="1">
      <c r="D57" s="15">
        <v>41730</v>
      </c>
      <c r="E57" s="16">
        <f t="shared" si="11"/>
        <v>2014</v>
      </c>
      <c r="F57" s="16" t="str">
        <f t="shared" si="12"/>
        <v>Q2</v>
      </c>
      <c r="G57" s="17" t="str">
        <f t="shared" si="13"/>
        <v>2014 Q2</v>
      </c>
      <c r="H57" s="18">
        <f t="shared" si="6"/>
        <v>170498.80500000002</v>
      </c>
      <c r="I57" s="19">
        <f t="shared" si="14"/>
        <v>26756.651666666668</v>
      </c>
      <c r="J57" s="20">
        <f t="shared" si="3"/>
        <v>0</v>
      </c>
      <c r="K57" s="18">
        <f t="shared" si="4"/>
        <v>0</v>
      </c>
      <c r="L57" s="21">
        <f t="shared" si="5"/>
        <v>197255.45666666669</v>
      </c>
      <c r="M57" s="21"/>
      <c r="N57" s="47"/>
    </row>
    <row r="58" spans="4:14" ht="15.75" thickBot="1">
      <c r="D58" s="15">
        <v>41760</v>
      </c>
      <c r="E58" s="16">
        <f t="shared" si="11"/>
        <v>2014</v>
      </c>
      <c r="F58" s="16" t="str">
        <f t="shared" si="12"/>
        <v>Q2</v>
      </c>
      <c r="G58" s="17" t="str">
        <f t="shared" si="13"/>
        <v>2014 Q2</v>
      </c>
      <c r="H58" s="18">
        <f t="shared" si="6"/>
        <v>197255.45666666669</v>
      </c>
      <c r="I58" s="19">
        <f t="shared" si="14"/>
        <v>26756.651666666668</v>
      </c>
      <c r="J58" s="20">
        <f t="shared" si="3"/>
        <v>0</v>
      </c>
      <c r="K58" s="18">
        <f t="shared" si="4"/>
        <v>0</v>
      </c>
      <c r="L58" s="21">
        <f t="shared" si="5"/>
        <v>224012.10833333337</v>
      </c>
      <c r="M58" s="21"/>
      <c r="N58" s="47"/>
    </row>
    <row r="59" spans="4:14" ht="15.75" thickBot="1">
      <c r="D59" s="15">
        <v>41791</v>
      </c>
      <c r="E59" s="16">
        <f t="shared" si="11"/>
        <v>2014</v>
      </c>
      <c r="F59" s="16" t="str">
        <f t="shared" si="12"/>
        <v>Q2</v>
      </c>
      <c r="G59" s="17" t="str">
        <f t="shared" si="13"/>
        <v>2014 Q2</v>
      </c>
      <c r="H59" s="18">
        <f t="shared" si="6"/>
        <v>224012.10833333337</v>
      </c>
      <c r="I59" s="19">
        <f t="shared" si="14"/>
        <v>26756.651666666668</v>
      </c>
      <c r="J59" s="20">
        <f t="shared" si="3"/>
        <v>0</v>
      </c>
      <c r="K59" s="18">
        <f t="shared" si="4"/>
        <v>0</v>
      </c>
      <c r="L59" s="21">
        <f t="shared" si="5"/>
        <v>250768.76000000004</v>
      </c>
      <c r="M59" s="21"/>
      <c r="N59" s="45"/>
    </row>
    <row r="60" spans="4:14" ht="15.75" thickBot="1">
      <c r="D60" s="15">
        <v>41821</v>
      </c>
      <c r="E60" s="16">
        <f t="shared" si="11"/>
        <v>2014</v>
      </c>
      <c r="F60" s="16" t="str">
        <f t="shared" si="12"/>
        <v>Q3</v>
      </c>
      <c r="G60" s="17" t="str">
        <f t="shared" si="13"/>
        <v>2014 Q3</v>
      </c>
      <c r="H60" s="18">
        <f t="shared" si="6"/>
        <v>250768.76000000004</v>
      </c>
      <c r="I60" s="19">
        <f t="shared" si="14"/>
        <v>26756.651666666668</v>
      </c>
      <c r="J60" s="20">
        <f t="shared" si="3"/>
        <v>0</v>
      </c>
      <c r="K60" s="18">
        <f t="shared" si="4"/>
        <v>0</v>
      </c>
      <c r="L60" s="21">
        <f t="shared" si="5"/>
        <v>277525.41166666668</v>
      </c>
      <c r="M60" s="21"/>
      <c r="N60" s="45"/>
    </row>
    <row r="61" spans="4:14" ht="15.75" thickBot="1">
      <c r="D61" s="15">
        <v>41852</v>
      </c>
      <c r="E61" s="16">
        <f t="shared" si="11"/>
        <v>2014</v>
      </c>
      <c r="F61" s="16" t="str">
        <f t="shared" si="12"/>
        <v>Q3</v>
      </c>
      <c r="G61" s="17" t="str">
        <f t="shared" si="13"/>
        <v>2014 Q3</v>
      </c>
      <c r="H61" s="18">
        <f t="shared" si="6"/>
        <v>277525.41166666668</v>
      </c>
      <c r="I61" s="19">
        <f t="shared" si="14"/>
        <v>26756.651666666668</v>
      </c>
      <c r="J61" s="20">
        <f t="shared" si="3"/>
        <v>0</v>
      </c>
      <c r="K61" s="18">
        <f t="shared" si="4"/>
        <v>0</v>
      </c>
      <c r="L61" s="21">
        <f t="shared" si="5"/>
        <v>304282.06333333335</v>
      </c>
      <c r="M61" s="21"/>
      <c r="N61" s="45"/>
    </row>
    <row r="62" spans="4:14" ht="15.75" thickBot="1">
      <c r="D62" s="15">
        <v>41883</v>
      </c>
      <c r="E62" s="16">
        <f t="shared" si="11"/>
        <v>2014</v>
      </c>
      <c r="F62" s="16" t="str">
        <f t="shared" si="12"/>
        <v>Q3</v>
      </c>
      <c r="G62" s="17" t="str">
        <f t="shared" si="13"/>
        <v>2014 Q3</v>
      </c>
      <c r="H62" s="18">
        <f t="shared" si="6"/>
        <v>304282.06333333335</v>
      </c>
      <c r="I62" s="19">
        <f t="shared" si="14"/>
        <v>26756.651666666668</v>
      </c>
      <c r="J62" s="20">
        <f t="shared" si="3"/>
        <v>0</v>
      </c>
      <c r="K62" s="18">
        <f t="shared" si="4"/>
        <v>0</v>
      </c>
      <c r="L62" s="21">
        <f t="shared" si="5"/>
        <v>331038.71500000003</v>
      </c>
      <c r="M62" s="21"/>
      <c r="N62" s="45"/>
    </row>
    <row r="63" spans="4:14" ht="15.75" thickBot="1">
      <c r="D63" s="15">
        <v>41913</v>
      </c>
      <c r="E63" s="16">
        <f t="shared" si="11"/>
        <v>2014</v>
      </c>
      <c r="F63" s="16" t="str">
        <f t="shared" si="12"/>
        <v>Q4</v>
      </c>
      <c r="G63" s="17" t="str">
        <f t="shared" si="13"/>
        <v>2014 Q4</v>
      </c>
      <c r="H63" s="18">
        <f t="shared" si="6"/>
        <v>331038.71500000003</v>
      </c>
      <c r="I63" s="19">
        <f t="shared" si="14"/>
        <v>26756.651666666668</v>
      </c>
      <c r="J63" s="20">
        <f t="shared" si="3"/>
        <v>0</v>
      </c>
      <c r="K63" s="18">
        <f t="shared" si="4"/>
        <v>0</v>
      </c>
      <c r="L63" s="21">
        <f t="shared" si="5"/>
        <v>357795.3666666667</v>
      </c>
      <c r="M63" s="21"/>
      <c r="N63" s="45"/>
    </row>
    <row r="64" spans="4:14" ht="15.75" thickBot="1">
      <c r="D64" s="15">
        <v>41944</v>
      </c>
      <c r="E64" s="16">
        <f t="shared" si="11"/>
        <v>2014</v>
      </c>
      <c r="F64" s="16" t="str">
        <f t="shared" si="12"/>
        <v>Q4</v>
      </c>
      <c r="G64" s="17" t="str">
        <f t="shared" si="13"/>
        <v>2014 Q4</v>
      </c>
      <c r="H64" s="18">
        <f t="shared" si="6"/>
        <v>357795.3666666667</v>
      </c>
      <c r="I64" s="19">
        <f t="shared" si="14"/>
        <v>26756.651666666668</v>
      </c>
      <c r="J64" s="20">
        <f t="shared" si="3"/>
        <v>0</v>
      </c>
      <c r="K64" s="18">
        <f t="shared" si="4"/>
        <v>0</v>
      </c>
      <c r="L64" s="21">
        <f t="shared" si="5"/>
        <v>384552.01833333337</v>
      </c>
      <c r="M64" s="21"/>
      <c r="N64" s="45"/>
    </row>
    <row r="65" spans="4:14" ht="15.75" thickBot="1">
      <c r="D65" s="15">
        <v>41974</v>
      </c>
      <c r="E65" s="16">
        <f t="shared" si="11"/>
        <v>2014</v>
      </c>
      <c r="F65" s="16" t="str">
        <f t="shared" si="12"/>
        <v>Q4</v>
      </c>
      <c r="G65" s="17" t="str">
        <f t="shared" si="13"/>
        <v>2014 Q4</v>
      </c>
      <c r="H65" s="18">
        <f t="shared" si="6"/>
        <v>384552.01833333337</v>
      </c>
      <c r="I65" s="19">
        <f t="shared" si="14"/>
        <v>26756.651666666668</v>
      </c>
      <c r="J65" s="20">
        <f t="shared" si="3"/>
        <v>0</v>
      </c>
      <c r="K65" s="18">
        <f t="shared" si="4"/>
        <v>0</v>
      </c>
      <c r="L65" s="21">
        <f t="shared" si="5"/>
        <v>411308.67000000004</v>
      </c>
      <c r="M65" s="21">
        <f>SUM(I54:I65)+SUM(K54:K65)</f>
        <v>321079.82</v>
      </c>
      <c r="N65" s="45"/>
    </row>
    <row r="66" spans="4:14" ht="15.75" thickBot="1">
      <c r="D66" s="27"/>
      <c r="E66" s="28"/>
      <c r="H66" s="27"/>
      <c r="I66" s="27"/>
      <c r="J66" s="29"/>
      <c r="K66" s="30"/>
      <c r="L66" s="31"/>
      <c r="M66" s="30"/>
      <c r="N66" s="45"/>
    </row>
    <row r="67" spans="4:14" ht="15.75" thickTop="1">
      <c r="D67" s="4" t="s">
        <v>27</v>
      </c>
      <c r="F67" s="32"/>
      <c r="G67" s="33"/>
      <c r="I67" s="34">
        <f>SUM(I6:I65)</f>
        <v>411308.67000000004</v>
      </c>
      <c r="J67" s="35"/>
      <c r="K67" s="34">
        <f>SUM(K6:K65)</f>
        <v>1616.82</v>
      </c>
      <c r="L67" s="36">
        <f>I67+K67</f>
        <v>412925.49000000005</v>
      </c>
      <c r="M67" s="37">
        <f>SUM(M6:M65)</f>
        <v>412925.49</v>
      </c>
    </row>
    <row r="69" spans="4:14">
      <c r="I69" s="44"/>
    </row>
    <row r="70" spans="4:14">
      <c r="I70" s="31"/>
      <c r="J70" s="31"/>
      <c r="K70" s="31"/>
    </row>
    <row r="71" spans="4:14" ht="38.25" customHeight="1">
      <c r="I71" s="44"/>
    </row>
    <row r="76" spans="4:14">
      <c r="J76" s="38"/>
    </row>
    <row r="77" spans="4:14">
      <c r="J77" s="38"/>
    </row>
    <row r="78" spans="4:14">
      <c r="J78" s="38"/>
    </row>
    <row r="79" spans="4:14">
      <c r="J79" s="38"/>
    </row>
    <row r="80" spans="4:14">
      <c r="J80" s="38"/>
    </row>
    <row r="81" spans="10:10">
      <c r="J81" s="38"/>
    </row>
    <row r="82" spans="10:10">
      <c r="J82" s="38"/>
    </row>
    <row r="83" spans="10:10">
      <c r="J83" s="38"/>
    </row>
    <row r="84" spans="10:10">
      <c r="J84" s="38"/>
    </row>
    <row r="85" spans="10:10">
      <c r="J85" s="38"/>
    </row>
    <row r="86" spans="10:10">
      <c r="J86" s="38"/>
    </row>
    <row r="87" spans="10:10">
      <c r="J87" s="38"/>
    </row>
    <row r="88" spans="10:10">
      <c r="J88" s="38"/>
    </row>
    <row r="89" spans="10:10">
      <c r="J89" s="38"/>
    </row>
    <row r="90" spans="10:10">
      <c r="J90" s="38"/>
    </row>
    <row r="91" spans="10:10">
      <c r="J91" s="38"/>
    </row>
    <row r="92" spans="10:10">
      <c r="J92" s="38"/>
    </row>
    <row r="93" spans="10:10">
      <c r="J93" s="38"/>
    </row>
    <row r="94" spans="10:10">
      <c r="J94" s="38"/>
    </row>
    <row r="95" spans="10:10">
      <c r="J95" s="38"/>
    </row>
    <row r="96" spans="10:10">
      <c r="J96" s="38"/>
    </row>
    <row r="97" spans="6:10">
      <c r="J97" s="39"/>
    </row>
    <row r="98" spans="6:10">
      <c r="J98" s="39"/>
    </row>
    <row r="99" spans="6:10">
      <c r="J99" s="39"/>
    </row>
    <row r="100" spans="6:10">
      <c r="J100" s="39"/>
    </row>
    <row r="101" spans="6:10">
      <c r="J101" s="39"/>
    </row>
    <row r="102" spans="6:10">
      <c r="J102" s="40"/>
    </row>
    <row r="103" spans="6:10">
      <c r="F103" s="41"/>
    </row>
  </sheetData>
  <mergeCells count="1">
    <mergeCell ref="D1:M1"/>
  </mergeCells>
  <conditionalFormatting sqref="C42 C13:C25">
    <cfRule type="cellIs" dxfId="3" priority="2" stopIfTrue="1" operator="notEqual">
      <formula>0.0147</formula>
    </cfRule>
  </conditionalFormatting>
  <pageMargins left="0.7" right="0.7" top="0.75" bottom="0.75" header="0.3" footer="0.3"/>
  <pageSetup scale="55" orientation="portrait" r:id="rId1"/>
  <ignoredErrors>
    <ignoredError sqref="C13 I52 I42:I51 I53 I54:I65" unlockedFormula="1"/>
    <ignoredError sqref="L6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03"/>
  <sheetViews>
    <sheetView topLeftCell="A46" zoomScale="90" zoomScaleNormal="90" workbookViewId="0">
      <selection activeCell="I101" sqref="I101"/>
    </sheetView>
  </sheetViews>
  <sheetFormatPr defaultRowHeight="15"/>
  <cols>
    <col min="1" max="1" width="1.85546875" style="1" customWidth="1"/>
    <col min="2" max="2" width="14.5703125" style="2" customWidth="1"/>
    <col min="3" max="3" width="20" style="2" customWidth="1"/>
    <col min="4" max="4" width="9.42578125" style="1" bestFit="1" customWidth="1"/>
    <col min="5" max="5" width="6.140625" style="3" customWidth="1"/>
    <col min="6" max="6" width="7.7109375" style="3" bestFit="1" customWidth="1"/>
    <col min="7" max="7" width="8.5703125" style="1" customWidth="1"/>
    <col min="8" max="8" width="18.7109375" style="1" customWidth="1"/>
    <col min="9" max="9" width="17.5703125" style="1" customWidth="1"/>
    <col min="10" max="10" width="8.7109375" style="1" customWidth="1"/>
    <col min="11" max="11" width="13.7109375" style="1" customWidth="1"/>
    <col min="12" max="13" width="15.7109375" style="1" customWidth="1"/>
    <col min="14" max="14" width="12.140625" style="1" bestFit="1" customWidth="1"/>
    <col min="15" max="16384" width="9.140625" style="1"/>
  </cols>
  <sheetData>
    <row r="1" spans="2:13"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3">
      <c r="H2" s="4" t="s">
        <v>37</v>
      </c>
    </row>
    <row r="3" spans="2:13">
      <c r="G3" s="5"/>
      <c r="I3" s="4"/>
      <c r="J3" s="4"/>
      <c r="K3" s="4"/>
      <c r="L3" s="4"/>
      <c r="M3" s="4"/>
    </row>
    <row r="4" spans="2:13" ht="39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8" t="s">
        <v>6</v>
      </c>
      <c r="J4" s="8" t="s">
        <v>7</v>
      </c>
      <c r="K4" s="6" t="s">
        <v>8</v>
      </c>
      <c r="L4" s="7" t="s">
        <v>9</v>
      </c>
      <c r="M4" s="7" t="s">
        <v>10</v>
      </c>
    </row>
    <row r="5" spans="2:13" ht="15.75" thickBot="1">
      <c r="B5" s="12"/>
      <c r="C5" s="13"/>
      <c r="D5" s="6"/>
      <c r="E5" s="14"/>
      <c r="F5" s="14"/>
      <c r="G5" s="11"/>
      <c r="H5" s="7"/>
      <c r="I5" s="7"/>
      <c r="J5" s="7"/>
      <c r="K5" s="6"/>
      <c r="L5" s="7"/>
      <c r="M5" s="7"/>
    </row>
    <row r="6" spans="2:13" ht="15.7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20">
        <f>VLOOKUP(G6,$B$4:$C$25,2)</f>
        <v>5.4999999999999997E-3</v>
      </c>
      <c r="K6" s="18">
        <f>ROUND(H6*J6/12,2)</f>
        <v>0</v>
      </c>
      <c r="L6" s="21">
        <f>H6+I6+K6</f>
        <v>0</v>
      </c>
      <c r="M6" s="21"/>
    </row>
    <row r="7" spans="2:13" ht="15.7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H6+I6</f>
        <v>0</v>
      </c>
      <c r="I7" s="19"/>
      <c r="J7" s="20">
        <f t="shared" ref="J7:J65" si="3">VLOOKUP(G7,$B$4:$C$25,2)</f>
        <v>5.4999999999999997E-3</v>
      </c>
      <c r="K7" s="18">
        <f t="shared" ref="K7:K65" si="4">ROUND(H7*J7/12,2)</f>
        <v>0</v>
      </c>
      <c r="L7" s="21">
        <f t="shared" ref="L7:L65" si="5">H7+I7+K7</f>
        <v>0</v>
      </c>
      <c r="M7" s="21"/>
    </row>
    <row r="8" spans="2:13" ht="15.7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22" si="6">H7+I7</f>
        <v>0</v>
      </c>
      <c r="I8" s="19"/>
      <c r="J8" s="20">
        <f t="shared" si="3"/>
        <v>5.4999999999999997E-3</v>
      </c>
      <c r="K8" s="18">
        <f t="shared" si="4"/>
        <v>0</v>
      </c>
      <c r="L8" s="21">
        <f t="shared" si="5"/>
        <v>0</v>
      </c>
      <c r="M8" s="21"/>
    </row>
    <row r="9" spans="2:13" ht="15.7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0</v>
      </c>
      <c r="I9" s="19"/>
      <c r="J9" s="20">
        <f t="shared" si="3"/>
        <v>5.4999999999999997E-3</v>
      </c>
      <c r="K9" s="18">
        <f t="shared" si="4"/>
        <v>0</v>
      </c>
      <c r="L9" s="21">
        <f t="shared" si="5"/>
        <v>0</v>
      </c>
      <c r="M9" s="21"/>
    </row>
    <row r="10" spans="2:13" ht="15.7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0</v>
      </c>
      <c r="I10" s="19"/>
      <c r="J10" s="20">
        <f t="shared" si="3"/>
        <v>5.4999999999999997E-3</v>
      </c>
      <c r="K10" s="18">
        <f t="shared" si="4"/>
        <v>0</v>
      </c>
      <c r="L10" s="21">
        <f t="shared" si="5"/>
        <v>0</v>
      </c>
      <c r="M10" s="21"/>
    </row>
    <row r="11" spans="2:13" ht="15.7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0</v>
      </c>
      <c r="I11" s="19"/>
      <c r="J11" s="20">
        <f t="shared" si="3"/>
        <v>5.4999999999999997E-3</v>
      </c>
      <c r="K11" s="18">
        <f t="shared" si="4"/>
        <v>0</v>
      </c>
      <c r="L11" s="21">
        <f t="shared" si="5"/>
        <v>0</v>
      </c>
      <c r="M11" s="21"/>
    </row>
    <row r="12" spans="2:13" ht="15.7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0</v>
      </c>
      <c r="I12" s="19"/>
      <c r="J12" s="20">
        <f t="shared" si="3"/>
        <v>8.8999999999999999E-3</v>
      </c>
      <c r="K12" s="18">
        <f t="shared" si="4"/>
        <v>0</v>
      </c>
      <c r="L12" s="21">
        <f t="shared" si="5"/>
        <v>0</v>
      </c>
      <c r="M12" s="21"/>
    </row>
    <row r="13" spans="2:13" ht="15.7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0</v>
      </c>
      <c r="I13" s="19"/>
      <c r="J13" s="20">
        <f t="shared" si="3"/>
        <v>8.8999999999999999E-3</v>
      </c>
      <c r="K13" s="18">
        <f t="shared" si="4"/>
        <v>0</v>
      </c>
      <c r="L13" s="21">
        <f t="shared" si="5"/>
        <v>0</v>
      </c>
      <c r="M13" s="21"/>
    </row>
    <row r="14" spans="2:13" ht="15.7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0</v>
      </c>
      <c r="I14" s="19"/>
      <c r="J14" s="20">
        <f t="shared" si="3"/>
        <v>8.8999999999999999E-3</v>
      </c>
      <c r="K14" s="18">
        <f t="shared" si="4"/>
        <v>0</v>
      </c>
      <c r="L14" s="21">
        <f t="shared" si="5"/>
        <v>0</v>
      </c>
      <c r="M14" s="21"/>
    </row>
    <row r="15" spans="2:13" ht="15.7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0</v>
      </c>
      <c r="I15" s="19"/>
      <c r="J15" s="20">
        <f t="shared" si="3"/>
        <v>1.2E-2</v>
      </c>
      <c r="K15" s="18">
        <f t="shared" si="4"/>
        <v>0</v>
      </c>
      <c r="L15" s="21">
        <f t="shared" si="5"/>
        <v>0</v>
      </c>
      <c r="M15" s="21"/>
    </row>
    <row r="16" spans="2:13" ht="15.7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0</v>
      </c>
      <c r="I16" s="19"/>
      <c r="J16" s="20">
        <f t="shared" si="3"/>
        <v>1.2E-2</v>
      </c>
      <c r="K16" s="18">
        <f t="shared" si="4"/>
        <v>0</v>
      </c>
      <c r="L16" s="21">
        <f t="shared" si="5"/>
        <v>0</v>
      </c>
      <c r="M16" s="21"/>
    </row>
    <row r="17" spans="2:14" ht="15.7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0</v>
      </c>
      <c r="I17" s="19"/>
      <c r="J17" s="20">
        <f t="shared" si="3"/>
        <v>1.2E-2</v>
      </c>
      <c r="K17" s="18">
        <f t="shared" si="4"/>
        <v>0</v>
      </c>
      <c r="L17" s="21">
        <f t="shared" si="5"/>
        <v>0</v>
      </c>
      <c r="M17" s="21">
        <f>SUM(I6:I17)+SUM(K6:K17)</f>
        <v>0</v>
      </c>
    </row>
    <row r="18" spans="2:14" ht="15.7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0</v>
      </c>
      <c r="I18" s="19"/>
      <c r="J18" s="20">
        <f t="shared" si="3"/>
        <v>1.47E-2</v>
      </c>
      <c r="K18" s="18">
        <f t="shared" si="4"/>
        <v>0</v>
      </c>
      <c r="L18" s="21">
        <f t="shared" si="5"/>
        <v>0</v>
      </c>
      <c r="M18" s="21"/>
    </row>
    <row r="19" spans="2:14" ht="15.7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0</v>
      </c>
      <c r="I19" s="19"/>
      <c r="J19" s="20">
        <f t="shared" si="3"/>
        <v>1.47E-2</v>
      </c>
      <c r="K19" s="18">
        <f t="shared" si="4"/>
        <v>0</v>
      </c>
      <c r="L19" s="21">
        <f t="shared" si="5"/>
        <v>0</v>
      </c>
      <c r="M19" s="21"/>
    </row>
    <row r="20" spans="2:14" ht="15.7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0</v>
      </c>
      <c r="I20" s="19"/>
      <c r="J20" s="20">
        <f t="shared" si="3"/>
        <v>1.47E-2</v>
      </c>
      <c r="K20" s="18">
        <f t="shared" si="4"/>
        <v>0</v>
      </c>
      <c r="L20" s="21">
        <f t="shared" si="5"/>
        <v>0</v>
      </c>
      <c r="M20" s="21"/>
    </row>
    <row r="21" spans="2:14" ht="15.7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0</v>
      </c>
      <c r="I21" s="19"/>
      <c r="J21" s="20">
        <f t="shared" si="3"/>
        <v>1.47E-2</v>
      </c>
      <c r="K21" s="18">
        <f t="shared" si="4"/>
        <v>0</v>
      </c>
      <c r="L21" s="21">
        <f t="shared" si="5"/>
        <v>0</v>
      </c>
      <c r="M21" s="21"/>
    </row>
    <row r="22" spans="2:14" ht="15.75" thickBot="1">
      <c r="B22" s="2" t="s">
        <v>29</v>
      </c>
      <c r="C22" s="24"/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0</v>
      </c>
      <c r="I22" s="19">
        <v>74665</v>
      </c>
      <c r="J22" s="20">
        <f t="shared" si="3"/>
        <v>1.47E-2</v>
      </c>
      <c r="K22" s="18">
        <f t="shared" si="4"/>
        <v>0</v>
      </c>
      <c r="L22" s="21">
        <f t="shared" si="5"/>
        <v>74665</v>
      </c>
      <c r="M22" s="21"/>
      <c r="N22" s="44"/>
    </row>
    <row r="23" spans="2:14" ht="15.75" thickBot="1">
      <c r="B23" s="2" t="s">
        <v>30</v>
      </c>
      <c r="C23" s="24"/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>H22+I22</f>
        <v>74665</v>
      </c>
      <c r="I23" s="19">
        <v>14933</v>
      </c>
      <c r="J23" s="20">
        <f t="shared" si="3"/>
        <v>1.47E-2</v>
      </c>
      <c r="K23" s="18">
        <f t="shared" si="4"/>
        <v>91.46</v>
      </c>
      <c r="L23" s="21">
        <f t="shared" si="5"/>
        <v>89689.46</v>
      </c>
      <c r="M23" s="21"/>
      <c r="N23" s="44"/>
    </row>
    <row r="24" spans="2:14" ht="15.75" thickBot="1">
      <c r="B24" s="2" t="s">
        <v>31</v>
      </c>
      <c r="C24" s="24"/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ref="H24:H65" si="7">H23+I23</f>
        <v>89598</v>
      </c>
      <c r="I24" s="19">
        <v>14933</v>
      </c>
      <c r="J24" s="20">
        <f t="shared" si="3"/>
        <v>1.47E-2</v>
      </c>
      <c r="K24" s="18">
        <f t="shared" si="4"/>
        <v>109.76</v>
      </c>
      <c r="L24" s="21">
        <f t="shared" si="5"/>
        <v>104640.76</v>
      </c>
      <c r="M24" s="21"/>
      <c r="N24" s="44"/>
    </row>
    <row r="25" spans="2:14" ht="15.75" thickBot="1">
      <c r="B25" s="2" t="s">
        <v>28</v>
      </c>
      <c r="C25" s="24"/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7"/>
        <v>104531</v>
      </c>
      <c r="I25" s="19">
        <v>14933</v>
      </c>
      <c r="J25" s="20">
        <f t="shared" si="3"/>
        <v>1.47E-2</v>
      </c>
      <c r="K25" s="18">
        <f t="shared" si="4"/>
        <v>128.05000000000001</v>
      </c>
      <c r="L25" s="21">
        <f t="shared" si="5"/>
        <v>119592.05</v>
      </c>
      <c r="M25" s="21"/>
      <c r="N25" s="44"/>
    </row>
    <row r="26" spans="2:14" ht="15.7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7"/>
        <v>119464</v>
      </c>
      <c r="I26" s="19">
        <v>14933</v>
      </c>
      <c r="J26" s="20">
        <f t="shared" si="3"/>
        <v>1.47E-2</v>
      </c>
      <c r="K26" s="18">
        <f t="shared" si="4"/>
        <v>146.34</v>
      </c>
      <c r="L26" s="21">
        <f t="shared" si="5"/>
        <v>134543.34</v>
      </c>
      <c r="M26" s="21"/>
      <c r="N26" s="44"/>
    </row>
    <row r="27" spans="2:14" ht="15.7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7"/>
        <v>134397</v>
      </c>
      <c r="I27" s="19">
        <v>14933</v>
      </c>
      <c r="J27" s="20">
        <f t="shared" si="3"/>
        <v>1.47E-2</v>
      </c>
      <c r="K27" s="18">
        <f t="shared" si="4"/>
        <v>164.64</v>
      </c>
      <c r="L27" s="21">
        <f t="shared" si="5"/>
        <v>149494.64000000001</v>
      </c>
      <c r="M27" s="21"/>
      <c r="N27" s="44"/>
    </row>
    <row r="28" spans="2:14" ht="15.7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7"/>
        <v>149330</v>
      </c>
      <c r="I28" s="19">
        <v>14933</v>
      </c>
      <c r="J28" s="20">
        <f t="shared" si="3"/>
        <v>1.47E-2</v>
      </c>
      <c r="K28" s="18">
        <f t="shared" si="4"/>
        <v>182.93</v>
      </c>
      <c r="L28" s="21">
        <f t="shared" si="5"/>
        <v>164445.93</v>
      </c>
      <c r="M28" s="21"/>
      <c r="N28" s="44"/>
    </row>
    <row r="29" spans="2:14" ht="15.7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7"/>
        <v>164263</v>
      </c>
      <c r="I29" s="19">
        <v>14933</v>
      </c>
      <c r="J29" s="20">
        <f t="shared" si="3"/>
        <v>1.47E-2</v>
      </c>
      <c r="K29" s="18">
        <f t="shared" si="4"/>
        <v>201.22</v>
      </c>
      <c r="L29" s="21">
        <f t="shared" si="5"/>
        <v>179397.22</v>
      </c>
      <c r="M29" s="21">
        <f>SUM(I18:I29)+SUM(K18:K29)</f>
        <v>180220.4</v>
      </c>
      <c r="N29" s="44"/>
    </row>
    <row r="30" spans="2:14" ht="15.7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7"/>
        <v>179196</v>
      </c>
      <c r="I30" s="19">
        <v>14933</v>
      </c>
      <c r="J30" s="20">
        <f t="shared" si="3"/>
        <v>1.47E-2</v>
      </c>
      <c r="K30" s="18">
        <f t="shared" si="4"/>
        <v>219.52</v>
      </c>
      <c r="L30" s="21">
        <f t="shared" si="5"/>
        <v>194348.52</v>
      </c>
      <c r="M30" s="21"/>
      <c r="N30" s="44"/>
    </row>
    <row r="31" spans="2:14" ht="15.7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7"/>
        <v>194129</v>
      </c>
      <c r="I31" s="19">
        <v>13971</v>
      </c>
      <c r="J31" s="20">
        <f t="shared" si="3"/>
        <v>1.47E-2</v>
      </c>
      <c r="K31" s="18">
        <f t="shared" si="4"/>
        <v>237.81</v>
      </c>
      <c r="L31" s="21">
        <f t="shared" si="5"/>
        <v>208337.81</v>
      </c>
      <c r="M31" s="21"/>
      <c r="N31" s="44"/>
    </row>
    <row r="32" spans="2:14" ht="15.7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7"/>
        <v>208100</v>
      </c>
      <c r="I32" s="19">
        <v>13009</v>
      </c>
      <c r="J32" s="20">
        <f t="shared" si="3"/>
        <v>1.47E-2</v>
      </c>
      <c r="K32" s="18">
        <f t="shared" si="4"/>
        <v>254.92</v>
      </c>
      <c r="L32" s="21">
        <f t="shared" si="5"/>
        <v>221363.92</v>
      </c>
      <c r="M32" s="21"/>
      <c r="N32" s="44"/>
    </row>
    <row r="33" spans="2:14" ht="15.7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7"/>
        <v>221109</v>
      </c>
      <c r="I33" s="19">
        <v>13971</v>
      </c>
      <c r="J33" s="20">
        <f t="shared" si="3"/>
        <v>1.47E-2</v>
      </c>
      <c r="K33" s="18">
        <f t="shared" si="4"/>
        <v>270.86</v>
      </c>
      <c r="L33" s="21">
        <f t="shared" si="5"/>
        <v>235350.86</v>
      </c>
      <c r="M33" s="21"/>
      <c r="N33" s="44"/>
    </row>
    <row r="34" spans="2:14" ht="15.7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7"/>
        <v>235080</v>
      </c>
      <c r="I34" s="19">
        <v>13971</v>
      </c>
      <c r="J34" s="20">
        <f t="shared" si="3"/>
        <v>1.47E-2</v>
      </c>
      <c r="K34" s="18">
        <f t="shared" si="4"/>
        <v>287.97000000000003</v>
      </c>
      <c r="L34" s="21">
        <f t="shared" si="5"/>
        <v>249338.97</v>
      </c>
      <c r="M34" s="21"/>
      <c r="N34" s="44"/>
    </row>
    <row r="35" spans="2:14" ht="15.7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7"/>
        <v>249051</v>
      </c>
      <c r="I35" s="19">
        <v>13971</v>
      </c>
      <c r="J35" s="20">
        <f t="shared" si="3"/>
        <v>1.47E-2</v>
      </c>
      <c r="K35" s="18">
        <f t="shared" si="4"/>
        <v>305.08999999999997</v>
      </c>
      <c r="L35" s="21">
        <f t="shared" si="5"/>
        <v>263327.09000000003</v>
      </c>
      <c r="M35" s="21"/>
      <c r="N35" s="44"/>
    </row>
    <row r="36" spans="2:14" ht="15.7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7"/>
        <v>263022</v>
      </c>
      <c r="I36" s="19">
        <v>13971</v>
      </c>
      <c r="J36" s="20">
        <f t="shared" si="3"/>
        <v>1.47E-2</v>
      </c>
      <c r="K36" s="18">
        <f t="shared" si="4"/>
        <v>322.2</v>
      </c>
      <c r="L36" s="21">
        <f t="shared" si="5"/>
        <v>277315.20000000001</v>
      </c>
      <c r="M36" s="21"/>
      <c r="N36" s="44"/>
    </row>
    <row r="37" spans="2:14" ht="15.7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7"/>
        <v>276993</v>
      </c>
      <c r="I37" s="19">
        <v>13971</v>
      </c>
      <c r="J37" s="20">
        <f t="shared" si="3"/>
        <v>1.47E-2</v>
      </c>
      <c r="K37" s="18">
        <f t="shared" si="4"/>
        <v>339.32</v>
      </c>
      <c r="L37" s="21">
        <f t="shared" si="5"/>
        <v>291303.32</v>
      </c>
      <c r="M37" s="21"/>
      <c r="N37" s="44"/>
    </row>
    <row r="38" spans="2:14" ht="15.7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7"/>
        <v>290964</v>
      </c>
      <c r="I38" s="19">
        <v>13971</v>
      </c>
      <c r="J38" s="20">
        <f t="shared" si="3"/>
        <v>1.47E-2</v>
      </c>
      <c r="K38" s="18">
        <f t="shared" si="4"/>
        <v>356.43</v>
      </c>
      <c r="L38" s="21">
        <f t="shared" si="5"/>
        <v>305291.43</v>
      </c>
      <c r="M38" s="21"/>
      <c r="N38" s="44"/>
    </row>
    <row r="39" spans="2:14" ht="15.7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7"/>
        <v>304935</v>
      </c>
      <c r="I39" s="19">
        <v>13971</v>
      </c>
      <c r="J39" s="20">
        <f t="shared" si="3"/>
        <v>1.47E-2</v>
      </c>
      <c r="K39" s="18">
        <f t="shared" si="4"/>
        <v>373.55</v>
      </c>
      <c r="L39" s="21">
        <f t="shared" si="5"/>
        <v>319279.55</v>
      </c>
      <c r="M39" s="21"/>
      <c r="N39" s="44"/>
    </row>
    <row r="40" spans="2:14" ht="15.7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7"/>
        <v>318906</v>
      </c>
      <c r="I40" s="19">
        <v>13971</v>
      </c>
      <c r="J40" s="20">
        <f t="shared" si="3"/>
        <v>1.47E-2</v>
      </c>
      <c r="K40" s="18">
        <f t="shared" si="4"/>
        <v>390.66</v>
      </c>
      <c r="L40" s="21">
        <f t="shared" si="5"/>
        <v>333267.65999999997</v>
      </c>
      <c r="M40" s="21"/>
      <c r="N40" s="44"/>
    </row>
    <row r="41" spans="2:14" ht="15.7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7"/>
        <v>332877</v>
      </c>
      <c r="I41" s="19">
        <v>13971</v>
      </c>
      <c r="J41" s="20">
        <f t="shared" si="3"/>
        <v>1.47E-2</v>
      </c>
      <c r="K41" s="18">
        <f t="shared" si="4"/>
        <v>407.77</v>
      </c>
      <c r="L41" s="21">
        <f t="shared" si="5"/>
        <v>347255.77</v>
      </c>
      <c r="M41" s="21">
        <f>SUM(I30:I41)+SUM(K30:K41)</f>
        <v>171418.1</v>
      </c>
      <c r="N41" s="44"/>
    </row>
    <row r="42" spans="2:14" ht="15.7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7"/>
        <v>346848</v>
      </c>
      <c r="I42" s="19">
        <v>13810</v>
      </c>
      <c r="J42" s="20">
        <f t="shared" si="3"/>
        <v>1.47E-2</v>
      </c>
      <c r="K42" s="18">
        <f t="shared" si="4"/>
        <v>424.89</v>
      </c>
      <c r="L42" s="21">
        <f t="shared" si="5"/>
        <v>361082.89</v>
      </c>
      <c r="M42" s="21"/>
      <c r="N42" s="44"/>
    </row>
    <row r="43" spans="2:14" ht="15.7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 t="shared" si="7"/>
        <v>360658</v>
      </c>
      <c r="I43" s="19">
        <v>13810</v>
      </c>
      <c r="J43" s="20">
        <f t="shared" si="3"/>
        <v>1.47E-2</v>
      </c>
      <c r="K43" s="18">
        <f t="shared" si="4"/>
        <v>441.81</v>
      </c>
      <c r="L43" s="21">
        <f t="shared" si="5"/>
        <v>374909.81</v>
      </c>
      <c r="M43" s="21"/>
      <c r="N43" s="44"/>
    </row>
    <row r="44" spans="2:14" ht="15.7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si="7"/>
        <v>374468</v>
      </c>
      <c r="I44" s="19">
        <v>13810</v>
      </c>
      <c r="J44" s="20">
        <f t="shared" si="3"/>
        <v>1.47E-2</v>
      </c>
      <c r="K44" s="18">
        <f t="shared" si="4"/>
        <v>458.72</v>
      </c>
      <c r="L44" s="21">
        <f t="shared" si="5"/>
        <v>388736.72</v>
      </c>
      <c r="M44" s="21"/>
      <c r="N44" s="44"/>
    </row>
    <row r="45" spans="2:14" ht="15.7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7"/>
        <v>388278</v>
      </c>
      <c r="I45" s="19">
        <v>13810</v>
      </c>
      <c r="J45" s="20">
        <f t="shared" si="3"/>
        <v>1.47E-2</v>
      </c>
      <c r="K45" s="18">
        <f t="shared" si="4"/>
        <v>475.64</v>
      </c>
      <c r="L45" s="21">
        <f t="shared" si="5"/>
        <v>402563.64</v>
      </c>
      <c r="M45" s="21"/>
      <c r="N45" s="44"/>
    </row>
    <row r="46" spans="2:14" ht="15.7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7"/>
        <v>402088</v>
      </c>
      <c r="I46" s="19">
        <v>13810</v>
      </c>
      <c r="J46" s="20">
        <f t="shared" si="3"/>
        <v>1.47E-2</v>
      </c>
      <c r="K46" s="18">
        <f t="shared" si="4"/>
        <v>492.56</v>
      </c>
      <c r="L46" s="21">
        <f t="shared" si="5"/>
        <v>416390.56</v>
      </c>
      <c r="M46" s="21"/>
      <c r="N46" s="44"/>
    </row>
    <row r="47" spans="2:14" ht="15.7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7"/>
        <v>415898</v>
      </c>
      <c r="I47" s="19">
        <v>13810</v>
      </c>
      <c r="J47" s="20">
        <f t="shared" si="3"/>
        <v>1.47E-2</v>
      </c>
      <c r="K47" s="18">
        <f t="shared" si="4"/>
        <v>509.48</v>
      </c>
      <c r="L47" s="21">
        <f t="shared" si="5"/>
        <v>430217.48</v>
      </c>
      <c r="M47" s="21"/>
      <c r="N47" s="44"/>
    </row>
    <row r="48" spans="2:14" ht="15.7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7"/>
        <v>429708</v>
      </c>
      <c r="I48" s="19">
        <v>13810</v>
      </c>
      <c r="J48" s="20">
        <f t="shared" si="3"/>
        <v>1.47E-2</v>
      </c>
      <c r="K48" s="18">
        <f t="shared" si="4"/>
        <v>526.39</v>
      </c>
      <c r="L48" s="21">
        <f t="shared" si="5"/>
        <v>444044.39</v>
      </c>
      <c r="M48" s="21"/>
      <c r="N48" s="44"/>
    </row>
    <row r="49" spans="4:14" ht="15.7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7"/>
        <v>443518</v>
      </c>
      <c r="I49" s="19">
        <v>13810</v>
      </c>
      <c r="J49" s="20">
        <f t="shared" si="3"/>
        <v>1.47E-2</v>
      </c>
      <c r="K49" s="18">
        <f t="shared" si="4"/>
        <v>543.30999999999995</v>
      </c>
      <c r="L49" s="21">
        <f t="shared" si="5"/>
        <v>457871.31</v>
      </c>
      <c r="M49" s="21"/>
      <c r="N49" s="44"/>
    </row>
    <row r="50" spans="4:14" ht="15.7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7"/>
        <v>457328</v>
      </c>
      <c r="I50" s="19">
        <v>13810</v>
      </c>
      <c r="J50" s="20">
        <f t="shared" si="3"/>
        <v>1.47E-2</v>
      </c>
      <c r="K50" s="18">
        <f t="shared" si="4"/>
        <v>560.23</v>
      </c>
      <c r="L50" s="21">
        <f t="shared" si="5"/>
        <v>471698.23</v>
      </c>
      <c r="M50" s="21"/>
      <c r="N50" s="44"/>
    </row>
    <row r="51" spans="4:14" ht="15.7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7"/>
        <v>471138</v>
      </c>
      <c r="I51" s="19">
        <v>13810</v>
      </c>
      <c r="J51" s="20">
        <f t="shared" si="3"/>
        <v>1.47E-2</v>
      </c>
      <c r="K51" s="18">
        <f t="shared" si="4"/>
        <v>577.14</v>
      </c>
      <c r="L51" s="21">
        <f t="shared" si="5"/>
        <v>485525.14</v>
      </c>
      <c r="M51" s="21"/>
      <c r="N51" s="44"/>
    </row>
    <row r="52" spans="4:14" ht="15.7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7"/>
        <v>484948</v>
      </c>
      <c r="I52" s="19">
        <v>13810</v>
      </c>
      <c r="J52" s="20">
        <f t="shared" si="3"/>
        <v>1.47E-2</v>
      </c>
      <c r="K52" s="18">
        <f t="shared" si="4"/>
        <v>594.05999999999995</v>
      </c>
      <c r="L52" s="21">
        <f t="shared" si="5"/>
        <v>499352.06</v>
      </c>
      <c r="M52" s="21"/>
      <c r="N52" s="44"/>
    </row>
    <row r="53" spans="4:14" ht="15.7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7"/>
        <v>498758</v>
      </c>
      <c r="I53" s="19">
        <v>13810</v>
      </c>
      <c r="J53" s="20">
        <f t="shared" si="3"/>
        <v>1.47E-2</v>
      </c>
      <c r="K53" s="18">
        <f t="shared" si="4"/>
        <v>610.98</v>
      </c>
      <c r="L53" s="21">
        <f t="shared" si="5"/>
        <v>513178.98</v>
      </c>
      <c r="M53" s="21">
        <f>SUM(I42:I53)+SUM(K42:K53)</f>
        <v>171935.21</v>
      </c>
      <c r="N53" s="44"/>
    </row>
    <row r="54" spans="4:14" ht="15.7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7"/>
        <v>512568</v>
      </c>
      <c r="I54" s="26">
        <f>-(274907+SUM(K6:K53))/12</f>
        <v>-23826.05916666667</v>
      </c>
      <c r="J54" s="20">
        <f t="shared" si="3"/>
        <v>0</v>
      </c>
      <c r="K54" s="18">
        <f t="shared" si="4"/>
        <v>0</v>
      </c>
      <c r="L54" s="21">
        <f t="shared" si="5"/>
        <v>488741.94083333336</v>
      </c>
      <c r="M54" s="21"/>
      <c r="N54" s="44"/>
    </row>
    <row r="55" spans="4:14" ht="15.7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7"/>
        <v>488741.94083333336</v>
      </c>
      <c r="I55" s="26">
        <f>I54</f>
        <v>-23826.05916666667</v>
      </c>
      <c r="J55" s="20">
        <f t="shared" si="3"/>
        <v>0</v>
      </c>
      <c r="K55" s="18">
        <f t="shared" si="4"/>
        <v>0</v>
      </c>
      <c r="L55" s="21">
        <f t="shared" si="5"/>
        <v>464915.88166666671</v>
      </c>
      <c r="M55" s="21"/>
      <c r="N55" s="44"/>
    </row>
    <row r="56" spans="4:14" ht="15.7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7"/>
        <v>464915.88166666671</v>
      </c>
      <c r="I56" s="26">
        <f t="shared" ref="I56:I65" si="8">I55</f>
        <v>-23826.05916666667</v>
      </c>
      <c r="J56" s="20">
        <f t="shared" si="3"/>
        <v>0</v>
      </c>
      <c r="K56" s="18">
        <f t="shared" si="4"/>
        <v>0</v>
      </c>
      <c r="L56" s="21">
        <f t="shared" si="5"/>
        <v>441089.82250000007</v>
      </c>
      <c r="M56" s="21"/>
    </row>
    <row r="57" spans="4:14" ht="15.7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7"/>
        <v>441089.82250000007</v>
      </c>
      <c r="I57" s="26">
        <f t="shared" si="8"/>
        <v>-23826.05916666667</v>
      </c>
      <c r="J57" s="20">
        <f t="shared" si="3"/>
        <v>0</v>
      </c>
      <c r="K57" s="18">
        <f t="shared" si="4"/>
        <v>0</v>
      </c>
      <c r="L57" s="21">
        <f t="shared" si="5"/>
        <v>417263.76333333342</v>
      </c>
      <c r="M57" s="21"/>
    </row>
    <row r="58" spans="4:14" ht="15.7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7"/>
        <v>417263.76333333342</v>
      </c>
      <c r="I58" s="26">
        <f t="shared" si="8"/>
        <v>-23826.05916666667</v>
      </c>
      <c r="J58" s="20">
        <f t="shared" si="3"/>
        <v>0</v>
      </c>
      <c r="K58" s="18">
        <f t="shared" si="4"/>
        <v>0</v>
      </c>
      <c r="L58" s="21">
        <f t="shared" si="5"/>
        <v>393437.70416666678</v>
      </c>
      <c r="M58" s="21"/>
    </row>
    <row r="59" spans="4:14" ht="15.7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7"/>
        <v>393437.70416666678</v>
      </c>
      <c r="I59" s="26">
        <f t="shared" si="8"/>
        <v>-23826.05916666667</v>
      </c>
      <c r="J59" s="20">
        <f t="shared" si="3"/>
        <v>0</v>
      </c>
      <c r="K59" s="18">
        <f t="shared" si="4"/>
        <v>0</v>
      </c>
      <c r="L59" s="21">
        <f t="shared" si="5"/>
        <v>369611.64500000014</v>
      </c>
      <c r="M59" s="21"/>
    </row>
    <row r="60" spans="4:14" ht="15.7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 t="shared" si="7"/>
        <v>369611.64500000014</v>
      </c>
      <c r="I60" s="26">
        <f t="shared" si="8"/>
        <v>-23826.05916666667</v>
      </c>
      <c r="J60" s="20">
        <f t="shared" si="3"/>
        <v>0</v>
      </c>
      <c r="K60" s="18">
        <f t="shared" si="4"/>
        <v>0</v>
      </c>
      <c r="L60" s="21">
        <f t="shared" si="5"/>
        <v>345785.58583333349</v>
      </c>
      <c r="M60" s="21"/>
    </row>
    <row r="61" spans="4:14" ht="15.7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7"/>
        <v>345785.58583333349</v>
      </c>
      <c r="I61" s="26">
        <f t="shared" si="8"/>
        <v>-23826.05916666667</v>
      </c>
      <c r="J61" s="20">
        <f t="shared" si="3"/>
        <v>0</v>
      </c>
      <c r="K61" s="18">
        <f t="shared" si="4"/>
        <v>0</v>
      </c>
      <c r="L61" s="21">
        <f t="shared" si="5"/>
        <v>321959.52666666685</v>
      </c>
      <c r="M61" s="21"/>
    </row>
    <row r="62" spans="4:14" ht="15.7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7"/>
        <v>321959.52666666685</v>
      </c>
      <c r="I62" s="26">
        <f t="shared" si="8"/>
        <v>-23826.05916666667</v>
      </c>
      <c r="J62" s="20">
        <f t="shared" si="3"/>
        <v>0</v>
      </c>
      <c r="K62" s="18">
        <f t="shared" si="4"/>
        <v>0</v>
      </c>
      <c r="L62" s="21">
        <f t="shared" si="5"/>
        <v>298133.4675000002</v>
      </c>
      <c r="M62" s="21"/>
    </row>
    <row r="63" spans="4:14" ht="15.7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7"/>
        <v>298133.4675000002</v>
      </c>
      <c r="I63" s="26">
        <f t="shared" si="8"/>
        <v>-23826.05916666667</v>
      </c>
      <c r="J63" s="20">
        <f t="shared" si="3"/>
        <v>0</v>
      </c>
      <c r="K63" s="18">
        <f t="shared" si="4"/>
        <v>0</v>
      </c>
      <c r="L63" s="21">
        <f t="shared" si="5"/>
        <v>274307.40833333356</v>
      </c>
      <c r="M63" s="21"/>
    </row>
    <row r="64" spans="4:14" ht="15.7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7"/>
        <v>274307.40833333356</v>
      </c>
      <c r="I64" s="26">
        <f t="shared" si="8"/>
        <v>-23826.05916666667</v>
      </c>
      <c r="J64" s="20">
        <f t="shared" si="3"/>
        <v>0</v>
      </c>
      <c r="K64" s="18">
        <f t="shared" si="4"/>
        <v>0</v>
      </c>
      <c r="L64" s="21">
        <f t="shared" si="5"/>
        <v>250481.34916666689</v>
      </c>
      <c r="M64" s="21"/>
    </row>
    <row r="65" spans="4:13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7"/>
        <v>250481.34916666689</v>
      </c>
      <c r="I65" s="26">
        <f t="shared" si="8"/>
        <v>-23826.05916666667</v>
      </c>
      <c r="J65" s="20">
        <f t="shared" si="3"/>
        <v>0</v>
      </c>
      <c r="K65" s="18">
        <f t="shared" si="4"/>
        <v>0</v>
      </c>
      <c r="L65" s="21">
        <f t="shared" si="5"/>
        <v>226655.29000000021</v>
      </c>
      <c r="M65" s="21">
        <f>SUM(I54:I65)+SUM(K54:K65)</f>
        <v>-285912.71000000002</v>
      </c>
    </row>
    <row r="66" spans="4:13" ht="15.75" thickBot="1">
      <c r="D66" s="27"/>
      <c r="E66" s="28"/>
      <c r="H66" s="27"/>
      <c r="I66" s="27"/>
      <c r="J66" s="29"/>
      <c r="K66" s="30"/>
      <c r="L66" s="31"/>
      <c r="M66" s="30"/>
    </row>
    <row r="67" spans="4:13" ht="15.75" thickTop="1">
      <c r="D67" s="4" t="s">
        <v>27</v>
      </c>
      <c r="F67" s="32"/>
      <c r="G67" s="33"/>
      <c r="I67" s="34">
        <f>SUM(I6:I65)</f>
        <v>226655.29000000021</v>
      </c>
      <c r="J67" s="35"/>
      <c r="K67" s="34">
        <f>SUM(K6:K65)</f>
        <v>11005.710000000001</v>
      </c>
      <c r="L67" s="36">
        <f>I67+K67</f>
        <v>237661.0000000002</v>
      </c>
      <c r="M67" s="37">
        <f>SUM(M6:M65)</f>
        <v>237660.99999999994</v>
      </c>
    </row>
    <row r="69" spans="4:13">
      <c r="I69" s="31"/>
    </row>
    <row r="70" spans="4:13">
      <c r="I70" s="31"/>
      <c r="K70" s="31"/>
    </row>
    <row r="71" spans="4:13">
      <c r="K71" s="46"/>
    </row>
    <row r="72" spans="4:13">
      <c r="K72" s="46"/>
    </row>
    <row r="73" spans="4:13">
      <c r="K73" s="46"/>
    </row>
    <row r="76" spans="4:13">
      <c r="J76" s="38"/>
    </row>
    <row r="77" spans="4:13">
      <c r="J77" s="38"/>
    </row>
    <row r="78" spans="4:13">
      <c r="J78" s="38"/>
    </row>
    <row r="79" spans="4:13">
      <c r="J79" s="38"/>
    </row>
    <row r="80" spans="4:13">
      <c r="J80" s="38"/>
    </row>
    <row r="81" spans="10:10">
      <c r="J81" s="38"/>
    </row>
    <row r="82" spans="10:10">
      <c r="J82" s="38"/>
    </row>
    <row r="83" spans="10:10">
      <c r="J83" s="38"/>
    </row>
    <row r="84" spans="10:10">
      <c r="J84" s="38"/>
    </row>
    <row r="85" spans="10:10">
      <c r="J85" s="38"/>
    </row>
    <row r="86" spans="10:10">
      <c r="J86" s="38"/>
    </row>
    <row r="87" spans="10:10">
      <c r="J87" s="38"/>
    </row>
    <row r="88" spans="10:10">
      <c r="J88" s="38"/>
    </row>
    <row r="89" spans="10:10">
      <c r="J89" s="38"/>
    </row>
    <row r="90" spans="10:10">
      <c r="J90" s="38"/>
    </row>
    <row r="91" spans="10:10">
      <c r="J91" s="38"/>
    </row>
    <row r="92" spans="10:10">
      <c r="J92" s="38"/>
    </row>
    <row r="93" spans="10:10">
      <c r="J93" s="38"/>
    </row>
    <row r="94" spans="10:10">
      <c r="J94" s="38"/>
    </row>
    <row r="95" spans="10:10">
      <c r="J95" s="38"/>
    </row>
    <row r="96" spans="10:10">
      <c r="J96" s="38"/>
    </row>
    <row r="97" spans="6:10">
      <c r="J97" s="39"/>
    </row>
    <row r="98" spans="6:10">
      <c r="J98" s="39"/>
    </row>
    <row r="99" spans="6:10">
      <c r="J99" s="39"/>
    </row>
    <row r="100" spans="6:10">
      <c r="J100" s="39"/>
    </row>
    <row r="101" spans="6:10">
      <c r="J101" s="39"/>
    </row>
    <row r="102" spans="6:10">
      <c r="J102" s="40"/>
    </row>
    <row r="103" spans="6:10">
      <c r="F103" s="41"/>
    </row>
  </sheetData>
  <mergeCells count="1">
    <mergeCell ref="D1:M1"/>
  </mergeCells>
  <conditionalFormatting sqref="C42 C13:C25">
    <cfRule type="cellIs" dxfId="2" priority="1" stopIfTrue="1" operator="notEqual">
      <formula>0.0147</formula>
    </cfRule>
  </conditionalFormatting>
  <pageMargins left="0.7" right="0.7" top="0.75" bottom="0.75" header="0.3" footer="0.3"/>
  <pageSetup scale="55" orientation="portrait" r:id="rId1"/>
  <ignoredErrors>
    <ignoredError sqref="I54:I6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O103"/>
  <sheetViews>
    <sheetView zoomScale="80" zoomScaleNormal="80" workbookViewId="0">
      <pane ySplit="4" topLeftCell="A47" activePane="bottomLeft" state="frozen"/>
      <selection activeCell="I101" sqref="I101"/>
      <selection pane="bottomLeft" activeCell="J70" sqref="J70"/>
    </sheetView>
  </sheetViews>
  <sheetFormatPr defaultRowHeight="15"/>
  <cols>
    <col min="1" max="1" width="1.85546875" style="1" customWidth="1"/>
    <col min="2" max="2" width="14.5703125" style="2" customWidth="1"/>
    <col min="3" max="3" width="20" style="2" customWidth="1"/>
    <col min="4" max="4" width="9.42578125" style="1" bestFit="1" customWidth="1"/>
    <col min="5" max="5" width="6.140625" style="3" customWidth="1"/>
    <col min="6" max="6" width="7.7109375" style="3" bestFit="1" customWidth="1"/>
    <col min="7" max="7" width="8.5703125" style="1" customWidth="1"/>
    <col min="8" max="8" width="18.7109375" style="1" customWidth="1"/>
    <col min="9" max="11" width="17.5703125" style="1" customWidth="1"/>
    <col min="12" max="12" width="8.7109375" style="1" customWidth="1"/>
    <col min="13" max="13" width="13.7109375" style="1" customWidth="1"/>
    <col min="14" max="15" width="15.7109375" style="1" customWidth="1"/>
    <col min="16" max="16384" width="9.140625" style="1"/>
  </cols>
  <sheetData>
    <row r="1" spans="2:15"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>
      <c r="H2" s="4" t="s">
        <v>38</v>
      </c>
    </row>
    <row r="3" spans="2:15">
      <c r="G3" s="5"/>
      <c r="I3" s="4"/>
      <c r="J3" s="4"/>
      <c r="K3" s="4"/>
      <c r="L3" s="4"/>
      <c r="M3" s="4"/>
      <c r="N3" s="4"/>
      <c r="O3" s="4"/>
    </row>
    <row r="4" spans="2:15" ht="39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7" t="s">
        <v>32</v>
      </c>
      <c r="J4" s="7" t="s">
        <v>33</v>
      </c>
      <c r="K4" s="7" t="s">
        <v>34</v>
      </c>
      <c r="L4" s="8" t="s">
        <v>7</v>
      </c>
      <c r="M4" s="6" t="s">
        <v>8</v>
      </c>
      <c r="N4" s="7" t="s">
        <v>9</v>
      </c>
      <c r="O4" s="7" t="s">
        <v>10</v>
      </c>
    </row>
    <row r="5" spans="2:15" ht="15.75" thickBot="1">
      <c r="B5" s="12"/>
      <c r="C5" s="13"/>
      <c r="D5" s="6"/>
      <c r="E5" s="14"/>
      <c r="F5" s="14"/>
      <c r="G5" s="11"/>
      <c r="H5" s="7"/>
      <c r="I5" s="7"/>
      <c r="J5" s="7"/>
      <c r="K5" s="7"/>
      <c r="L5" s="7"/>
      <c r="M5" s="6"/>
      <c r="N5" s="7"/>
      <c r="O5" s="7"/>
    </row>
    <row r="6" spans="2:15" ht="15.7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19">
        <f>16252/12</f>
        <v>1354.3333333333333</v>
      </c>
      <c r="K6" s="42">
        <f>H6+I6+J6</f>
        <v>1354.3333333333333</v>
      </c>
      <c r="L6" s="20">
        <f>VLOOKUP(G6,$B$4:$C$25,2)</f>
        <v>5.4999999999999997E-3</v>
      </c>
      <c r="M6" s="18">
        <f>ROUND(H6*L6/12,2)</f>
        <v>0</v>
      </c>
      <c r="N6" s="21">
        <f>K6+M6</f>
        <v>1354.3333333333333</v>
      </c>
      <c r="O6" s="21"/>
    </row>
    <row r="7" spans="2:15" ht="15.7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K6</f>
        <v>1354.3333333333333</v>
      </c>
      <c r="I7" s="19"/>
      <c r="J7" s="19">
        <f>J6</f>
        <v>1354.3333333333333</v>
      </c>
      <c r="K7" s="42">
        <f t="shared" ref="K7:K64" si="3">H7+I7+J7</f>
        <v>2708.6666666666665</v>
      </c>
      <c r="L7" s="20">
        <f t="shared" ref="L7:L65" si="4">VLOOKUP(G7,$B$4:$C$25,2)</f>
        <v>5.4999999999999997E-3</v>
      </c>
      <c r="M7" s="18">
        <f>ROUND(H7*L7/12,2)</f>
        <v>0.62</v>
      </c>
      <c r="N7" s="21">
        <f>K7+M7</f>
        <v>2709.2866666666664</v>
      </c>
      <c r="O7" s="21"/>
    </row>
    <row r="8" spans="2:15" ht="15.7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65" si="5">K7</f>
        <v>2708.6666666666665</v>
      </c>
      <c r="I8" s="19"/>
      <c r="J8" s="19">
        <f t="shared" ref="J8:J17" si="6">J7</f>
        <v>1354.3333333333333</v>
      </c>
      <c r="K8" s="42">
        <f t="shared" si="3"/>
        <v>4063</v>
      </c>
      <c r="L8" s="20">
        <f t="shared" si="4"/>
        <v>5.4999999999999997E-3</v>
      </c>
      <c r="M8" s="18">
        <f>ROUND(H8*L8/12,2)</f>
        <v>1.24</v>
      </c>
      <c r="N8" s="21">
        <f t="shared" ref="N8:N64" si="7">K8+M8</f>
        <v>4064.24</v>
      </c>
      <c r="O8" s="21"/>
    </row>
    <row r="9" spans="2:15" ht="15.7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5"/>
        <v>4063</v>
      </c>
      <c r="I9" s="19"/>
      <c r="J9" s="19">
        <f t="shared" si="6"/>
        <v>1354.3333333333333</v>
      </c>
      <c r="K9" s="42">
        <f t="shared" si="3"/>
        <v>5417.333333333333</v>
      </c>
      <c r="L9" s="20">
        <f t="shared" si="4"/>
        <v>5.4999999999999997E-3</v>
      </c>
      <c r="M9" s="18">
        <f>ROUND(H9*L9/12,2)</f>
        <v>1.86</v>
      </c>
      <c r="N9" s="21">
        <f t="shared" si="7"/>
        <v>5419.1933333333327</v>
      </c>
      <c r="O9" s="21"/>
    </row>
    <row r="10" spans="2:15" ht="15.7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5"/>
        <v>5417.333333333333</v>
      </c>
      <c r="I10" s="19"/>
      <c r="J10" s="19">
        <f t="shared" si="6"/>
        <v>1354.3333333333333</v>
      </c>
      <c r="K10" s="42">
        <f t="shared" si="3"/>
        <v>6771.6666666666661</v>
      </c>
      <c r="L10" s="20">
        <f t="shared" si="4"/>
        <v>5.4999999999999997E-3</v>
      </c>
      <c r="M10" s="18">
        <f t="shared" ref="M10:M64" si="8">ROUND(H10*L10/12,2)</f>
        <v>2.48</v>
      </c>
      <c r="N10" s="21">
        <f t="shared" si="7"/>
        <v>6774.1466666666656</v>
      </c>
      <c r="O10" s="21"/>
    </row>
    <row r="11" spans="2:15" ht="15.7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5"/>
        <v>6771.6666666666661</v>
      </c>
      <c r="I11" s="19"/>
      <c r="J11" s="19">
        <f t="shared" si="6"/>
        <v>1354.3333333333333</v>
      </c>
      <c r="K11" s="42">
        <f t="shared" si="3"/>
        <v>8125.9999999999991</v>
      </c>
      <c r="L11" s="20">
        <f t="shared" si="4"/>
        <v>5.4999999999999997E-3</v>
      </c>
      <c r="M11" s="18">
        <f t="shared" si="8"/>
        <v>3.1</v>
      </c>
      <c r="N11" s="21">
        <f t="shared" si="7"/>
        <v>8129.0999999999995</v>
      </c>
      <c r="O11" s="21"/>
    </row>
    <row r="12" spans="2:15" ht="15.7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5"/>
        <v>8125.9999999999991</v>
      </c>
      <c r="I12" s="19"/>
      <c r="J12" s="19">
        <f t="shared" si="6"/>
        <v>1354.3333333333333</v>
      </c>
      <c r="K12" s="42">
        <f t="shared" si="3"/>
        <v>9480.3333333333321</v>
      </c>
      <c r="L12" s="20">
        <f t="shared" si="4"/>
        <v>8.8999999999999999E-3</v>
      </c>
      <c r="M12" s="18">
        <f t="shared" si="8"/>
        <v>6.03</v>
      </c>
      <c r="N12" s="21">
        <f t="shared" si="7"/>
        <v>9486.3633333333328</v>
      </c>
      <c r="O12" s="21"/>
    </row>
    <row r="13" spans="2:15" ht="15.7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5"/>
        <v>9480.3333333333321</v>
      </c>
      <c r="I13" s="19"/>
      <c r="J13" s="19">
        <f t="shared" si="6"/>
        <v>1354.3333333333333</v>
      </c>
      <c r="K13" s="42">
        <f t="shared" si="3"/>
        <v>10834.666666666666</v>
      </c>
      <c r="L13" s="20">
        <f t="shared" si="4"/>
        <v>8.8999999999999999E-3</v>
      </c>
      <c r="M13" s="18">
        <f t="shared" si="8"/>
        <v>7.03</v>
      </c>
      <c r="N13" s="21">
        <f t="shared" si="7"/>
        <v>10841.696666666667</v>
      </c>
      <c r="O13" s="21"/>
    </row>
    <row r="14" spans="2:15" ht="15.7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5"/>
        <v>10834.666666666666</v>
      </c>
      <c r="I14" s="19"/>
      <c r="J14" s="19">
        <f t="shared" si="6"/>
        <v>1354.3333333333333</v>
      </c>
      <c r="K14" s="42">
        <f t="shared" si="3"/>
        <v>12189</v>
      </c>
      <c r="L14" s="20">
        <f t="shared" si="4"/>
        <v>8.8999999999999999E-3</v>
      </c>
      <c r="M14" s="18">
        <f t="shared" si="8"/>
        <v>8.0399999999999991</v>
      </c>
      <c r="N14" s="21">
        <f t="shared" si="7"/>
        <v>12197.04</v>
      </c>
      <c r="O14" s="21"/>
    </row>
    <row r="15" spans="2:15" ht="15.7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5"/>
        <v>12189</v>
      </c>
      <c r="I15" s="19"/>
      <c r="J15" s="19">
        <f t="shared" si="6"/>
        <v>1354.3333333333333</v>
      </c>
      <c r="K15" s="42">
        <f t="shared" si="3"/>
        <v>13543.333333333334</v>
      </c>
      <c r="L15" s="20">
        <f t="shared" si="4"/>
        <v>1.2E-2</v>
      </c>
      <c r="M15" s="18">
        <f t="shared" si="8"/>
        <v>12.19</v>
      </c>
      <c r="N15" s="21">
        <f t="shared" si="7"/>
        <v>13555.523333333334</v>
      </c>
      <c r="O15" s="21"/>
    </row>
    <row r="16" spans="2:15" ht="15.7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5"/>
        <v>13543.333333333334</v>
      </c>
      <c r="I16" s="19"/>
      <c r="J16" s="19">
        <f t="shared" si="6"/>
        <v>1354.3333333333333</v>
      </c>
      <c r="K16" s="42">
        <f t="shared" si="3"/>
        <v>14897.666666666668</v>
      </c>
      <c r="L16" s="20">
        <f t="shared" si="4"/>
        <v>1.2E-2</v>
      </c>
      <c r="M16" s="18">
        <f t="shared" si="8"/>
        <v>13.54</v>
      </c>
      <c r="N16" s="21">
        <f t="shared" si="7"/>
        <v>14911.206666666669</v>
      </c>
      <c r="O16" s="21"/>
    </row>
    <row r="17" spans="2:15" ht="15.7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5"/>
        <v>14897.666666666668</v>
      </c>
      <c r="I17" s="19"/>
      <c r="J17" s="19">
        <f t="shared" si="6"/>
        <v>1354.3333333333333</v>
      </c>
      <c r="K17" s="42">
        <f t="shared" si="3"/>
        <v>16252.000000000002</v>
      </c>
      <c r="L17" s="20">
        <f t="shared" si="4"/>
        <v>1.2E-2</v>
      </c>
      <c r="M17" s="18">
        <f t="shared" si="8"/>
        <v>14.9</v>
      </c>
      <c r="N17" s="21">
        <f t="shared" si="7"/>
        <v>16266.900000000001</v>
      </c>
      <c r="O17" s="21">
        <f>SUM(I6:I17)+SUM(J6:J17)+SUM(M6:M17)</f>
        <v>16323.030000000002</v>
      </c>
    </row>
    <row r="18" spans="2:15" ht="15.7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5"/>
        <v>16252.000000000002</v>
      </c>
      <c r="I18" s="19"/>
      <c r="J18" s="19">
        <f>32504/12</f>
        <v>2708.6666666666665</v>
      </c>
      <c r="K18" s="42">
        <f t="shared" si="3"/>
        <v>18960.666666666668</v>
      </c>
      <c r="L18" s="20">
        <f t="shared" si="4"/>
        <v>1.47E-2</v>
      </c>
      <c r="M18" s="18">
        <f>ROUND(H18*L18/12,2)</f>
        <v>19.91</v>
      </c>
      <c r="N18" s="21">
        <f t="shared" si="7"/>
        <v>18980.576666666668</v>
      </c>
      <c r="O18" s="21"/>
    </row>
    <row r="19" spans="2:15" ht="15.7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5"/>
        <v>18960.666666666668</v>
      </c>
      <c r="I19" s="19"/>
      <c r="J19" s="19">
        <f>J18</f>
        <v>2708.6666666666665</v>
      </c>
      <c r="K19" s="42">
        <f t="shared" si="3"/>
        <v>21669.333333333336</v>
      </c>
      <c r="L19" s="20">
        <f t="shared" si="4"/>
        <v>1.47E-2</v>
      </c>
      <c r="M19" s="18">
        <f t="shared" si="8"/>
        <v>23.23</v>
      </c>
      <c r="N19" s="21">
        <f t="shared" si="7"/>
        <v>21692.563333333335</v>
      </c>
      <c r="O19" s="21"/>
    </row>
    <row r="20" spans="2:15" ht="15.7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5"/>
        <v>21669.333333333336</v>
      </c>
      <c r="I20" s="19"/>
      <c r="J20" s="19">
        <f t="shared" ref="J20:J64" si="9">J19</f>
        <v>2708.6666666666665</v>
      </c>
      <c r="K20" s="42">
        <f t="shared" si="3"/>
        <v>24378.000000000004</v>
      </c>
      <c r="L20" s="20">
        <f t="shared" si="4"/>
        <v>1.47E-2</v>
      </c>
      <c r="M20" s="18">
        <f t="shared" si="8"/>
        <v>26.54</v>
      </c>
      <c r="N20" s="21">
        <f t="shared" si="7"/>
        <v>24404.540000000005</v>
      </c>
      <c r="O20" s="21"/>
    </row>
    <row r="21" spans="2:15" ht="15.7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5"/>
        <v>24378.000000000004</v>
      </c>
      <c r="I21" s="19"/>
      <c r="J21" s="19">
        <f t="shared" si="9"/>
        <v>2708.6666666666665</v>
      </c>
      <c r="K21" s="42">
        <f t="shared" si="3"/>
        <v>27086.666666666672</v>
      </c>
      <c r="L21" s="20">
        <f t="shared" si="4"/>
        <v>1.47E-2</v>
      </c>
      <c r="M21" s="18">
        <f t="shared" si="8"/>
        <v>29.86</v>
      </c>
      <c r="N21" s="21">
        <f t="shared" si="7"/>
        <v>27116.526666666672</v>
      </c>
      <c r="O21" s="21"/>
    </row>
    <row r="22" spans="2:15" ht="15.7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5"/>
        <v>27086.666666666672</v>
      </c>
      <c r="I22" s="19"/>
      <c r="J22" s="19">
        <f t="shared" si="9"/>
        <v>2708.6666666666665</v>
      </c>
      <c r="K22" s="42">
        <f t="shared" si="3"/>
        <v>29795.333333333339</v>
      </c>
      <c r="L22" s="20">
        <f t="shared" si="4"/>
        <v>1.47E-2</v>
      </c>
      <c r="M22" s="18">
        <f t="shared" si="8"/>
        <v>33.18</v>
      </c>
      <c r="N22" s="21">
        <f t="shared" si="7"/>
        <v>29828.51333333334</v>
      </c>
      <c r="O22" s="21"/>
    </row>
    <row r="23" spans="2:15" ht="15.7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 t="shared" si="5"/>
        <v>29795.333333333339</v>
      </c>
      <c r="I23" s="19"/>
      <c r="J23" s="19">
        <f t="shared" si="9"/>
        <v>2708.6666666666665</v>
      </c>
      <c r="K23" s="42">
        <f t="shared" si="3"/>
        <v>32504.000000000007</v>
      </c>
      <c r="L23" s="20">
        <f t="shared" si="4"/>
        <v>1.47E-2</v>
      </c>
      <c r="M23" s="18">
        <f>ROUND(H23*L23/12,2)</f>
        <v>36.5</v>
      </c>
      <c r="N23" s="21">
        <f t="shared" si="7"/>
        <v>32540.500000000007</v>
      </c>
      <c r="O23" s="21"/>
    </row>
    <row r="24" spans="2:15" ht="15.7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si="5"/>
        <v>32504.000000000007</v>
      </c>
      <c r="I24" s="19"/>
      <c r="J24" s="19">
        <f t="shared" si="9"/>
        <v>2708.6666666666665</v>
      </c>
      <c r="K24" s="42">
        <f t="shared" si="3"/>
        <v>35212.666666666672</v>
      </c>
      <c r="L24" s="20">
        <f t="shared" si="4"/>
        <v>1.47E-2</v>
      </c>
      <c r="M24" s="18">
        <f t="shared" si="8"/>
        <v>39.82</v>
      </c>
      <c r="N24" s="21">
        <f t="shared" si="7"/>
        <v>35252.486666666671</v>
      </c>
      <c r="O24" s="21"/>
    </row>
    <row r="25" spans="2:15" ht="15.7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5"/>
        <v>35212.666666666672</v>
      </c>
      <c r="I25" s="19"/>
      <c r="J25" s="19">
        <f t="shared" si="9"/>
        <v>2708.6666666666665</v>
      </c>
      <c r="K25" s="42">
        <f t="shared" si="3"/>
        <v>37921.333333333336</v>
      </c>
      <c r="L25" s="20">
        <f t="shared" si="4"/>
        <v>1.47E-2</v>
      </c>
      <c r="M25" s="18">
        <f t="shared" si="8"/>
        <v>43.14</v>
      </c>
      <c r="N25" s="21">
        <f t="shared" si="7"/>
        <v>37964.473333333335</v>
      </c>
      <c r="O25" s="21"/>
    </row>
    <row r="26" spans="2:15" ht="15.7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5"/>
        <v>37921.333333333336</v>
      </c>
      <c r="I26" s="19"/>
      <c r="J26" s="19">
        <f t="shared" si="9"/>
        <v>2708.6666666666665</v>
      </c>
      <c r="K26" s="42">
        <f t="shared" si="3"/>
        <v>40630</v>
      </c>
      <c r="L26" s="20">
        <f t="shared" si="4"/>
        <v>1.47E-2</v>
      </c>
      <c r="M26" s="18">
        <f t="shared" si="8"/>
        <v>46.45</v>
      </c>
      <c r="N26" s="21">
        <f t="shared" si="7"/>
        <v>40676.449999999997</v>
      </c>
      <c r="O26" s="21"/>
    </row>
    <row r="27" spans="2:15" ht="15.7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5"/>
        <v>40630</v>
      </c>
      <c r="I27" s="19"/>
      <c r="J27" s="19">
        <f t="shared" si="9"/>
        <v>2708.6666666666665</v>
      </c>
      <c r="K27" s="42">
        <f t="shared" si="3"/>
        <v>43338.666666666664</v>
      </c>
      <c r="L27" s="20">
        <f t="shared" si="4"/>
        <v>1.47E-2</v>
      </c>
      <c r="M27" s="18">
        <f t="shared" si="8"/>
        <v>49.77</v>
      </c>
      <c r="N27" s="21">
        <f t="shared" si="7"/>
        <v>43388.436666666661</v>
      </c>
      <c r="O27" s="21"/>
    </row>
    <row r="28" spans="2:15" ht="15.7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5"/>
        <v>43338.666666666664</v>
      </c>
      <c r="I28" s="19"/>
      <c r="J28" s="19">
        <f t="shared" si="9"/>
        <v>2708.6666666666665</v>
      </c>
      <c r="K28" s="42">
        <f t="shared" si="3"/>
        <v>46047.333333333328</v>
      </c>
      <c r="L28" s="20">
        <f t="shared" si="4"/>
        <v>1.47E-2</v>
      </c>
      <c r="M28" s="18">
        <f t="shared" si="8"/>
        <v>53.09</v>
      </c>
      <c r="N28" s="21">
        <f t="shared" si="7"/>
        <v>46100.423333333325</v>
      </c>
      <c r="O28" s="21"/>
    </row>
    <row r="29" spans="2:15" ht="15.7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5"/>
        <v>46047.333333333328</v>
      </c>
      <c r="I29" s="19"/>
      <c r="J29" s="19">
        <f>J28</f>
        <v>2708.6666666666665</v>
      </c>
      <c r="K29" s="42">
        <f t="shared" si="3"/>
        <v>48755.999999999993</v>
      </c>
      <c r="L29" s="20">
        <f t="shared" si="4"/>
        <v>1.47E-2</v>
      </c>
      <c r="M29" s="18">
        <f t="shared" si="8"/>
        <v>56.41</v>
      </c>
      <c r="N29" s="21">
        <f t="shared" si="7"/>
        <v>48812.409999999996</v>
      </c>
      <c r="O29" s="21">
        <f>SUM(I18:I29)+SUM(J18:J29)+SUM(M18:M29)</f>
        <v>32961.9</v>
      </c>
    </row>
    <row r="30" spans="2:15" ht="15.7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5"/>
        <v>48755.999999999993</v>
      </c>
      <c r="I30" s="19"/>
      <c r="J30" s="19">
        <f>32504/12</f>
        <v>2708.6666666666665</v>
      </c>
      <c r="K30" s="42">
        <f t="shared" si="3"/>
        <v>51464.666666666657</v>
      </c>
      <c r="L30" s="20">
        <f t="shared" si="4"/>
        <v>1.47E-2</v>
      </c>
      <c r="M30" s="18">
        <f t="shared" si="8"/>
        <v>59.73</v>
      </c>
      <c r="N30" s="21">
        <f t="shared" si="7"/>
        <v>51524.39666666666</v>
      </c>
      <c r="O30" s="21"/>
    </row>
    <row r="31" spans="2:15" ht="15.7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5"/>
        <v>51464.666666666657</v>
      </c>
      <c r="I31" s="19"/>
      <c r="J31" s="19">
        <f>J30</f>
        <v>2708.6666666666665</v>
      </c>
      <c r="K31" s="42">
        <f t="shared" si="3"/>
        <v>54173.333333333321</v>
      </c>
      <c r="L31" s="20">
        <f t="shared" si="4"/>
        <v>1.47E-2</v>
      </c>
      <c r="M31" s="18">
        <f t="shared" si="8"/>
        <v>63.04</v>
      </c>
      <c r="N31" s="21">
        <f t="shared" si="7"/>
        <v>54236.373333333322</v>
      </c>
      <c r="O31" s="21"/>
    </row>
    <row r="32" spans="2:15" ht="15.7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5"/>
        <v>54173.333333333321</v>
      </c>
      <c r="I32" s="19"/>
      <c r="J32" s="19">
        <f t="shared" si="9"/>
        <v>2708.6666666666665</v>
      </c>
      <c r="K32" s="42">
        <f t="shared" si="3"/>
        <v>56881.999999999985</v>
      </c>
      <c r="L32" s="20">
        <f t="shared" si="4"/>
        <v>1.47E-2</v>
      </c>
      <c r="M32" s="18">
        <f t="shared" si="8"/>
        <v>66.36</v>
      </c>
      <c r="N32" s="21">
        <f t="shared" si="7"/>
        <v>56948.359999999986</v>
      </c>
      <c r="O32" s="21"/>
    </row>
    <row r="33" spans="2:15" ht="15.7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5"/>
        <v>56881.999999999985</v>
      </c>
      <c r="I33" s="19"/>
      <c r="J33" s="19">
        <f t="shared" si="9"/>
        <v>2708.6666666666665</v>
      </c>
      <c r="K33" s="42">
        <f t="shared" si="3"/>
        <v>59590.66666666665</v>
      </c>
      <c r="L33" s="20">
        <f t="shared" si="4"/>
        <v>1.47E-2</v>
      </c>
      <c r="M33" s="25">
        <f t="shared" si="8"/>
        <v>69.680000000000007</v>
      </c>
      <c r="N33" s="21">
        <f t="shared" si="7"/>
        <v>59660.34666666665</v>
      </c>
      <c r="O33" s="21"/>
    </row>
    <row r="34" spans="2:15" ht="15.7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5"/>
        <v>59590.66666666665</v>
      </c>
      <c r="I34" s="19"/>
      <c r="J34" s="19">
        <f t="shared" si="9"/>
        <v>2708.6666666666665</v>
      </c>
      <c r="K34" s="42">
        <f t="shared" si="3"/>
        <v>62299.333333333314</v>
      </c>
      <c r="L34" s="20">
        <f t="shared" si="4"/>
        <v>1.47E-2</v>
      </c>
      <c r="M34" s="18">
        <f t="shared" si="8"/>
        <v>73</v>
      </c>
      <c r="N34" s="21">
        <f t="shared" si="7"/>
        <v>62372.333333333314</v>
      </c>
      <c r="O34" s="21"/>
    </row>
    <row r="35" spans="2:15" ht="15.7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5"/>
        <v>62299.333333333314</v>
      </c>
      <c r="I35" s="19"/>
      <c r="J35" s="19">
        <f t="shared" si="9"/>
        <v>2708.6666666666665</v>
      </c>
      <c r="K35" s="42">
        <f t="shared" si="3"/>
        <v>65007.999999999978</v>
      </c>
      <c r="L35" s="20">
        <f t="shared" si="4"/>
        <v>1.47E-2</v>
      </c>
      <c r="M35" s="18">
        <f t="shared" si="8"/>
        <v>76.319999999999993</v>
      </c>
      <c r="N35" s="21">
        <f t="shared" si="7"/>
        <v>65084.319999999978</v>
      </c>
      <c r="O35" s="21"/>
    </row>
    <row r="36" spans="2:15" ht="15.7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5"/>
        <v>65007.999999999978</v>
      </c>
      <c r="I36" s="19"/>
      <c r="J36" s="19">
        <f t="shared" si="9"/>
        <v>2708.6666666666665</v>
      </c>
      <c r="K36" s="42">
        <f t="shared" si="3"/>
        <v>67716.666666666642</v>
      </c>
      <c r="L36" s="20">
        <f t="shared" si="4"/>
        <v>1.47E-2</v>
      </c>
      <c r="M36" s="18">
        <f t="shared" si="8"/>
        <v>79.63</v>
      </c>
      <c r="N36" s="21">
        <f t="shared" si="7"/>
        <v>67796.296666666647</v>
      </c>
      <c r="O36" s="21"/>
    </row>
    <row r="37" spans="2:15" ht="15.7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5"/>
        <v>67716.666666666642</v>
      </c>
      <c r="I37" s="19"/>
      <c r="J37" s="19">
        <f t="shared" si="9"/>
        <v>2708.6666666666665</v>
      </c>
      <c r="K37" s="42">
        <f t="shared" si="3"/>
        <v>70425.333333333314</v>
      </c>
      <c r="L37" s="20">
        <f t="shared" si="4"/>
        <v>1.47E-2</v>
      </c>
      <c r="M37" s="18">
        <f t="shared" si="8"/>
        <v>82.95</v>
      </c>
      <c r="N37" s="21">
        <f t="shared" si="7"/>
        <v>70508.283333333311</v>
      </c>
      <c r="O37" s="21"/>
    </row>
    <row r="38" spans="2:15" ht="15.7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5"/>
        <v>70425.333333333314</v>
      </c>
      <c r="I38" s="19"/>
      <c r="J38" s="19">
        <f t="shared" si="9"/>
        <v>2708.6666666666665</v>
      </c>
      <c r="K38" s="42">
        <f t="shared" si="3"/>
        <v>73133.999999999985</v>
      </c>
      <c r="L38" s="20">
        <f t="shared" si="4"/>
        <v>1.47E-2</v>
      </c>
      <c r="M38" s="18">
        <f t="shared" si="8"/>
        <v>86.27</v>
      </c>
      <c r="N38" s="21">
        <f t="shared" si="7"/>
        <v>73220.26999999999</v>
      </c>
      <c r="O38" s="21"/>
    </row>
    <row r="39" spans="2:15" ht="15.7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5"/>
        <v>73133.999999999985</v>
      </c>
      <c r="I39" s="19"/>
      <c r="J39" s="19">
        <f t="shared" si="9"/>
        <v>2708.6666666666665</v>
      </c>
      <c r="K39" s="42">
        <f t="shared" si="3"/>
        <v>75842.666666666657</v>
      </c>
      <c r="L39" s="20">
        <f t="shared" si="4"/>
        <v>1.47E-2</v>
      </c>
      <c r="M39" s="18">
        <f t="shared" si="8"/>
        <v>89.59</v>
      </c>
      <c r="N39" s="21">
        <f t="shared" si="7"/>
        <v>75932.256666666653</v>
      </c>
      <c r="O39" s="21"/>
    </row>
    <row r="40" spans="2:15" ht="15.7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5"/>
        <v>75842.666666666657</v>
      </c>
      <c r="I40" s="19"/>
      <c r="J40" s="19">
        <f t="shared" si="9"/>
        <v>2708.6666666666665</v>
      </c>
      <c r="K40" s="42">
        <f t="shared" si="3"/>
        <v>78551.333333333328</v>
      </c>
      <c r="L40" s="20">
        <f t="shared" si="4"/>
        <v>1.47E-2</v>
      </c>
      <c r="M40" s="18">
        <f t="shared" si="8"/>
        <v>92.91</v>
      </c>
      <c r="N40" s="21">
        <f t="shared" si="7"/>
        <v>78644.243333333332</v>
      </c>
      <c r="O40" s="21"/>
    </row>
    <row r="41" spans="2:15" ht="15.7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5"/>
        <v>78551.333333333328</v>
      </c>
      <c r="I41" s="19"/>
      <c r="J41" s="19">
        <f t="shared" si="9"/>
        <v>2708.6666666666665</v>
      </c>
      <c r="K41" s="42">
        <f t="shared" si="3"/>
        <v>81260</v>
      </c>
      <c r="L41" s="20">
        <f t="shared" si="4"/>
        <v>1.47E-2</v>
      </c>
      <c r="M41" s="18">
        <f t="shared" si="8"/>
        <v>96.23</v>
      </c>
      <c r="N41" s="21">
        <f t="shared" si="7"/>
        <v>81356.23</v>
      </c>
      <c r="O41" s="21">
        <f>SUM(I30:I41)+SUM(J30:J41)+SUM(M30:M41)</f>
        <v>33439.710000000006</v>
      </c>
    </row>
    <row r="42" spans="2:15" ht="15.7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5"/>
        <v>81260</v>
      </c>
      <c r="I42" s="19">
        <f>10158/12</f>
        <v>846.5</v>
      </c>
      <c r="J42" s="19">
        <f>32734/12</f>
        <v>2727.8333333333335</v>
      </c>
      <c r="K42" s="42">
        <f t="shared" si="3"/>
        <v>84834.333333333328</v>
      </c>
      <c r="L42" s="20">
        <f t="shared" si="4"/>
        <v>1.47E-2</v>
      </c>
      <c r="M42" s="18">
        <f t="shared" si="8"/>
        <v>99.54</v>
      </c>
      <c r="N42" s="21">
        <f t="shared" si="7"/>
        <v>84933.873333333322</v>
      </c>
      <c r="O42" s="21"/>
    </row>
    <row r="43" spans="2:15" ht="15.7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 t="shared" si="5"/>
        <v>84834.333333333328</v>
      </c>
      <c r="I43" s="19">
        <f>I42</f>
        <v>846.5</v>
      </c>
      <c r="J43" s="19">
        <f t="shared" si="9"/>
        <v>2727.8333333333335</v>
      </c>
      <c r="K43" s="42">
        <f t="shared" si="3"/>
        <v>88408.666666666657</v>
      </c>
      <c r="L43" s="20">
        <f t="shared" si="4"/>
        <v>1.47E-2</v>
      </c>
      <c r="M43" s="18">
        <f>ROUND(H43*L43/12,2)</f>
        <v>103.92</v>
      </c>
      <c r="N43" s="21">
        <f t="shared" si="7"/>
        <v>88512.586666666655</v>
      </c>
      <c r="O43" s="21"/>
    </row>
    <row r="44" spans="2:15" ht="15.7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si="5"/>
        <v>88408.666666666657</v>
      </c>
      <c r="I44" s="19">
        <f t="shared" ref="I44:I53" si="10">I43</f>
        <v>846.5</v>
      </c>
      <c r="J44" s="19">
        <f t="shared" si="9"/>
        <v>2727.8333333333335</v>
      </c>
      <c r="K44" s="42">
        <f>H44+I44+J44</f>
        <v>91982.999999999985</v>
      </c>
      <c r="L44" s="20">
        <f t="shared" si="4"/>
        <v>1.47E-2</v>
      </c>
      <c r="M44" s="18">
        <f t="shared" si="8"/>
        <v>108.3</v>
      </c>
      <c r="N44" s="21">
        <f t="shared" si="7"/>
        <v>92091.299999999988</v>
      </c>
      <c r="O44" s="21"/>
    </row>
    <row r="45" spans="2:15" ht="15.7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5"/>
        <v>91982.999999999985</v>
      </c>
      <c r="I45" s="19">
        <f t="shared" si="10"/>
        <v>846.5</v>
      </c>
      <c r="J45" s="19">
        <f t="shared" si="9"/>
        <v>2727.8333333333335</v>
      </c>
      <c r="K45" s="42">
        <f>H45+I45+J45</f>
        <v>95557.333333333314</v>
      </c>
      <c r="L45" s="20">
        <f t="shared" si="4"/>
        <v>1.47E-2</v>
      </c>
      <c r="M45" s="18">
        <f t="shared" si="8"/>
        <v>112.68</v>
      </c>
      <c r="N45" s="21">
        <f t="shared" si="7"/>
        <v>95670.013333333307</v>
      </c>
      <c r="O45" s="21"/>
    </row>
    <row r="46" spans="2:15" ht="15.7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5"/>
        <v>95557.333333333314</v>
      </c>
      <c r="I46" s="19">
        <f t="shared" si="10"/>
        <v>846.5</v>
      </c>
      <c r="J46" s="19">
        <f t="shared" si="9"/>
        <v>2727.8333333333335</v>
      </c>
      <c r="K46" s="42">
        <f t="shared" si="3"/>
        <v>99131.666666666642</v>
      </c>
      <c r="L46" s="20">
        <f t="shared" si="4"/>
        <v>1.47E-2</v>
      </c>
      <c r="M46" s="18">
        <f>ROUND(H46*L46/12,2)</f>
        <v>117.06</v>
      </c>
      <c r="N46" s="21">
        <f t="shared" si="7"/>
        <v>99248.72666666664</v>
      </c>
      <c r="O46" s="21"/>
    </row>
    <row r="47" spans="2:15" ht="15.7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5"/>
        <v>99131.666666666642</v>
      </c>
      <c r="I47" s="19">
        <f t="shared" si="10"/>
        <v>846.5</v>
      </c>
      <c r="J47" s="19">
        <f t="shared" si="9"/>
        <v>2727.8333333333335</v>
      </c>
      <c r="K47" s="42">
        <f t="shared" si="3"/>
        <v>102705.99999999997</v>
      </c>
      <c r="L47" s="20">
        <f t="shared" si="4"/>
        <v>1.47E-2</v>
      </c>
      <c r="M47" s="18">
        <f t="shared" si="8"/>
        <v>121.44</v>
      </c>
      <c r="N47" s="21">
        <f t="shared" si="7"/>
        <v>102827.43999999997</v>
      </c>
      <c r="O47" s="21"/>
    </row>
    <row r="48" spans="2:15" ht="15.7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5"/>
        <v>102705.99999999997</v>
      </c>
      <c r="I48" s="19">
        <f t="shared" si="10"/>
        <v>846.5</v>
      </c>
      <c r="J48" s="19">
        <f t="shared" si="9"/>
        <v>2727.8333333333335</v>
      </c>
      <c r="K48" s="42">
        <f t="shared" si="3"/>
        <v>106280.3333333333</v>
      </c>
      <c r="L48" s="20">
        <f t="shared" si="4"/>
        <v>1.47E-2</v>
      </c>
      <c r="M48" s="18">
        <f t="shared" si="8"/>
        <v>125.81</v>
      </c>
      <c r="N48" s="21">
        <f t="shared" si="7"/>
        <v>106406.1433333333</v>
      </c>
      <c r="O48" s="21"/>
    </row>
    <row r="49" spans="4:15" ht="15.7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5"/>
        <v>106280.3333333333</v>
      </c>
      <c r="I49" s="19">
        <f t="shared" si="10"/>
        <v>846.5</v>
      </c>
      <c r="J49" s="19">
        <f t="shared" si="9"/>
        <v>2727.8333333333335</v>
      </c>
      <c r="K49" s="42">
        <f t="shared" si="3"/>
        <v>109854.66666666663</v>
      </c>
      <c r="L49" s="20">
        <f t="shared" si="4"/>
        <v>1.47E-2</v>
      </c>
      <c r="M49" s="18">
        <f t="shared" si="8"/>
        <v>130.19</v>
      </c>
      <c r="N49" s="21">
        <f t="shared" si="7"/>
        <v>109984.85666666663</v>
      </c>
      <c r="O49" s="21"/>
    </row>
    <row r="50" spans="4:15" ht="15.7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5"/>
        <v>109854.66666666663</v>
      </c>
      <c r="I50" s="19">
        <f t="shared" si="10"/>
        <v>846.5</v>
      </c>
      <c r="J50" s="19">
        <f t="shared" si="9"/>
        <v>2727.8333333333335</v>
      </c>
      <c r="K50" s="42">
        <f t="shared" si="3"/>
        <v>113428.99999999996</v>
      </c>
      <c r="L50" s="20">
        <f t="shared" si="4"/>
        <v>1.47E-2</v>
      </c>
      <c r="M50" s="18">
        <f t="shared" si="8"/>
        <v>134.57</v>
      </c>
      <c r="N50" s="21">
        <f t="shared" si="7"/>
        <v>113563.56999999996</v>
      </c>
      <c r="O50" s="21"/>
    </row>
    <row r="51" spans="4:15" ht="15.7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5"/>
        <v>113428.99999999996</v>
      </c>
      <c r="I51" s="19">
        <f t="shared" si="10"/>
        <v>846.5</v>
      </c>
      <c r="J51" s="19">
        <f t="shared" si="9"/>
        <v>2727.8333333333335</v>
      </c>
      <c r="K51" s="42">
        <f t="shared" si="3"/>
        <v>117003.33333333328</v>
      </c>
      <c r="L51" s="20">
        <f t="shared" si="4"/>
        <v>1.47E-2</v>
      </c>
      <c r="M51" s="18">
        <f>ROUND(H51*L51/12,2)</f>
        <v>138.94999999999999</v>
      </c>
      <c r="N51" s="21">
        <f t="shared" si="7"/>
        <v>117142.28333333328</v>
      </c>
      <c r="O51" s="21"/>
    </row>
    <row r="52" spans="4:15" ht="15.7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5"/>
        <v>117003.33333333328</v>
      </c>
      <c r="I52" s="19">
        <f t="shared" si="10"/>
        <v>846.5</v>
      </c>
      <c r="J52" s="19">
        <f t="shared" si="9"/>
        <v>2727.8333333333335</v>
      </c>
      <c r="K52" s="42">
        <f t="shared" si="3"/>
        <v>120577.66666666661</v>
      </c>
      <c r="L52" s="20">
        <f t="shared" si="4"/>
        <v>1.47E-2</v>
      </c>
      <c r="M52" s="18">
        <f t="shared" si="8"/>
        <v>143.33000000000001</v>
      </c>
      <c r="N52" s="21">
        <f t="shared" si="7"/>
        <v>120720.99666666662</v>
      </c>
      <c r="O52" s="21"/>
    </row>
    <row r="53" spans="4:15" ht="15.7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5"/>
        <v>120577.66666666661</v>
      </c>
      <c r="I53" s="19">
        <f t="shared" si="10"/>
        <v>846.5</v>
      </c>
      <c r="J53" s="19">
        <f t="shared" si="9"/>
        <v>2727.8333333333335</v>
      </c>
      <c r="K53" s="42">
        <f t="shared" si="3"/>
        <v>124151.99999999994</v>
      </c>
      <c r="L53" s="20">
        <f t="shared" si="4"/>
        <v>1.47E-2</v>
      </c>
      <c r="M53" s="18">
        <f t="shared" si="8"/>
        <v>147.71</v>
      </c>
      <c r="N53" s="21">
        <f t="shared" si="7"/>
        <v>124299.70999999995</v>
      </c>
      <c r="O53" s="21">
        <f>SUM(I42:I53)+SUM(J42:J53)+SUM(M42:M53)</f>
        <v>44375.5</v>
      </c>
    </row>
    <row r="54" spans="4:15" ht="15.7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5"/>
        <v>124151.99999999994</v>
      </c>
      <c r="I54" s="26">
        <f>20640/12</f>
        <v>1720</v>
      </c>
      <c r="J54" s="19">
        <f>33022/12</f>
        <v>2751.8333333333335</v>
      </c>
      <c r="K54" s="42">
        <f>H54+I54+J54</f>
        <v>128623.83333333327</v>
      </c>
      <c r="L54" s="20">
        <f t="shared" si="4"/>
        <v>1.47E-2</v>
      </c>
      <c r="M54" s="18">
        <f t="shared" si="8"/>
        <v>152.09</v>
      </c>
      <c r="N54" s="21">
        <f t="shared" si="7"/>
        <v>128775.92333333327</v>
      </c>
      <c r="O54" s="21"/>
    </row>
    <row r="55" spans="4:15" ht="15.7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5"/>
        <v>128623.83333333327</v>
      </c>
      <c r="I55" s="26">
        <f>I54</f>
        <v>1720</v>
      </c>
      <c r="J55" s="19">
        <f>J54</f>
        <v>2751.8333333333335</v>
      </c>
      <c r="K55" s="42">
        <f t="shared" si="3"/>
        <v>133095.6666666666</v>
      </c>
      <c r="L55" s="20">
        <f t="shared" si="4"/>
        <v>1.47E-2</v>
      </c>
      <c r="M55" s="18">
        <f t="shared" si="8"/>
        <v>157.56</v>
      </c>
      <c r="N55" s="21">
        <f t="shared" si="7"/>
        <v>133253.2266666666</v>
      </c>
      <c r="O55" s="21"/>
    </row>
    <row r="56" spans="4:15" ht="15.7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5"/>
        <v>133095.6666666666</v>
      </c>
      <c r="I56" s="26">
        <f t="shared" ref="I56:I65" si="11">I55</f>
        <v>1720</v>
      </c>
      <c r="J56" s="19">
        <f>J55</f>
        <v>2751.8333333333335</v>
      </c>
      <c r="K56" s="42">
        <f t="shared" si="3"/>
        <v>137567.49999999994</v>
      </c>
      <c r="L56" s="20">
        <f t="shared" si="4"/>
        <v>1.47E-2</v>
      </c>
      <c r="M56" s="18">
        <f t="shared" si="8"/>
        <v>163.04</v>
      </c>
      <c r="N56" s="21">
        <f t="shared" si="7"/>
        <v>137730.53999999995</v>
      </c>
      <c r="O56" s="21"/>
    </row>
    <row r="57" spans="4:15" ht="15.7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5"/>
        <v>137567.49999999994</v>
      </c>
      <c r="I57" s="26">
        <f t="shared" si="11"/>
        <v>1720</v>
      </c>
      <c r="J57" s="19">
        <f t="shared" si="9"/>
        <v>2751.8333333333335</v>
      </c>
      <c r="K57" s="42">
        <f t="shared" si="3"/>
        <v>142039.33333333328</v>
      </c>
      <c r="L57" s="20">
        <f t="shared" si="4"/>
        <v>1.47E-2</v>
      </c>
      <c r="M57" s="18">
        <f t="shared" si="8"/>
        <v>168.52</v>
      </c>
      <c r="N57" s="21">
        <f t="shared" si="7"/>
        <v>142207.85333333327</v>
      </c>
      <c r="O57" s="21"/>
    </row>
    <row r="58" spans="4:15" ht="15.7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5"/>
        <v>142039.33333333328</v>
      </c>
      <c r="I58" s="26">
        <f t="shared" si="11"/>
        <v>1720</v>
      </c>
      <c r="J58" s="19">
        <f t="shared" si="9"/>
        <v>2751.8333333333335</v>
      </c>
      <c r="K58" s="42">
        <f t="shared" si="3"/>
        <v>146511.16666666663</v>
      </c>
      <c r="L58" s="20">
        <f t="shared" si="4"/>
        <v>1.47E-2</v>
      </c>
      <c r="M58" s="18">
        <f t="shared" si="8"/>
        <v>174</v>
      </c>
      <c r="N58" s="21">
        <f t="shared" si="7"/>
        <v>146685.16666666663</v>
      </c>
      <c r="O58" s="21"/>
    </row>
    <row r="59" spans="4:15" ht="15.7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5"/>
        <v>146511.16666666663</v>
      </c>
      <c r="I59" s="26">
        <f t="shared" si="11"/>
        <v>1720</v>
      </c>
      <c r="J59" s="19">
        <f t="shared" si="9"/>
        <v>2751.8333333333335</v>
      </c>
      <c r="K59" s="42">
        <f t="shared" si="3"/>
        <v>150982.99999999997</v>
      </c>
      <c r="L59" s="20">
        <f t="shared" si="4"/>
        <v>1.47E-2</v>
      </c>
      <c r="M59" s="18">
        <f t="shared" si="8"/>
        <v>179.48</v>
      </c>
      <c r="N59" s="21">
        <f t="shared" si="7"/>
        <v>151162.47999999998</v>
      </c>
      <c r="O59" s="21"/>
    </row>
    <row r="60" spans="4:15" ht="15.7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>K59</f>
        <v>150982.99999999997</v>
      </c>
      <c r="I60" s="26">
        <f t="shared" si="11"/>
        <v>1720</v>
      </c>
      <c r="J60" s="19">
        <f t="shared" si="9"/>
        <v>2751.8333333333335</v>
      </c>
      <c r="K60" s="42">
        <f t="shared" si="3"/>
        <v>155454.83333333331</v>
      </c>
      <c r="L60" s="20">
        <f t="shared" si="4"/>
        <v>1.47E-2</v>
      </c>
      <c r="M60" s="18">
        <f t="shared" si="8"/>
        <v>184.95</v>
      </c>
      <c r="N60" s="21">
        <f t="shared" si="7"/>
        <v>155639.78333333333</v>
      </c>
      <c r="O60" s="21"/>
    </row>
    <row r="61" spans="4:15" ht="15.7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5"/>
        <v>155454.83333333331</v>
      </c>
      <c r="I61" s="26">
        <f t="shared" si="11"/>
        <v>1720</v>
      </c>
      <c r="J61" s="19">
        <f t="shared" si="9"/>
        <v>2751.8333333333335</v>
      </c>
      <c r="K61" s="42">
        <f t="shared" si="3"/>
        <v>159926.66666666666</v>
      </c>
      <c r="L61" s="20">
        <f t="shared" si="4"/>
        <v>1.47E-2</v>
      </c>
      <c r="M61" s="18">
        <f t="shared" si="8"/>
        <v>190.43</v>
      </c>
      <c r="N61" s="21">
        <f t="shared" si="7"/>
        <v>160117.09666666665</v>
      </c>
      <c r="O61" s="21"/>
    </row>
    <row r="62" spans="4:15" ht="15.7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5"/>
        <v>159926.66666666666</v>
      </c>
      <c r="I62" s="26">
        <f t="shared" si="11"/>
        <v>1720</v>
      </c>
      <c r="J62" s="19">
        <f t="shared" si="9"/>
        <v>2751.8333333333335</v>
      </c>
      <c r="K62" s="42">
        <f t="shared" si="3"/>
        <v>164398.5</v>
      </c>
      <c r="L62" s="20">
        <f t="shared" si="4"/>
        <v>1.47E-2</v>
      </c>
      <c r="M62" s="18">
        <f t="shared" si="8"/>
        <v>195.91</v>
      </c>
      <c r="N62" s="21">
        <f t="shared" si="7"/>
        <v>164594.41</v>
      </c>
      <c r="O62" s="21"/>
    </row>
    <row r="63" spans="4:15" ht="15.7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5"/>
        <v>164398.5</v>
      </c>
      <c r="I63" s="26">
        <f t="shared" si="11"/>
        <v>1720</v>
      </c>
      <c r="J63" s="19">
        <f t="shared" si="9"/>
        <v>2751.8333333333335</v>
      </c>
      <c r="K63" s="42">
        <f t="shared" si="3"/>
        <v>168870.33333333334</v>
      </c>
      <c r="L63" s="20">
        <f t="shared" si="4"/>
        <v>1.47E-2</v>
      </c>
      <c r="M63" s="18">
        <f t="shared" si="8"/>
        <v>201.39</v>
      </c>
      <c r="N63" s="21">
        <f t="shared" si="7"/>
        <v>169071.72333333336</v>
      </c>
      <c r="O63" s="21"/>
    </row>
    <row r="64" spans="4:15" ht="15.7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5"/>
        <v>168870.33333333334</v>
      </c>
      <c r="I64" s="26">
        <f t="shared" si="11"/>
        <v>1720</v>
      </c>
      <c r="J64" s="19">
        <f t="shared" si="9"/>
        <v>2751.8333333333335</v>
      </c>
      <c r="K64" s="42">
        <f t="shared" si="3"/>
        <v>173342.16666666669</v>
      </c>
      <c r="L64" s="20">
        <f t="shared" si="4"/>
        <v>1.47E-2</v>
      </c>
      <c r="M64" s="18">
        <f t="shared" si="8"/>
        <v>206.87</v>
      </c>
      <c r="N64" s="21">
        <f t="shared" si="7"/>
        <v>173549.03666666668</v>
      </c>
      <c r="O64" s="21"/>
    </row>
    <row r="65" spans="4:15" ht="15.75" thickBot="1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5"/>
        <v>173342.16666666669</v>
      </c>
      <c r="I65" s="26">
        <f t="shared" si="11"/>
        <v>1720</v>
      </c>
      <c r="J65" s="19">
        <f>J64</f>
        <v>2751.8333333333335</v>
      </c>
      <c r="K65" s="42">
        <f>H65+I65+J65</f>
        <v>177814.00000000003</v>
      </c>
      <c r="L65" s="20">
        <f t="shared" si="4"/>
        <v>1.47E-2</v>
      </c>
      <c r="M65" s="18">
        <f>ROUND(H65*L65/12,2)</f>
        <v>212.34</v>
      </c>
      <c r="N65" s="21">
        <f>K65+M65</f>
        <v>178026.34000000003</v>
      </c>
      <c r="O65" s="21">
        <f>SUM(I54:I65)+SUM(J54:J65)+SUM(M54:M65)</f>
        <v>55848.579999999994</v>
      </c>
    </row>
    <row r="66" spans="4:15" ht="15.75" thickBot="1">
      <c r="D66" s="27"/>
      <c r="E66" s="28"/>
      <c r="H66" s="27"/>
      <c r="I66" s="27"/>
      <c r="J66" s="27"/>
      <c r="K66" s="29"/>
      <c r="L66" s="29"/>
      <c r="M66" s="30"/>
      <c r="N66" s="31"/>
      <c r="O66" s="30"/>
    </row>
    <row r="67" spans="4:15" ht="15.75" thickTop="1">
      <c r="D67" s="4" t="s">
        <v>35</v>
      </c>
      <c r="F67" s="32"/>
      <c r="G67" s="33"/>
      <c r="I67" s="34">
        <f>SUM(I6:I65)</f>
        <v>30798</v>
      </c>
      <c r="J67" s="34">
        <f>SUM(J6:J65)</f>
        <v>147015.99999999997</v>
      </c>
      <c r="K67" s="34"/>
      <c r="L67" s="35"/>
      <c r="M67" s="34">
        <f>SUM(M6:M65)</f>
        <v>5134.72</v>
      </c>
      <c r="N67" s="36">
        <f>I67+J67+M67</f>
        <v>182948.71999999997</v>
      </c>
      <c r="O67" s="37">
        <f>SUM(O6:O65)</f>
        <v>182948.72</v>
      </c>
    </row>
    <row r="70" spans="4:15">
      <c r="O70" s="31"/>
    </row>
    <row r="76" spans="4:15">
      <c r="L76" s="38"/>
    </row>
    <row r="77" spans="4:15">
      <c r="L77" s="38"/>
    </row>
    <row r="78" spans="4:15">
      <c r="L78" s="38"/>
    </row>
    <row r="79" spans="4:15">
      <c r="L79" s="38"/>
    </row>
    <row r="80" spans="4:15">
      <c r="L80" s="38"/>
    </row>
    <row r="81" spans="12:12">
      <c r="L81" s="38"/>
    </row>
    <row r="82" spans="12:12">
      <c r="L82" s="38"/>
    </row>
    <row r="83" spans="12:12">
      <c r="L83" s="38"/>
    </row>
    <row r="84" spans="12:12">
      <c r="L84" s="38"/>
    </row>
    <row r="85" spans="12:12">
      <c r="L85" s="38"/>
    </row>
    <row r="86" spans="12:12">
      <c r="L86" s="38"/>
    </row>
    <row r="87" spans="12:12">
      <c r="L87" s="38"/>
    </row>
    <row r="88" spans="12:12">
      <c r="L88" s="38"/>
    </row>
    <row r="89" spans="12:12">
      <c r="L89" s="38"/>
    </row>
    <row r="90" spans="12:12">
      <c r="L90" s="38"/>
    </row>
    <row r="91" spans="12:12">
      <c r="L91" s="38"/>
    </row>
    <row r="92" spans="12:12">
      <c r="L92" s="38"/>
    </row>
    <row r="93" spans="12:12">
      <c r="L93" s="38"/>
    </row>
    <row r="94" spans="12:12">
      <c r="L94" s="38"/>
    </row>
    <row r="95" spans="12:12">
      <c r="L95" s="38"/>
    </row>
    <row r="96" spans="12:12">
      <c r="L96" s="38"/>
    </row>
    <row r="97" spans="6:12">
      <c r="L97" s="39"/>
    </row>
    <row r="98" spans="6:12">
      <c r="L98" s="39"/>
    </row>
    <row r="99" spans="6:12">
      <c r="L99" s="39"/>
    </row>
    <row r="100" spans="6:12">
      <c r="L100" s="39"/>
    </row>
    <row r="101" spans="6:12">
      <c r="L101" s="39"/>
    </row>
    <row r="102" spans="6:12">
      <c r="L102" s="40"/>
    </row>
    <row r="103" spans="6:12">
      <c r="F103" s="41"/>
    </row>
  </sheetData>
  <mergeCells count="1">
    <mergeCell ref="D1:O1"/>
  </mergeCells>
  <conditionalFormatting sqref="C42 C13:C25">
    <cfRule type="cellIs" dxfId="1" priority="1" stopIfTrue="1" operator="notEqual">
      <formula>0.0147</formula>
    </cfRule>
  </conditionalFormatting>
  <pageMargins left="0.7" right="0.7" top="0.75" bottom="0.75" header="0.3" footer="0.3"/>
  <pageSetup scale="45" orientation="portrait" r:id="rId1"/>
  <ignoredErrors>
    <ignoredError sqref="C13 I43:I53 J5:K5 I58:I65 J65 J46:K53 J44 J45 J58:K64 J43:K43 K42 K55 J19:K29 K6 K7 K8:K18 J31:K41 K30 K56 J6:J17 K57 K44:K45" unlockedFormula="1"/>
    <ignoredError sqref="N67" formula="1"/>
    <ignoredError sqref="J18 J30 J42 J57 I55:I57 J55:J56 J54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O103"/>
  <sheetViews>
    <sheetView tabSelected="1" topLeftCell="A34" zoomScale="80" zoomScaleNormal="80" workbookViewId="0">
      <selection activeCell="I72" sqref="I72"/>
    </sheetView>
  </sheetViews>
  <sheetFormatPr defaultRowHeight="15"/>
  <cols>
    <col min="1" max="1" width="1.85546875" style="1" customWidth="1"/>
    <col min="2" max="2" width="14.5703125" style="2" customWidth="1"/>
    <col min="3" max="3" width="20" style="2" customWidth="1"/>
    <col min="4" max="4" width="9.42578125" style="1" bestFit="1" customWidth="1"/>
    <col min="5" max="5" width="6.140625" style="3" customWidth="1"/>
    <col min="6" max="6" width="7.7109375" style="3" bestFit="1" customWidth="1"/>
    <col min="7" max="7" width="8.5703125" style="1" customWidth="1"/>
    <col min="8" max="8" width="18.7109375" style="1" customWidth="1"/>
    <col min="9" max="11" width="17.5703125" style="1" customWidth="1"/>
    <col min="12" max="12" width="8.7109375" style="1" customWidth="1"/>
    <col min="13" max="13" width="13.7109375" style="1" customWidth="1"/>
    <col min="14" max="15" width="15.7109375" style="1" customWidth="1"/>
    <col min="16" max="16384" width="9.140625" style="1"/>
  </cols>
  <sheetData>
    <row r="1" spans="2:15"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2:15">
      <c r="H2" s="4" t="s">
        <v>39</v>
      </c>
    </row>
    <row r="3" spans="2:15">
      <c r="G3" s="5"/>
      <c r="I3" s="4"/>
      <c r="J3" s="4"/>
      <c r="K3" s="4"/>
      <c r="L3" s="4"/>
      <c r="M3" s="4"/>
      <c r="N3" s="4"/>
      <c r="O3" s="4"/>
    </row>
    <row r="4" spans="2:15" ht="39">
      <c r="B4" s="6" t="s">
        <v>0</v>
      </c>
      <c r="C4" s="7" t="s">
        <v>1</v>
      </c>
      <c r="D4" s="9" t="s">
        <v>2</v>
      </c>
      <c r="E4" s="10" t="s">
        <v>3</v>
      </c>
      <c r="F4" s="10" t="s">
        <v>4</v>
      </c>
      <c r="G4" s="11"/>
      <c r="H4" s="8" t="s">
        <v>5</v>
      </c>
      <c r="I4" s="7" t="s">
        <v>32</v>
      </c>
      <c r="J4" s="7" t="s">
        <v>33</v>
      </c>
      <c r="K4" s="7" t="s">
        <v>34</v>
      </c>
      <c r="L4" s="8" t="s">
        <v>7</v>
      </c>
      <c r="M4" s="6" t="s">
        <v>8</v>
      </c>
      <c r="N4" s="7" t="s">
        <v>9</v>
      </c>
      <c r="O4" s="7" t="s">
        <v>10</v>
      </c>
    </row>
    <row r="5" spans="2:15" ht="15.75" thickBot="1">
      <c r="B5" s="12"/>
      <c r="C5" s="13"/>
      <c r="D5" s="6"/>
      <c r="E5" s="14"/>
      <c r="F5" s="14"/>
      <c r="G5" s="11"/>
      <c r="H5" s="7"/>
      <c r="I5" s="7"/>
      <c r="J5" s="7"/>
      <c r="K5" s="7"/>
      <c r="L5" s="7"/>
      <c r="M5" s="6"/>
      <c r="N5" s="7"/>
      <c r="O5" s="7"/>
    </row>
    <row r="6" spans="2:15" ht="15.75" thickBot="1">
      <c r="B6" s="2" t="s">
        <v>11</v>
      </c>
      <c r="C6" s="22">
        <v>5.4999999999999997E-3</v>
      </c>
      <c r="D6" s="15">
        <v>40179</v>
      </c>
      <c r="E6" s="16">
        <f t="shared" ref="E6:E65" si="0">YEAR(D6)</f>
        <v>2010</v>
      </c>
      <c r="F6" s="16" t="str">
        <f>IF(MONTH(D6)=0,"",IF(MONTH(D6)&lt;4,"Q1",IF(MONTH(D6)&lt;7,"Q2",IF(MONTH(D6)&lt;10,"Q3","Q4"))))</f>
        <v>Q1</v>
      </c>
      <c r="G6" s="17" t="str">
        <f>CONCATENATE(E6," ",F6)</f>
        <v>2010 Q1</v>
      </c>
      <c r="H6" s="18">
        <v>0</v>
      </c>
      <c r="I6" s="19"/>
      <c r="J6" s="19"/>
      <c r="K6" s="42">
        <f>H6+I6+J6</f>
        <v>0</v>
      </c>
      <c r="L6" s="20">
        <f>VLOOKUP(G6,$B$4:$C$25,2)</f>
        <v>5.4999999999999997E-3</v>
      </c>
      <c r="M6" s="18">
        <f>ROUND(H6*L6/12,2)</f>
        <v>0</v>
      </c>
      <c r="N6" s="21">
        <f>K6+M6</f>
        <v>0</v>
      </c>
      <c r="O6" s="21"/>
    </row>
    <row r="7" spans="2:15" ht="15.75" thickBot="1">
      <c r="B7" s="2" t="s">
        <v>12</v>
      </c>
      <c r="C7" s="22">
        <v>5.4999999999999997E-3</v>
      </c>
      <c r="D7" s="15">
        <v>40210</v>
      </c>
      <c r="E7" s="16">
        <f t="shared" si="0"/>
        <v>2010</v>
      </c>
      <c r="F7" s="16" t="str">
        <f t="shared" ref="F7:F65" si="1">IF(MONTH(D7)=0,"",IF(MONTH(D7)&lt;4,"Q1",IF(MONTH(D7)&lt;7,"Q2",IF(MONTH(D7)&lt;10,"Q3","Q4"))))</f>
        <v>Q1</v>
      </c>
      <c r="G7" s="17" t="str">
        <f t="shared" ref="G7:G65" si="2">CONCATENATE(E7," ",F7)</f>
        <v>2010 Q1</v>
      </c>
      <c r="H7" s="18">
        <f>K6</f>
        <v>0</v>
      </c>
      <c r="I7" s="19"/>
      <c r="J7" s="19"/>
      <c r="K7" s="42">
        <f t="shared" ref="K7:K64" si="3">H7+I7+J7</f>
        <v>0</v>
      </c>
      <c r="L7" s="20">
        <f t="shared" ref="L7:L65" si="4">VLOOKUP(G7,$B$4:$C$25,2)</f>
        <v>5.4999999999999997E-3</v>
      </c>
      <c r="M7" s="18">
        <f>ROUND(H7*L7/12,2)</f>
        <v>0</v>
      </c>
      <c r="N7" s="21">
        <f t="shared" ref="N7:N64" si="5">K7+M7</f>
        <v>0</v>
      </c>
      <c r="O7" s="21"/>
    </row>
    <row r="8" spans="2:15" ht="15.75" thickBot="1">
      <c r="B8" s="2" t="s">
        <v>13</v>
      </c>
      <c r="C8" s="22">
        <v>8.8999999999999999E-3</v>
      </c>
      <c r="D8" s="15">
        <v>40238</v>
      </c>
      <c r="E8" s="16">
        <f t="shared" si="0"/>
        <v>2010</v>
      </c>
      <c r="F8" s="16" t="str">
        <f t="shared" si="1"/>
        <v>Q1</v>
      </c>
      <c r="G8" s="17" t="str">
        <f t="shared" si="2"/>
        <v>2010 Q1</v>
      </c>
      <c r="H8" s="18">
        <f t="shared" ref="H8:H42" si="6">K7</f>
        <v>0</v>
      </c>
      <c r="I8" s="19"/>
      <c r="J8" s="19"/>
      <c r="K8" s="42">
        <f t="shared" si="3"/>
        <v>0</v>
      </c>
      <c r="L8" s="20">
        <f t="shared" si="4"/>
        <v>5.4999999999999997E-3</v>
      </c>
      <c r="M8" s="18">
        <f>ROUND(H8*L8/12,2)</f>
        <v>0</v>
      </c>
      <c r="N8" s="21">
        <f t="shared" si="5"/>
        <v>0</v>
      </c>
      <c r="O8" s="21"/>
    </row>
    <row r="9" spans="2:15" ht="15.75" thickBot="1">
      <c r="B9" s="2" t="s">
        <v>14</v>
      </c>
      <c r="C9" s="22">
        <v>1.2E-2</v>
      </c>
      <c r="D9" s="15">
        <v>40269</v>
      </c>
      <c r="E9" s="16">
        <f t="shared" si="0"/>
        <v>2010</v>
      </c>
      <c r="F9" s="16" t="str">
        <f t="shared" si="1"/>
        <v>Q2</v>
      </c>
      <c r="G9" s="17" t="str">
        <f t="shared" si="2"/>
        <v>2010 Q2</v>
      </c>
      <c r="H9" s="18">
        <f t="shared" si="6"/>
        <v>0</v>
      </c>
      <c r="I9" s="19"/>
      <c r="J9" s="19"/>
      <c r="K9" s="42">
        <f t="shared" si="3"/>
        <v>0</v>
      </c>
      <c r="L9" s="20">
        <f t="shared" si="4"/>
        <v>5.4999999999999997E-3</v>
      </c>
      <c r="M9" s="18">
        <f t="shared" ref="M9:M64" si="7">ROUND(H9*L9/12,2)</f>
        <v>0</v>
      </c>
      <c r="N9" s="21">
        <f t="shared" si="5"/>
        <v>0</v>
      </c>
      <c r="O9" s="21"/>
    </row>
    <row r="10" spans="2:15" ht="15.75" thickBot="1">
      <c r="B10" s="2" t="s">
        <v>15</v>
      </c>
      <c r="C10" s="22">
        <v>1.47E-2</v>
      </c>
      <c r="D10" s="15">
        <v>40299</v>
      </c>
      <c r="E10" s="16">
        <f t="shared" si="0"/>
        <v>2010</v>
      </c>
      <c r="F10" s="16" t="str">
        <f t="shared" si="1"/>
        <v>Q2</v>
      </c>
      <c r="G10" s="17" t="str">
        <f t="shared" si="2"/>
        <v>2010 Q2</v>
      </c>
      <c r="H10" s="18">
        <f t="shared" si="6"/>
        <v>0</v>
      </c>
      <c r="I10" s="19"/>
      <c r="J10" s="19"/>
      <c r="K10" s="42">
        <f t="shared" si="3"/>
        <v>0</v>
      </c>
      <c r="L10" s="20">
        <f t="shared" si="4"/>
        <v>5.4999999999999997E-3</v>
      </c>
      <c r="M10" s="18">
        <f t="shared" si="7"/>
        <v>0</v>
      </c>
      <c r="N10" s="21">
        <f t="shared" si="5"/>
        <v>0</v>
      </c>
      <c r="O10" s="21"/>
    </row>
    <row r="11" spans="2:15" ht="15.75" thickBot="1">
      <c r="B11" s="2" t="s">
        <v>16</v>
      </c>
      <c r="C11" s="22">
        <v>1.47E-2</v>
      </c>
      <c r="D11" s="15">
        <v>40330</v>
      </c>
      <c r="E11" s="16">
        <f t="shared" si="0"/>
        <v>2010</v>
      </c>
      <c r="F11" s="16" t="str">
        <f t="shared" si="1"/>
        <v>Q2</v>
      </c>
      <c r="G11" s="17" t="str">
        <f t="shared" si="2"/>
        <v>2010 Q2</v>
      </c>
      <c r="H11" s="18">
        <f t="shared" si="6"/>
        <v>0</v>
      </c>
      <c r="I11" s="19"/>
      <c r="J11" s="19"/>
      <c r="K11" s="42">
        <f t="shared" si="3"/>
        <v>0</v>
      </c>
      <c r="L11" s="20">
        <f t="shared" si="4"/>
        <v>5.4999999999999997E-3</v>
      </c>
      <c r="M11" s="18">
        <f t="shared" si="7"/>
        <v>0</v>
      </c>
      <c r="N11" s="21">
        <f t="shared" si="5"/>
        <v>0</v>
      </c>
      <c r="O11" s="21"/>
    </row>
    <row r="12" spans="2:15" ht="15.75" thickBot="1">
      <c r="B12" s="2" t="s">
        <v>17</v>
      </c>
      <c r="C12" s="22">
        <v>1.47E-2</v>
      </c>
      <c r="D12" s="15">
        <v>40360</v>
      </c>
      <c r="E12" s="16">
        <f t="shared" si="0"/>
        <v>2010</v>
      </c>
      <c r="F12" s="16" t="str">
        <f t="shared" si="1"/>
        <v>Q3</v>
      </c>
      <c r="G12" s="17" t="str">
        <f t="shared" si="2"/>
        <v>2010 Q3</v>
      </c>
      <c r="H12" s="18">
        <f t="shared" si="6"/>
        <v>0</v>
      </c>
      <c r="I12" s="19"/>
      <c r="J12" s="19"/>
      <c r="K12" s="42">
        <f t="shared" si="3"/>
        <v>0</v>
      </c>
      <c r="L12" s="20">
        <f t="shared" si="4"/>
        <v>8.8999999999999999E-3</v>
      </c>
      <c r="M12" s="18">
        <f t="shared" si="7"/>
        <v>0</v>
      </c>
      <c r="N12" s="21">
        <f t="shared" si="5"/>
        <v>0</v>
      </c>
      <c r="O12" s="21"/>
    </row>
    <row r="13" spans="2:15" ht="15.75" thickBot="1">
      <c r="B13" s="2" t="s">
        <v>18</v>
      </c>
      <c r="C13" s="23">
        <f>C12</f>
        <v>1.47E-2</v>
      </c>
      <c r="D13" s="15">
        <v>40391</v>
      </c>
      <c r="E13" s="16">
        <f t="shared" si="0"/>
        <v>2010</v>
      </c>
      <c r="F13" s="16" t="str">
        <f t="shared" si="1"/>
        <v>Q3</v>
      </c>
      <c r="G13" s="17" t="str">
        <f t="shared" si="2"/>
        <v>2010 Q3</v>
      </c>
      <c r="H13" s="18">
        <f t="shared" si="6"/>
        <v>0</v>
      </c>
      <c r="I13" s="19"/>
      <c r="J13" s="19"/>
      <c r="K13" s="42">
        <f t="shared" si="3"/>
        <v>0</v>
      </c>
      <c r="L13" s="20">
        <f t="shared" si="4"/>
        <v>8.8999999999999999E-3</v>
      </c>
      <c r="M13" s="18">
        <f t="shared" si="7"/>
        <v>0</v>
      </c>
      <c r="N13" s="21">
        <f t="shared" si="5"/>
        <v>0</v>
      </c>
      <c r="O13" s="21"/>
    </row>
    <row r="14" spans="2:15" ht="15.75" thickBot="1">
      <c r="B14" s="2" t="s">
        <v>19</v>
      </c>
      <c r="C14" s="24">
        <v>1.47E-2</v>
      </c>
      <c r="D14" s="15">
        <v>40422</v>
      </c>
      <c r="E14" s="16">
        <f t="shared" si="0"/>
        <v>2010</v>
      </c>
      <c r="F14" s="16" t="str">
        <f t="shared" si="1"/>
        <v>Q3</v>
      </c>
      <c r="G14" s="17" t="str">
        <f t="shared" si="2"/>
        <v>2010 Q3</v>
      </c>
      <c r="H14" s="18">
        <f t="shared" si="6"/>
        <v>0</v>
      </c>
      <c r="I14" s="19"/>
      <c r="J14" s="19"/>
      <c r="K14" s="42">
        <f t="shared" si="3"/>
        <v>0</v>
      </c>
      <c r="L14" s="20">
        <f t="shared" si="4"/>
        <v>8.8999999999999999E-3</v>
      </c>
      <c r="M14" s="18">
        <f t="shared" si="7"/>
        <v>0</v>
      </c>
      <c r="N14" s="21">
        <f t="shared" si="5"/>
        <v>0</v>
      </c>
      <c r="O14" s="21"/>
    </row>
    <row r="15" spans="2:15" ht="15.75" thickBot="1">
      <c r="B15" s="2" t="s">
        <v>20</v>
      </c>
      <c r="C15" s="24">
        <v>1.47E-2</v>
      </c>
      <c r="D15" s="15">
        <v>40452</v>
      </c>
      <c r="E15" s="16">
        <f t="shared" si="0"/>
        <v>2010</v>
      </c>
      <c r="F15" s="16" t="str">
        <f t="shared" si="1"/>
        <v>Q4</v>
      </c>
      <c r="G15" s="17" t="str">
        <f t="shared" si="2"/>
        <v>2010 Q4</v>
      </c>
      <c r="H15" s="18">
        <f t="shared" si="6"/>
        <v>0</v>
      </c>
      <c r="I15" s="19"/>
      <c r="J15" s="19"/>
      <c r="K15" s="42">
        <f t="shared" si="3"/>
        <v>0</v>
      </c>
      <c r="L15" s="20">
        <f t="shared" si="4"/>
        <v>1.2E-2</v>
      </c>
      <c r="M15" s="18">
        <f t="shared" si="7"/>
        <v>0</v>
      </c>
      <c r="N15" s="21">
        <f t="shared" si="5"/>
        <v>0</v>
      </c>
      <c r="O15" s="21"/>
    </row>
    <row r="16" spans="2:15" ht="15.75" thickBot="1">
      <c r="B16" s="2" t="s">
        <v>21</v>
      </c>
      <c r="C16" s="24">
        <v>1.47E-2</v>
      </c>
      <c r="D16" s="15">
        <v>40483</v>
      </c>
      <c r="E16" s="16">
        <f t="shared" si="0"/>
        <v>2010</v>
      </c>
      <c r="F16" s="16" t="str">
        <f t="shared" si="1"/>
        <v>Q4</v>
      </c>
      <c r="G16" s="17" t="str">
        <f t="shared" si="2"/>
        <v>2010 Q4</v>
      </c>
      <c r="H16" s="18">
        <f t="shared" si="6"/>
        <v>0</v>
      </c>
      <c r="I16" s="19"/>
      <c r="J16" s="19"/>
      <c r="K16" s="42">
        <f t="shared" si="3"/>
        <v>0</v>
      </c>
      <c r="L16" s="20">
        <f t="shared" si="4"/>
        <v>1.2E-2</v>
      </c>
      <c r="M16" s="18">
        <f t="shared" si="7"/>
        <v>0</v>
      </c>
      <c r="N16" s="21">
        <f t="shared" si="5"/>
        <v>0</v>
      </c>
      <c r="O16" s="21"/>
    </row>
    <row r="17" spans="2:15" ht="15.75" thickBot="1">
      <c r="B17" s="2" t="s">
        <v>22</v>
      </c>
      <c r="C17" s="24">
        <v>1.47E-2</v>
      </c>
      <c r="D17" s="15">
        <v>40513</v>
      </c>
      <c r="E17" s="16">
        <f t="shared" si="0"/>
        <v>2010</v>
      </c>
      <c r="F17" s="16" t="str">
        <f t="shared" si="1"/>
        <v>Q4</v>
      </c>
      <c r="G17" s="17" t="str">
        <f t="shared" si="2"/>
        <v>2010 Q4</v>
      </c>
      <c r="H17" s="18">
        <f t="shared" si="6"/>
        <v>0</v>
      </c>
      <c r="I17" s="19"/>
      <c r="J17" s="19"/>
      <c r="K17" s="42">
        <f t="shared" si="3"/>
        <v>0</v>
      </c>
      <c r="L17" s="20">
        <f t="shared" si="4"/>
        <v>1.2E-2</v>
      </c>
      <c r="M17" s="18">
        <f t="shared" si="7"/>
        <v>0</v>
      </c>
      <c r="N17" s="21">
        <f t="shared" si="5"/>
        <v>0</v>
      </c>
      <c r="O17" s="21">
        <f>SUM(I6:I17)+SUM(J6:J17)+SUM(M6:M17)</f>
        <v>0</v>
      </c>
    </row>
    <row r="18" spans="2:15" ht="15.75" thickBot="1">
      <c r="B18" s="2" t="s">
        <v>23</v>
      </c>
      <c r="C18" s="24">
        <v>1.47E-2</v>
      </c>
      <c r="D18" s="15">
        <v>40544</v>
      </c>
      <c r="E18" s="16">
        <f t="shared" si="0"/>
        <v>2011</v>
      </c>
      <c r="F18" s="16" t="str">
        <f t="shared" si="1"/>
        <v>Q1</v>
      </c>
      <c r="G18" s="17" t="str">
        <f t="shared" si="2"/>
        <v>2011 Q1</v>
      </c>
      <c r="H18" s="18">
        <f t="shared" si="6"/>
        <v>0</v>
      </c>
      <c r="I18" s="19"/>
      <c r="J18" s="19"/>
      <c r="K18" s="42">
        <f t="shared" si="3"/>
        <v>0</v>
      </c>
      <c r="L18" s="20">
        <f t="shared" si="4"/>
        <v>1.47E-2</v>
      </c>
      <c r="M18" s="18">
        <f>ROUND(H18*L18/12,2)</f>
        <v>0</v>
      </c>
      <c r="N18" s="21">
        <f t="shared" si="5"/>
        <v>0</v>
      </c>
      <c r="O18" s="21"/>
    </row>
    <row r="19" spans="2:15" ht="15.75" thickBot="1">
      <c r="B19" s="2" t="s">
        <v>24</v>
      </c>
      <c r="C19" s="24">
        <v>1.47E-2</v>
      </c>
      <c r="D19" s="15">
        <v>40575</v>
      </c>
      <c r="E19" s="16">
        <f t="shared" si="0"/>
        <v>2011</v>
      </c>
      <c r="F19" s="16" t="str">
        <f t="shared" si="1"/>
        <v>Q1</v>
      </c>
      <c r="G19" s="17" t="str">
        <f t="shared" si="2"/>
        <v>2011 Q1</v>
      </c>
      <c r="H19" s="18">
        <f t="shared" si="6"/>
        <v>0</v>
      </c>
      <c r="I19" s="19"/>
      <c r="J19" s="19">
        <f>J18</f>
        <v>0</v>
      </c>
      <c r="K19" s="42">
        <f t="shared" si="3"/>
        <v>0</v>
      </c>
      <c r="L19" s="20">
        <f t="shared" si="4"/>
        <v>1.47E-2</v>
      </c>
      <c r="M19" s="18">
        <f t="shared" si="7"/>
        <v>0</v>
      </c>
      <c r="N19" s="21">
        <f t="shared" si="5"/>
        <v>0</v>
      </c>
      <c r="O19" s="21"/>
    </row>
    <row r="20" spans="2:15" ht="15.75" thickBot="1">
      <c r="B20" s="2" t="s">
        <v>25</v>
      </c>
      <c r="C20" s="24">
        <v>1.47E-2</v>
      </c>
      <c r="D20" s="15">
        <v>40603</v>
      </c>
      <c r="E20" s="16">
        <f t="shared" si="0"/>
        <v>2011</v>
      </c>
      <c r="F20" s="16" t="str">
        <f t="shared" si="1"/>
        <v>Q1</v>
      </c>
      <c r="G20" s="17" t="str">
        <f t="shared" si="2"/>
        <v>2011 Q1</v>
      </c>
      <c r="H20" s="18">
        <f t="shared" si="6"/>
        <v>0</v>
      </c>
      <c r="I20" s="19"/>
      <c r="J20" s="19">
        <f t="shared" ref="J20:J64" si="8">J19</f>
        <v>0</v>
      </c>
      <c r="K20" s="42">
        <f t="shared" si="3"/>
        <v>0</v>
      </c>
      <c r="L20" s="20">
        <f t="shared" si="4"/>
        <v>1.47E-2</v>
      </c>
      <c r="M20" s="18">
        <f t="shared" si="7"/>
        <v>0</v>
      </c>
      <c r="N20" s="21">
        <f t="shared" si="5"/>
        <v>0</v>
      </c>
      <c r="O20" s="21"/>
    </row>
    <row r="21" spans="2:15" ht="15.75" thickBot="1">
      <c r="B21" s="2" t="s">
        <v>26</v>
      </c>
      <c r="C21" s="24">
        <v>1.47E-2</v>
      </c>
      <c r="D21" s="15">
        <v>40634</v>
      </c>
      <c r="E21" s="16">
        <f t="shared" si="0"/>
        <v>2011</v>
      </c>
      <c r="F21" s="16" t="str">
        <f t="shared" si="1"/>
        <v>Q2</v>
      </c>
      <c r="G21" s="17" t="str">
        <f t="shared" si="2"/>
        <v>2011 Q2</v>
      </c>
      <c r="H21" s="18">
        <f t="shared" si="6"/>
        <v>0</v>
      </c>
      <c r="I21" s="19"/>
      <c r="J21" s="19">
        <f t="shared" si="8"/>
        <v>0</v>
      </c>
      <c r="K21" s="42">
        <f t="shared" si="3"/>
        <v>0</v>
      </c>
      <c r="L21" s="20">
        <f t="shared" si="4"/>
        <v>1.47E-2</v>
      </c>
      <c r="M21" s="18">
        <f t="shared" si="7"/>
        <v>0</v>
      </c>
      <c r="N21" s="21">
        <f t="shared" si="5"/>
        <v>0</v>
      </c>
      <c r="O21" s="21"/>
    </row>
    <row r="22" spans="2:15" ht="15.75" thickBot="1">
      <c r="B22" s="2" t="s">
        <v>29</v>
      </c>
      <c r="C22" s="24">
        <v>1.47E-2</v>
      </c>
      <c r="D22" s="15">
        <v>40664</v>
      </c>
      <c r="E22" s="16">
        <f t="shared" si="0"/>
        <v>2011</v>
      </c>
      <c r="F22" s="16" t="str">
        <f t="shared" si="1"/>
        <v>Q2</v>
      </c>
      <c r="G22" s="17" t="str">
        <f t="shared" si="2"/>
        <v>2011 Q2</v>
      </c>
      <c r="H22" s="18">
        <f t="shared" si="6"/>
        <v>0</v>
      </c>
      <c r="I22" s="19"/>
      <c r="J22" s="19">
        <f t="shared" si="8"/>
        <v>0</v>
      </c>
      <c r="K22" s="42">
        <f t="shared" si="3"/>
        <v>0</v>
      </c>
      <c r="L22" s="20">
        <f t="shared" si="4"/>
        <v>1.47E-2</v>
      </c>
      <c r="M22" s="18">
        <f t="shared" si="7"/>
        <v>0</v>
      </c>
      <c r="N22" s="21">
        <f t="shared" si="5"/>
        <v>0</v>
      </c>
      <c r="O22" s="21"/>
    </row>
    <row r="23" spans="2:15" ht="15.75" thickBot="1">
      <c r="B23" s="2" t="s">
        <v>30</v>
      </c>
      <c r="C23" s="24">
        <v>1.47E-2</v>
      </c>
      <c r="D23" s="15">
        <v>40695</v>
      </c>
      <c r="E23" s="16">
        <f t="shared" si="0"/>
        <v>2011</v>
      </c>
      <c r="F23" s="16" t="str">
        <f t="shared" si="1"/>
        <v>Q2</v>
      </c>
      <c r="G23" s="17" t="str">
        <f t="shared" si="2"/>
        <v>2011 Q2</v>
      </c>
      <c r="H23" s="18">
        <f t="shared" si="6"/>
        <v>0</v>
      </c>
      <c r="I23" s="19"/>
      <c r="J23" s="19">
        <f t="shared" si="8"/>
        <v>0</v>
      </c>
      <c r="K23" s="42">
        <f t="shared" si="3"/>
        <v>0</v>
      </c>
      <c r="L23" s="20">
        <f t="shared" si="4"/>
        <v>1.47E-2</v>
      </c>
      <c r="M23" s="18">
        <f>ROUND(H23*L23/12,2)</f>
        <v>0</v>
      </c>
      <c r="N23" s="21">
        <f t="shared" si="5"/>
        <v>0</v>
      </c>
      <c r="O23" s="21"/>
    </row>
    <row r="24" spans="2:15" ht="15.75" thickBot="1">
      <c r="B24" s="2" t="s">
        <v>31</v>
      </c>
      <c r="C24" s="24">
        <v>1.47E-2</v>
      </c>
      <c r="D24" s="15">
        <v>40725</v>
      </c>
      <c r="E24" s="16">
        <f t="shared" si="0"/>
        <v>2011</v>
      </c>
      <c r="F24" s="16" t="str">
        <f t="shared" si="1"/>
        <v>Q3</v>
      </c>
      <c r="G24" s="17" t="str">
        <f t="shared" si="2"/>
        <v>2011 Q3</v>
      </c>
      <c r="H24" s="18">
        <f t="shared" si="6"/>
        <v>0</v>
      </c>
      <c r="I24" s="19"/>
      <c r="J24" s="19">
        <f t="shared" si="8"/>
        <v>0</v>
      </c>
      <c r="K24" s="42">
        <f t="shared" si="3"/>
        <v>0</v>
      </c>
      <c r="L24" s="20">
        <f t="shared" si="4"/>
        <v>1.47E-2</v>
      </c>
      <c r="M24" s="18">
        <f t="shared" si="7"/>
        <v>0</v>
      </c>
      <c r="N24" s="21">
        <f t="shared" si="5"/>
        <v>0</v>
      </c>
      <c r="O24" s="21"/>
    </row>
    <row r="25" spans="2:15" ht="15.75" thickBot="1">
      <c r="B25" s="2" t="s">
        <v>28</v>
      </c>
      <c r="C25" s="24">
        <v>1.47E-2</v>
      </c>
      <c r="D25" s="15">
        <v>40756</v>
      </c>
      <c r="E25" s="16">
        <f t="shared" si="0"/>
        <v>2011</v>
      </c>
      <c r="F25" s="16" t="str">
        <f t="shared" si="1"/>
        <v>Q3</v>
      </c>
      <c r="G25" s="17" t="str">
        <f t="shared" si="2"/>
        <v>2011 Q3</v>
      </c>
      <c r="H25" s="18">
        <f t="shared" si="6"/>
        <v>0</v>
      </c>
      <c r="I25" s="19"/>
      <c r="J25" s="19">
        <f t="shared" si="8"/>
        <v>0</v>
      </c>
      <c r="K25" s="42">
        <f t="shared" si="3"/>
        <v>0</v>
      </c>
      <c r="L25" s="20">
        <f t="shared" si="4"/>
        <v>1.47E-2</v>
      </c>
      <c r="M25" s="18">
        <f t="shared" si="7"/>
        <v>0</v>
      </c>
      <c r="N25" s="21">
        <f t="shared" si="5"/>
        <v>0</v>
      </c>
      <c r="O25" s="21"/>
    </row>
    <row r="26" spans="2:15" ht="15.75" thickBot="1">
      <c r="B26" s="1"/>
      <c r="C26" s="1"/>
      <c r="D26" s="15">
        <v>40787</v>
      </c>
      <c r="E26" s="16">
        <f t="shared" si="0"/>
        <v>2011</v>
      </c>
      <c r="F26" s="16" t="str">
        <f t="shared" si="1"/>
        <v>Q3</v>
      </c>
      <c r="G26" s="17" t="str">
        <f t="shared" si="2"/>
        <v>2011 Q3</v>
      </c>
      <c r="H26" s="18">
        <f t="shared" si="6"/>
        <v>0</v>
      </c>
      <c r="I26" s="19"/>
      <c r="J26" s="19">
        <f t="shared" si="8"/>
        <v>0</v>
      </c>
      <c r="K26" s="42">
        <f t="shared" si="3"/>
        <v>0</v>
      </c>
      <c r="L26" s="20">
        <f t="shared" si="4"/>
        <v>1.47E-2</v>
      </c>
      <c r="M26" s="18">
        <f t="shared" si="7"/>
        <v>0</v>
      </c>
      <c r="N26" s="21">
        <f t="shared" si="5"/>
        <v>0</v>
      </c>
      <c r="O26" s="21"/>
    </row>
    <row r="27" spans="2:15" ht="15.75" thickBot="1">
      <c r="B27" s="1"/>
      <c r="C27" s="1"/>
      <c r="D27" s="15">
        <v>40817</v>
      </c>
      <c r="E27" s="16">
        <f t="shared" si="0"/>
        <v>2011</v>
      </c>
      <c r="F27" s="16" t="str">
        <f t="shared" si="1"/>
        <v>Q4</v>
      </c>
      <c r="G27" s="17" t="str">
        <f t="shared" si="2"/>
        <v>2011 Q4</v>
      </c>
      <c r="H27" s="18">
        <f t="shared" si="6"/>
        <v>0</v>
      </c>
      <c r="I27" s="19"/>
      <c r="J27" s="19">
        <f t="shared" si="8"/>
        <v>0</v>
      </c>
      <c r="K27" s="42">
        <f t="shared" si="3"/>
        <v>0</v>
      </c>
      <c r="L27" s="20">
        <f t="shared" si="4"/>
        <v>1.47E-2</v>
      </c>
      <c r="M27" s="18">
        <f t="shared" si="7"/>
        <v>0</v>
      </c>
      <c r="N27" s="21">
        <f t="shared" si="5"/>
        <v>0</v>
      </c>
      <c r="O27" s="21"/>
    </row>
    <row r="28" spans="2:15" ht="15.75" thickBot="1">
      <c r="B28" s="1"/>
      <c r="C28" s="1"/>
      <c r="D28" s="15">
        <v>40848</v>
      </c>
      <c r="E28" s="16">
        <f t="shared" si="0"/>
        <v>2011</v>
      </c>
      <c r="F28" s="16" t="str">
        <f t="shared" si="1"/>
        <v>Q4</v>
      </c>
      <c r="G28" s="17" t="str">
        <f t="shared" si="2"/>
        <v>2011 Q4</v>
      </c>
      <c r="H28" s="18">
        <f t="shared" si="6"/>
        <v>0</v>
      </c>
      <c r="I28" s="19"/>
      <c r="J28" s="19">
        <f t="shared" si="8"/>
        <v>0</v>
      </c>
      <c r="K28" s="42">
        <f t="shared" si="3"/>
        <v>0</v>
      </c>
      <c r="L28" s="20">
        <f t="shared" si="4"/>
        <v>1.47E-2</v>
      </c>
      <c r="M28" s="18">
        <f t="shared" si="7"/>
        <v>0</v>
      </c>
      <c r="N28" s="21">
        <f t="shared" si="5"/>
        <v>0</v>
      </c>
      <c r="O28" s="21"/>
    </row>
    <row r="29" spans="2:15" ht="15.75" thickBot="1">
      <c r="B29" s="1"/>
      <c r="C29" s="1"/>
      <c r="D29" s="15">
        <v>40878</v>
      </c>
      <c r="E29" s="16">
        <f t="shared" si="0"/>
        <v>2011</v>
      </c>
      <c r="F29" s="16" t="str">
        <f t="shared" si="1"/>
        <v>Q4</v>
      </c>
      <c r="G29" s="17" t="str">
        <f t="shared" si="2"/>
        <v>2011 Q4</v>
      </c>
      <c r="H29" s="18">
        <f t="shared" si="6"/>
        <v>0</v>
      </c>
      <c r="I29" s="19"/>
      <c r="J29" s="19">
        <f>J28</f>
        <v>0</v>
      </c>
      <c r="K29" s="42">
        <f t="shared" si="3"/>
        <v>0</v>
      </c>
      <c r="L29" s="20">
        <f t="shared" si="4"/>
        <v>1.47E-2</v>
      </c>
      <c r="M29" s="18">
        <f>ROUND(H29*L29/12,2)</f>
        <v>0</v>
      </c>
      <c r="N29" s="21">
        <f t="shared" si="5"/>
        <v>0</v>
      </c>
      <c r="O29" s="21">
        <f>SUM(I18:I29)+SUM(J18:J29)+SUM(M18:M29)</f>
        <v>0</v>
      </c>
    </row>
    <row r="30" spans="2:15" ht="15.75" thickBot="1">
      <c r="B30" s="1"/>
      <c r="C30" s="1"/>
      <c r="D30" s="15">
        <v>40909</v>
      </c>
      <c r="E30" s="16">
        <f t="shared" si="0"/>
        <v>2012</v>
      </c>
      <c r="F30" s="16" t="str">
        <f t="shared" si="1"/>
        <v>Q1</v>
      </c>
      <c r="G30" s="17" t="str">
        <f t="shared" si="2"/>
        <v>2012 Q1</v>
      </c>
      <c r="H30" s="18">
        <f t="shared" si="6"/>
        <v>0</v>
      </c>
      <c r="I30" s="19"/>
      <c r="J30" s="19"/>
      <c r="K30" s="42">
        <f>H30+I30+J30</f>
        <v>0</v>
      </c>
      <c r="L30" s="20">
        <f t="shared" si="4"/>
        <v>1.47E-2</v>
      </c>
      <c r="M30" s="18">
        <f t="shared" si="7"/>
        <v>0</v>
      </c>
      <c r="N30" s="21">
        <f>K30+M30</f>
        <v>0</v>
      </c>
      <c r="O30" s="21"/>
    </row>
    <row r="31" spans="2:15" ht="15.75" thickBot="1">
      <c r="B31" s="1"/>
      <c r="C31" s="1"/>
      <c r="D31" s="15">
        <v>40940</v>
      </c>
      <c r="E31" s="16">
        <f t="shared" si="0"/>
        <v>2012</v>
      </c>
      <c r="F31" s="16" t="str">
        <f t="shared" si="1"/>
        <v>Q1</v>
      </c>
      <c r="G31" s="17" t="str">
        <f t="shared" si="2"/>
        <v>2012 Q1</v>
      </c>
      <c r="H31" s="18">
        <f t="shared" si="6"/>
        <v>0</v>
      </c>
      <c r="I31" s="19"/>
      <c r="J31" s="19">
        <f>J30</f>
        <v>0</v>
      </c>
      <c r="K31" s="42">
        <f t="shared" si="3"/>
        <v>0</v>
      </c>
      <c r="L31" s="20">
        <f t="shared" si="4"/>
        <v>1.47E-2</v>
      </c>
      <c r="M31" s="18">
        <f t="shared" si="7"/>
        <v>0</v>
      </c>
      <c r="N31" s="21">
        <f t="shared" si="5"/>
        <v>0</v>
      </c>
      <c r="O31" s="21"/>
    </row>
    <row r="32" spans="2:15" ht="15.75" thickBot="1">
      <c r="B32" s="1"/>
      <c r="C32" s="1"/>
      <c r="D32" s="15">
        <v>40969</v>
      </c>
      <c r="E32" s="16">
        <f t="shared" si="0"/>
        <v>2012</v>
      </c>
      <c r="F32" s="16" t="str">
        <f t="shared" si="1"/>
        <v>Q1</v>
      </c>
      <c r="G32" s="17" t="str">
        <f t="shared" si="2"/>
        <v>2012 Q1</v>
      </c>
      <c r="H32" s="18">
        <f t="shared" si="6"/>
        <v>0</v>
      </c>
      <c r="I32" s="19"/>
      <c r="J32" s="19">
        <f t="shared" si="8"/>
        <v>0</v>
      </c>
      <c r="K32" s="42">
        <f t="shared" si="3"/>
        <v>0</v>
      </c>
      <c r="L32" s="20">
        <f t="shared" si="4"/>
        <v>1.47E-2</v>
      </c>
      <c r="M32" s="18">
        <f t="shared" si="7"/>
        <v>0</v>
      </c>
      <c r="N32" s="21">
        <f t="shared" si="5"/>
        <v>0</v>
      </c>
      <c r="O32" s="21"/>
    </row>
    <row r="33" spans="2:15" ht="15.75" thickBot="1">
      <c r="B33" s="1"/>
      <c r="C33" s="1"/>
      <c r="D33" s="15">
        <v>41000</v>
      </c>
      <c r="E33" s="16">
        <f t="shared" si="0"/>
        <v>2012</v>
      </c>
      <c r="F33" s="16" t="str">
        <f t="shared" si="1"/>
        <v>Q2</v>
      </c>
      <c r="G33" s="17" t="str">
        <f t="shared" si="2"/>
        <v>2012 Q2</v>
      </c>
      <c r="H33" s="18">
        <f t="shared" si="6"/>
        <v>0</v>
      </c>
      <c r="I33" s="19"/>
      <c r="J33" s="19">
        <f t="shared" si="8"/>
        <v>0</v>
      </c>
      <c r="K33" s="42">
        <f t="shared" si="3"/>
        <v>0</v>
      </c>
      <c r="L33" s="20">
        <f t="shared" si="4"/>
        <v>1.47E-2</v>
      </c>
      <c r="M33" s="25">
        <f t="shared" si="7"/>
        <v>0</v>
      </c>
      <c r="N33" s="21">
        <f t="shared" si="5"/>
        <v>0</v>
      </c>
      <c r="O33" s="21"/>
    </row>
    <row r="34" spans="2:15" ht="15.75" thickBot="1">
      <c r="B34" s="1"/>
      <c r="C34" s="1"/>
      <c r="D34" s="15">
        <v>41030</v>
      </c>
      <c r="E34" s="16">
        <f t="shared" si="0"/>
        <v>2012</v>
      </c>
      <c r="F34" s="16" t="str">
        <f t="shared" si="1"/>
        <v>Q2</v>
      </c>
      <c r="G34" s="17" t="str">
        <f t="shared" si="2"/>
        <v>2012 Q2</v>
      </c>
      <c r="H34" s="18">
        <f t="shared" si="6"/>
        <v>0</v>
      </c>
      <c r="I34" s="19"/>
      <c r="J34" s="19">
        <f t="shared" si="8"/>
        <v>0</v>
      </c>
      <c r="K34" s="42">
        <f t="shared" si="3"/>
        <v>0</v>
      </c>
      <c r="L34" s="20">
        <f t="shared" si="4"/>
        <v>1.47E-2</v>
      </c>
      <c r="M34" s="18">
        <f>ROUND(H34*L34/12,2)</f>
        <v>0</v>
      </c>
      <c r="N34" s="21">
        <f t="shared" si="5"/>
        <v>0</v>
      </c>
      <c r="O34" s="21"/>
    </row>
    <row r="35" spans="2:15" ht="15.75" thickBot="1">
      <c r="B35" s="1"/>
      <c r="C35" s="1"/>
      <c r="D35" s="15">
        <v>41061</v>
      </c>
      <c r="E35" s="16">
        <f t="shared" si="0"/>
        <v>2012</v>
      </c>
      <c r="F35" s="16" t="str">
        <f t="shared" si="1"/>
        <v>Q2</v>
      </c>
      <c r="G35" s="17" t="str">
        <f t="shared" si="2"/>
        <v>2012 Q2</v>
      </c>
      <c r="H35" s="18">
        <f t="shared" si="6"/>
        <v>0</v>
      </c>
      <c r="I35" s="19"/>
      <c r="J35" s="19">
        <f t="shared" si="8"/>
        <v>0</v>
      </c>
      <c r="K35" s="42">
        <f t="shared" si="3"/>
        <v>0</v>
      </c>
      <c r="L35" s="20">
        <f t="shared" si="4"/>
        <v>1.47E-2</v>
      </c>
      <c r="M35" s="18">
        <f t="shared" si="7"/>
        <v>0</v>
      </c>
      <c r="N35" s="21">
        <f t="shared" si="5"/>
        <v>0</v>
      </c>
      <c r="O35" s="21"/>
    </row>
    <row r="36" spans="2:15" ht="15.75" thickBot="1">
      <c r="B36" s="1"/>
      <c r="C36" s="1"/>
      <c r="D36" s="15">
        <v>41091</v>
      </c>
      <c r="E36" s="16">
        <f t="shared" si="0"/>
        <v>2012</v>
      </c>
      <c r="F36" s="16" t="str">
        <f t="shared" si="1"/>
        <v>Q3</v>
      </c>
      <c r="G36" s="17" t="str">
        <f t="shared" si="2"/>
        <v>2012 Q3</v>
      </c>
      <c r="H36" s="18">
        <f t="shared" si="6"/>
        <v>0</v>
      </c>
      <c r="I36" s="19"/>
      <c r="J36" s="19">
        <f t="shared" si="8"/>
        <v>0</v>
      </c>
      <c r="K36" s="42">
        <f t="shared" si="3"/>
        <v>0</v>
      </c>
      <c r="L36" s="20">
        <f t="shared" si="4"/>
        <v>1.47E-2</v>
      </c>
      <c r="M36" s="18">
        <f t="shared" si="7"/>
        <v>0</v>
      </c>
      <c r="N36" s="21">
        <f t="shared" si="5"/>
        <v>0</v>
      </c>
      <c r="O36" s="21"/>
    </row>
    <row r="37" spans="2:15" ht="15.75" thickBot="1">
      <c r="B37" s="1"/>
      <c r="C37" s="1"/>
      <c r="D37" s="15">
        <v>41122</v>
      </c>
      <c r="E37" s="16">
        <f t="shared" si="0"/>
        <v>2012</v>
      </c>
      <c r="F37" s="16" t="str">
        <f t="shared" si="1"/>
        <v>Q3</v>
      </c>
      <c r="G37" s="17" t="str">
        <f t="shared" si="2"/>
        <v>2012 Q3</v>
      </c>
      <c r="H37" s="18">
        <f t="shared" si="6"/>
        <v>0</v>
      </c>
      <c r="I37" s="19"/>
      <c r="J37" s="19">
        <f t="shared" si="8"/>
        <v>0</v>
      </c>
      <c r="K37" s="42">
        <f t="shared" si="3"/>
        <v>0</v>
      </c>
      <c r="L37" s="20">
        <f t="shared" si="4"/>
        <v>1.47E-2</v>
      </c>
      <c r="M37" s="18">
        <f t="shared" si="7"/>
        <v>0</v>
      </c>
      <c r="N37" s="21">
        <f t="shared" si="5"/>
        <v>0</v>
      </c>
      <c r="O37" s="21"/>
    </row>
    <row r="38" spans="2:15" ht="15.75" thickBot="1">
      <c r="B38" s="1"/>
      <c r="C38" s="1"/>
      <c r="D38" s="15">
        <v>41153</v>
      </c>
      <c r="E38" s="16">
        <f t="shared" si="0"/>
        <v>2012</v>
      </c>
      <c r="F38" s="16" t="str">
        <f t="shared" si="1"/>
        <v>Q3</v>
      </c>
      <c r="G38" s="17" t="str">
        <f t="shared" si="2"/>
        <v>2012 Q3</v>
      </c>
      <c r="H38" s="18">
        <f t="shared" si="6"/>
        <v>0</v>
      </c>
      <c r="I38" s="19"/>
      <c r="J38" s="19">
        <f t="shared" si="8"/>
        <v>0</v>
      </c>
      <c r="K38" s="42">
        <f t="shared" si="3"/>
        <v>0</v>
      </c>
      <c r="L38" s="20">
        <f t="shared" si="4"/>
        <v>1.47E-2</v>
      </c>
      <c r="M38" s="18">
        <f t="shared" si="7"/>
        <v>0</v>
      </c>
      <c r="N38" s="21">
        <f t="shared" si="5"/>
        <v>0</v>
      </c>
      <c r="O38" s="21"/>
    </row>
    <row r="39" spans="2:15" ht="15.75" thickBot="1">
      <c r="B39" s="1"/>
      <c r="C39" s="1"/>
      <c r="D39" s="15">
        <v>41183</v>
      </c>
      <c r="E39" s="16">
        <f t="shared" si="0"/>
        <v>2012</v>
      </c>
      <c r="F39" s="16" t="str">
        <f t="shared" si="1"/>
        <v>Q4</v>
      </c>
      <c r="G39" s="17" t="str">
        <f t="shared" si="2"/>
        <v>2012 Q4</v>
      </c>
      <c r="H39" s="18">
        <f t="shared" si="6"/>
        <v>0</v>
      </c>
      <c r="I39" s="19"/>
      <c r="J39" s="19">
        <f t="shared" si="8"/>
        <v>0</v>
      </c>
      <c r="K39" s="42">
        <f t="shared" si="3"/>
        <v>0</v>
      </c>
      <c r="L39" s="20">
        <f t="shared" si="4"/>
        <v>1.47E-2</v>
      </c>
      <c r="M39" s="18">
        <f t="shared" si="7"/>
        <v>0</v>
      </c>
      <c r="N39" s="21">
        <f t="shared" si="5"/>
        <v>0</v>
      </c>
      <c r="O39" s="21"/>
    </row>
    <row r="40" spans="2:15" ht="15.75" thickBot="1">
      <c r="B40" s="1"/>
      <c r="C40" s="1"/>
      <c r="D40" s="15">
        <v>41214</v>
      </c>
      <c r="E40" s="16">
        <f t="shared" si="0"/>
        <v>2012</v>
      </c>
      <c r="F40" s="16" t="str">
        <f t="shared" si="1"/>
        <v>Q4</v>
      </c>
      <c r="G40" s="17" t="str">
        <f t="shared" si="2"/>
        <v>2012 Q4</v>
      </c>
      <c r="H40" s="18">
        <f t="shared" si="6"/>
        <v>0</v>
      </c>
      <c r="I40" s="19"/>
      <c r="J40" s="19">
        <f t="shared" si="8"/>
        <v>0</v>
      </c>
      <c r="K40" s="42">
        <f t="shared" si="3"/>
        <v>0</v>
      </c>
      <c r="L40" s="20">
        <f t="shared" si="4"/>
        <v>1.47E-2</v>
      </c>
      <c r="M40" s="18">
        <f t="shared" si="7"/>
        <v>0</v>
      </c>
      <c r="N40" s="21">
        <f t="shared" si="5"/>
        <v>0</v>
      </c>
      <c r="O40" s="21"/>
    </row>
    <row r="41" spans="2:15" ht="15.75" thickBot="1">
      <c r="B41" s="1"/>
      <c r="C41" s="1"/>
      <c r="D41" s="15">
        <v>41244</v>
      </c>
      <c r="E41" s="16">
        <f t="shared" si="0"/>
        <v>2012</v>
      </c>
      <c r="F41" s="16" t="str">
        <f t="shared" si="1"/>
        <v>Q4</v>
      </c>
      <c r="G41" s="17" t="str">
        <f t="shared" si="2"/>
        <v>2012 Q4</v>
      </c>
      <c r="H41" s="18">
        <f t="shared" si="6"/>
        <v>0</v>
      </c>
      <c r="I41" s="19"/>
      <c r="J41" s="19">
        <f t="shared" si="8"/>
        <v>0</v>
      </c>
      <c r="K41" s="42">
        <f t="shared" si="3"/>
        <v>0</v>
      </c>
      <c r="L41" s="20">
        <f t="shared" si="4"/>
        <v>1.47E-2</v>
      </c>
      <c r="M41" s="18">
        <f t="shared" si="7"/>
        <v>0</v>
      </c>
      <c r="N41" s="21">
        <f t="shared" si="5"/>
        <v>0</v>
      </c>
      <c r="O41" s="21">
        <f>SUM(I30:I41)+SUM(J30:J41)+SUM(M30:M41)</f>
        <v>0</v>
      </c>
    </row>
    <row r="42" spans="2:15" ht="15.75" thickBot="1">
      <c r="C42" s="43"/>
      <c r="D42" s="15">
        <v>41275</v>
      </c>
      <c r="E42" s="16">
        <f t="shared" si="0"/>
        <v>2013</v>
      </c>
      <c r="F42" s="16" t="str">
        <f t="shared" si="1"/>
        <v>Q1</v>
      </c>
      <c r="G42" s="17" t="str">
        <f t="shared" si="2"/>
        <v>2013 Q1</v>
      </c>
      <c r="H42" s="18">
        <f t="shared" si="6"/>
        <v>0</v>
      </c>
      <c r="I42" s="19">
        <f>112149/12</f>
        <v>9345.75</v>
      </c>
      <c r="J42" s="19"/>
      <c r="K42" s="42">
        <f t="shared" si="3"/>
        <v>9345.75</v>
      </c>
      <c r="L42" s="20">
        <f t="shared" si="4"/>
        <v>1.47E-2</v>
      </c>
      <c r="M42" s="18">
        <f>ROUND(H42*L42/12,2)</f>
        <v>0</v>
      </c>
      <c r="N42" s="21">
        <f t="shared" si="5"/>
        <v>9345.75</v>
      </c>
      <c r="O42" s="21"/>
    </row>
    <row r="43" spans="2:15" ht="15.75" thickBot="1">
      <c r="D43" s="15">
        <v>41306</v>
      </c>
      <c r="E43" s="16">
        <f t="shared" si="0"/>
        <v>2013</v>
      </c>
      <c r="F43" s="16" t="str">
        <f t="shared" si="1"/>
        <v>Q1</v>
      </c>
      <c r="G43" s="17" t="str">
        <f t="shared" si="2"/>
        <v>2013 Q1</v>
      </c>
      <c r="H43" s="18">
        <f>K42</f>
        <v>9345.75</v>
      </c>
      <c r="I43" s="19">
        <f>I42</f>
        <v>9345.75</v>
      </c>
      <c r="J43" s="19">
        <f t="shared" si="8"/>
        <v>0</v>
      </c>
      <c r="K43" s="42">
        <f t="shared" si="3"/>
        <v>18691.5</v>
      </c>
      <c r="L43" s="20">
        <f t="shared" si="4"/>
        <v>1.47E-2</v>
      </c>
      <c r="M43" s="18">
        <f>ROUND(H43*L43/12,2)</f>
        <v>11.45</v>
      </c>
      <c r="N43" s="21">
        <f t="shared" si="5"/>
        <v>18702.95</v>
      </c>
      <c r="O43" s="21"/>
    </row>
    <row r="44" spans="2:15" ht="15.75" thickBot="1">
      <c r="D44" s="15">
        <v>41334</v>
      </c>
      <c r="E44" s="16">
        <f t="shared" si="0"/>
        <v>2013</v>
      </c>
      <c r="F44" s="16" t="str">
        <f t="shared" si="1"/>
        <v>Q1</v>
      </c>
      <c r="G44" s="17" t="str">
        <f t="shared" si="2"/>
        <v>2013 Q1</v>
      </c>
      <c r="H44" s="18">
        <f t="shared" ref="H44:H65" si="9">K43</f>
        <v>18691.5</v>
      </c>
      <c r="I44" s="19">
        <f t="shared" ref="I44:I53" si="10">I43</f>
        <v>9345.75</v>
      </c>
      <c r="J44" s="19">
        <f t="shared" si="8"/>
        <v>0</v>
      </c>
      <c r="K44" s="42">
        <f>H44+I44+J44</f>
        <v>28037.25</v>
      </c>
      <c r="L44" s="20">
        <f t="shared" si="4"/>
        <v>1.47E-2</v>
      </c>
      <c r="M44" s="18">
        <f t="shared" si="7"/>
        <v>22.9</v>
      </c>
      <c r="N44" s="21">
        <f t="shared" si="5"/>
        <v>28060.15</v>
      </c>
      <c r="O44" s="21"/>
    </row>
    <row r="45" spans="2:15" ht="15.75" thickBot="1">
      <c r="D45" s="15">
        <v>41365</v>
      </c>
      <c r="E45" s="16">
        <f t="shared" si="0"/>
        <v>2013</v>
      </c>
      <c r="F45" s="16" t="str">
        <f t="shared" si="1"/>
        <v>Q2</v>
      </c>
      <c r="G45" s="17" t="str">
        <f t="shared" si="2"/>
        <v>2013 Q2</v>
      </c>
      <c r="H45" s="18">
        <f t="shared" si="9"/>
        <v>28037.25</v>
      </c>
      <c r="I45" s="19">
        <f t="shared" si="10"/>
        <v>9345.75</v>
      </c>
      <c r="J45" s="19">
        <f t="shared" si="8"/>
        <v>0</v>
      </c>
      <c r="K45" s="42">
        <f>H45+I45+J45</f>
        <v>37383</v>
      </c>
      <c r="L45" s="20">
        <f t="shared" si="4"/>
        <v>1.47E-2</v>
      </c>
      <c r="M45" s="18">
        <f t="shared" si="7"/>
        <v>34.35</v>
      </c>
      <c r="N45" s="21">
        <f t="shared" si="5"/>
        <v>37417.35</v>
      </c>
      <c r="O45" s="21"/>
    </row>
    <row r="46" spans="2:15" ht="15.75" thickBot="1">
      <c r="D46" s="15">
        <v>41395</v>
      </c>
      <c r="E46" s="16">
        <f t="shared" si="0"/>
        <v>2013</v>
      </c>
      <c r="F46" s="16" t="str">
        <f t="shared" si="1"/>
        <v>Q2</v>
      </c>
      <c r="G46" s="17" t="str">
        <f t="shared" si="2"/>
        <v>2013 Q2</v>
      </c>
      <c r="H46" s="18">
        <f t="shared" si="9"/>
        <v>37383</v>
      </c>
      <c r="I46" s="19">
        <f t="shared" si="10"/>
        <v>9345.75</v>
      </c>
      <c r="J46" s="19">
        <f t="shared" si="8"/>
        <v>0</v>
      </c>
      <c r="K46" s="42">
        <f t="shared" si="3"/>
        <v>46728.75</v>
      </c>
      <c r="L46" s="20">
        <f t="shared" si="4"/>
        <v>1.47E-2</v>
      </c>
      <c r="M46" s="18">
        <f>ROUND(H46*L46/12,2)</f>
        <v>45.79</v>
      </c>
      <c r="N46" s="21">
        <f t="shared" si="5"/>
        <v>46774.54</v>
      </c>
      <c r="O46" s="21"/>
    </row>
    <row r="47" spans="2:15" ht="15.75" thickBot="1">
      <c r="D47" s="15">
        <v>41426</v>
      </c>
      <c r="E47" s="16">
        <f t="shared" si="0"/>
        <v>2013</v>
      </c>
      <c r="F47" s="16" t="str">
        <f t="shared" si="1"/>
        <v>Q2</v>
      </c>
      <c r="G47" s="17" t="str">
        <f t="shared" si="2"/>
        <v>2013 Q2</v>
      </c>
      <c r="H47" s="18">
        <f t="shared" si="9"/>
        <v>46728.75</v>
      </c>
      <c r="I47" s="19">
        <f t="shared" si="10"/>
        <v>9345.75</v>
      </c>
      <c r="J47" s="19">
        <f t="shared" si="8"/>
        <v>0</v>
      </c>
      <c r="K47" s="42">
        <f t="shared" si="3"/>
        <v>56074.5</v>
      </c>
      <c r="L47" s="20">
        <f t="shared" si="4"/>
        <v>1.47E-2</v>
      </c>
      <c r="M47" s="18">
        <f t="shared" si="7"/>
        <v>57.24</v>
      </c>
      <c r="N47" s="21">
        <f t="shared" si="5"/>
        <v>56131.74</v>
      </c>
      <c r="O47" s="21"/>
    </row>
    <row r="48" spans="2:15" ht="15.75" thickBot="1">
      <c r="D48" s="15">
        <v>41456</v>
      </c>
      <c r="E48" s="16">
        <f t="shared" si="0"/>
        <v>2013</v>
      </c>
      <c r="F48" s="16" t="str">
        <f t="shared" si="1"/>
        <v>Q3</v>
      </c>
      <c r="G48" s="17" t="str">
        <f t="shared" si="2"/>
        <v>2013 Q3</v>
      </c>
      <c r="H48" s="18">
        <f t="shared" si="9"/>
        <v>56074.5</v>
      </c>
      <c r="I48" s="19">
        <f t="shared" si="10"/>
        <v>9345.75</v>
      </c>
      <c r="J48" s="19">
        <f t="shared" si="8"/>
        <v>0</v>
      </c>
      <c r="K48" s="42">
        <f t="shared" si="3"/>
        <v>65420.25</v>
      </c>
      <c r="L48" s="20">
        <f t="shared" si="4"/>
        <v>1.47E-2</v>
      </c>
      <c r="M48" s="18">
        <f t="shared" si="7"/>
        <v>68.69</v>
      </c>
      <c r="N48" s="21">
        <f t="shared" si="5"/>
        <v>65488.94</v>
      </c>
      <c r="O48" s="21"/>
    </row>
    <row r="49" spans="4:15" ht="15.75" thickBot="1">
      <c r="D49" s="15">
        <v>41487</v>
      </c>
      <c r="E49" s="16">
        <f t="shared" si="0"/>
        <v>2013</v>
      </c>
      <c r="F49" s="16" t="str">
        <f t="shared" si="1"/>
        <v>Q3</v>
      </c>
      <c r="G49" s="17" t="str">
        <f t="shared" si="2"/>
        <v>2013 Q3</v>
      </c>
      <c r="H49" s="18">
        <f t="shared" si="9"/>
        <v>65420.25</v>
      </c>
      <c r="I49" s="19">
        <f t="shared" si="10"/>
        <v>9345.75</v>
      </c>
      <c r="J49" s="19">
        <f t="shared" si="8"/>
        <v>0</v>
      </c>
      <c r="K49" s="42">
        <f t="shared" si="3"/>
        <v>74766</v>
      </c>
      <c r="L49" s="20">
        <f t="shared" si="4"/>
        <v>1.47E-2</v>
      </c>
      <c r="M49" s="18">
        <f t="shared" si="7"/>
        <v>80.14</v>
      </c>
      <c r="N49" s="21">
        <f t="shared" si="5"/>
        <v>74846.14</v>
      </c>
      <c r="O49" s="21"/>
    </row>
    <row r="50" spans="4:15" ht="15.75" thickBot="1">
      <c r="D50" s="15">
        <v>41518</v>
      </c>
      <c r="E50" s="16">
        <f t="shared" si="0"/>
        <v>2013</v>
      </c>
      <c r="F50" s="16" t="str">
        <f t="shared" si="1"/>
        <v>Q3</v>
      </c>
      <c r="G50" s="17" t="str">
        <f t="shared" si="2"/>
        <v>2013 Q3</v>
      </c>
      <c r="H50" s="18">
        <f t="shared" si="9"/>
        <v>74766</v>
      </c>
      <c r="I50" s="19">
        <f t="shared" si="10"/>
        <v>9345.75</v>
      </c>
      <c r="J50" s="19">
        <f t="shared" si="8"/>
        <v>0</v>
      </c>
      <c r="K50" s="42">
        <f t="shared" si="3"/>
        <v>84111.75</v>
      </c>
      <c r="L50" s="20">
        <f t="shared" si="4"/>
        <v>1.47E-2</v>
      </c>
      <c r="M50" s="18">
        <f t="shared" si="7"/>
        <v>91.59</v>
      </c>
      <c r="N50" s="21">
        <f t="shared" si="5"/>
        <v>84203.34</v>
      </c>
      <c r="O50" s="21"/>
    </row>
    <row r="51" spans="4:15" ht="15.75" thickBot="1">
      <c r="D51" s="15">
        <v>41548</v>
      </c>
      <c r="E51" s="16">
        <f t="shared" si="0"/>
        <v>2013</v>
      </c>
      <c r="F51" s="16" t="str">
        <f t="shared" si="1"/>
        <v>Q4</v>
      </c>
      <c r="G51" s="17" t="str">
        <f t="shared" si="2"/>
        <v>2013 Q4</v>
      </c>
      <c r="H51" s="18">
        <f t="shared" si="9"/>
        <v>84111.75</v>
      </c>
      <c r="I51" s="19">
        <f t="shared" si="10"/>
        <v>9345.75</v>
      </c>
      <c r="J51" s="19">
        <f t="shared" si="8"/>
        <v>0</v>
      </c>
      <c r="K51" s="42">
        <f t="shared" si="3"/>
        <v>93457.5</v>
      </c>
      <c r="L51" s="20">
        <f t="shared" si="4"/>
        <v>1.47E-2</v>
      </c>
      <c r="M51" s="18">
        <f>ROUND(H51*L51/12,2)</f>
        <v>103.04</v>
      </c>
      <c r="N51" s="21">
        <f t="shared" si="5"/>
        <v>93560.54</v>
      </c>
      <c r="O51" s="21"/>
    </row>
    <row r="52" spans="4:15" ht="15.75" thickBot="1">
      <c r="D52" s="15">
        <v>41579</v>
      </c>
      <c r="E52" s="16">
        <f t="shared" si="0"/>
        <v>2013</v>
      </c>
      <c r="F52" s="16" t="str">
        <f t="shared" si="1"/>
        <v>Q4</v>
      </c>
      <c r="G52" s="17" t="str">
        <f t="shared" si="2"/>
        <v>2013 Q4</v>
      </c>
      <c r="H52" s="18">
        <f t="shared" si="9"/>
        <v>93457.5</v>
      </c>
      <c r="I52" s="19">
        <f t="shared" si="10"/>
        <v>9345.75</v>
      </c>
      <c r="J52" s="19">
        <f t="shared" si="8"/>
        <v>0</v>
      </c>
      <c r="K52" s="42">
        <f t="shared" si="3"/>
        <v>102803.25</v>
      </c>
      <c r="L52" s="20">
        <f t="shared" si="4"/>
        <v>1.47E-2</v>
      </c>
      <c r="M52" s="18">
        <f t="shared" si="7"/>
        <v>114.49</v>
      </c>
      <c r="N52" s="21">
        <f t="shared" si="5"/>
        <v>102917.74</v>
      </c>
      <c r="O52" s="21"/>
    </row>
    <row r="53" spans="4:15" ht="15.75" thickBot="1">
      <c r="D53" s="15">
        <v>41609</v>
      </c>
      <c r="E53" s="16">
        <f t="shared" si="0"/>
        <v>2013</v>
      </c>
      <c r="F53" s="16" t="str">
        <f t="shared" si="1"/>
        <v>Q4</v>
      </c>
      <c r="G53" s="17" t="str">
        <f t="shared" si="2"/>
        <v>2013 Q4</v>
      </c>
      <c r="H53" s="18">
        <f t="shared" si="9"/>
        <v>102803.25</v>
      </c>
      <c r="I53" s="19">
        <f t="shared" si="10"/>
        <v>9345.75</v>
      </c>
      <c r="J53" s="19">
        <f t="shared" si="8"/>
        <v>0</v>
      </c>
      <c r="K53" s="42">
        <f t="shared" si="3"/>
        <v>112149</v>
      </c>
      <c r="L53" s="20">
        <f t="shared" si="4"/>
        <v>1.47E-2</v>
      </c>
      <c r="M53" s="18">
        <f t="shared" si="7"/>
        <v>125.93</v>
      </c>
      <c r="N53" s="21">
        <f t="shared" si="5"/>
        <v>112274.93</v>
      </c>
      <c r="O53" s="21">
        <f>SUM(I42:I53)+SUM(J42:J53)+SUM(M42:M53)</f>
        <v>112904.61</v>
      </c>
    </row>
    <row r="54" spans="4:15" ht="15.75" thickBot="1">
      <c r="D54" s="15">
        <v>41640</v>
      </c>
      <c r="E54" s="16">
        <f t="shared" si="0"/>
        <v>2014</v>
      </c>
      <c r="F54" s="16" t="str">
        <f t="shared" si="1"/>
        <v>Q1</v>
      </c>
      <c r="G54" s="17" t="str">
        <f t="shared" si="2"/>
        <v>2014 Q1</v>
      </c>
      <c r="H54" s="18">
        <f t="shared" si="9"/>
        <v>112149</v>
      </c>
      <c r="I54" s="26">
        <f>135360/12</f>
        <v>11280</v>
      </c>
      <c r="J54" s="19">
        <f>916/12</f>
        <v>76.333333333333329</v>
      </c>
      <c r="K54" s="42">
        <f>H54+I54+J54</f>
        <v>123505.33333333333</v>
      </c>
      <c r="L54" s="20">
        <f t="shared" si="4"/>
        <v>1.47E-2</v>
      </c>
      <c r="M54" s="18">
        <f t="shared" si="7"/>
        <v>137.38</v>
      </c>
      <c r="N54" s="21">
        <f t="shared" si="5"/>
        <v>123642.71333333333</v>
      </c>
      <c r="O54" s="21"/>
    </row>
    <row r="55" spans="4:15" ht="15.75" thickBot="1">
      <c r="D55" s="15">
        <v>41671</v>
      </c>
      <c r="E55" s="16">
        <f t="shared" si="0"/>
        <v>2014</v>
      </c>
      <c r="F55" s="16" t="str">
        <f t="shared" si="1"/>
        <v>Q1</v>
      </c>
      <c r="G55" s="17" t="str">
        <f t="shared" si="2"/>
        <v>2014 Q1</v>
      </c>
      <c r="H55" s="18">
        <f t="shared" si="9"/>
        <v>123505.33333333333</v>
      </c>
      <c r="I55" s="26">
        <f>I54</f>
        <v>11280</v>
      </c>
      <c r="J55" s="19">
        <f>J54</f>
        <v>76.333333333333329</v>
      </c>
      <c r="K55" s="42">
        <f t="shared" si="3"/>
        <v>134861.66666666666</v>
      </c>
      <c r="L55" s="20">
        <f t="shared" si="4"/>
        <v>1.47E-2</v>
      </c>
      <c r="M55" s="18">
        <f t="shared" si="7"/>
        <v>151.29</v>
      </c>
      <c r="N55" s="21">
        <f t="shared" si="5"/>
        <v>135012.95666666667</v>
      </c>
      <c r="O55" s="21"/>
    </row>
    <row r="56" spans="4:15" ht="15.75" thickBot="1">
      <c r="D56" s="15">
        <v>41699</v>
      </c>
      <c r="E56" s="16">
        <f t="shared" si="0"/>
        <v>2014</v>
      </c>
      <c r="F56" s="16" t="str">
        <f t="shared" si="1"/>
        <v>Q1</v>
      </c>
      <c r="G56" s="17" t="str">
        <f t="shared" si="2"/>
        <v>2014 Q1</v>
      </c>
      <c r="H56" s="18">
        <f t="shared" si="9"/>
        <v>134861.66666666666</v>
      </c>
      <c r="I56" s="26">
        <f t="shared" ref="I56:I65" si="11">I55</f>
        <v>11280</v>
      </c>
      <c r="J56" s="19">
        <f t="shared" si="8"/>
        <v>76.333333333333329</v>
      </c>
      <c r="K56" s="42">
        <f t="shared" si="3"/>
        <v>146218</v>
      </c>
      <c r="L56" s="20">
        <f t="shared" si="4"/>
        <v>1.47E-2</v>
      </c>
      <c r="M56" s="18">
        <f t="shared" si="7"/>
        <v>165.21</v>
      </c>
      <c r="N56" s="21">
        <f t="shared" si="5"/>
        <v>146383.21</v>
      </c>
      <c r="O56" s="21"/>
    </row>
    <row r="57" spans="4:15" ht="15.75" thickBot="1">
      <c r="D57" s="15">
        <v>41730</v>
      </c>
      <c r="E57" s="16">
        <f t="shared" si="0"/>
        <v>2014</v>
      </c>
      <c r="F57" s="16" t="str">
        <f t="shared" si="1"/>
        <v>Q2</v>
      </c>
      <c r="G57" s="17" t="str">
        <f t="shared" si="2"/>
        <v>2014 Q2</v>
      </c>
      <c r="H57" s="18">
        <f t="shared" si="9"/>
        <v>146218</v>
      </c>
      <c r="I57" s="26">
        <f t="shared" si="11"/>
        <v>11280</v>
      </c>
      <c r="J57" s="19">
        <f t="shared" si="8"/>
        <v>76.333333333333329</v>
      </c>
      <c r="K57" s="42">
        <f t="shared" si="3"/>
        <v>157574.33333333334</v>
      </c>
      <c r="L57" s="20">
        <f t="shared" si="4"/>
        <v>1.47E-2</v>
      </c>
      <c r="M57" s="18">
        <f t="shared" si="7"/>
        <v>179.12</v>
      </c>
      <c r="N57" s="21">
        <f t="shared" si="5"/>
        <v>157753.45333333334</v>
      </c>
      <c r="O57" s="21"/>
    </row>
    <row r="58" spans="4:15" ht="15.75" thickBot="1">
      <c r="D58" s="15">
        <v>41760</v>
      </c>
      <c r="E58" s="16">
        <f t="shared" si="0"/>
        <v>2014</v>
      </c>
      <c r="F58" s="16" t="str">
        <f t="shared" si="1"/>
        <v>Q2</v>
      </c>
      <c r="G58" s="17" t="str">
        <f t="shared" si="2"/>
        <v>2014 Q2</v>
      </c>
      <c r="H58" s="18">
        <f t="shared" si="9"/>
        <v>157574.33333333334</v>
      </c>
      <c r="I58" s="26">
        <f t="shared" si="11"/>
        <v>11280</v>
      </c>
      <c r="J58" s="19">
        <f t="shared" si="8"/>
        <v>76.333333333333329</v>
      </c>
      <c r="K58" s="42">
        <f t="shared" si="3"/>
        <v>168930.66666666669</v>
      </c>
      <c r="L58" s="20">
        <f t="shared" si="4"/>
        <v>1.47E-2</v>
      </c>
      <c r="M58" s="18">
        <f t="shared" si="7"/>
        <v>193.03</v>
      </c>
      <c r="N58" s="21">
        <f t="shared" si="5"/>
        <v>169123.69666666668</v>
      </c>
      <c r="O58" s="21"/>
    </row>
    <row r="59" spans="4:15" ht="15.75" thickBot="1">
      <c r="D59" s="15">
        <v>41791</v>
      </c>
      <c r="E59" s="16">
        <f t="shared" si="0"/>
        <v>2014</v>
      </c>
      <c r="F59" s="16" t="str">
        <f t="shared" si="1"/>
        <v>Q2</v>
      </c>
      <c r="G59" s="17" t="str">
        <f t="shared" si="2"/>
        <v>2014 Q2</v>
      </c>
      <c r="H59" s="18">
        <f t="shared" si="9"/>
        <v>168930.66666666669</v>
      </c>
      <c r="I59" s="26">
        <f t="shared" si="11"/>
        <v>11280</v>
      </c>
      <c r="J59" s="19">
        <f t="shared" si="8"/>
        <v>76.333333333333329</v>
      </c>
      <c r="K59" s="42">
        <f t="shared" si="3"/>
        <v>180287.00000000003</v>
      </c>
      <c r="L59" s="20">
        <f t="shared" si="4"/>
        <v>1.47E-2</v>
      </c>
      <c r="M59" s="18">
        <f t="shared" si="7"/>
        <v>206.94</v>
      </c>
      <c r="N59" s="21">
        <f t="shared" si="5"/>
        <v>180493.94000000003</v>
      </c>
      <c r="O59" s="21"/>
    </row>
    <row r="60" spans="4:15" ht="15.75" thickBot="1">
      <c r="D60" s="15">
        <v>41821</v>
      </c>
      <c r="E60" s="16">
        <f t="shared" si="0"/>
        <v>2014</v>
      </c>
      <c r="F60" s="16" t="str">
        <f t="shared" si="1"/>
        <v>Q3</v>
      </c>
      <c r="G60" s="17" t="str">
        <f t="shared" si="2"/>
        <v>2014 Q3</v>
      </c>
      <c r="H60" s="18">
        <f t="shared" si="9"/>
        <v>180287.00000000003</v>
      </c>
      <c r="I60" s="26">
        <f t="shared" si="11"/>
        <v>11280</v>
      </c>
      <c r="J60" s="19">
        <f t="shared" si="8"/>
        <v>76.333333333333329</v>
      </c>
      <c r="K60" s="42">
        <f t="shared" si="3"/>
        <v>191643.33333333337</v>
      </c>
      <c r="L60" s="20">
        <f t="shared" si="4"/>
        <v>1.47E-2</v>
      </c>
      <c r="M60" s="18">
        <f t="shared" si="7"/>
        <v>220.85</v>
      </c>
      <c r="N60" s="21">
        <f t="shared" si="5"/>
        <v>191864.18333333338</v>
      </c>
      <c r="O60" s="21"/>
    </row>
    <row r="61" spans="4:15" ht="15.75" thickBot="1">
      <c r="D61" s="15">
        <v>41852</v>
      </c>
      <c r="E61" s="16">
        <f t="shared" si="0"/>
        <v>2014</v>
      </c>
      <c r="F61" s="16" t="str">
        <f t="shared" si="1"/>
        <v>Q3</v>
      </c>
      <c r="G61" s="17" t="str">
        <f t="shared" si="2"/>
        <v>2014 Q3</v>
      </c>
      <c r="H61" s="18">
        <f t="shared" si="9"/>
        <v>191643.33333333337</v>
      </c>
      <c r="I61" s="26">
        <f t="shared" si="11"/>
        <v>11280</v>
      </c>
      <c r="J61" s="19">
        <f t="shared" si="8"/>
        <v>76.333333333333329</v>
      </c>
      <c r="K61" s="42">
        <f t="shared" si="3"/>
        <v>202999.66666666672</v>
      </c>
      <c r="L61" s="20">
        <f t="shared" si="4"/>
        <v>1.47E-2</v>
      </c>
      <c r="M61" s="18">
        <f t="shared" si="7"/>
        <v>234.76</v>
      </c>
      <c r="N61" s="21">
        <f t="shared" si="5"/>
        <v>203234.42666666672</v>
      </c>
      <c r="O61" s="21"/>
    </row>
    <row r="62" spans="4:15" ht="15.75" thickBot="1">
      <c r="D62" s="15">
        <v>41883</v>
      </c>
      <c r="E62" s="16">
        <f t="shared" si="0"/>
        <v>2014</v>
      </c>
      <c r="F62" s="16" t="str">
        <f t="shared" si="1"/>
        <v>Q3</v>
      </c>
      <c r="G62" s="17" t="str">
        <f t="shared" si="2"/>
        <v>2014 Q3</v>
      </c>
      <c r="H62" s="18">
        <f t="shared" si="9"/>
        <v>202999.66666666672</v>
      </c>
      <c r="I62" s="26">
        <f t="shared" si="11"/>
        <v>11280</v>
      </c>
      <c r="J62" s="19">
        <f t="shared" si="8"/>
        <v>76.333333333333329</v>
      </c>
      <c r="K62" s="42">
        <f t="shared" si="3"/>
        <v>214356.00000000006</v>
      </c>
      <c r="L62" s="20">
        <f t="shared" si="4"/>
        <v>1.47E-2</v>
      </c>
      <c r="M62" s="18">
        <f t="shared" si="7"/>
        <v>248.67</v>
      </c>
      <c r="N62" s="21">
        <f t="shared" si="5"/>
        <v>214604.67000000007</v>
      </c>
      <c r="O62" s="21"/>
    </row>
    <row r="63" spans="4:15" ht="15.75" thickBot="1">
      <c r="D63" s="15">
        <v>41913</v>
      </c>
      <c r="E63" s="16">
        <f t="shared" si="0"/>
        <v>2014</v>
      </c>
      <c r="F63" s="16" t="str">
        <f t="shared" si="1"/>
        <v>Q4</v>
      </c>
      <c r="G63" s="17" t="str">
        <f t="shared" si="2"/>
        <v>2014 Q4</v>
      </c>
      <c r="H63" s="18">
        <f t="shared" si="9"/>
        <v>214356.00000000006</v>
      </c>
      <c r="I63" s="26">
        <f t="shared" si="11"/>
        <v>11280</v>
      </c>
      <c r="J63" s="19">
        <f t="shared" si="8"/>
        <v>76.333333333333329</v>
      </c>
      <c r="K63" s="42">
        <f t="shared" si="3"/>
        <v>225712.3333333334</v>
      </c>
      <c r="L63" s="20">
        <f t="shared" si="4"/>
        <v>1.47E-2</v>
      </c>
      <c r="M63" s="18">
        <f t="shared" si="7"/>
        <v>262.58999999999997</v>
      </c>
      <c r="N63" s="21">
        <f t="shared" si="5"/>
        <v>225974.9233333334</v>
      </c>
      <c r="O63" s="21"/>
    </row>
    <row r="64" spans="4:15" ht="15.75" thickBot="1">
      <c r="D64" s="15">
        <v>41944</v>
      </c>
      <c r="E64" s="16">
        <f t="shared" si="0"/>
        <v>2014</v>
      </c>
      <c r="F64" s="16" t="str">
        <f t="shared" si="1"/>
        <v>Q4</v>
      </c>
      <c r="G64" s="17" t="str">
        <f t="shared" si="2"/>
        <v>2014 Q4</v>
      </c>
      <c r="H64" s="18">
        <f t="shared" si="9"/>
        <v>225712.3333333334</v>
      </c>
      <c r="I64" s="26">
        <f t="shared" si="11"/>
        <v>11280</v>
      </c>
      <c r="J64" s="19">
        <f t="shared" si="8"/>
        <v>76.333333333333329</v>
      </c>
      <c r="K64" s="42">
        <f t="shared" si="3"/>
        <v>237068.66666666674</v>
      </c>
      <c r="L64" s="20">
        <f t="shared" si="4"/>
        <v>1.47E-2</v>
      </c>
      <c r="M64" s="18">
        <f t="shared" si="7"/>
        <v>276.5</v>
      </c>
      <c r="N64" s="21">
        <f t="shared" si="5"/>
        <v>237345.16666666674</v>
      </c>
      <c r="O64" s="21"/>
    </row>
    <row r="65" spans="4:15" ht="15.75" thickBot="1">
      <c r="D65" s="15">
        <v>41974</v>
      </c>
      <c r="E65" s="16">
        <f t="shared" si="0"/>
        <v>2014</v>
      </c>
      <c r="F65" s="16" t="str">
        <f t="shared" si="1"/>
        <v>Q4</v>
      </c>
      <c r="G65" s="17" t="str">
        <f t="shared" si="2"/>
        <v>2014 Q4</v>
      </c>
      <c r="H65" s="18">
        <f t="shared" si="9"/>
        <v>237068.66666666674</v>
      </c>
      <c r="I65" s="26">
        <f t="shared" si="11"/>
        <v>11280</v>
      </c>
      <c r="J65" s="19">
        <f>J64</f>
        <v>76.333333333333329</v>
      </c>
      <c r="K65" s="42">
        <f>H65+I65+J65</f>
        <v>248425.00000000009</v>
      </c>
      <c r="L65" s="20">
        <f t="shared" si="4"/>
        <v>1.47E-2</v>
      </c>
      <c r="M65" s="18">
        <f>ROUND(H65*L65/12,2)</f>
        <v>290.41000000000003</v>
      </c>
      <c r="N65" s="21">
        <f>K65+M65</f>
        <v>248715.41000000009</v>
      </c>
      <c r="O65" s="21">
        <f>SUM(I54:I65)+SUM(J54:J65)+SUM(M54:M65)</f>
        <v>138842.75</v>
      </c>
    </row>
    <row r="66" spans="4:15" ht="15.75" thickBot="1">
      <c r="D66" s="27"/>
      <c r="E66" s="28"/>
      <c r="H66" s="27"/>
      <c r="I66" s="27"/>
      <c r="J66" s="27"/>
      <c r="K66" s="29"/>
      <c r="L66" s="29"/>
      <c r="M66" s="30"/>
      <c r="N66" s="31"/>
      <c r="O66" s="30"/>
    </row>
    <row r="67" spans="4:15" ht="15.75" thickTop="1">
      <c r="D67" s="4" t="s">
        <v>35</v>
      </c>
      <c r="F67" s="32"/>
      <c r="G67" s="33"/>
      <c r="I67" s="34">
        <f>SUM(I6:I65)</f>
        <v>247509</v>
      </c>
      <c r="J67" s="34">
        <f>SUM(J6:J65)</f>
        <v>916.00000000000011</v>
      </c>
      <c r="K67" s="34"/>
      <c r="L67" s="35"/>
      <c r="M67" s="34">
        <f>SUM(M6:M65)</f>
        <v>3322.36</v>
      </c>
      <c r="N67" s="36">
        <f>I67+J67+M67</f>
        <v>251747.36</v>
      </c>
      <c r="O67" s="37">
        <f>SUM(O6:O65)</f>
        <v>251747.36</v>
      </c>
    </row>
    <row r="76" spans="4:15">
      <c r="L76" s="38"/>
    </row>
    <row r="77" spans="4:15">
      <c r="L77" s="38"/>
    </row>
    <row r="78" spans="4:15">
      <c r="L78" s="38"/>
    </row>
    <row r="79" spans="4:15">
      <c r="L79" s="38"/>
    </row>
    <row r="80" spans="4:15">
      <c r="L80" s="38"/>
    </row>
    <row r="81" spans="12:12">
      <c r="L81" s="38"/>
    </row>
    <row r="82" spans="12:12">
      <c r="L82" s="38"/>
    </row>
    <row r="83" spans="12:12">
      <c r="L83" s="38"/>
    </row>
    <row r="84" spans="12:12">
      <c r="L84" s="38"/>
    </row>
    <row r="85" spans="12:12">
      <c r="L85" s="38"/>
    </row>
    <row r="86" spans="12:12">
      <c r="L86" s="38"/>
    </row>
    <row r="87" spans="12:12">
      <c r="L87" s="38"/>
    </row>
    <row r="88" spans="12:12">
      <c r="L88" s="38"/>
    </row>
    <row r="89" spans="12:12">
      <c r="L89" s="38"/>
    </row>
    <row r="90" spans="12:12">
      <c r="L90" s="38"/>
    </row>
    <row r="91" spans="12:12">
      <c r="L91" s="38"/>
    </row>
    <row r="92" spans="12:12">
      <c r="L92" s="38"/>
    </row>
    <row r="93" spans="12:12">
      <c r="L93" s="38"/>
    </row>
    <row r="94" spans="12:12">
      <c r="L94" s="38"/>
    </row>
    <row r="95" spans="12:12">
      <c r="L95" s="38"/>
    </row>
    <row r="96" spans="12:12">
      <c r="L96" s="38"/>
    </row>
    <row r="97" spans="6:12">
      <c r="L97" s="39"/>
    </row>
    <row r="98" spans="6:12">
      <c r="L98" s="39"/>
    </row>
    <row r="99" spans="6:12">
      <c r="L99" s="39"/>
    </row>
    <row r="100" spans="6:12">
      <c r="L100" s="39"/>
    </row>
    <row r="101" spans="6:12">
      <c r="L101" s="39"/>
    </row>
    <row r="102" spans="6:12">
      <c r="L102" s="40"/>
    </row>
    <row r="103" spans="6:12">
      <c r="F103" s="41"/>
    </row>
  </sheetData>
  <mergeCells count="1">
    <mergeCell ref="D1:O1"/>
  </mergeCells>
  <conditionalFormatting sqref="C42 C13:C25">
    <cfRule type="cellIs" dxfId="0" priority="1" stopIfTrue="1" operator="notEqual">
      <formula>0.0147</formula>
    </cfRule>
  </conditionalFormatting>
  <pageMargins left="0.7" right="0.7" top="0.75" bottom="0.75" header="0.3" footer="0.3"/>
  <pageSetup scale="45" orientation="portrait" r:id="rId1"/>
  <ignoredErrors>
    <ignoredError sqref="I43:I53 K6:K29 J22:J53 J19:J21 J55:J65 I55:I65 K31:K65" unlockedFormula="1"/>
    <ignoredError sqref="N67" formula="1"/>
    <ignoredError sqref="J54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F_Adder_Int_HOBNI</vt:lpstr>
      <vt:lpstr>F_Adder_Int_Provincial</vt:lpstr>
      <vt:lpstr>OPEX&amp;Dep_Int_HOBNI</vt:lpstr>
      <vt:lpstr>OPEX&amp;Dep_Int_Provincial</vt:lpstr>
      <vt:lpstr>F_Adder_Int_HOBNI!Print_Area</vt:lpstr>
      <vt:lpstr>F_Adder_Int_Provincial!Print_Area</vt:lpstr>
      <vt:lpstr>'OPEX&amp;Dep_Int_HOBNI'!Print_Area</vt:lpstr>
      <vt:lpstr>'OPEX&amp;Dep_Int_Provincial'!Print_Area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dsullivan</dc:creator>
  <cp:lastModifiedBy>dsullivan</cp:lastModifiedBy>
  <cp:lastPrinted>2013-10-21T20:43:44Z</cp:lastPrinted>
  <dcterms:created xsi:type="dcterms:W3CDTF">2013-10-21T14:35:11Z</dcterms:created>
  <dcterms:modified xsi:type="dcterms:W3CDTF">2013-10-21T22:09:37Z</dcterms:modified>
</cp:coreProperties>
</file>