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150" windowWidth="15480" windowHeight="10920" tabRatio="611"/>
  </bookViews>
  <sheets>
    <sheet name="IESO - GRCRP" sheetId="7" r:id="rId1"/>
    <sheet name="2010-2014 Revenue Requirement" sheetId="5" r:id="rId2"/>
    <sheet name="GEA FA Continuity" sheetId="1" r:id="rId3"/>
    <sheet name="GEA UCC Continuity" sheetId="4" r:id="rId4"/>
    <sheet name="Capital, OMA &amp; Dep'n" sheetId="41" r:id="rId5"/>
    <sheet name="Cost Responsibility" sheetId="42" r:id="rId6"/>
  </sheets>
  <definedNames>
    <definedName name="_xlnm.Print_Area" localSheetId="1">'2010-2014 Revenue Requirement'!$A$1:$V$80</definedName>
    <definedName name="_xlnm.Print_Area" localSheetId="0">'IESO - GRCRP'!$A$1:$B$23</definedName>
  </definedNames>
  <calcPr calcId="125725"/>
</workbook>
</file>

<file path=xl/calcChain.xml><?xml version="1.0" encoding="utf-8"?>
<calcChain xmlns="http://schemas.openxmlformats.org/spreadsheetml/2006/main">
  <c r="O25" i="42"/>
  <c r="O24"/>
  <c r="O23"/>
  <c r="O22"/>
  <c r="N25"/>
  <c r="N24"/>
  <c r="N23"/>
  <c r="N22"/>
  <c r="L25"/>
  <c r="L24"/>
  <c r="L23"/>
  <c r="L22"/>
  <c r="K25"/>
  <c r="K24"/>
  <c r="K23"/>
  <c r="K22"/>
  <c r="I25"/>
  <c r="I24"/>
  <c r="I23"/>
  <c r="I22"/>
  <c r="H25"/>
  <c r="H24"/>
  <c r="H23"/>
  <c r="H22"/>
  <c r="F25"/>
  <c r="F24"/>
  <c r="F23"/>
  <c r="F22"/>
  <c r="E25"/>
  <c r="E24"/>
  <c r="E23"/>
  <c r="E22"/>
  <c r="C25"/>
  <c r="C24"/>
  <c r="C23"/>
  <c r="C22"/>
  <c r="B25"/>
  <c r="B24"/>
  <c r="B23"/>
  <c r="D4"/>
  <c r="G4"/>
  <c r="J4"/>
  <c r="M4"/>
  <c r="P4"/>
  <c r="Q4"/>
  <c r="R4"/>
  <c r="S4"/>
  <c r="D5"/>
  <c r="G5"/>
  <c r="J5"/>
  <c r="M5"/>
  <c r="P5"/>
  <c r="Q5"/>
  <c r="R5"/>
  <c r="S5"/>
  <c r="D6"/>
  <c r="G6"/>
  <c r="J6"/>
  <c r="M6"/>
  <c r="P6"/>
  <c r="Q6"/>
  <c r="R6"/>
  <c r="S6"/>
  <c r="D7"/>
  <c r="G7"/>
  <c r="J7"/>
  <c r="M7"/>
  <c r="P7"/>
  <c r="Q7"/>
  <c r="R7"/>
  <c r="S7"/>
  <c r="B8"/>
  <c r="C8"/>
  <c r="D8"/>
  <c r="E8"/>
  <c r="F8"/>
  <c r="G8"/>
  <c r="H8"/>
  <c r="I8"/>
  <c r="J8"/>
  <c r="K8"/>
  <c r="L8"/>
  <c r="M8"/>
  <c r="N8"/>
  <c r="O8"/>
  <c r="P8"/>
  <c r="Q8"/>
  <c r="R8"/>
  <c r="S8"/>
  <c r="D13"/>
  <c r="B13" s="1"/>
  <c r="G13"/>
  <c r="E13" s="1"/>
  <c r="J13"/>
  <c r="H13" s="1"/>
  <c r="M13"/>
  <c r="K13" s="1"/>
  <c r="P13"/>
  <c r="N13" s="1"/>
  <c r="D14"/>
  <c r="B14" s="1"/>
  <c r="G14"/>
  <c r="E14" s="1"/>
  <c r="J14"/>
  <c r="H14" s="1"/>
  <c r="M14"/>
  <c r="K14" s="1"/>
  <c r="P14"/>
  <c r="N14" s="1"/>
  <c r="D15"/>
  <c r="B15" s="1"/>
  <c r="G15"/>
  <c r="E15" s="1"/>
  <c r="J15"/>
  <c r="H15" s="1"/>
  <c r="M15"/>
  <c r="K15" s="1"/>
  <c r="P15"/>
  <c r="N15" s="1"/>
  <c r="D16"/>
  <c r="B16" s="1"/>
  <c r="G16"/>
  <c r="E16" s="1"/>
  <c r="J16"/>
  <c r="H16" s="1"/>
  <c r="M16"/>
  <c r="K16" s="1"/>
  <c r="P16"/>
  <c r="N16" s="1"/>
  <c r="D17"/>
  <c r="G17"/>
  <c r="J17"/>
  <c r="M17"/>
  <c r="P17"/>
  <c r="D22"/>
  <c r="B22" s="1"/>
  <c r="G22"/>
  <c r="J22"/>
  <c r="M22"/>
  <c r="P22"/>
  <c r="D23"/>
  <c r="G23"/>
  <c r="J23"/>
  <c r="M23"/>
  <c r="P23"/>
  <c r="D24"/>
  <c r="G24"/>
  <c r="J24"/>
  <c r="M24"/>
  <c r="P24"/>
  <c r="D25"/>
  <c r="G25"/>
  <c r="J25"/>
  <c r="M25"/>
  <c r="P25"/>
  <c r="D26"/>
  <c r="G26"/>
  <c r="J26"/>
  <c r="M26"/>
  <c r="P26"/>
  <c r="D31"/>
  <c r="B31" s="1"/>
  <c r="G31"/>
  <c r="E31" s="1"/>
  <c r="J31"/>
  <c r="H31" s="1"/>
  <c r="M31"/>
  <c r="K31" s="1"/>
  <c r="P31"/>
  <c r="N31" s="1"/>
  <c r="D32"/>
  <c r="B32" s="1"/>
  <c r="G32"/>
  <c r="E32" s="1"/>
  <c r="J32"/>
  <c r="H32" s="1"/>
  <c r="M32"/>
  <c r="K32" s="1"/>
  <c r="P32"/>
  <c r="N32" s="1"/>
  <c r="D33"/>
  <c r="B33" s="1"/>
  <c r="G33"/>
  <c r="E33" s="1"/>
  <c r="J33"/>
  <c r="H33" s="1"/>
  <c r="M33"/>
  <c r="K33" s="1"/>
  <c r="P33"/>
  <c r="N33" s="1"/>
  <c r="D34"/>
  <c r="B34" s="1"/>
  <c r="G34"/>
  <c r="E34" s="1"/>
  <c r="J34"/>
  <c r="H34" s="1"/>
  <c r="M34"/>
  <c r="K34" s="1"/>
  <c r="P34"/>
  <c r="N34" s="1"/>
  <c r="D35"/>
  <c r="G35"/>
  <c r="J35"/>
  <c r="M35"/>
  <c r="P35"/>
  <c r="Q31" l="1"/>
  <c r="B35"/>
  <c r="Q22"/>
  <c r="B26"/>
  <c r="Q13"/>
  <c r="B17"/>
  <c r="Q34"/>
  <c r="Q33"/>
  <c r="Q32"/>
  <c r="N35"/>
  <c r="K35"/>
  <c r="H35"/>
  <c r="E35"/>
  <c r="Q25"/>
  <c r="Q24"/>
  <c r="Q23"/>
  <c r="N26"/>
  <c r="K26"/>
  <c r="H26"/>
  <c r="E26"/>
  <c r="Q16"/>
  <c r="Q15"/>
  <c r="Q14"/>
  <c r="N17"/>
  <c r="K17"/>
  <c r="H17"/>
  <c r="E17"/>
  <c r="O34"/>
  <c r="L34"/>
  <c r="I34"/>
  <c r="F34"/>
  <c r="C34"/>
  <c r="R34" s="1"/>
  <c r="O33"/>
  <c r="L33"/>
  <c r="I33"/>
  <c r="F33"/>
  <c r="C33"/>
  <c r="R33" s="1"/>
  <c r="O32"/>
  <c r="L32"/>
  <c r="I32"/>
  <c r="F32"/>
  <c r="C32"/>
  <c r="R32" s="1"/>
  <c r="O31"/>
  <c r="O35" s="1"/>
  <c r="L31"/>
  <c r="L35" s="1"/>
  <c r="I31"/>
  <c r="I35" s="1"/>
  <c r="F31"/>
  <c r="F35" s="1"/>
  <c r="C31"/>
  <c r="R25"/>
  <c r="R24"/>
  <c r="R23"/>
  <c r="O26"/>
  <c r="L26"/>
  <c r="I26"/>
  <c r="F26"/>
  <c r="O16"/>
  <c r="L16"/>
  <c r="I16"/>
  <c r="F16"/>
  <c r="C16"/>
  <c r="R16" s="1"/>
  <c r="O15"/>
  <c r="L15"/>
  <c r="I15"/>
  <c r="F15"/>
  <c r="C15"/>
  <c r="R15" s="1"/>
  <c r="O14"/>
  <c r="L14"/>
  <c r="I14"/>
  <c r="F14"/>
  <c r="C14"/>
  <c r="R14" s="1"/>
  <c r="O13"/>
  <c r="O17" s="1"/>
  <c r="L13"/>
  <c r="L17" s="1"/>
  <c r="I13"/>
  <c r="I17" s="1"/>
  <c r="F13"/>
  <c r="F17" s="1"/>
  <c r="C13"/>
  <c r="R13" l="1"/>
  <c r="R17" s="1"/>
  <c r="C17"/>
  <c r="R22"/>
  <c r="R26" s="1"/>
  <c r="C26"/>
  <c r="R31"/>
  <c r="R35" s="1"/>
  <c r="C35"/>
  <c r="S13"/>
  <c r="Q17"/>
  <c r="S22"/>
  <c r="Q26"/>
  <c r="S31"/>
  <c r="Q35"/>
  <c r="S14"/>
  <c r="S15"/>
  <c r="S16"/>
  <c r="S23"/>
  <c r="S24"/>
  <c r="S25"/>
  <c r="S32"/>
  <c r="S33"/>
  <c r="S34"/>
  <c r="S35" l="1"/>
  <c r="S26"/>
  <c r="S17"/>
  <c r="F45" i="1" l="1"/>
  <c r="F46"/>
  <c r="F47"/>
  <c r="F44"/>
  <c r="G49"/>
  <c r="G48"/>
  <c r="G47"/>
  <c r="G46"/>
  <c r="G45"/>
  <c r="G44"/>
  <c r="G50" s="1"/>
  <c r="G40"/>
  <c r="G39"/>
  <c r="G38"/>
  <c r="G37"/>
  <c r="G36"/>
  <c r="G35"/>
  <c r="G41" s="1"/>
  <c r="G31"/>
  <c r="G30"/>
  <c r="G29"/>
  <c r="G28"/>
  <c r="G27"/>
  <c r="G26"/>
  <c r="G32" s="1"/>
  <c r="G22"/>
  <c r="G21"/>
  <c r="G20"/>
  <c r="G19"/>
  <c r="G18"/>
  <c r="G17"/>
  <c r="G23" s="1"/>
  <c r="G13"/>
  <c r="G12"/>
  <c r="G11"/>
  <c r="G10"/>
  <c r="G9"/>
  <c r="G8"/>
  <c r="G14" s="1"/>
  <c r="B17" i="7" l="1"/>
  <c r="G10" i="41" l="1"/>
  <c r="G14" s="1"/>
  <c r="G11"/>
  <c r="G12"/>
  <c r="G13"/>
  <c r="B14"/>
  <c r="C14"/>
  <c r="D14"/>
  <c r="E14"/>
  <c r="F14"/>
  <c r="G18"/>
  <c r="G19"/>
  <c r="G22" s="1"/>
  <c r="G20"/>
  <c r="G21"/>
  <c r="B22"/>
  <c r="C22"/>
  <c r="D22"/>
  <c r="E22"/>
  <c r="F22"/>
  <c r="G26"/>
  <c r="G27"/>
  <c r="G28"/>
  <c r="E30"/>
  <c r="F30"/>
  <c r="B30"/>
  <c r="C30"/>
  <c r="D30"/>
  <c r="F41" i="1"/>
  <c r="F38" i="4"/>
  <c r="H38" s="1"/>
  <c r="F32" i="1"/>
  <c r="F23"/>
  <c r="H9"/>
  <c r="H10"/>
  <c r="H11"/>
  <c r="H12"/>
  <c r="H13"/>
  <c r="F46" i="4"/>
  <c r="H46" s="1"/>
  <c r="F47"/>
  <c r="H47" s="1"/>
  <c r="F37"/>
  <c r="H37" s="1"/>
  <c r="F28"/>
  <c r="F29"/>
  <c r="H29" s="1"/>
  <c r="F30"/>
  <c r="H30" s="1"/>
  <c r="G13"/>
  <c r="E13"/>
  <c r="F17"/>
  <c r="H17" s="1"/>
  <c r="F18"/>
  <c r="H18" s="1"/>
  <c r="F19"/>
  <c r="H19" s="1"/>
  <c r="F20"/>
  <c r="H20" s="1"/>
  <c r="F21"/>
  <c r="H21" s="1"/>
  <c r="G8"/>
  <c r="G9"/>
  <c r="G10"/>
  <c r="G11"/>
  <c r="G12"/>
  <c r="F8"/>
  <c r="H8" s="1"/>
  <c r="I8" s="1"/>
  <c r="J8" s="1"/>
  <c r="E17" s="1"/>
  <c r="F9"/>
  <c r="H9" s="1"/>
  <c r="I9" s="1"/>
  <c r="J9" s="1"/>
  <c r="E18" s="1"/>
  <c r="F10"/>
  <c r="H10" s="1"/>
  <c r="I10" s="1"/>
  <c r="J10" s="1"/>
  <c r="E19" s="1"/>
  <c r="F11"/>
  <c r="H11" s="1"/>
  <c r="I11" s="1"/>
  <c r="J11" s="1"/>
  <c r="E20" s="1"/>
  <c r="F12"/>
  <c r="H12" s="1"/>
  <c r="I12" s="1"/>
  <c r="I9" i="1" l="1"/>
  <c r="C8" i="5" s="1"/>
  <c r="E18" i="1"/>
  <c r="K15" i="5"/>
  <c r="S15"/>
  <c r="G29" i="41"/>
  <c r="G30" s="1"/>
  <c r="I11" i="1"/>
  <c r="C10" i="5" s="1"/>
  <c r="E20" i="1"/>
  <c r="I13"/>
  <c r="C12" i="5" s="1"/>
  <c r="E22" i="1"/>
  <c r="I10"/>
  <c r="C9" i="5" s="1"/>
  <c r="E19" i="1"/>
  <c r="I12"/>
  <c r="C11" i="5" s="1"/>
  <c r="E21" i="1"/>
  <c r="G18" i="4"/>
  <c r="I18" s="1"/>
  <c r="J18" s="1"/>
  <c r="G19"/>
  <c r="I19" s="1"/>
  <c r="J19" s="1"/>
  <c r="E28" s="1"/>
  <c r="G17"/>
  <c r="G20"/>
  <c r="I20" s="1"/>
  <c r="J20" s="1"/>
  <c r="E29" s="1"/>
  <c r="J12"/>
  <c r="E21" s="1"/>
  <c r="H28"/>
  <c r="O15" i="5" l="1"/>
  <c r="C15"/>
  <c r="H20" i="1"/>
  <c r="E29" s="1"/>
  <c r="H18"/>
  <c r="E27" s="1"/>
  <c r="H22"/>
  <c r="E31" s="1"/>
  <c r="H19"/>
  <c r="E28" s="1"/>
  <c r="H21"/>
  <c r="E30" s="1"/>
  <c r="G15" i="5"/>
  <c r="G21" i="4"/>
  <c r="I21" s="1"/>
  <c r="J21" s="1"/>
  <c r="I17"/>
  <c r="J17" s="1"/>
  <c r="G28"/>
  <c r="I28" s="1"/>
  <c r="J28" s="1"/>
  <c r="E37" s="1"/>
  <c r="G29"/>
  <c r="I29" s="1"/>
  <c r="J29" s="1"/>
  <c r="E38" s="1"/>
  <c r="I21" i="1" l="1"/>
  <c r="G11" i="5" s="1"/>
  <c r="I18" i="1"/>
  <c r="G8" i="5" s="1"/>
  <c r="H29" i="1"/>
  <c r="E38" s="1"/>
  <c r="I20"/>
  <c r="G10" i="5" s="1"/>
  <c r="H30" i="1"/>
  <c r="E39" s="1"/>
  <c r="H31"/>
  <c r="E40" s="1"/>
  <c r="I22"/>
  <c r="G12" i="5" s="1"/>
  <c r="I19" i="1"/>
  <c r="G9" i="5" s="1"/>
  <c r="G38" i="4"/>
  <c r="I38" s="1"/>
  <c r="J38" s="1"/>
  <c r="E47" s="1"/>
  <c r="G37"/>
  <c r="I37" s="1"/>
  <c r="J37" s="1"/>
  <c r="E46" s="1"/>
  <c r="I30" i="1" l="1"/>
  <c r="K11" i="5" s="1"/>
  <c r="I29" i="1"/>
  <c r="K10" i="5" s="1"/>
  <c r="I31" i="1"/>
  <c r="K12" i="5" s="1"/>
  <c r="H38" i="1"/>
  <c r="E47" s="1"/>
  <c r="H47" s="1"/>
  <c r="I47" s="1"/>
  <c r="H39"/>
  <c r="E48" s="1"/>
  <c r="H48" s="1"/>
  <c r="I48" s="1"/>
  <c r="S11" i="5" s="1"/>
  <c r="G46" i="4"/>
  <c r="I46" s="1"/>
  <c r="J46" s="1"/>
  <c r="G47"/>
  <c r="I47" s="1"/>
  <c r="J47" s="1"/>
  <c r="S10" i="5" l="1"/>
  <c r="I38" i="1"/>
  <c r="O10" i="5" s="1"/>
  <c r="I39" i="1"/>
  <c r="O11" i="5" s="1"/>
  <c r="H27" i="1"/>
  <c r="H28"/>
  <c r="E37" l="1"/>
  <c r="I28"/>
  <c r="K9" i="5" s="1"/>
  <c r="E36" i="1"/>
  <c r="I27"/>
  <c r="K8" i="5" s="1"/>
  <c r="F26" i="4" l="1"/>
  <c r="H26" s="1"/>
  <c r="G7"/>
  <c r="F7"/>
  <c r="F36"/>
  <c r="H36" s="1"/>
  <c r="H8" i="1"/>
  <c r="E17" s="1"/>
  <c r="S21" i="5"/>
  <c r="O21"/>
  <c r="K21"/>
  <c r="F16" i="4"/>
  <c r="F27"/>
  <c r="H27" s="1"/>
  <c r="G16" i="5"/>
  <c r="H16" s="1"/>
  <c r="K16"/>
  <c r="L16" s="1"/>
  <c r="O16"/>
  <c r="P16" s="1"/>
  <c r="S16"/>
  <c r="T16" s="1"/>
  <c r="G21"/>
  <c r="I32"/>
  <c r="I39" s="1"/>
  <c r="M32"/>
  <c r="M39" s="1"/>
  <c r="Q32"/>
  <c r="Q39" s="1"/>
  <c r="U32"/>
  <c r="U39" s="1"/>
  <c r="D78"/>
  <c r="H78"/>
  <c r="L78"/>
  <c r="P78"/>
  <c r="T78"/>
  <c r="F14" i="1"/>
  <c r="E32" i="5"/>
  <c r="E39" s="1"/>
  <c r="C16"/>
  <c r="D16" s="1"/>
  <c r="E14" i="1"/>
  <c r="F45" i="4"/>
  <c r="H45" s="1"/>
  <c r="F25"/>
  <c r="F43"/>
  <c r="F39"/>
  <c r="H39" s="1"/>
  <c r="M34" i="5"/>
  <c r="M40" s="1"/>
  <c r="I34"/>
  <c r="H17" i="1" l="1"/>
  <c r="H23" s="1"/>
  <c r="F49"/>
  <c r="F44" i="4"/>
  <c r="H44" s="1"/>
  <c r="F35"/>
  <c r="H35" s="1"/>
  <c r="F34"/>
  <c r="H34" s="1"/>
  <c r="H16"/>
  <c r="H22" s="1"/>
  <c r="F22"/>
  <c r="H43"/>
  <c r="H7"/>
  <c r="H13" s="1"/>
  <c r="F13"/>
  <c r="H25"/>
  <c r="H31" s="1"/>
  <c r="F31"/>
  <c r="E27"/>
  <c r="H14" i="1"/>
  <c r="I8"/>
  <c r="C7" i="5" s="1"/>
  <c r="I40"/>
  <c r="G62"/>
  <c r="K62"/>
  <c r="I7" i="4" l="1"/>
  <c r="I13" s="1"/>
  <c r="C63" i="5" s="1"/>
  <c r="C69"/>
  <c r="C71" s="1"/>
  <c r="C73" s="1"/>
  <c r="C79" s="1"/>
  <c r="E79" s="1"/>
  <c r="F48" i="4"/>
  <c r="H48" s="1"/>
  <c r="F50" i="1"/>
  <c r="F52" s="1"/>
  <c r="I17"/>
  <c r="E34" i="5"/>
  <c r="C62" s="1"/>
  <c r="E26" i="1"/>
  <c r="G52"/>
  <c r="H40" i="4"/>
  <c r="H49"/>
  <c r="F40"/>
  <c r="G27"/>
  <c r="I27" s="1"/>
  <c r="J27" s="1"/>
  <c r="E36" s="1"/>
  <c r="Q34" i="5"/>
  <c r="E23" i="1"/>
  <c r="I14"/>
  <c r="D12" i="5"/>
  <c r="D18" s="1"/>
  <c r="D22" s="1"/>
  <c r="D27" s="1"/>
  <c r="E30" i="4"/>
  <c r="E40" i="5" l="1"/>
  <c r="J7" i="4"/>
  <c r="J13" s="1"/>
  <c r="U34" i="5"/>
  <c r="U40" s="1"/>
  <c r="I23" i="1"/>
  <c r="G7" i="5"/>
  <c r="H26" i="1"/>
  <c r="E35" s="1"/>
  <c r="E32"/>
  <c r="F49" i="4"/>
  <c r="H40" i="1"/>
  <c r="I40" s="1"/>
  <c r="O12" i="5" s="1"/>
  <c r="G36" i="4"/>
  <c r="I36" s="1"/>
  <c r="J36" s="1"/>
  <c r="E45" s="1"/>
  <c r="G30"/>
  <c r="I30" s="1"/>
  <c r="J30" s="1"/>
  <c r="E39" s="1"/>
  <c r="O62" i="5"/>
  <c r="Q40"/>
  <c r="D23"/>
  <c r="D28" s="1"/>
  <c r="G69"/>
  <c r="G71" s="1"/>
  <c r="G73" s="1"/>
  <c r="G79" s="1"/>
  <c r="I79" s="1"/>
  <c r="D21"/>
  <c r="D26" s="1"/>
  <c r="E41" s="1"/>
  <c r="E16" i="4" l="1"/>
  <c r="E22" s="1"/>
  <c r="I26" i="1"/>
  <c r="H35"/>
  <c r="E44" s="1"/>
  <c r="H44" s="1"/>
  <c r="I44" s="1"/>
  <c r="S62" i="5"/>
  <c r="E49" i="1"/>
  <c r="H37"/>
  <c r="G45" i="4"/>
  <c r="I45" s="1"/>
  <c r="J45" s="1"/>
  <c r="G39"/>
  <c r="I39" s="1"/>
  <c r="J39" s="1"/>
  <c r="E48" s="1"/>
  <c r="E26"/>
  <c r="D29" i="5"/>
  <c r="E29" s="1"/>
  <c r="E36" s="1"/>
  <c r="E46" s="1"/>
  <c r="D24"/>
  <c r="H12"/>
  <c r="H18" s="1"/>
  <c r="H32" i="1"/>
  <c r="G16" i="4" l="1"/>
  <c r="G22" s="1"/>
  <c r="I35" i="1"/>
  <c r="E46"/>
  <c r="H46" s="1"/>
  <c r="I46" s="1"/>
  <c r="I37"/>
  <c r="O9" i="5" s="1"/>
  <c r="I32" i="1"/>
  <c r="K7" i="5"/>
  <c r="H49" i="1"/>
  <c r="I49" s="1"/>
  <c r="S12" i="5" s="1"/>
  <c r="G48" i="4"/>
  <c r="I48" s="1"/>
  <c r="J48" s="1"/>
  <c r="G26"/>
  <c r="I26" s="1"/>
  <c r="J26" s="1"/>
  <c r="E35" s="1"/>
  <c r="E42" i="5"/>
  <c r="C61" s="1"/>
  <c r="C64" s="1"/>
  <c r="C66" s="1"/>
  <c r="C78" s="1"/>
  <c r="E78" s="1"/>
  <c r="E80" s="1"/>
  <c r="E44" s="1"/>
  <c r="E47" s="1"/>
  <c r="E48" s="1"/>
  <c r="K69"/>
  <c r="K71" s="1"/>
  <c r="K73" s="1"/>
  <c r="K79" s="1"/>
  <c r="M79" s="1"/>
  <c r="H21"/>
  <c r="H22"/>
  <c r="H27" s="1"/>
  <c r="H23"/>
  <c r="H28" s="1"/>
  <c r="S9" l="1"/>
  <c r="I16" i="4"/>
  <c r="I22" s="1"/>
  <c r="G63" i="5" s="1"/>
  <c r="O7"/>
  <c r="E51"/>
  <c r="E53" s="1"/>
  <c r="E55" s="1"/>
  <c r="B6" i="7"/>
  <c r="H36" i="1"/>
  <c r="E41"/>
  <c r="G35" i="4"/>
  <c r="C80" i="5"/>
  <c r="L12"/>
  <c r="L18" s="1"/>
  <c r="H26"/>
  <c r="H24"/>
  <c r="S7"/>
  <c r="J16" i="4" l="1"/>
  <c r="J22" s="1"/>
  <c r="E45" i="1"/>
  <c r="I36"/>
  <c r="H41"/>
  <c r="I35" i="4"/>
  <c r="J35" s="1"/>
  <c r="E44" s="1"/>
  <c r="I41" i="5"/>
  <c r="H29"/>
  <c r="I29" s="1"/>
  <c r="I36" s="1"/>
  <c r="L23"/>
  <c r="L28" s="1"/>
  <c r="L21"/>
  <c r="L22"/>
  <c r="L27" s="1"/>
  <c r="E25" i="4" l="1"/>
  <c r="E31" s="1"/>
  <c r="O8" i="5"/>
  <c r="P12" s="1"/>
  <c r="P18" s="1"/>
  <c r="I41" i="1"/>
  <c r="H45"/>
  <c r="I45" s="1"/>
  <c r="E50"/>
  <c r="O69" i="5"/>
  <c r="O71" s="1"/>
  <c r="O73" s="1"/>
  <c r="O79" s="1"/>
  <c r="Q79" s="1"/>
  <c r="G44" i="4"/>
  <c r="I44" s="1"/>
  <c r="J44" s="1"/>
  <c r="I46" i="5"/>
  <c r="I42"/>
  <c r="G61" s="1"/>
  <c r="G64" s="1"/>
  <c r="G66" s="1"/>
  <c r="G78" s="1"/>
  <c r="L24"/>
  <c r="L26"/>
  <c r="G25" i="4" l="1"/>
  <c r="G31" s="1"/>
  <c r="S8" i="5"/>
  <c r="I50" i="1"/>
  <c r="H50"/>
  <c r="H52" s="1"/>
  <c r="P22" i="5"/>
  <c r="P27" s="1"/>
  <c r="P23"/>
  <c r="P28" s="1"/>
  <c r="P21"/>
  <c r="G80"/>
  <c r="I78"/>
  <c r="I80" s="1"/>
  <c r="I44" s="1"/>
  <c r="I47" s="1"/>
  <c r="I48" s="1"/>
  <c r="M41"/>
  <c r="L29"/>
  <c r="M29" s="1"/>
  <c r="M36" s="1"/>
  <c r="B7" i="7" l="1"/>
  <c r="I25" i="4"/>
  <c r="I31" s="1"/>
  <c r="S69" i="5"/>
  <c r="S71" s="1"/>
  <c r="S73" s="1"/>
  <c r="S79" s="1"/>
  <c r="U79" s="1"/>
  <c r="M46"/>
  <c r="M42"/>
  <c r="K61" s="1"/>
  <c r="P24"/>
  <c r="P26"/>
  <c r="T12"/>
  <c r="I51"/>
  <c r="I53" s="1"/>
  <c r="I55" s="1"/>
  <c r="K63"/>
  <c r="T18" l="1"/>
  <c r="J25" i="4"/>
  <c r="J31" s="1"/>
  <c r="P29" i="5"/>
  <c r="Q29" s="1"/>
  <c r="Q36" s="1"/>
  <c r="Q41"/>
  <c r="K64"/>
  <c r="K66" s="1"/>
  <c r="K78" s="1"/>
  <c r="K80" s="1"/>
  <c r="T21"/>
  <c r="T23"/>
  <c r="T28" s="1"/>
  <c r="T22"/>
  <c r="T27" s="1"/>
  <c r="E34" i="4" l="1"/>
  <c r="E40" s="1"/>
  <c r="Q46" i="5"/>
  <c r="Q42"/>
  <c r="O61" s="1"/>
  <c r="T26"/>
  <c r="T24"/>
  <c r="M78"/>
  <c r="M80" s="1"/>
  <c r="M44" s="1"/>
  <c r="M47" s="1"/>
  <c r="M48" s="1"/>
  <c r="M51" s="1"/>
  <c r="G34" i="4" l="1"/>
  <c r="G40" s="1"/>
  <c r="M53" i="5"/>
  <c r="M55" s="1"/>
  <c r="B8" i="7"/>
  <c r="T29" i="5"/>
  <c r="U29" s="1"/>
  <c r="U41"/>
  <c r="U36" l="1"/>
  <c r="I34" i="4"/>
  <c r="I40" s="1"/>
  <c r="O63" i="5" s="1"/>
  <c r="O64" s="1"/>
  <c r="O66" s="1"/>
  <c r="O78" s="1"/>
  <c r="U46"/>
  <c r="U42"/>
  <c r="S61" s="1"/>
  <c r="J34" i="4" l="1"/>
  <c r="J40" s="1"/>
  <c r="Q78" i="5"/>
  <c r="Q80" s="1"/>
  <c r="Q44" s="1"/>
  <c r="Q47" s="1"/>
  <c r="Q48" s="1"/>
  <c r="Q51" s="1"/>
  <c r="O80"/>
  <c r="E43" i="4" l="1"/>
  <c r="E49" s="1"/>
  <c r="Q53" i="5"/>
  <c r="Q55" s="1"/>
  <c r="B9" i="7"/>
  <c r="G43" i="4" l="1"/>
  <c r="G49" s="1"/>
  <c r="I43" l="1"/>
  <c r="I49" s="1"/>
  <c r="I51" s="1"/>
  <c r="S63" i="5" l="1"/>
  <c r="S64" s="1"/>
  <c r="S66" s="1"/>
  <c r="S78" s="1"/>
  <c r="S80" s="1"/>
  <c r="J43" i="4"/>
  <c r="J49" s="1"/>
  <c r="J51" s="1"/>
  <c r="U78" i="5" l="1"/>
  <c r="U80" s="1"/>
  <c r="U44" s="1"/>
  <c r="U47" s="1"/>
  <c r="U48" s="1"/>
  <c r="U51" s="1"/>
  <c r="U53" l="1"/>
  <c r="U55" s="1"/>
  <c r="B10" i="7"/>
  <c r="B11" s="1"/>
  <c r="B19" s="1"/>
  <c r="B22" s="1"/>
</calcChain>
</file>

<file path=xl/sharedStrings.xml><?xml version="1.0" encoding="utf-8"?>
<sst xmlns="http://schemas.openxmlformats.org/spreadsheetml/2006/main" count="464" uniqueCount="192">
  <si>
    <t>Amortization</t>
  </si>
  <si>
    <t>Opening Balance</t>
  </si>
  <si>
    <t>For Tax Purposes</t>
  </si>
  <si>
    <t>CCA Class</t>
  </si>
  <si>
    <t>Class 47</t>
  </si>
  <si>
    <t>CCA Rate</t>
  </si>
  <si>
    <t>Opening UCC Balance</t>
  </si>
  <si>
    <t>Closing UCC Balance</t>
  </si>
  <si>
    <t>CCA For Opening UCC</t>
  </si>
  <si>
    <t>Return on Rate Base</t>
  </si>
  <si>
    <t xml:space="preserve">   Deemed Debt - Long Term</t>
  </si>
  <si>
    <t xml:space="preserve">   Deemed Debt - Short Term</t>
  </si>
  <si>
    <t xml:space="preserve">   Deemed Equity</t>
  </si>
  <si>
    <t xml:space="preserve">   Weighted Debt Rate - Long Term</t>
  </si>
  <si>
    <t xml:space="preserve">   Short Term Debt Rate</t>
  </si>
  <si>
    <t xml:space="preserve">   Equity Rate</t>
  </si>
  <si>
    <t xml:space="preserve">   Return on Rate Base</t>
  </si>
  <si>
    <t>M=J+K+L</t>
  </si>
  <si>
    <t>Amortization Expenses</t>
  </si>
  <si>
    <t xml:space="preserve">   Revenue Requirement before PILs</t>
  </si>
  <si>
    <t xml:space="preserve">   Depreciation Expense</t>
  </si>
  <si>
    <t>P</t>
  </si>
  <si>
    <t xml:space="preserve">   Interest Expense</t>
  </si>
  <si>
    <t>Grossed up PILs</t>
  </si>
  <si>
    <t>Revenue Requirement before PILs</t>
  </si>
  <si>
    <t>T</t>
  </si>
  <si>
    <t>U</t>
  </si>
  <si>
    <t>Net Income</t>
  </si>
  <si>
    <t>Revised Taxable Income</t>
  </si>
  <si>
    <t>Tax Rate</t>
  </si>
  <si>
    <t>Income Taxes Payable</t>
  </si>
  <si>
    <t>Ontario Capital Tax</t>
  </si>
  <si>
    <t>Less: Exemption</t>
  </si>
  <si>
    <t>Deemed Taxable Capital</t>
  </si>
  <si>
    <t>Ontario Capital Tax Rate</t>
  </si>
  <si>
    <t>NET OCT Amount</t>
  </si>
  <si>
    <t>PILs Payable</t>
  </si>
  <si>
    <t>Gross Up</t>
  </si>
  <si>
    <t>Grossed Up PILs</t>
  </si>
  <si>
    <t>Change in Income Taxes Payable</t>
  </si>
  <si>
    <t>Change in OCT</t>
  </si>
  <si>
    <t>Average Fixed Asset Values</t>
  </si>
  <si>
    <t>Working Capital</t>
  </si>
  <si>
    <t>Operation Expense</t>
  </si>
  <si>
    <t>15% Working Capital</t>
  </si>
  <si>
    <t>Operating Expenses</t>
  </si>
  <si>
    <t>Incremental Operating Expenses</t>
  </si>
  <si>
    <t>CCA</t>
  </si>
  <si>
    <t>Annualized amount required per metered customer</t>
  </si>
  <si>
    <t>Number of months in year</t>
  </si>
  <si>
    <t>B</t>
  </si>
  <si>
    <t>C=A+B</t>
  </si>
  <si>
    <t>D=C*Deemed Long Term Debt</t>
  </si>
  <si>
    <t>E=C*Deemed Short Term Debt</t>
  </si>
  <si>
    <t>F=C*Deemed Equity</t>
  </si>
  <si>
    <t>G=D*Weighted Debt Rate</t>
  </si>
  <si>
    <t>H=E*Short Term Debt Rate</t>
  </si>
  <si>
    <t>I=F*ROE Rate</t>
  </si>
  <si>
    <t>J=G+H+I</t>
  </si>
  <si>
    <t>Calculation of Taxable Income</t>
  </si>
  <si>
    <t xml:space="preserve">   Incremental Operating Expenses</t>
  </si>
  <si>
    <t>Taxable Income for PILs</t>
  </si>
  <si>
    <t>K</t>
  </si>
  <si>
    <t>L</t>
  </si>
  <si>
    <t>N=D+E</t>
  </si>
  <si>
    <t>O=K+L+N</t>
  </si>
  <si>
    <t>M</t>
  </si>
  <si>
    <t>Q=M+P</t>
  </si>
  <si>
    <t>Q</t>
  </si>
  <si>
    <t>S=Q/R</t>
  </si>
  <si>
    <t>Forecast 2010</t>
  </si>
  <si>
    <t>CCA For 2010 Additions</t>
  </si>
  <si>
    <t>Forecast 2010 Additions</t>
  </si>
  <si>
    <t>Forecast Amortization For 2010</t>
  </si>
  <si>
    <t>2010 Net Book Value</t>
  </si>
  <si>
    <t>2010 Average NBV</t>
  </si>
  <si>
    <t>Revenue Requirement Calculations</t>
  </si>
  <si>
    <t>Revenue Requirement:</t>
  </si>
  <si>
    <t>2010 Forecast Additions</t>
  </si>
  <si>
    <t>Total CCA - 2010</t>
  </si>
  <si>
    <t>R=March 2009 Total Metered Customers</t>
  </si>
  <si>
    <t>Total Metered Customers</t>
  </si>
  <si>
    <t>2011 Rate Year Entitlement</t>
  </si>
  <si>
    <t>Forecast 2011</t>
  </si>
  <si>
    <t>Forecast Amortization For 2011</t>
  </si>
  <si>
    <t>2011 Net Book Value</t>
  </si>
  <si>
    <t>2011 Average NBV</t>
  </si>
  <si>
    <t>Forecast 2012 Additions</t>
  </si>
  <si>
    <t>Forecast 2011 Additions</t>
  </si>
  <si>
    <t>Forecast Amortization For 2012</t>
  </si>
  <si>
    <t>2012 Net Book Value</t>
  </si>
  <si>
    <t>2012 Average NBV</t>
  </si>
  <si>
    <t>Forecast 2013 Additions</t>
  </si>
  <si>
    <t>Forecast Amortization For 2013</t>
  </si>
  <si>
    <t>2013 Net Book Value</t>
  </si>
  <si>
    <t>2013 Average NBV</t>
  </si>
  <si>
    <t>Forecast 2014 Additions</t>
  </si>
  <si>
    <t>Forecast Amortization For 2014</t>
  </si>
  <si>
    <t>2014 Net Book Value</t>
  </si>
  <si>
    <t>2014 Average NBV</t>
  </si>
  <si>
    <t>2011 Forecast Additions</t>
  </si>
  <si>
    <t>CCA For 2011 Additions</t>
  </si>
  <si>
    <t>Total CCA - 2011</t>
  </si>
  <si>
    <t>2012 Forecast Additions</t>
  </si>
  <si>
    <t>CCA For 2012 Additions</t>
  </si>
  <si>
    <t>Total CCA - 2012</t>
  </si>
  <si>
    <t>2013 Forecast Additions</t>
  </si>
  <si>
    <t>CCA For 2013 Additions</t>
  </si>
  <si>
    <t>Total CCA - 2013</t>
  </si>
  <si>
    <t>2014 Forecast Additions</t>
  </si>
  <si>
    <t>CCA For 2014 Additions</t>
  </si>
  <si>
    <t>Total CCA - 2014</t>
  </si>
  <si>
    <t>Forecast 2012</t>
  </si>
  <si>
    <t>Forecast 2013</t>
  </si>
  <si>
    <t>Forecast 2014</t>
  </si>
  <si>
    <t>PILs</t>
  </si>
  <si>
    <t>Hydro One Brampton Networks Inc.</t>
  </si>
  <si>
    <t>EB-2010-</t>
  </si>
  <si>
    <t xml:space="preserve">Income Tax </t>
  </si>
  <si>
    <t>GEA Fixed Asset Continuity</t>
  </si>
  <si>
    <t>Supervisory Control Equipment - 1980</t>
  </si>
  <si>
    <t>GEA Related Fixed Assets</t>
  </si>
  <si>
    <t>GEA Deferral Account Balance - PILs Calculation</t>
  </si>
  <si>
    <t>GEA Rate Adder</t>
  </si>
  <si>
    <t>2011 GEA Rate Rider Application</t>
  </si>
  <si>
    <t xml:space="preserve">Revenue Requirement for GEA </t>
  </si>
  <si>
    <t>GEA Fixed Assets in Rate Base</t>
  </si>
  <si>
    <t>Revenue Requirement for GEA</t>
  </si>
  <si>
    <t>Total</t>
  </si>
  <si>
    <t>2010 Rate Year Entitlement</t>
  </si>
  <si>
    <t>2012 Rate Year Entitlement</t>
  </si>
  <si>
    <t xml:space="preserve">Poles, Towers &amp; Fixtures 
                         </t>
  </si>
  <si>
    <t xml:space="preserve">OH Conductors &amp; Devices </t>
  </si>
  <si>
    <t xml:space="preserve">U/G Conductors and Devices </t>
  </si>
  <si>
    <t xml:space="preserve">Line Transformers   </t>
  </si>
  <si>
    <t>Services</t>
  </si>
  <si>
    <t xml:space="preserve">Supervisory Control Equipment                                </t>
  </si>
  <si>
    <t>Account Number</t>
  </si>
  <si>
    <t>Account Description</t>
  </si>
  <si>
    <t>Poles, Towers &amp; Fixtures</t>
  </si>
  <si>
    <t>OH Conductors &amp; Devices</t>
  </si>
  <si>
    <t>U/G Conductors and Devices</t>
  </si>
  <si>
    <t>Line Transformers</t>
  </si>
  <si>
    <t>Supervisory Control Equipment</t>
  </si>
  <si>
    <t>Poles, Towers &amp; Fixtures - 1830</t>
  </si>
  <si>
    <t>OH Conductors &amp; Devices - 1835</t>
  </si>
  <si>
    <t>U/G Conductors and Devices - 1845</t>
  </si>
  <si>
    <t>Line Transformers - 1850</t>
  </si>
  <si>
    <t>Services - 1855</t>
  </si>
  <si>
    <t>HOBNI Green Energy Investment</t>
  </si>
  <si>
    <t>Actual 2010</t>
  </si>
  <si>
    <t>Actual 2011</t>
  </si>
  <si>
    <t xml:space="preserve"> Actual 2012</t>
  </si>
  <si>
    <t>Province</t>
  </si>
  <si>
    <t>HOBNI</t>
  </si>
  <si>
    <t>Expansions (up to threshold)</t>
  </si>
  <si>
    <t>Renewable Enabling Improvements</t>
  </si>
  <si>
    <t>Smart Grid (SCADA Only)</t>
  </si>
  <si>
    <t>Smart Grid (Other)</t>
  </si>
  <si>
    <t>Totals</t>
  </si>
  <si>
    <t>Forecast of Allocation of Cost Responsibility for Period 2010 to 2014 - Capital Additions</t>
  </si>
  <si>
    <t>Forecast of Allocation of Cost Responsibility for Period 2010 to 2014 - OM&amp;A Expenses</t>
  </si>
  <si>
    <t>Forecast of Allocation of Cost Responsibility for Period 2010 to 2014 - Depreciation Expenses</t>
  </si>
  <si>
    <t>SCADA</t>
  </si>
  <si>
    <t>Expansions (up to Threshold)</t>
  </si>
  <si>
    <t>Actual 2012</t>
  </si>
  <si>
    <t>Investment Category</t>
  </si>
  <si>
    <t>Depreciation Expense</t>
  </si>
  <si>
    <t>OM&amp;A Expenditures</t>
  </si>
  <si>
    <t>Capital Additions</t>
  </si>
  <si>
    <t>HOBNI Customers</t>
  </si>
  <si>
    <t>Provincial Ratepayers</t>
  </si>
  <si>
    <t>GEA Cost Responsibility</t>
  </si>
  <si>
    <t>Grand Total</t>
  </si>
  <si>
    <t>2013 Rate Year Entitlement - Forecast</t>
  </si>
  <si>
    <t>2014 Rate Year Entitlement - Forecast</t>
  </si>
  <si>
    <t>For Accounting Purposes</t>
  </si>
  <si>
    <t>2011 RGCRP Received from IESO</t>
  </si>
  <si>
    <t>2012 RGCRP Received from IESO</t>
  </si>
  <si>
    <t>2013 RGCRP Forecast Receipt from IESO</t>
  </si>
  <si>
    <t>Recovery from Provincial Ratepayers</t>
  </si>
  <si>
    <t>Bridge Year Forecast 2010</t>
  </si>
  <si>
    <t>Test Year Forecast 2011</t>
  </si>
  <si>
    <t>Allocation of Cost Responsibility based on OEB 2011 Cost of Service Rate Decision - Capital Additions</t>
  </si>
  <si>
    <t>Useful Lives to end of 2010 Additions</t>
  </si>
  <si>
    <t>Useful Lives Starting 2011 Additions</t>
  </si>
  <si>
    <t>GEA RGCRP:</t>
  </si>
  <si>
    <t>2014 IRM - GEA RGCRP Over Collection</t>
  </si>
  <si>
    <t>Revenue Requirement Less Funding</t>
  </si>
  <si>
    <t>Total Over Recovery</t>
  </si>
  <si>
    <t>Carrying Charges on Funding Adders Received</t>
  </si>
  <si>
    <t>Carrying Charges on OM&amp;A and Depreciation Expense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</si>
</sst>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(* #,##0.00_);_(* \(#,##0.00\);_(* &quot;-&quot;_);_(@_)"/>
    <numFmt numFmtId="168" formatCode="0.000%"/>
    <numFmt numFmtId="169" formatCode="_(&quot;$&quot;* #,##0_);_(&quot;$&quot;* \(#,##0\);_(&quot;$&quot;* &quot;-&quot;??_);_(@_)"/>
    <numFmt numFmtId="170" formatCode="_(* #,##0_);_(* \(#,##0\);_(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4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0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left" indent="1"/>
    </xf>
    <xf numFmtId="9" fontId="0" fillId="0" borderId="0" xfId="7" applyFont="1"/>
    <xf numFmtId="0" fontId="5" fillId="0" borderId="0" xfId="0" applyFont="1"/>
    <xf numFmtId="41" fontId="2" fillId="0" borderId="0" xfId="4" applyNumberFormat="1" applyBorder="1" applyAlignment="1">
      <alignment horizontal="center"/>
    </xf>
    <xf numFmtId="0" fontId="6" fillId="0" borderId="0" xfId="0" applyFont="1"/>
    <xf numFmtId="0" fontId="7" fillId="0" borderId="0" xfId="0" applyFont="1"/>
    <xf numFmtId="41" fontId="2" fillId="0" borderId="0" xfId="4" applyNumberFormat="1" applyAlignment="1">
      <alignment horizontal="center"/>
    </xf>
    <xf numFmtId="41" fontId="0" fillId="0" borderId="0" xfId="0" applyNumberFormat="1" applyAlignment="1">
      <alignment horizontal="center"/>
    </xf>
    <xf numFmtId="0" fontId="9" fillId="0" borderId="0" xfId="0" applyFont="1"/>
    <xf numFmtId="165" fontId="2" fillId="0" borderId="0" xfId="4" applyNumberFormat="1"/>
    <xf numFmtId="165" fontId="0" fillId="0" borderId="0" xfId="0" applyNumberFormat="1"/>
    <xf numFmtId="169" fontId="0" fillId="0" borderId="0" xfId="5" applyNumberFormat="1" applyFont="1"/>
    <xf numFmtId="169" fontId="2" fillId="0" borderId="0" xfId="5" applyNumberFormat="1" applyAlignment="1">
      <alignment horizontal="center"/>
    </xf>
    <xf numFmtId="169" fontId="2" fillId="0" borderId="1" xfId="5" applyNumberFormat="1" applyBorder="1" applyAlignment="1">
      <alignment horizontal="center"/>
    </xf>
    <xf numFmtId="169" fontId="6" fillId="0" borderId="0" xfId="5" applyNumberFormat="1" applyFont="1"/>
    <xf numFmtId="169" fontId="2" fillId="0" borderId="0" xfId="5" applyNumberFormat="1" applyBorder="1" applyAlignment="1">
      <alignment horizontal="center"/>
    </xf>
    <xf numFmtId="169" fontId="8" fillId="0" borderId="0" xfId="5" applyNumberFormat="1" applyFont="1"/>
    <xf numFmtId="169" fontId="2" fillId="0" borderId="0" xfId="5" applyNumberFormat="1" applyFill="1" applyBorder="1" applyAlignment="1">
      <alignment horizontal="center"/>
    </xf>
    <xf numFmtId="41" fontId="2" fillId="2" borderId="0" xfId="4" applyNumberFormat="1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165" fontId="0" fillId="0" borderId="0" xfId="0" applyNumberFormat="1" applyBorder="1"/>
    <xf numFmtId="1" fontId="4" fillId="0" borderId="0" xfId="4" applyNumberFormat="1" applyFont="1" applyBorder="1" applyAlignment="1">
      <alignment horizontal="center"/>
    </xf>
    <xf numFmtId="0" fontId="10" fillId="0" borderId="0" xfId="0" applyFont="1"/>
    <xf numFmtId="41" fontId="0" fillId="0" borderId="0" xfId="0" applyNumberFormat="1"/>
    <xf numFmtId="44" fontId="0" fillId="0" borderId="0" xfId="0" applyNumberFormat="1"/>
    <xf numFmtId="0" fontId="11" fillId="0" borderId="0" xfId="0" applyFont="1"/>
    <xf numFmtId="0" fontId="5" fillId="4" borderId="0" xfId="0" applyFont="1" applyFill="1"/>
    <xf numFmtId="169" fontId="0" fillId="0" borderId="2" xfId="5" applyNumberFormat="1" applyFont="1" applyBorder="1"/>
    <xf numFmtId="169" fontId="0" fillId="0" borderId="0" xfId="5" applyNumberFormat="1" applyFont="1" applyBorder="1"/>
    <xf numFmtId="0" fontId="0" fillId="0" borderId="3" xfId="0" applyBorder="1"/>
    <xf numFmtId="41" fontId="2" fillId="0" borderId="2" xfId="4" applyNumberFormat="1" applyBorder="1" applyAlignment="1">
      <alignment horizontal="center"/>
    </xf>
    <xf numFmtId="44" fontId="0" fillId="0" borderId="3" xfId="0" applyNumberFormat="1" applyBorder="1"/>
    <xf numFmtId="169" fontId="2" fillId="0" borderId="2" xfId="5" applyNumberFormat="1" applyBorder="1" applyAlignment="1">
      <alignment horizontal="center"/>
    </xf>
    <xf numFmtId="165" fontId="2" fillId="0" borderId="2" xfId="4" applyNumberFormat="1" applyBorder="1" applyAlignment="1">
      <alignment horizontal="center"/>
    </xf>
    <xf numFmtId="165" fontId="2" fillId="0" borderId="0" xfId="4" applyNumberFormat="1" applyBorder="1" applyAlignment="1">
      <alignment horizontal="center"/>
    </xf>
    <xf numFmtId="166" fontId="2" fillId="5" borderId="2" xfId="7" applyNumberFormat="1" applyFill="1" applyBorder="1" applyAlignment="1">
      <alignment horizontal="right"/>
    </xf>
    <xf numFmtId="169" fontId="0" fillId="0" borderId="3" xfId="5" applyNumberFormat="1" applyFont="1" applyBorder="1"/>
    <xf numFmtId="165" fontId="6" fillId="0" borderId="2" xfId="4" applyNumberFormat="1" applyFont="1" applyBorder="1" applyAlignment="1">
      <alignment horizontal="center"/>
    </xf>
    <xf numFmtId="169" fontId="6" fillId="0" borderId="0" xfId="5" applyNumberFormat="1" applyFont="1" applyBorder="1" applyAlignment="1">
      <alignment horizontal="center"/>
    </xf>
    <xf numFmtId="169" fontId="6" fillId="0" borderId="3" xfId="5" applyNumberFormat="1" applyFont="1" applyBorder="1"/>
    <xf numFmtId="10" fontId="2" fillId="3" borderId="2" xfId="7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9" fontId="2" fillId="0" borderId="3" xfId="5" applyNumberFormat="1" applyFill="1" applyBorder="1" applyAlignment="1">
      <alignment horizontal="center"/>
    </xf>
    <xf numFmtId="169" fontId="8" fillId="0" borderId="3" xfId="5" applyNumberFormat="1" applyFont="1" applyBorder="1"/>
    <xf numFmtId="169" fontId="2" fillId="0" borderId="4" xfId="5" applyNumberFormat="1" applyBorder="1" applyAlignment="1">
      <alignment horizontal="center"/>
    </xf>
    <xf numFmtId="169" fontId="2" fillId="0" borderId="3" xfId="5" applyNumberFormat="1" applyBorder="1" applyAlignment="1">
      <alignment horizontal="center"/>
    </xf>
    <xf numFmtId="0" fontId="0" fillId="0" borderId="2" xfId="0" applyBorder="1" applyAlignment="1">
      <alignment horizontal="center"/>
    </xf>
    <xf numFmtId="169" fontId="2" fillId="0" borderId="5" xfId="5" applyNumberFormat="1" applyBorder="1" applyAlignment="1">
      <alignment horizontal="center"/>
    </xf>
    <xf numFmtId="41" fontId="2" fillId="0" borderId="4" xfId="4" applyNumberFormat="1" applyBorder="1" applyAlignment="1">
      <alignment horizontal="center"/>
    </xf>
    <xf numFmtId="41" fontId="2" fillId="0" borderId="3" xfId="4" applyNumberFormat="1" applyBorder="1" applyAlignment="1">
      <alignment horizontal="center"/>
    </xf>
    <xf numFmtId="41" fontId="2" fillId="0" borderId="5" xfId="4" applyNumberFormat="1" applyBorder="1" applyAlignment="1">
      <alignment horizontal="center"/>
    </xf>
    <xf numFmtId="41" fontId="2" fillId="2" borderId="3" xfId="4" applyNumberFormat="1" applyFill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41" fontId="0" fillId="0" borderId="3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2" fillId="2" borderId="2" xfId="4" applyNumberFormat="1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0" fontId="2" fillId="3" borderId="2" xfId="7" applyNumberFormat="1" applyFill="1" applyBorder="1" applyAlignment="1">
      <alignment horizontal="right"/>
    </xf>
    <xf numFmtId="165" fontId="0" fillId="0" borderId="8" xfId="0" applyNumberFormat="1" applyBorder="1" applyAlignment="1">
      <alignment horizontal="center"/>
    </xf>
    <xf numFmtId="165" fontId="2" fillId="0" borderId="7" xfId="4" applyNumberFormat="1" applyBorder="1" applyAlignment="1">
      <alignment horizontal="center"/>
    </xf>
    <xf numFmtId="168" fontId="2" fillId="3" borderId="2" xfId="7" applyNumberForma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10" fontId="2" fillId="0" borderId="0" xfId="7" applyNumberFormat="1" applyBorder="1" applyAlignment="1">
      <alignment horizontal="center"/>
    </xf>
    <xf numFmtId="165" fontId="2" fillId="0" borderId="3" xfId="4" applyNumberFormat="1" applyBorder="1"/>
    <xf numFmtId="165" fontId="0" fillId="0" borderId="3" xfId="0" applyNumberFormat="1" applyBorder="1"/>
    <xf numFmtId="0" fontId="0" fillId="0" borderId="1" xfId="0" applyBorder="1" applyAlignment="1">
      <alignment horizontal="center"/>
    </xf>
    <xf numFmtId="165" fontId="0" fillId="0" borderId="5" xfId="0" applyNumberFormat="1" applyBorder="1"/>
    <xf numFmtId="165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9" fontId="12" fillId="3" borderId="2" xfId="5" applyNumberFormat="1" applyFont="1" applyFill="1" applyBorder="1" applyAlignment="1">
      <alignment horizontal="center"/>
    </xf>
    <xf numFmtId="170" fontId="12" fillId="3" borderId="2" xfId="1" applyNumberFormat="1" applyFont="1" applyFill="1" applyBorder="1" applyAlignment="1">
      <alignment horizontal="center"/>
    </xf>
    <xf numFmtId="169" fontId="0" fillId="0" borderId="0" xfId="0" applyNumberFormat="1"/>
    <xf numFmtId="41" fontId="0" fillId="0" borderId="11" xfId="0" applyNumberFormat="1" applyBorder="1"/>
    <xf numFmtId="41" fontId="0" fillId="0" borderId="12" xfId="0" applyNumberFormat="1" applyBorder="1"/>
    <xf numFmtId="170" fontId="0" fillId="0" borderId="0" xfId="1" applyNumberFormat="1" applyFont="1" applyFill="1"/>
    <xf numFmtId="0" fontId="0" fillId="0" borderId="0" xfId="0" applyFill="1"/>
    <xf numFmtId="0" fontId="0" fillId="0" borderId="0" xfId="0" applyFill="1" applyAlignment="1"/>
    <xf numFmtId="170" fontId="0" fillId="0" borderId="0" xfId="0" applyNumberFormat="1" applyFill="1"/>
    <xf numFmtId="170" fontId="0" fillId="0" borderId="12" xfId="1" applyNumberFormat="1" applyFont="1" applyFill="1" applyBorder="1"/>
    <xf numFmtId="170" fontId="7" fillId="0" borderId="0" xfId="1" applyNumberFormat="1" applyFont="1" applyFill="1"/>
    <xf numFmtId="170" fontId="0" fillId="0" borderId="0" xfId="2" applyNumberFormat="1" applyFont="1" applyFill="1"/>
    <xf numFmtId="170" fontId="0" fillId="0" borderId="0" xfId="0" applyNumberFormat="1" applyAlignment="1">
      <alignment wrapText="1"/>
    </xf>
    <xf numFmtId="170" fontId="2" fillId="0" borderId="12" xfId="1" applyNumberFormat="1" applyBorder="1" applyAlignment="1">
      <alignment wrapText="1"/>
    </xf>
    <xf numFmtId="170" fontId="2" fillId="0" borderId="0" xfId="1" applyNumberFormat="1" applyAlignment="1">
      <alignment wrapText="1"/>
    </xf>
    <xf numFmtId="0" fontId="4" fillId="0" borderId="0" xfId="0" applyFont="1" applyAlignment="1">
      <alignment wrapText="1"/>
    </xf>
    <xf numFmtId="0" fontId="0" fillId="0" borderId="0" xfId="0" applyFill="1" applyAlignment="1">
      <alignment wrapText="1"/>
    </xf>
    <xf numFmtId="170" fontId="0" fillId="0" borderId="0" xfId="1" applyNumberFormat="1" applyFont="1"/>
    <xf numFmtId="0" fontId="7" fillId="0" borderId="0" xfId="8"/>
    <xf numFmtId="0" fontId="7" fillId="0" borderId="0" xfId="8" applyFill="1" applyAlignment="1"/>
    <xf numFmtId="0" fontId="7" fillId="0" borderId="0" xfId="8" applyFill="1" applyAlignment="1">
      <alignment wrapText="1"/>
    </xf>
    <xf numFmtId="0" fontId="1" fillId="0" borderId="0" xfId="9"/>
    <xf numFmtId="169" fontId="14" fillId="0" borderId="23" xfId="10" applyNumberFormat="1" applyFont="1" applyBorder="1" applyAlignment="1">
      <alignment horizontal="center"/>
    </xf>
    <xf numFmtId="0" fontId="14" fillId="0" borderId="24" xfId="9" applyFont="1" applyBorder="1"/>
    <xf numFmtId="169" fontId="14" fillId="0" borderId="22" xfId="10" applyNumberFormat="1" applyFont="1" applyBorder="1" applyAlignment="1">
      <alignment horizontal="center"/>
    </xf>
    <xf numFmtId="169" fontId="14" fillId="0" borderId="24" xfId="10" applyNumberFormat="1" applyFont="1" applyBorder="1" applyAlignment="1">
      <alignment horizontal="center"/>
    </xf>
    <xf numFmtId="0" fontId="14" fillId="0" borderId="22" xfId="9" applyFont="1" applyBorder="1"/>
    <xf numFmtId="0" fontId="14" fillId="0" borderId="0" xfId="9" applyFont="1"/>
    <xf numFmtId="0" fontId="15" fillId="6" borderId="25" xfId="9" applyFont="1" applyFill="1" applyBorder="1" applyAlignment="1">
      <alignment horizontal="center" wrapText="1"/>
    </xf>
    <xf numFmtId="0" fontId="15" fillId="6" borderId="25" xfId="9" applyFont="1" applyFill="1" applyBorder="1"/>
    <xf numFmtId="9" fontId="14" fillId="0" borderId="24" xfId="9" applyNumberFormat="1" applyFont="1" applyBorder="1" applyAlignment="1">
      <alignment horizontal="center"/>
    </xf>
    <xf numFmtId="0" fontId="14" fillId="0" borderId="24" xfId="9" applyFont="1" applyBorder="1" applyAlignment="1">
      <alignment horizontal="center"/>
    </xf>
    <xf numFmtId="9" fontId="14" fillId="0" borderId="22" xfId="9" applyNumberFormat="1" applyFont="1" applyBorder="1" applyAlignment="1">
      <alignment horizontal="center"/>
    </xf>
    <xf numFmtId="0" fontId="15" fillId="6" borderId="25" xfId="9" applyFont="1" applyFill="1" applyBorder="1" applyAlignment="1">
      <alignment wrapText="1"/>
    </xf>
    <xf numFmtId="169" fontId="7" fillId="0" borderId="23" xfId="10" applyNumberFormat="1" applyFont="1" applyBorder="1" applyAlignment="1">
      <alignment horizontal="center" wrapText="1"/>
    </xf>
    <xf numFmtId="0" fontId="4" fillId="0" borderId="21" xfId="9" applyFont="1" applyBorder="1" applyAlignment="1">
      <alignment horizontal="center" wrapText="1"/>
    </xf>
    <xf numFmtId="169" fontId="7" fillId="0" borderId="4" xfId="10" applyNumberFormat="1" applyFont="1" applyBorder="1" applyAlignment="1">
      <alignment horizontal="center" wrapText="1"/>
    </xf>
    <xf numFmtId="169" fontId="7" fillId="0" borderId="22" xfId="10" applyNumberFormat="1" applyFont="1" applyBorder="1" applyAlignment="1">
      <alignment horizontal="center" wrapText="1"/>
    </xf>
    <xf numFmtId="0" fontId="4" fillId="0" borderId="21" xfId="9" applyFont="1" applyBorder="1" applyAlignment="1">
      <alignment horizontal="left" wrapText="1"/>
    </xf>
    <xf numFmtId="0" fontId="4" fillId="6" borderId="4" xfId="9" applyFont="1" applyFill="1" applyBorder="1" applyAlignment="1">
      <alignment horizontal="center" wrapText="1"/>
    </xf>
    <xf numFmtId="0" fontId="13" fillId="0" borderId="0" xfId="9" applyFont="1"/>
    <xf numFmtId="169" fontId="1" fillId="0" borderId="0" xfId="9" applyNumberFormat="1"/>
    <xf numFmtId="40" fontId="7" fillId="0" borderId="0" xfId="8" applyNumberFormat="1" applyFill="1" applyAlignment="1"/>
    <xf numFmtId="169" fontId="7" fillId="0" borderId="23" xfId="10" applyNumberFormat="1" applyFont="1" applyFill="1" applyBorder="1" applyAlignment="1">
      <alignment horizontal="center" wrapText="1"/>
    </xf>
    <xf numFmtId="41" fontId="0" fillId="0" borderId="0" xfId="0" applyNumberFormat="1" applyBorder="1"/>
    <xf numFmtId="0" fontId="4" fillId="0" borderId="0" xfId="0" applyFont="1" applyAlignment="1"/>
    <xf numFmtId="0" fontId="4" fillId="0" borderId="0" xfId="0" applyFont="1" applyFill="1"/>
    <xf numFmtId="170" fontId="4" fillId="0" borderId="0" xfId="1" applyNumberFormat="1" applyFont="1" applyFill="1"/>
    <xf numFmtId="170" fontId="4" fillId="0" borderId="0" xfId="0" applyNumberFormat="1" applyFont="1" applyFill="1" applyAlignment="1">
      <alignment wrapText="1"/>
    </xf>
    <xf numFmtId="170" fontId="4" fillId="0" borderId="0" xfId="0" applyNumberFormat="1" applyFont="1" applyFill="1"/>
    <xf numFmtId="170" fontId="4" fillId="0" borderId="0" xfId="0" applyNumberFormat="1" applyFont="1" applyAlignment="1">
      <alignment wrapText="1"/>
    </xf>
    <xf numFmtId="170" fontId="4" fillId="0" borderId="0" xfId="1" applyNumberFormat="1" applyFont="1" applyAlignment="1">
      <alignment wrapText="1"/>
    </xf>
    <xf numFmtId="0" fontId="4" fillId="0" borderId="0" xfId="0" applyFont="1" applyFill="1" applyAlignment="1">
      <alignment wrapText="1"/>
    </xf>
    <xf numFmtId="170" fontId="2" fillId="0" borderId="0" xfId="0" applyNumberFormat="1" applyFont="1" applyFill="1" applyAlignment="1">
      <alignment wrapText="1"/>
    </xf>
    <xf numFmtId="170" fontId="0" fillId="0" borderId="0" xfId="11" applyNumberFormat="1" applyFont="1" applyFill="1"/>
    <xf numFmtId="170" fontId="1" fillId="0" borderId="0" xfId="1" applyNumberFormat="1" applyFont="1"/>
    <xf numFmtId="0" fontId="16" fillId="4" borderId="0" xfId="0" applyFont="1" applyFill="1" applyAlignment="1">
      <alignment horizontal="center"/>
    </xf>
    <xf numFmtId="1" fontId="4" fillId="4" borderId="13" xfId="4" applyNumberFormat="1" applyFont="1" applyFill="1" applyBorder="1" applyAlignment="1">
      <alignment horizontal="center"/>
    </xf>
    <xf numFmtId="1" fontId="4" fillId="4" borderId="14" xfId="4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4" fillId="0" borderId="26" xfId="9" applyFont="1" applyBorder="1" applyAlignment="1">
      <alignment horizontal="center"/>
    </xf>
    <xf numFmtId="0" fontId="17" fillId="0" borderId="10" xfId="9" applyFont="1" applyBorder="1" applyAlignment="1">
      <alignment horizontal="center"/>
    </xf>
    <xf numFmtId="0" fontId="4" fillId="6" borderId="27" xfId="9" applyFont="1" applyFill="1" applyBorder="1" applyAlignment="1">
      <alignment horizontal="center" wrapText="1"/>
    </xf>
    <xf numFmtId="0" fontId="4" fillId="6" borderId="14" xfId="9" applyFont="1" applyFill="1" applyBorder="1" applyAlignment="1">
      <alignment horizontal="center" wrapText="1"/>
    </xf>
    <xf numFmtId="0" fontId="4" fillId="6" borderId="19" xfId="9" applyFont="1" applyFill="1" applyBorder="1" applyAlignment="1">
      <alignment horizontal="center" wrapText="1"/>
    </xf>
    <xf numFmtId="0" fontId="4" fillId="6" borderId="16" xfId="9" applyFont="1" applyFill="1" applyBorder="1" applyAlignment="1">
      <alignment horizontal="left" wrapText="1"/>
    </xf>
    <xf numFmtId="0" fontId="4" fillId="6" borderId="20" xfId="9" applyFont="1" applyFill="1" applyBorder="1" applyAlignment="1">
      <alignment horizontal="left" wrapText="1"/>
    </xf>
    <xf numFmtId="0" fontId="4" fillId="6" borderId="13" xfId="9" applyFont="1" applyFill="1" applyBorder="1" applyAlignment="1">
      <alignment horizontal="center" wrapText="1"/>
    </xf>
    <xf numFmtId="0" fontId="4" fillId="6" borderId="17" xfId="9" applyFont="1" applyFill="1" applyBorder="1" applyAlignment="1">
      <alignment horizontal="center" wrapText="1"/>
    </xf>
    <xf numFmtId="0" fontId="4" fillId="6" borderId="18" xfId="9" applyFont="1" applyFill="1" applyBorder="1" applyAlignment="1">
      <alignment horizontal="center" wrapText="1"/>
    </xf>
    <xf numFmtId="0" fontId="18" fillId="0" borderId="10" xfId="9" applyFont="1" applyBorder="1" applyAlignment="1">
      <alignment horizontal="center"/>
    </xf>
  </cellXfs>
  <cellStyles count="12">
    <cellStyle name="Comma" xfId="1" builtinId="3"/>
    <cellStyle name="Comma 2" xfId="2"/>
    <cellStyle name="Comma 2 2" xfId="11"/>
    <cellStyle name="Comma 6" xfId="3"/>
    <cellStyle name="Comma_Smart Meter Rate Rider Calculation For 2008 Rate Year" xfId="4"/>
    <cellStyle name="Currency" xfId="5" builtinId="4"/>
    <cellStyle name="Currency 2" xfId="10"/>
    <cellStyle name="Normal" xfId="0" builtinId="0"/>
    <cellStyle name="Normal 2" xfId="8"/>
    <cellStyle name="Normal 3" xfId="9"/>
    <cellStyle name="Normal 4" xfId="6"/>
    <cellStyle name="Percent" xfId="7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B22" sqref="B22"/>
    </sheetView>
  </sheetViews>
  <sheetFormatPr defaultRowHeight="12.75"/>
  <cols>
    <col min="1" max="1" width="51.85546875" customWidth="1"/>
    <col min="2" max="2" width="15" bestFit="1" customWidth="1"/>
    <col min="3" max="3" width="9.28515625" bestFit="1" customWidth="1"/>
  </cols>
  <sheetData>
    <row r="1" spans="1:3" ht="20.25">
      <c r="A1" s="134" t="s">
        <v>187</v>
      </c>
      <c r="B1" s="134"/>
    </row>
    <row r="2" spans="1:3" ht="18">
      <c r="A2" s="7"/>
    </row>
    <row r="3" spans="1:3" ht="18">
      <c r="A3" s="31" t="s">
        <v>180</v>
      </c>
    </row>
    <row r="4" spans="1:3" ht="18">
      <c r="A4" s="31"/>
    </row>
    <row r="5" spans="1:3" ht="15.75">
      <c r="A5" s="28" t="s">
        <v>77</v>
      </c>
    </row>
    <row r="6" spans="1:3">
      <c r="A6" s="4" t="s">
        <v>129</v>
      </c>
      <c r="B6" s="29">
        <f>+'2010-2014 Revenue Requirement'!E48</f>
        <v>0</v>
      </c>
    </row>
    <row r="7" spans="1:3">
      <c r="A7" s="4" t="s">
        <v>82</v>
      </c>
      <c r="B7" s="29">
        <f>+'2010-2014 Revenue Requirement'!I48</f>
        <v>0</v>
      </c>
    </row>
    <row r="8" spans="1:3">
      <c r="A8" s="4" t="s">
        <v>130</v>
      </c>
      <c r="B8" s="29">
        <f>+'2010-2014 Revenue Requirement'!M51</f>
        <v>0</v>
      </c>
    </row>
    <row r="9" spans="1:3">
      <c r="A9" s="4" t="s">
        <v>174</v>
      </c>
      <c r="B9" s="29">
        <f>+'2010-2014 Revenue Requirement'!Q51</f>
        <v>113672.93874605656</v>
      </c>
    </row>
    <row r="10" spans="1:3">
      <c r="A10" s="4" t="s">
        <v>175</v>
      </c>
      <c r="B10" s="29">
        <f>+'2010-2014 Revenue Requirement'!U51</f>
        <v>140726.42121228701</v>
      </c>
    </row>
    <row r="11" spans="1:3">
      <c r="A11" s="4"/>
      <c r="B11" s="81">
        <f>SUM(B6:B10)</f>
        <v>254399.35995834356</v>
      </c>
      <c r="C11" s="29"/>
    </row>
    <row r="12" spans="1:3">
      <c r="A12" s="4"/>
      <c r="B12" s="29"/>
    </row>
    <row r="13" spans="1:3" ht="15.75">
      <c r="A13" s="28" t="s">
        <v>186</v>
      </c>
    </row>
    <row r="14" spans="1:3">
      <c r="A14" s="4" t="s">
        <v>177</v>
      </c>
      <c r="B14" s="122">
        <v>179196</v>
      </c>
    </row>
    <row r="15" spans="1:3">
      <c r="A15" s="4" t="s">
        <v>178</v>
      </c>
      <c r="B15" s="122">
        <v>167652</v>
      </c>
    </row>
    <row r="16" spans="1:3">
      <c r="A16" s="4" t="s">
        <v>179</v>
      </c>
      <c r="B16" s="122">
        <v>165720</v>
      </c>
    </row>
    <row r="17" spans="1:3">
      <c r="A17" s="4"/>
      <c r="B17" s="81">
        <f>SUM(B14:B16)</f>
        <v>512568</v>
      </c>
      <c r="C17" s="29"/>
    </row>
    <row r="18" spans="1:3">
      <c r="A18" s="4"/>
      <c r="B18" s="122"/>
    </row>
    <row r="19" spans="1:3">
      <c r="A19" s="4" t="s">
        <v>188</v>
      </c>
      <c r="B19" s="122">
        <f>+B11-B17</f>
        <v>-258168.64004165644</v>
      </c>
    </row>
    <row r="20" spans="1:3">
      <c r="A20" s="4" t="s">
        <v>190</v>
      </c>
      <c r="B20" s="122">
        <v>-11005.71</v>
      </c>
    </row>
    <row r="21" spans="1:3">
      <c r="A21" s="4" t="s">
        <v>191</v>
      </c>
      <c r="B21" s="122">
        <v>3322.36</v>
      </c>
    </row>
    <row r="22" spans="1:3" ht="16.5" thickBot="1">
      <c r="A22" s="28" t="s">
        <v>189</v>
      </c>
      <c r="B22" s="82">
        <f>+B19+B20+B21</f>
        <v>-265851.99004165648</v>
      </c>
      <c r="C22" s="29"/>
    </row>
    <row r="23" spans="1:3" ht="13.5" thickTop="1"/>
    <row r="24" spans="1:3">
      <c r="B24" s="29"/>
    </row>
  </sheetData>
  <mergeCells count="1">
    <mergeCell ref="A1:B1"/>
  </mergeCells>
  <phoneticPr fontId="3" type="noConversion"/>
  <pageMargins left="0.75" right="0.75" top="1" bottom="1" header="0.5" footer="0.5"/>
  <pageSetup orientation="portrait" horizontalDpi="525" verticalDpi="52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80"/>
  <sheetViews>
    <sheetView workbookViewId="0">
      <pane xSplit="1" ySplit="6" topLeftCell="B19" activePane="bottomRight" state="frozen"/>
      <selection pane="topRight" activeCell="B1" sqref="B1"/>
      <selection pane="bottomLeft" activeCell="A5" sqref="A5"/>
      <selection pane="bottomRight" activeCell="E55" sqref="E55"/>
    </sheetView>
  </sheetViews>
  <sheetFormatPr defaultRowHeight="12.75"/>
  <cols>
    <col min="1" max="1" width="58.42578125" bestFit="1" customWidth="1"/>
    <col min="2" max="2" width="3.7109375" customWidth="1"/>
    <col min="3" max="5" width="15.85546875" customWidth="1"/>
    <col min="6" max="6" width="4.140625" customWidth="1"/>
    <col min="7" max="9" width="15.85546875" customWidth="1"/>
    <col min="10" max="10" width="5.42578125" customWidth="1"/>
    <col min="11" max="11" width="17" customWidth="1"/>
    <col min="12" max="12" width="11.28515625" customWidth="1"/>
    <col min="13" max="13" width="15.85546875" customWidth="1"/>
    <col min="14" max="14" width="4.7109375" customWidth="1"/>
    <col min="15" max="15" width="14" customWidth="1"/>
    <col min="16" max="16" width="11.28515625" customWidth="1"/>
    <col min="17" max="17" width="15.85546875" customWidth="1"/>
    <col min="18" max="18" width="4.42578125" customWidth="1"/>
    <col min="19" max="19" width="12.85546875" customWidth="1"/>
    <col min="20" max="20" width="11.28515625" customWidth="1"/>
    <col min="21" max="21" width="15.85546875" customWidth="1"/>
    <col min="22" max="22" width="9.140625" customWidth="1"/>
    <col min="27" max="27" width="18.42578125" customWidth="1"/>
  </cols>
  <sheetData>
    <row r="1" spans="1:24" ht="18">
      <c r="A1" s="7" t="s">
        <v>116</v>
      </c>
    </row>
    <row r="2" spans="1:24" ht="18">
      <c r="A2" s="7" t="s">
        <v>117</v>
      </c>
    </row>
    <row r="3" spans="1:24" ht="18">
      <c r="A3" s="32" t="s">
        <v>124</v>
      </c>
      <c r="M3" s="80"/>
      <c r="O3" s="1"/>
    </row>
    <row r="4" spans="1:24" ht="18">
      <c r="A4" s="32" t="s">
        <v>76</v>
      </c>
    </row>
    <row r="5" spans="1:24" ht="13.5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4" ht="13.5" thickBot="1">
      <c r="A6" s="4" t="s">
        <v>41</v>
      </c>
      <c r="B6" s="27"/>
      <c r="C6" s="135" t="s">
        <v>70</v>
      </c>
      <c r="D6" s="136"/>
      <c r="E6" s="137"/>
      <c r="F6" s="27"/>
      <c r="G6" s="135" t="s">
        <v>83</v>
      </c>
      <c r="H6" s="138"/>
      <c r="I6" s="137"/>
      <c r="J6" s="27"/>
      <c r="K6" s="135" t="s">
        <v>112</v>
      </c>
      <c r="L6" s="136"/>
      <c r="M6" s="137"/>
      <c r="N6" s="27"/>
      <c r="O6" s="135" t="s">
        <v>113</v>
      </c>
      <c r="P6" s="136"/>
      <c r="Q6" s="137"/>
      <c r="R6" s="27"/>
      <c r="S6" s="135" t="s">
        <v>114</v>
      </c>
      <c r="T6" s="136"/>
      <c r="U6" s="137"/>
      <c r="V6" s="27"/>
      <c r="W6" s="4"/>
      <c r="X6" s="4"/>
    </row>
    <row r="7" spans="1:24">
      <c r="A7" s="94" t="s">
        <v>144</v>
      </c>
      <c r="C7" s="33">
        <f>+'GEA FA Continuity'!I8</f>
        <v>0</v>
      </c>
      <c r="D7" s="34"/>
      <c r="E7" s="35"/>
      <c r="G7" s="33">
        <f>'GEA FA Continuity'!I17</f>
        <v>0</v>
      </c>
      <c r="H7" s="34"/>
      <c r="I7" s="35"/>
      <c r="K7" s="33">
        <f>'GEA FA Continuity'!I26</f>
        <v>0</v>
      </c>
      <c r="L7" s="34"/>
      <c r="M7" s="35"/>
      <c r="O7" s="33">
        <f>'GEA FA Continuity'!I35</f>
        <v>0</v>
      </c>
      <c r="P7" s="34"/>
      <c r="Q7" s="35"/>
      <c r="S7" s="33">
        <f>'GEA FA Continuity'!I44</f>
        <v>9288.0952380952385</v>
      </c>
      <c r="T7" s="34"/>
      <c r="U7" s="35"/>
    </row>
    <row r="8" spans="1:24">
      <c r="A8" s="94" t="s">
        <v>145</v>
      </c>
      <c r="C8" s="33">
        <f>+'GEA FA Continuity'!I9</f>
        <v>0</v>
      </c>
      <c r="D8" s="34"/>
      <c r="E8" s="35"/>
      <c r="G8" s="33">
        <f>'GEA FA Continuity'!I18</f>
        <v>0</v>
      </c>
      <c r="H8" s="34"/>
      <c r="I8" s="35"/>
      <c r="K8" s="33">
        <f>'GEA FA Continuity'!I27</f>
        <v>0</v>
      </c>
      <c r="L8" s="34"/>
      <c r="M8" s="35"/>
      <c r="O8" s="33">
        <f>'GEA FA Continuity'!I36</f>
        <v>0</v>
      </c>
      <c r="P8" s="34"/>
      <c r="Q8" s="35"/>
      <c r="S8" s="33">
        <f>'GEA FA Continuity'!I45</f>
        <v>9306</v>
      </c>
      <c r="T8" s="34"/>
      <c r="U8" s="35"/>
    </row>
    <row r="9" spans="1:24">
      <c r="A9" s="85" t="s">
        <v>146</v>
      </c>
      <c r="C9" s="33">
        <f>+'GEA FA Continuity'!I10</f>
        <v>0</v>
      </c>
      <c r="D9" s="34"/>
      <c r="E9" s="35"/>
      <c r="G9" s="33">
        <f>'GEA FA Continuity'!I19</f>
        <v>0</v>
      </c>
      <c r="H9" s="34"/>
      <c r="I9" s="35"/>
      <c r="K9" s="33">
        <f>'GEA FA Continuity'!I28</f>
        <v>0</v>
      </c>
      <c r="L9" s="34"/>
      <c r="M9" s="35"/>
      <c r="O9" s="33">
        <f>'GEA FA Continuity'!I37</f>
        <v>0</v>
      </c>
      <c r="P9" s="34"/>
      <c r="Q9" s="35"/>
      <c r="S9" s="33">
        <f>'GEA FA Continuity'!I46</f>
        <v>9265.7142857142862</v>
      </c>
      <c r="T9" s="34"/>
      <c r="U9" s="35"/>
    </row>
    <row r="10" spans="1:24">
      <c r="A10" s="85" t="s">
        <v>147</v>
      </c>
      <c r="C10" s="33">
        <f>+'GEA FA Continuity'!I11</f>
        <v>0</v>
      </c>
      <c r="D10" s="34"/>
      <c r="E10" s="35"/>
      <c r="G10" s="33">
        <f>'GEA FA Continuity'!I20</f>
        <v>0</v>
      </c>
      <c r="H10" s="34"/>
      <c r="I10" s="35"/>
      <c r="K10" s="33">
        <f>'GEA FA Continuity'!I29</f>
        <v>0</v>
      </c>
      <c r="L10" s="34"/>
      <c r="M10" s="35"/>
      <c r="O10" s="33">
        <f>'GEA FA Continuity'!I38</f>
        <v>0</v>
      </c>
      <c r="P10" s="34"/>
      <c r="Q10" s="35"/>
      <c r="S10" s="33">
        <f>'GEA FA Continuity'!I47</f>
        <v>9282.5</v>
      </c>
      <c r="T10" s="34"/>
      <c r="U10" s="35"/>
    </row>
    <row r="11" spans="1:24">
      <c r="A11" s="85" t="s">
        <v>148</v>
      </c>
      <c r="C11" s="33">
        <f>+'GEA FA Continuity'!I12</f>
        <v>0</v>
      </c>
      <c r="D11" s="34"/>
      <c r="E11" s="35"/>
      <c r="G11" s="33">
        <f>'GEA FA Continuity'!I21</f>
        <v>0</v>
      </c>
      <c r="H11" s="34"/>
      <c r="I11" s="35"/>
      <c r="K11" s="33">
        <f>'GEA FA Continuity'!I30</f>
        <v>0</v>
      </c>
      <c r="L11" s="34"/>
      <c r="M11" s="35"/>
      <c r="O11" s="33">
        <f>'GEA FA Continuity'!I39</f>
        <v>0</v>
      </c>
      <c r="P11" s="34"/>
      <c r="Q11" s="35"/>
      <c r="S11" s="33">
        <f>'GEA FA Continuity'!I48</f>
        <v>0</v>
      </c>
      <c r="T11" s="34"/>
      <c r="U11" s="35"/>
    </row>
    <row r="12" spans="1:24">
      <c r="A12" s="94" t="s">
        <v>120</v>
      </c>
      <c r="C12" s="33">
        <f>+'GEA FA Continuity'!I13</f>
        <v>0</v>
      </c>
      <c r="D12" s="34">
        <f>SUM(C7:C12)</f>
        <v>0</v>
      </c>
      <c r="E12" s="35"/>
      <c r="G12" s="33">
        <f>'GEA FA Continuity'!I22</f>
        <v>0</v>
      </c>
      <c r="H12" s="34">
        <f>SUM(G7:G12)</f>
        <v>0</v>
      </c>
      <c r="I12" s="35"/>
      <c r="K12" s="33">
        <f>'GEA FA Continuity'!I31</f>
        <v>0</v>
      </c>
      <c r="L12" s="34">
        <f>SUM(K7:K12)</f>
        <v>0</v>
      </c>
      <c r="M12" s="35"/>
      <c r="O12" s="33">
        <f>'GEA FA Continuity'!I40</f>
        <v>0</v>
      </c>
      <c r="P12" s="34">
        <f>SUM(O7:O12)</f>
        <v>0</v>
      </c>
      <c r="Q12" s="35"/>
      <c r="S12" s="33">
        <f>'GEA FA Continuity'!I49</f>
        <v>0</v>
      </c>
      <c r="T12" s="34">
        <f>SUM(S7:S12)</f>
        <v>37142.309523809527</v>
      </c>
      <c r="U12" s="35"/>
    </row>
    <row r="13" spans="1:24">
      <c r="C13" s="36"/>
      <c r="D13" s="8"/>
      <c r="E13" s="35"/>
      <c r="G13" s="36"/>
      <c r="H13" s="8"/>
      <c r="I13" s="35"/>
      <c r="K13" s="36"/>
      <c r="L13" s="8"/>
      <c r="M13" s="35"/>
      <c r="O13" s="36"/>
      <c r="P13" s="8"/>
      <c r="Q13" s="35"/>
      <c r="S13" s="36"/>
      <c r="T13" s="8"/>
      <c r="U13" s="35"/>
    </row>
    <row r="14" spans="1:24">
      <c r="A14" s="4" t="s">
        <v>42</v>
      </c>
      <c r="C14" s="36"/>
      <c r="D14" s="8"/>
      <c r="E14" s="35"/>
      <c r="G14" s="36"/>
      <c r="H14" s="8"/>
      <c r="I14" s="35"/>
      <c r="K14" s="36"/>
      <c r="L14" s="8"/>
      <c r="M14" s="35"/>
      <c r="O14" s="36"/>
      <c r="P14" s="8"/>
      <c r="Q14" s="35"/>
      <c r="S14" s="36"/>
      <c r="T14" s="8"/>
      <c r="U14" s="35"/>
    </row>
    <row r="15" spans="1:24">
      <c r="A15" t="s">
        <v>43</v>
      </c>
      <c r="C15" s="78">
        <f>+'Cost Responsibility'!B26</f>
        <v>0</v>
      </c>
      <c r="D15" s="20"/>
      <c r="E15" s="37"/>
      <c r="F15" s="30"/>
      <c r="G15" s="79">
        <f>+'Cost Responsibility'!E26</f>
        <v>0</v>
      </c>
      <c r="H15" s="20"/>
      <c r="I15" s="37"/>
      <c r="J15" s="30"/>
      <c r="K15" s="79">
        <f>+'Cost Responsibility'!H26</f>
        <v>0</v>
      </c>
      <c r="L15" s="20"/>
      <c r="M15" s="37"/>
      <c r="N15" s="30"/>
      <c r="O15" s="79">
        <f>+'Cost Responsibility'!K26</f>
        <v>112148.57999999999</v>
      </c>
      <c r="P15" s="20"/>
      <c r="Q15" s="37"/>
      <c r="R15" s="30"/>
      <c r="S15" s="79">
        <f>+'Cost Responsibility'!N26</f>
        <v>135360</v>
      </c>
      <c r="T15" s="20"/>
      <c r="U15" s="37"/>
      <c r="V15" s="30"/>
    </row>
    <row r="16" spans="1:24">
      <c r="A16" t="s">
        <v>44</v>
      </c>
      <c r="C16" s="38">
        <f>+C15*0.15</f>
        <v>0</v>
      </c>
      <c r="D16" s="20">
        <f>+C16</f>
        <v>0</v>
      </c>
      <c r="E16" s="35"/>
      <c r="G16" s="38">
        <f>+G15*0.15</f>
        <v>0</v>
      </c>
      <c r="H16" s="20">
        <f>+G16</f>
        <v>0</v>
      </c>
      <c r="I16" s="35"/>
      <c r="K16" s="38">
        <f>+K15*0.15</f>
        <v>0</v>
      </c>
      <c r="L16" s="20">
        <f>+K16</f>
        <v>0</v>
      </c>
      <c r="M16" s="35"/>
      <c r="O16" s="38">
        <f>+O15*0.15</f>
        <v>16822.286999999997</v>
      </c>
      <c r="P16" s="20">
        <f>+O16</f>
        <v>16822.286999999997</v>
      </c>
      <c r="Q16" s="35"/>
      <c r="S16" s="38">
        <f>+S15*0.15</f>
        <v>20304</v>
      </c>
      <c r="T16" s="20">
        <f>+S16</f>
        <v>20304</v>
      </c>
      <c r="U16" s="35"/>
      <c r="W16" t="s">
        <v>50</v>
      </c>
    </row>
    <row r="17" spans="1:23">
      <c r="C17" s="38"/>
      <c r="D17" s="20"/>
      <c r="E17" s="35"/>
      <c r="G17" s="38"/>
      <c r="H17" s="20"/>
      <c r="I17" s="35"/>
      <c r="K17" s="38"/>
      <c r="L17" s="20"/>
      <c r="M17" s="35"/>
      <c r="O17" s="38"/>
      <c r="P17" s="20"/>
      <c r="Q17" s="35"/>
      <c r="S17" s="38"/>
      <c r="T17" s="20"/>
      <c r="U17" s="35"/>
    </row>
    <row r="18" spans="1:23" ht="13.5" thickBot="1">
      <c r="A18" s="4" t="s">
        <v>126</v>
      </c>
      <c r="C18" s="38"/>
      <c r="D18" s="18">
        <f>+D12+D16</f>
        <v>0</v>
      </c>
      <c r="E18" s="35"/>
      <c r="G18" s="38"/>
      <c r="H18" s="18">
        <f>+H12+H16</f>
        <v>0</v>
      </c>
      <c r="I18" s="35"/>
      <c r="K18" s="38"/>
      <c r="L18" s="18">
        <f>+L12+L16</f>
        <v>0</v>
      </c>
      <c r="M18" s="35"/>
      <c r="O18" s="38"/>
      <c r="P18" s="18">
        <f>+P12+P16</f>
        <v>16822.286999999997</v>
      </c>
      <c r="Q18" s="35"/>
      <c r="S18" s="38"/>
      <c r="T18" s="18">
        <f>+T12+T16</f>
        <v>57446.309523809527</v>
      </c>
      <c r="U18" s="35"/>
      <c r="W18" t="s">
        <v>51</v>
      </c>
    </row>
    <row r="19" spans="1:23">
      <c r="A19" s="4"/>
      <c r="C19" s="36"/>
      <c r="D19" s="8"/>
      <c r="E19" s="35"/>
      <c r="G19" s="36"/>
      <c r="H19" s="8"/>
      <c r="I19" s="35"/>
      <c r="K19" s="36"/>
      <c r="L19" s="8"/>
      <c r="M19" s="35"/>
      <c r="O19" s="36"/>
      <c r="P19" s="8"/>
      <c r="Q19" s="35"/>
      <c r="S19" s="36"/>
      <c r="T19" s="8"/>
      <c r="U19" s="35"/>
    </row>
    <row r="20" spans="1:23">
      <c r="A20" s="4" t="s">
        <v>9</v>
      </c>
      <c r="C20" s="39"/>
      <c r="D20" s="40"/>
      <c r="E20" s="35"/>
      <c r="G20" s="39"/>
      <c r="H20" s="40"/>
      <c r="I20" s="35"/>
      <c r="K20" s="39"/>
      <c r="L20" s="40"/>
      <c r="M20" s="35"/>
      <c r="O20" s="39"/>
      <c r="P20" s="40"/>
      <c r="Q20" s="35"/>
      <c r="S20" s="39"/>
      <c r="T20" s="40"/>
      <c r="U20" s="35"/>
    </row>
    <row r="21" spans="1:23">
      <c r="A21" t="s">
        <v>10</v>
      </c>
      <c r="B21" s="16"/>
      <c r="C21" s="41">
        <v>0.6</v>
      </c>
      <c r="D21" s="20">
        <f>+C21*D18</f>
        <v>0</v>
      </c>
      <c r="E21" s="42"/>
      <c r="F21" s="16"/>
      <c r="G21" s="41">
        <f>100%-G22-G23</f>
        <v>0.55999999999999994</v>
      </c>
      <c r="H21" s="20">
        <f>+G21*H18</f>
        <v>0</v>
      </c>
      <c r="I21" s="42"/>
      <c r="J21" s="16"/>
      <c r="K21" s="41">
        <f>100%-K22-K23</f>
        <v>0.55999999999999994</v>
      </c>
      <c r="L21" s="20">
        <f>+K21*L18</f>
        <v>0</v>
      </c>
      <c r="M21" s="42"/>
      <c r="N21" s="16"/>
      <c r="O21" s="41">
        <f>100%-O22-O23</f>
        <v>0.55999999999999994</v>
      </c>
      <c r="P21" s="20">
        <f>+O21*P18</f>
        <v>9420.4807199999977</v>
      </c>
      <c r="Q21" s="42"/>
      <c r="R21" s="16"/>
      <c r="S21" s="41">
        <f>100%-S22-S23</f>
        <v>0.55999999999999994</v>
      </c>
      <c r="T21" s="20">
        <f>+S21*T18</f>
        <v>32169.933333333331</v>
      </c>
      <c r="U21" s="42"/>
      <c r="V21" s="16"/>
      <c r="W21" t="s">
        <v>52</v>
      </c>
    </row>
    <row r="22" spans="1:23">
      <c r="A22" t="s">
        <v>11</v>
      </c>
      <c r="B22" s="16"/>
      <c r="C22" s="41"/>
      <c r="D22" s="20">
        <f>+C22*D18</f>
        <v>0</v>
      </c>
      <c r="E22" s="42"/>
      <c r="F22" s="16"/>
      <c r="G22" s="41">
        <v>0.04</v>
      </c>
      <c r="H22" s="20">
        <f>+G22*H18</f>
        <v>0</v>
      </c>
      <c r="I22" s="42"/>
      <c r="J22" s="16"/>
      <c r="K22" s="41">
        <v>0.04</v>
      </c>
      <c r="L22" s="20">
        <f>+K22*L18</f>
        <v>0</v>
      </c>
      <c r="M22" s="42"/>
      <c r="N22" s="16"/>
      <c r="O22" s="41">
        <v>0.04</v>
      </c>
      <c r="P22" s="20">
        <f>+O22*P18</f>
        <v>672.89147999999989</v>
      </c>
      <c r="Q22" s="42"/>
      <c r="R22" s="16"/>
      <c r="S22" s="41">
        <v>0.04</v>
      </c>
      <c r="T22" s="20">
        <f>+S22*T18</f>
        <v>2297.8523809523813</v>
      </c>
      <c r="U22" s="42"/>
      <c r="V22" s="16"/>
      <c r="W22" t="s">
        <v>53</v>
      </c>
    </row>
    <row r="23" spans="1:23">
      <c r="A23" s="10" t="s">
        <v>12</v>
      </c>
      <c r="B23" s="16"/>
      <c r="C23" s="41">
        <v>0.4</v>
      </c>
      <c r="D23" s="20">
        <f>+C23*D18</f>
        <v>0</v>
      </c>
      <c r="E23" s="42"/>
      <c r="F23" s="16"/>
      <c r="G23" s="41">
        <v>0.4</v>
      </c>
      <c r="H23" s="20">
        <f>+G23*H18</f>
        <v>0</v>
      </c>
      <c r="I23" s="42"/>
      <c r="J23" s="16"/>
      <c r="K23" s="41">
        <v>0.4</v>
      </c>
      <c r="L23" s="20">
        <f>+K23*L18</f>
        <v>0</v>
      </c>
      <c r="M23" s="42"/>
      <c r="N23" s="16"/>
      <c r="O23" s="41">
        <v>0.4</v>
      </c>
      <c r="P23" s="20">
        <f>+O23*P18</f>
        <v>6728.9147999999986</v>
      </c>
      <c r="Q23" s="42"/>
      <c r="R23" s="16"/>
      <c r="S23" s="41">
        <v>0.4</v>
      </c>
      <c r="T23" s="20">
        <f>+S23*T18</f>
        <v>22978.523809523813</v>
      </c>
      <c r="U23" s="42"/>
      <c r="V23" s="16"/>
      <c r="W23" t="s">
        <v>54</v>
      </c>
    </row>
    <row r="24" spans="1:23" ht="13.5" thickBot="1">
      <c r="B24" s="16"/>
      <c r="C24" s="39"/>
      <c r="D24" s="18">
        <f>SUM(D21:D23)</f>
        <v>0</v>
      </c>
      <c r="E24" s="42"/>
      <c r="F24" s="16"/>
      <c r="G24" s="39"/>
      <c r="H24" s="18">
        <f>SUM(H21:H23)</f>
        <v>0</v>
      </c>
      <c r="I24" s="42"/>
      <c r="J24" s="16"/>
      <c r="K24" s="39"/>
      <c r="L24" s="20">
        <f>SUM(L21:L23)</f>
        <v>0</v>
      </c>
      <c r="M24" s="42"/>
      <c r="N24" s="16"/>
      <c r="O24" s="39"/>
      <c r="P24" s="18">
        <f>SUM(P21:P23)</f>
        <v>16822.286999999997</v>
      </c>
      <c r="Q24" s="42"/>
      <c r="R24" s="16"/>
      <c r="S24" s="39"/>
      <c r="T24" s="18">
        <f>SUM(T21:T23)</f>
        <v>57446.309523809527</v>
      </c>
      <c r="U24" s="42"/>
      <c r="V24" s="16"/>
    </row>
    <row r="25" spans="1:23" s="9" customFormat="1" ht="6.75">
      <c r="B25" s="19"/>
      <c r="C25" s="43"/>
      <c r="D25" s="44"/>
      <c r="E25" s="45"/>
      <c r="F25" s="19"/>
      <c r="G25" s="43"/>
      <c r="H25" s="44"/>
      <c r="I25" s="45"/>
      <c r="J25" s="19"/>
      <c r="K25" s="43"/>
      <c r="L25" s="44"/>
      <c r="M25" s="45"/>
      <c r="N25" s="19"/>
      <c r="O25" s="43"/>
      <c r="P25" s="44"/>
      <c r="Q25" s="45"/>
      <c r="R25" s="19"/>
      <c r="S25" s="43"/>
      <c r="T25" s="44"/>
      <c r="U25" s="45"/>
      <c r="V25" s="19"/>
    </row>
    <row r="26" spans="1:23">
      <c r="A26" t="s">
        <v>13</v>
      </c>
      <c r="B26" s="16"/>
      <c r="C26" s="46">
        <v>6.9500000000000006E-2</v>
      </c>
      <c r="D26" s="20">
        <f>+D21*C26</f>
        <v>0</v>
      </c>
      <c r="E26" s="42"/>
      <c r="F26" s="16"/>
      <c r="G26" s="46">
        <v>6.6199999999999995E-2</v>
      </c>
      <c r="H26" s="20">
        <f>+H21*G26</f>
        <v>0</v>
      </c>
      <c r="I26" s="42"/>
      <c r="J26" s="16"/>
      <c r="K26" s="46">
        <v>6.6199999999999995E-2</v>
      </c>
      <c r="L26" s="20">
        <f>+L21*K26</f>
        <v>0</v>
      </c>
      <c r="M26" s="42"/>
      <c r="N26" s="16"/>
      <c r="O26" s="46">
        <v>6.6199999999999995E-2</v>
      </c>
      <c r="P26" s="20">
        <f>+P21*O26</f>
        <v>623.63582366399976</v>
      </c>
      <c r="Q26" s="42"/>
      <c r="R26" s="16"/>
      <c r="S26" s="46">
        <v>6.6199999999999995E-2</v>
      </c>
      <c r="T26" s="20">
        <f>+T21*S26</f>
        <v>2129.6495866666664</v>
      </c>
      <c r="U26" s="42"/>
      <c r="V26" s="16"/>
      <c r="W26" t="s">
        <v>55</v>
      </c>
    </row>
    <row r="27" spans="1:23">
      <c r="A27" t="s">
        <v>14</v>
      </c>
      <c r="B27" s="16"/>
      <c r="C27" s="46"/>
      <c r="D27" s="20">
        <f>+D22*C27</f>
        <v>0</v>
      </c>
      <c r="E27" s="42"/>
      <c r="F27" s="16"/>
      <c r="G27" s="46">
        <v>2.4299999999999999E-2</v>
      </c>
      <c r="H27" s="20">
        <f>+H22*G27</f>
        <v>0</v>
      </c>
      <c r="I27" s="42"/>
      <c r="J27" s="16"/>
      <c r="K27" s="46">
        <v>2.4299999999999999E-2</v>
      </c>
      <c r="L27" s="20">
        <f>+L22*K27</f>
        <v>0</v>
      </c>
      <c r="M27" s="42"/>
      <c r="N27" s="16"/>
      <c r="O27" s="46">
        <v>2.4299999999999999E-2</v>
      </c>
      <c r="P27" s="20">
        <f>+P22*O27</f>
        <v>16.351262963999996</v>
      </c>
      <c r="Q27" s="42"/>
      <c r="R27" s="16"/>
      <c r="S27" s="46">
        <v>2.4299999999999999E-2</v>
      </c>
      <c r="T27" s="20">
        <f>+T22*S27</f>
        <v>55.837812857142865</v>
      </c>
      <c r="U27" s="42"/>
      <c r="V27" s="16"/>
      <c r="W27" t="s">
        <v>56</v>
      </c>
    </row>
    <row r="28" spans="1:23">
      <c r="A28" t="s">
        <v>15</v>
      </c>
      <c r="B28" s="16"/>
      <c r="C28" s="46">
        <v>0.09</v>
      </c>
      <c r="D28" s="20">
        <f>+D23*C28</f>
        <v>0</v>
      </c>
      <c r="E28" s="42"/>
      <c r="F28" s="16"/>
      <c r="G28" s="46">
        <v>9.6600000000000005E-2</v>
      </c>
      <c r="H28" s="20">
        <f>+H23*G28</f>
        <v>0</v>
      </c>
      <c r="I28" s="42"/>
      <c r="J28" s="16"/>
      <c r="K28" s="46">
        <v>9.6600000000000005E-2</v>
      </c>
      <c r="L28" s="20">
        <f>+L23*K28</f>
        <v>0</v>
      </c>
      <c r="M28" s="42"/>
      <c r="N28" s="16"/>
      <c r="O28" s="46">
        <v>9.6600000000000005E-2</v>
      </c>
      <c r="P28" s="20">
        <f>+P23*O28</f>
        <v>650.01316967999992</v>
      </c>
      <c r="Q28" s="42"/>
      <c r="R28" s="16"/>
      <c r="S28" s="46">
        <v>9.6600000000000005E-2</v>
      </c>
      <c r="T28" s="20">
        <f>+T23*S28</f>
        <v>2219.7254000000003</v>
      </c>
      <c r="U28" s="42"/>
      <c r="V28" s="16"/>
      <c r="W28" t="s">
        <v>57</v>
      </c>
    </row>
    <row r="29" spans="1:23" ht="13.5" thickBot="1">
      <c r="A29" s="4" t="s">
        <v>16</v>
      </c>
      <c r="B29" s="16"/>
      <c r="C29" s="39"/>
      <c r="D29" s="18">
        <f>SUM(D26:D28)</f>
        <v>0</v>
      </c>
      <c r="E29" s="42">
        <f>+D29</f>
        <v>0</v>
      </c>
      <c r="F29" s="16"/>
      <c r="G29" s="39"/>
      <c r="H29" s="18">
        <f>SUM(H26:H28)</f>
        <v>0</v>
      </c>
      <c r="I29" s="42">
        <f>+H29</f>
        <v>0</v>
      </c>
      <c r="J29" s="16"/>
      <c r="K29" s="39"/>
      <c r="L29" s="20">
        <f>SUM(L26:L28)</f>
        <v>0</v>
      </c>
      <c r="M29" s="42">
        <f>+L29</f>
        <v>0</v>
      </c>
      <c r="N29" s="16"/>
      <c r="O29" s="39"/>
      <c r="P29" s="18">
        <f>SUM(P26:P28)</f>
        <v>1290.0002563079997</v>
      </c>
      <c r="Q29" s="42">
        <f>+P29</f>
        <v>1290.0002563079997</v>
      </c>
      <c r="R29" s="16"/>
      <c r="S29" s="39"/>
      <c r="T29" s="18">
        <f>SUM(T26:T28)</f>
        <v>4405.2127995238097</v>
      </c>
      <c r="U29" s="42">
        <f>+T29</f>
        <v>4405.2127995238097</v>
      </c>
      <c r="V29" s="16"/>
      <c r="W29" t="s">
        <v>58</v>
      </c>
    </row>
    <row r="30" spans="1:23">
      <c r="A30" s="4"/>
      <c r="C30" s="39"/>
      <c r="D30" s="8"/>
      <c r="E30" s="35"/>
      <c r="G30" s="39"/>
      <c r="H30" s="8"/>
      <c r="I30" s="35"/>
      <c r="K30" s="39"/>
      <c r="L30" s="8"/>
      <c r="M30" s="35"/>
      <c r="O30" s="39"/>
      <c r="P30" s="8"/>
      <c r="Q30" s="35"/>
      <c r="S30" s="39"/>
      <c r="T30" s="8"/>
      <c r="U30" s="35"/>
    </row>
    <row r="31" spans="1:23">
      <c r="A31" s="4" t="s">
        <v>45</v>
      </c>
      <c r="C31" s="39"/>
      <c r="D31" s="8"/>
      <c r="E31" s="35"/>
      <c r="G31" s="39"/>
      <c r="H31" s="8"/>
      <c r="I31" s="35"/>
      <c r="K31" s="39"/>
      <c r="L31" s="8"/>
      <c r="M31" s="35"/>
      <c r="O31" s="39"/>
      <c r="P31" s="8"/>
      <c r="Q31" s="35"/>
      <c r="S31" s="39"/>
      <c r="T31" s="8"/>
      <c r="U31" s="35"/>
    </row>
    <row r="32" spans="1:23">
      <c r="A32" s="10" t="s">
        <v>46</v>
      </c>
      <c r="B32" s="16"/>
      <c r="C32" s="39"/>
      <c r="D32" s="20"/>
      <c r="E32" s="42">
        <f>C15</f>
        <v>0</v>
      </c>
      <c r="F32" s="16"/>
      <c r="G32" s="39"/>
      <c r="H32" s="20"/>
      <c r="I32" s="42">
        <f>G15</f>
        <v>0</v>
      </c>
      <c r="J32" s="16"/>
      <c r="K32" s="39"/>
      <c r="L32" s="20"/>
      <c r="M32" s="42">
        <f>K15</f>
        <v>0</v>
      </c>
      <c r="N32" s="16"/>
      <c r="O32" s="39"/>
      <c r="P32" s="20"/>
      <c r="Q32" s="42">
        <f>O15</f>
        <v>112148.57999999999</v>
      </c>
      <c r="R32" s="16"/>
      <c r="S32" s="39"/>
      <c r="T32" s="20"/>
      <c r="U32" s="42">
        <f>S15</f>
        <v>135360</v>
      </c>
      <c r="V32" s="16"/>
      <c r="W32" t="s">
        <v>62</v>
      </c>
    </row>
    <row r="33" spans="1:27">
      <c r="A33" s="10"/>
      <c r="B33" s="16"/>
      <c r="C33" s="39"/>
      <c r="D33" s="20"/>
      <c r="E33" s="42"/>
      <c r="F33" s="16"/>
      <c r="G33" s="39"/>
      <c r="H33" s="20"/>
      <c r="I33" s="42"/>
      <c r="J33" s="16"/>
      <c r="K33" s="39"/>
      <c r="L33" s="20"/>
      <c r="M33" s="42"/>
      <c r="N33" s="16"/>
      <c r="O33" s="39"/>
      <c r="P33" s="20"/>
      <c r="Q33" s="42"/>
      <c r="R33" s="16"/>
      <c r="S33" s="39"/>
      <c r="T33" s="20"/>
      <c r="U33" s="42"/>
      <c r="V33" s="16"/>
    </row>
    <row r="34" spans="1:27">
      <c r="A34" s="4" t="s">
        <v>18</v>
      </c>
      <c r="B34" s="22"/>
      <c r="C34" s="39"/>
      <c r="D34" s="47"/>
      <c r="E34" s="48">
        <f>+'GEA FA Continuity'!G14</f>
        <v>0</v>
      </c>
      <c r="F34" s="22"/>
      <c r="G34" s="39"/>
      <c r="H34" s="47"/>
      <c r="I34" s="48">
        <f>'GEA FA Continuity'!G23</f>
        <v>0</v>
      </c>
      <c r="J34" s="22"/>
      <c r="K34" s="39"/>
      <c r="L34" s="47"/>
      <c r="M34" s="48">
        <f>'GEA FA Continuity'!G32</f>
        <v>0</v>
      </c>
      <c r="N34" s="22"/>
      <c r="O34" s="39"/>
      <c r="P34" s="47"/>
      <c r="Q34" s="48">
        <f>'GEA FA Continuity'!G41</f>
        <v>0</v>
      </c>
      <c r="R34" s="22"/>
      <c r="S34" s="39"/>
      <c r="T34" s="47"/>
      <c r="U34" s="48">
        <f>'GEA FA Continuity'!G50</f>
        <v>915.38095238095229</v>
      </c>
      <c r="V34" s="22"/>
      <c r="W34" t="s">
        <v>63</v>
      </c>
    </row>
    <row r="35" spans="1:27">
      <c r="A35" s="4"/>
      <c r="B35" s="21"/>
      <c r="C35" s="39"/>
      <c r="D35" s="20"/>
      <c r="E35" s="49"/>
      <c r="F35" s="21"/>
      <c r="G35" s="39"/>
      <c r="H35" s="20"/>
      <c r="I35" s="49"/>
      <c r="J35" s="21"/>
      <c r="K35" s="39"/>
      <c r="L35" s="20"/>
      <c r="M35" s="49"/>
      <c r="N35" s="21"/>
      <c r="O35" s="39"/>
      <c r="P35" s="20"/>
      <c r="Q35" s="49"/>
      <c r="R35" s="21"/>
      <c r="S35" s="39"/>
      <c r="T35" s="20"/>
      <c r="U35" s="49"/>
      <c r="V35" s="21"/>
    </row>
    <row r="36" spans="1:27" ht="13.5" thickBot="1">
      <c r="A36" t="s">
        <v>19</v>
      </c>
      <c r="B36" s="20"/>
      <c r="C36" s="39"/>
      <c r="D36" s="47"/>
      <c r="E36" s="50">
        <f>+E29+E32+E34</f>
        <v>0</v>
      </c>
      <c r="F36" s="20"/>
      <c r="G36" s="39"/>
      <c r="H36" s="47"/>
      <c r="I36" s="50">
        <f>+I29+I32+I34</f>
        <v>0</v>
      </c>
      <c r="J36" s="20"/>
      <c r="K36" s="39"/>
      <c r="L36" s="47"/>
      <c r="M36" s="50">
        <f>+M29+M32+M34</f>
        <v>0</v>
      </c>
      <c r="N36" s="20"/>
      <c r="O36" s="39"/>
      <c r="P36" s="47"/>
      <c r="Q36" s="50">
        <f>+Q29+Q32+Q34</f>
        <v>113438.58025630799</v>
      </c>
      <c r="R36" s="20"/>
      <c r="S36" s="39"/>
      <c r="T36" s="47"/>
      <c r="U36" s="50">
        <f>+U29+U32+U34</f>
        <v>140680.59375190476</v>
      </c>
      <c r="V36" s="20"/>
      <c r="W36" t="s">
        <v>17</v>
      </c>
    </row>
    <row r="37" spans="1:27">
      <c r="C37" s="39"/>
      <c r="D37" s="8"/>
      <c r="E37" s="35"/>
      <c r="G37" s="39"/>
      <c r="H37" s="8"/>
      <c r="I37" s="35"/>
      <c r="K37" s="39"/>
      <c r="L37" s="8"/>
      <c r="M37" s="35"/>
      <c r="O37" s="39"/>
      <c r="P37" s="8"/>
      <c r="Q37" s="35"/>
      <c r="S37" s="39"/>
      <c r="T37" s="8"/>
      <c r="U37" s="35"/>
    </row>
    <row r="38" spans="1:27">
      <c r="A38" s="4" t="s">
        <v>59</v>
      </c>
      <c r="C38" s="39"/>
      <c r="D38" s="8"/>
      <c r="E38" s="35"/>
      <c r="G38" s="39"/>
      <c r="H38" s="8"/>
      <c r="I38" s="35"/>
      <c r="K38" s="39"/>
      <c r="L38" s="8"/>
      <c r="M38" s="35"/>
      <c r="O38" s="39"/>
      <c r="P38" s="8"/>
      <c r="Q38" s="35"/>
      <c r="S38" s="39"/>
      <c r="T38" s="8"/>
      <c r="U38" s="35"/>
    </row>
    <row r="39" spans="1:27">
      <c r="A39" t="s">
        <v>60</v>
      </c>
      <c r="B39" s="17"/>
      <c r="C39" s="39"/>
      <c r="D39" s="47"/>
      <c r="E39" s="51">
        <f>-E32</f>
        <v>0</v>
      </c>
      <c r="F39" s="17"/>
      <c r="G39" s="39"/>
      <c r="H39" s="47"/>
      <c r="I39" s="51">
        <f>-I32</f>
        <v>0</v>
      </c>
      <c r="J39" s="17"/>
      <c r="K39" s="39"/>
      <c r="L39" s="47"/>
      <c r="M39" s="51">
        <f>-M32</f>
        <v>0</v>
      </c>
      <c r="N39" s="17"/>
      <c r="O39" s="39"/>
      <c r="P39" s="47"/>
      <c r="Q39" s="51">
        <f>-Q32</f>
        <v>-112148.57999999999</v>
      </c>
      <c r="R39" s="17"/>
      <c r="S39" s="39"/>
      <c r="T39" s="47"/>
      <c r="U39" s="51">
        <f>-U32</f>
        <v>-135360</v>
      </c>
      <c r="V39" s="17"/>
      <c r="W39" t="s">
        <v>62</v>
      </c>
    </row>
    <row r="40" spans="1:27">
      <c r="A40" t="s">
        <v>20</v>
      </c>
      <c r="B40" s="17"/>
      <c r="C40" s="52"/>
      <c r="D40" s="47"/>
      <c r="E40" s="51">
        <f>-E34</f>
        <v>0</v>
      </c>
      <c r="F40" s="17"/>
      <c r="G40" s="52"/>
      <c r="H40" s="47"/>
      <c r="I40" s="51">
        <f>-I34</f>
        <v>0</v>
      </c>
      <c r="J40" s="17"/>
      <c r="K40" s="52"/>
      <c r="L40" s="47"/>
      <c r="M40" s="51">
        <f>-M34</f>
        <v>0</v>
      </c>
      <c r="N40" s="17"/>
      <c r="O40" s="52"/>
      <c r="P40" s="47"/>
      <c r="Q40" s="51">
        <f>-Q34</f>
        <v>0</v>
      </c>
      <c r="R40" s="17"/>
      <c r="S40" s="52"/>
      <c r="T40" s="47"/>
      <c r="U40" s="51">
        <f>-U34</f>
        <v>-915.38095238095229</v>
      </c>
      <c r="V40" s="17"/>
      <c r="W40" t="s">
        <v>63</v>
      </c>
    </row>
    <row r="41" spans="1:27">
      <c r="A41" t="s">
        <v>22</v>
      </c>
      <c r="B41" s="17"/>
      <c r="C41" s="52"/>
      <c r="D41" s="47"/>
      <c r="E41" s="51">
        <f>-D26-D27</f>
        <v>0</v>
      </c>
      <c r="F41" s="17"/>
      <c r="G41" s="52"/>
      <c r="H41" s="47"/>
      <c r="I41" s="51">
        <f>-H26-H27</f>
        <v>0</v>
      </c>
      <c r="J41" s="17"/>
      <c r="K41" s="52"/>
      <c r="L41" s="47"/>
      <c r="M41" s="51">
        <f>-L26-L27</f>
        <v>0</v>
      </c>
      <c r="N41" s="17"/>
      <c r="O41" s="52"/>
      <c r="P41" s="47"/>
      <c r="Q41" s="51">
        <f>-P26-P27</f>
        <v>-639.9870866279997</v>
      </c>
      <c r="R41" s="17"/>
      <c r="S41" s="52"/>
      <c r="T41" s="47"/>
      <c r="U41" s="51">
        <f>-T26-T27</f>
        <v>-2185.4873995238095</v>
      </c>
      <c r="V41" s="17"/>
      <c r="W41" t="s">
        <v>64</v>
      </c>
    </row>
    <row r="42" spans="1:27" ht="13.5" thickBot="1">
      <c r="A42" s="4" t="s">
        <v>61</v>
      </c>
      <c r="B42" s="20"/>
      <c r="C42" s="52"/>
      <c r="D42" s="47"/>
      <c r="E42" s="53">
        <f>SUM(E36:E41)</f>
        <v>0</v>
      </c>
      <c r="F42" s="20"/>
      <c r="G42" s="52"/>
      <c r="H42" s="47"/>
      <c r="I42" s="53">
        <f>SUM(I36:I41)</f>
        <v>0</v>
      </c>
      <c r="J42" s="20"/>
      <c r="K42" s="52"/>
      <c r="L42" s="47"/>
      <c r="M42" s="53">
        <f>SUM(M36:M41)</f>
        <v>0</v>
      </c>
      <c r="N42" s="20"/>
      <c r="O42" s="52"/>
      <c r="P42" s="47"/>
      <c r="Q42" s="53">
        <f>SUM(Q36:Q41)</f>
        <v>650.01316968000549</v>
      </c>
      <c r="R42" s="20"/>
      <c r="S42" s="52"/>
      <c r="T42" s="47"/>
      <c r="U42" s="53">
        <f>SUM(U36:U41)</f>
        <v>2219.7253999999966</v>
      </c>
      <c r="V42" s="20"/>
      <c r="W42" t="s">
        <v>65</v>
      </c>
    </row>
    <row r="43" spans="1:27">
      <c r="A43" s="4"/>
      <c r="C43" s="52"/>
      <c r="D43" s="8"/>
      <c r="E43" s="35"/>
      <c r="G43" s="52"/>
      <c r="H43" s="8"/>
      <c r="I43" s="35"/>
      <c r="K43" s="52"/>
      <c r="L43" s="8"/>
      <c r="M43" s="35"/>
      <c r="O43" s="52"/>
      <c r="P43" s="8"/>
      <c r="Q43" s="35"/>
      <c r="S43" s="52"/>
      <c r="T43" s="8"/>
      <c r="U43" s="35"/>
    </row>
    <row r="44" spans="1:27" ht="13.5" thickBot="1">
      <c r="A44" s="4" t="s">
        <v>23</v>
      </c>
      <c r="B44" s="8"/>
      <c r="C44" s="39"/>
      <c r="D44" s="47"/>
      <c r="E44" s="54">
        <f>+E80</f>
        <v>0</v>
      </c>
      <c r="F44" s="8"/>
      <c r="G44" s="39"/>
      <c r="H44" s="47"/>
      <c r="I44" s="54">
        <f>+I80</f>
        <v>0</v>
      </c>
      <c r="J44" s="8"/>
      <c r="K44" s="39"/>
      <c r="L44" s="47"/>
      <c r="M44" s="54">
        <f>+M80</f>
        <v>0</v>
      </c>
      <c r="N44" s="8"/>
      <c r="O44" s="39"/>
      <c r="P44" s="47"/>
      <c r="Q44" s="54">
        <f>+Q80</f>
        <v>234.35848974857342</v>
      </c>
      <c r="R44" s="8"/>
      <c r="S44" s="39"/>
      <c r="T44" s="47"/>
      <c r="U44" s="54">
        <f>+U80</f>
        <v>45.82746038224689</v>
      </c>
      <c r="V44" s="8"/>
      <c r="W44" t="s">
        <v>21</v>
      </c>
    </row>
    <row r="45" spans="1:27">
      <c r="A45" s="4"/>
      <c r="B45" s="8"/>
      <c r="C45" s="39"/>
      <c r="D45" s="47"/>
      <c r="E45" s="55"/>
      <c r="F45" s="8"/>
      <c r="G45" s="39"/>
      <c r="H45" s="47"/>
      <c r="I45" s="55"/>
      <c r="J45" s="8"/>
      <c r="K45" s="39"/>
      <c r="L45" s="47"/>
      <c r="M45" s="55"/>
      <c r="N45" s="8"/>
      <c r="O45" s="39"/>
      <c r="P45" s="47"/>
      <c r="Q45" s="55"/>
      <c r="R45" s="8"/>
      <c r="S45" s="39"/>
      <c r="T45" s="47"/>
      <c r="U45" s="55"/>
      <c r="V45" s="8"/>
    </row>
    <row r="46" spans="1:27">
      <c r="A46" s="10" t="s">
        <v>24</v>
      </c>
      <c r="B46" s="11"/>
      <c r="C46" s="39"/>
      <c r="D46" s="47"/>
      <c r="E46" s="55">
        <f>+E36</f>
        <v>0</v>
      </c>
      <c r="F46" s="11"/>
      <c r="G46" s="39"/>
      <c r="H46" s="47"/>
      <c r="I46" s="55">
        <f>+I36</f>
        <v>0</v>
      </c>
      <c r="J46" s="11"/>
      <c r="K46" s="39"/>
      <c r="L46" s="47"/>
      <c r="M46" s="55">
        <f>+M36</f>
        <v>0</v>
      </c>
      <c r="N46" s="11"/>
      <c r="O46" s="39"/>
      <c r="P46" s="47"/>
      <c r="Q46" s="55">
        <f>+Q36</f>
        <v>113438.58025630799</v>
      </c>
      <c r="R46" s="11"/>
      <c r="S46" s="39"/>
      <c r="T46" s="47"/>
      <c r="U46" s="55">
        <f>+U36</f>
        <v>140680.59375190476</v>
      </c>
      <c r="V46" s="11"/>
      <c r="W46" t="s">
        <v>66</v>
      </c>
    </row>
    <row r="47" spans="1:27">
      <c r="A47" s="10" t="s">
        <v>23</v>
      </c>
      <c r="B47" s="11"/>
      <c r="C47" s="39"/>
      <c r="D47" s="47"/>
      <c r="E47" s="55">
        <f>+E44</f>
        <v>0</v>
      </c>
      <c r="F47" s="11"/>
      <c r="G47" s="39"/>
      <c r="H47" s="47"/>
      <c r="I47" s="55">
        <f>+I44</f>
        <v>0</v>
      </c>
      <c r="J47" s="11"/>
      <c r="K47" s="39"/>
      <c r="L47" s="47"/>
      <c r="M47" s="55">
        <f>+M44</f>
        <v>0</v>
      </c>
      <c r="N47" s="11"/>
      <c r="O47" s="39"/>
      <c r="P47" s="47"/>
      <c r="Q47" s="55">
        <f>+Q44</f>
        <v>234.35848974857342</v>
      </c>
      <c r="R47" s="11"/>
      <c r="S47" s="39"/>
      <c r="T47" s="47"/>
      <c r="U47" s="55">
        <f>+U44</f>
        <v>45.82746038224689</v>
      </c>
      <c r="V47" s="11"/>
      <c r="W47" t="s">
        <v>21</v>
      </c>
    </row>
    <row r="48" spans="1:27" ht="13.5" thickBot="1">
      <c r="A48" s="4" t="s">
        <v>127</v>
      </c>
      <c r="B48" s="8"/>
      <c r="C48" s="39"/>
      <c r="D48" s="47"/>
      <c r="E48" s="56">
        <f>+E46+E47</f>
        <v>0</v>
      </c>
      <c r="F48" s="8"/>
      <c r="G48" s="39"/>
      <c r="H48" s="47"/>
      <c r="I48" s="56">
        <f>+I46+I47</f>
        <v>0</v>
      </c>
      <c r="J48" s="8"/>
      <c r="K48" s="39"/>
      <c r="L48" s="47"/>
      <c r="M48" s="56">
        <f>+M46+M47</f>
        <v>0</v>
      </c>
      <c r="N48" s="8"/>
      <c r="O48" s="39"/>
      <c r="P48" s="47"/>
      <c r="Q48" s="56">
        <f>+Q46+Q47</f>
        <v>113672.93874605656</v>
      </c>
      <c r="R48" s="8"/>
      <c r="S48" s="39"/>
      <c r="T48" s="47"/>
      <c r="U48" s="56">
        <f>+U46+U47</f>
        <v>140726.42121228701</v>
      </c>
      <c r="V48" s="8"/>
      <c r="W48" t="s">
        <v>67</v>
      </c>
      <c r="AA48" s="29"/>
    </row>
    <row r="49" spans="1:23">
      <c r="A49" s="4"/>
      <c r="B49" s="8"/>
      <c r="C49" s="39"/>
      <c r="D49" s="47"/>
      <c r="E49" s="55"/>
      <c r="F49" s="8"/>
      <c r="G49" s="39"/>
      <c r="H49" s="47"/>
      <c r="I49" s="55"/>
      <c r="J49" s="8"/>
      <c r="K49" s="39"/>
      <c r="L49" s="47"/>
      <c r="M49" s="55"/>
      <c r="N49" s="8"/>
      <c r="O49" s="39"/>
      <c r="P49" s="47"/>
      <c r="Q49" s="55"/>
      <c r="R49" s="8"/>
      <c r="S49" s="39"/>
      <c r="T49" s="47"/>
      <c r="U49" s="55"/>
      <c r="V49" s="8"/>
    </row>
    <row r="50" spans="1:23">
      <c r="A50" s="4" t="s">
        <v>123</v>
      </c>
      <c r="B50" s="8"/>
      <c r="C50" s="39"/>
      <c r="D50" s="47"/>
      <c r="E50" s="55"/>
      <c r="F50" s="8"/>
      <c r="G50" s="39"/>
      <c r="H50" s="47"/>
      <c r="I50" s="55"/>
      <c r="J50" s="8"/>
      <c r="K50" s="39"/>
      <c r="L50" s="47"/>
      <c r="M50" s="55"/>
      <c r="N50" s="8"/>
      <c r="O50" s="39"/>
      <c r="P50" s="47"/>
      <c r="Q50" s="55"/>
      <c r="R50" s="8"/>
      <c r="S50" s="39"/>
      <c r="T50" s="47"/>
      <c r="U50" s="55"/>
      <c r="V50" s="8"/>
    </row>
    <row r="51" spans="1:23">
      <c r="A51" s="10" t="s">
        <v>125</v>
      </c>
      <c r="B51" s="8"/>
      <c r="C51" s="39"/>
      <c r="D51" s="47"/>
      <c r="E51" s="55">
        <f>+E48</f>
        <v>0</v>
      </c>
      <c r="F51" s="8"/>
      <c r="G51" s="39"/>
      <c r="H51" s="47"/>
      <c r="I51" s="55">
        <f>+I48</f>
        <v>0</v>
      </c>
      <c r="J51" s="8"/>
      <c r="K51" s="39"/>
      <c r="L51" s="47"/>
      <c r="M51" s="55">
        <f>+M48</f>
        <v>0</v>
      </c>
      <c r="N51" s="8"/>
      <c r="O51" s="39"/>
      <c r="P51" s="47"/>
      <c r="Q51" s="55">
        <f>+Q48</f>
        <v>113672.93874605656</v>
      </c>
      <c r="R51" s="8"/>
      <c r="S51" s="39"/>
      <c r="T51" s="47"/>
      <c r="U51" s="55">
        <f>+U48</f>
        <v>140726.42121228701</v>
      </c>
      <c r="V51" s="8"/>
      <c r="W51" t="s">
        <v>68</v>
      </c>
    </row>
    <row r="52" spans="1:23">
      <c r="A52" s="10" t="s">
        <v>81</v>
      </c>
      <c r="B52" s="23"/>
      <c r="C52" s="39"/>
      <c r="D52" s="47"/>
      <c r="E52" s="57">
        <v>132423</v>
      </c>
      <c r="F52" s="23"/>
      <c r="G52" s="39"/>
      <c r="H52" s="47"/>
      <c r="I52" s="57">
        <v>136052</v>
      </c>
      <c r="J52" s="23"/>
      <c r="K52" s="39"/>
      <c r="L52" s="47"/>
      <c r="M52" s="57">
        <v>139705</v>
      </c>
      <c r="N52" s="23"/>
      <c r="O52" s="39"/>
      <c r="P52" s="47"/>
      <c r="Q52" s="57">
        <v>143901</v>
      </c>
      <c r="R52" s="23"/>
      <c r="S52" s="39"/>
      <c r="T52" s="47"/>
      <c r="U52" s="57">
        <v>147288</v>
      </c>
      <c r="V52" s="23"/>
      <c r="W52" t="s">
        <v>80</v>
      </c>
    </row>
    <row r="53" spans="1:23" ht="13.5" thickBot="1">
      <c r="A53" s="10" t="s">
        <v>48</v>
      </c>
      <c r="B53" s="24"/>
      <c r="C53" s="52"/>
      <c r="D53" s="47"/>
      <c r="E53" s="58">
        <f>+E51/E52</f>
        <v>0</v>
      </c>
      <c r="F53" s="24"/>
      <c r="G53" s="52"/>
      <c r="H53" s="47"/>
      <c r="I53" s="58">
        <f>+I51/I52</f>
        <v>0</v>
      </c>
      <c r="J53" s="24"/>
      <c r="K53" s="52"/>
      <c r="L53" s="47"/>
      <c r="M53" s="58">
        <f>+M51/M52</f>
        <v>0</v>
      </c>
      <c r="N53" s="24"/>
      <c r="O53" s="52"/>
      <c r="P53" s="47"/>
      <c r="Q53" s="58">
        <f>+Q51/Q52</f>
        <v>0.78993849067106248</v>
      </c>
      <c r="R53" s="24"/>
      <c r="S53" s="52"/>
      <c r="T53" s="47"/>
      <c r="U53" s="58">
        <f>+U51/U52</f>
        <v>0.95545068988842952</v>
      </c>
      <c r="V53" s="24"/>
      <c r="W53" t="s">
        <v>69</v>
      </c>
    </row>
    <row r="54" spans="1:23" ht="13.5" thickTop="1">
      <c r="A54" s="10" t="s">
        <v>49</v>
      </c>
      <c r="B54" s="12"/>
      <c r="C54" s="52"/>
      <c r="D54" s="47"/>
      <c r="E54" s="59">
        <v>12</v>
      </c>
      <c r="F54" s="12"/>
      <c r="G54" s="52"/>
      <c r="H54" s="47"/>
      <c r="I54" s="59">
        <v>12</v>
      </c>
      <c r="J54" s="12"/>
      <c r="K54" s="52"/>
      <c r="L54" s="47"/>
      <c r="M54" s="59">
        <v>12</v>
      </c>
      <c r="N54" s="12"/>
      <c r="O54" s="52"/>
      <c r="P54" s="47"/>
      <c r="Q54" s="59">
        <v>12</v>
      </c>
      <c r="R54" s="12"/>
      <c r="S54" s="52"/>
      <c r="T54" s="47"/>
      <c r="U54" s="59">
        <v>12</v>
      </c>
      <c r="V54" s="12"/>
      <c r="W54" t="s">
        <v>25</v>
      </c>
    </row>
    <row r="55" spans="1:23" ht="13.5" thickBot="1">
      <c r="A55" s="10" t="s">
        <v>123</v>
      </c>
      <c r="B55" s="25"/>
      <c r="C55" s="52"/>
      <c r="D55" s="47"/>
      <c r="E55" s="60">
        <f>+E53/E54</f>
        <v>0</v>
      </c>
      <c r="F55" s="25"/>
      <c r="G55" s="52"/>
      <c r="H55" s="47"/>
      <c r="I55" s="60">
        <f>+I53/I54</f>
        <v>0</v>
      </c>
      <c r="J55" s="25"/>
      <c r="K55" s="52"/>
      <c r="L55" s="47"/>
      <c r="M55" s="60">
        <f>+M53/M54</f>
        <v>0</v>
      </c>
      <c r="N55" s="25"/>
      <c r="O55" s="52"/>
      <c r="P55" s="47"/>
      <c r="Q55" s="60">
        <f>+Q53/Q54</f>
        <v>6.5828207555921878E-2</v>
      </c>
      <c r="R55" s="25"/>
      <c r="S55" s="52"/>
      <c r="T55" s="47"/>
      <c r="U55" s="60">
        <f>+U53/U54</f>
        <v>7.9620890824035798E-2</v>
      </c>
      <c r="V55" s="25"/>
      <c r="W55" t="s">
        <v>26</v>
      </c>
    </row>
    <row r="56" spans="1:23" ht="13.5" thickTop="1">
      <c r="C56" s="52"/>
      <c r="D56" s="47"/>
      <c r="E56" s="35"/>
      <c r="G56" s="52"/>
      <c r="H56" s="47"/>
      <c r="I56" s="35"/>
      <c r="K56" s="52"/>
      <c r="L56" s="47"/>
      <c r="M56" s="35"/>
      <c r="O56" s="52"/>
      <c r="P56" s="47"/>
      <c r="Q56" s="35"/>
      <c r="S56" s="52"/>
      <c r="T56" s="47"/>
      <c r="U56" s="35"/>
    </row>
    <row r="57" spans="1:23">
      <c r="C57" s="52"/>
      <c r="D57" s="47"/>
      <c r="E57" s="35"/>
      <c r="G57" s="52"/>
      <c r="H57" s="47"/>
      <c r="I57" s="35"/>
      <c r="K57" s="52"/>
      <c r="L57" s="47"/>
      <c r="M57" s="35"/>
      <c r="O57" s="52"/>
      <c r="P57" s="47"/>
      <c r="Q57" s="35"/>
      <c r="S57" s="52"/>
      <c r="T57" s="47"/>
      <c r="U57" s="35"/>
    </row>
    <row r="58" spans="1:23">
      <c r="A58" s="4" t="s">
        <v>122</v>
      </c>
      <c r="C58" s="52"/>
      <c r="D58" s="47"/>
      <c r="E58" s="35"/>
      <c r="G58" s="52"/>
      <c r="H58" s="47"/>
      <c r="I58" s="35"/>
      <c r="K58" s="52"/>
      <c r="L58" s="47"/>
      <c r="M58" s="35"/>
      <c r="O58" s="52"/>
      <c r="P58" s="47"/>
      <c r="Q58" s="35"/>
      <c r="S58" s="52"/>
      <c r="T58" s="47"/>
      <c r="U58" s="35"/>
    </row>
    <row r="59" spans="1:23">
      <c r="C59" s="52"/>
      <c r="D59" s="47"/>
      <c r="E59" s="35"/>
      <c r="G59" s="52"/>
      <c r="H59" s="47"/>
      <c r="I59" s="35"/>
      <c r="K59" s="52"/>
      <c r="L59" s="47"/>
      <c r="M59" s="35"/>
      <c r="O59" s="52"/>
      <c r="P59" s="47"/>
      <c r="Q59" s="35"/>
      <c r="S59" s="52"/>
      <c r="T59" s="47"/>
      <c r="U59" s="35"/>
    </row>
    <row r="60" spans="1:23" ht="15">
      <c r="A60" s="13" t="s">
        <v>118</v>
      </c>
      <c r="C60" s="52"/>
      <c r="D60" s="47"/>
      <c r="E60" s="35"/>
      <c r="G60" s="52"/>
      <c r="H60" s="47"/>
      <c r="I60" s="35"/>
      <c r="K60" s="52"/>
      <c r="L60" s="47"/>
      <c r="M60" s="35"/>
      <c r="O60" s="52"/>
      <c r="P60" s="47"/>
      <c r="Q60" s="35"/>
      <c r="S60" s="52"/>
      <c r="T60" s="47"/>
      <c r="U60" s="35"/>
    </row>
    <row r="61" spans="1:23">
      <c r="A61" t="s">
        <v>27</v>
      </c>
      <c r="C61" s="61">
        <f>+E42</f>
        <v>0</v>
      </c>
      <c r="D61" s="47"/>
      <c r="E61" s="35"/>
      <c r="G61" s="61">
        <f>+I42</f>
        <v>0</v>
      </c>
      <c r="H61" s="47"/>
      <c r="I61" s="35"/>
      <c r="K61" s="61">
        <f>+M42</f>
        <v>0</v>
      </c>
      <c r="L61" s="47"/>
      <c r="M61" s="35"/>
      <c r="O61" s="61">
        <f>+Q42</f>
        <v>650.01316968000549</v>
      </c>
      <c r="P61" s="47"/>
      <c r="Q61" s="35"/>
      <c r="S61" s="61">
        <f>+U42</f>
        <v>2219.7253999999966</v>
      </c>
      <c r="T61" s="47"/>
      <c r="U61" s="35"/>
    </row>
    <row r="62" spans="1:23">
      <c r="A62" t="s">
        <v>0</v>
      </c>
      <c r="C62" s="39">
        <f>+E34</f>
        <v>0</v>
      </c>
      <c r="D62" s="47"/>
      <c r="E62" s="35"/>
      <c r="G62" s="39">
        <f>+I34</f>
        <v>0</v>
      </c>
      <c r="H62" s="47"/>
      <c r="I62" s="35"/>
      <c r="K62" s="39">
        <f>+M34</f>
        <v>0</v>
      </c>
      <c r="L62" s="47"/>
      <c r="M62" s="35"/>
      <c r="O62" s="39">
        <f>+Q34</f>
        <v>0</v>
      </c>
      <c r="P62" s="47"/>
      <c r="Q62" s="35"/>
      <c r="S62" s="39">
        <f>+U34</f>
        <v>915.38095238095229</v>
      </c>
      <c r="T62" s="47"/>
      <c r="U62" s="35"/>
    </row>
    <row r="63" spans="1:23">
      <c r="A63" t="s">
        <v>47</v>
      </c>
      <c r="C63" s="62">
        <f>-'GEA UCC Continuity'!I13</f>
        <v>0</v>
      </c>
      <c r="D63" s="47"/>
      <c r="E63" s="35"/>
      <c r="G63" s="62">
        <f>-'GEA UCC Continuity'!I22</f>
        <v>0</v>
      </c>
      <c r="H63" s="47"/>
      <c r="I63" s="35"/>
      <c r="K63" s="62">
        <f>-'GEA UCC Continuity'!I31</f>
        <v>0</v>
      </c>
      <c r="L63" s="47"/>
      <c r="M63" s="35"/>
      <c r="O63" s="62">
        <f>-'GEA UCC Continuity'!I40</f>
        <v>0</v>
      </c>
      <c r="P63" s="47"/>
      <c r="Q63" s="35"/>
      <c r="S63" s="62">
        <f>-'GEA UCC Continuity'!I49</f>
        <v>-3008</v>
      </c>
      <c r="T63" s="47"/>
      <c r="U63" s="35"/>
    </row>
    <row r="64" spans="1:23">
      <c r="A64" t="s">
        <v>28</v>
      </c>
      <c r="C64" s="63">
        <f>+C61+C62+C63</f>
        <v>0</v>
      </c>
      <c r="D64" s="47"/>
      <c r="E64" s="35"/>
      <c r="G64" s="63">
        <f>+G61+G62+G63</f>
        <v>0</v>
      </c>
      <c r="H64" s="47"/>
      <c r="I64" s="35"/>
      <c r="K64" s="61">
        <f>+K61+K62+K63</f>
        <v>0</v>
      </c>
      <c r="L64" s="47"/>
      <c r="M64" s="35"/>
      <c r="O64" s="63">
        <f>+O61+O62+O63</f>
        <v>650.01316968000549</v>
      </c>
      <c r="P64" s="47"/>
      <c r="Q64" s="35"/>
      <c r="S64" s="63">
        <f>+S61+S62+S63</f>
        <v>127.10635238094892</v>
      </c>
      <c r="T64" s="47"/>
      <c r="U64" s="35"/>
    </row>
    <row r="65" spans="1:22">
      <c r="A65" t="s">
        <v>29</v>
      </c>
      <c r="C65" s="64">
        <v>0.31</v>
      </c>
      <c r="D65" s="47"/>
      <c r="E65" s="35"/>
      <c r="G65" s="64">
        <v>0.28249999999999997</v>
      </c>
      <c r="H65" s="47"/>
      <c r="I65" s="35"/>
      <c r="K65" s="64">
        <v>0.26500000000000001</v>
      </c>
      <c r="L65" s="47"/>
      <c r="M65" s="35"/>
      <c r="O65" s="64">
        <v>0.26500000000000001</v>
      </c>
      <c r="P65" s="47"/>
      <c r="Q65" s="35"/>
      <c r="S65" s="64">
        <v>0.26500000000000001</v>
      </c>
      <c r="T65" s="47"/>
      <c r="U65" s="35"/>
    </row>
    <row r="66" spans="1:22" ht="13.5" thickBot="1">
      <c r="A66" t="s">
        <v>30</v>
      </c>
      <c r="C66" s="65">
        <f>+C64*C65</f>
        <v>0</v>
      </c>
      <c r="D66" s="47"/>
      <c r="E66" s="35"/>
      <c r="G66" s="65">
        <f>+G64*G65</f>
        <v>0</v>
      </c>
      <c r="H66" s="47"/>
      <c r="I66" s="35"/>
      <c r="K66" s="61">
        <f>+K64*K65</f>
        <v>0</v>
      </c>
      <c r="L66" s="47"/>
      <c r="M66" s="35"/>
      <c r="O66" s="65">
        <f>+O64*O65</f>
        <v>172.25348996520145</v>
      </c>
      <c r="P66" s="47"/>
      <c r="Q66" s="35"/>
      <c r="S66" s="65">
        <f>+S64*S65</f>
        <v>33.683183380951462</v>
      </c>
      <c r="T66" s="47"/>
      <c r="U66" s="35"/>
    </row>
    <row r="67" spans="1:22">
      <c r="C67" s="52"/>
      <c r="D67" s="47"/>
      <c r="E67" s="35"/>
      <c r="G67" s="52"/>
      <c r="H67" s="47"/>
      <c r="I67" s="35"/>
      <c r="K67" s="52"/>
      <c r="L67" s="47"/>
      <c r="M67" s="35"/>
      <c r="O67" s="52"/>
      <c r="P67" s="47"/>
      <c r="Q67" s="35"/>
      <c r="S67" s="52"/>
      <c r="T67" s="47"/>
      <c r="U67" s="35"/>
    </row>
    <row r="68" spans="1:22">
      <c r="A68" s="4" t="s">
        <v>31</v>
      </c>
      <c r="C68" s="52"/>
      <c r="D68" s="47"/>
      <c r="E68" s="35"/>
      <c r="G68" s="52"/>
      <c r="H68" s="47"/>
      <c r="I68" s="35"/>
      <c r="K68" s="52"/>
      <c r="L68" s="47"/>
      <c r="M68" s="35"/>
      <c r="O68" s="52"/>
      <c r="P68" s="47"/>
      <c r="Q68" s="35"/>
      <c r="S68" s="52"/>
      <c r="T68" s="47"/>
      <c r="U68" s="35"/>
    </row>
    <row r="69" spans="1:22">
      <c r="A69" t="s">
        <v>121</v>
      </c>
      <c r="C69" s="62">
        <f>+'GEA FA Continuity'!H14</f>
        <v>0</v>
      </c>
      <c r="D69" s="47"/>
      <c r="E69" s="35"/>
      <c r="G69" s="62">
        <f>+'GEA FA Continuity'!H23</f>
        <v>0</v>
      </c>
      <c r="H69" s="47"/>
      <c r="I69" s="35"/>
      <c r="K69" s="62">
        <f>+'GEA FA Continuity'!H32</f>
        <v>0</v>
      </c>
      <c r="L69" s="47"/>
      <c r="M69" s="35"/>
      <c r="O69" s="62">
        <f>+'GEA FA Continuity'!H41</f>
        <v>0</v>
      </c>
      <c r="P69" s="47"/>
      <c r="Q69" s="35"/>
      <c r="S69" s="62">
        <f>+'GEA FA Continuity'!H50</f>
        <v>74284.619047619053</v>
      </c>
      <c r="T69" s="47"/>
      <c r="U69" s="35"/>
    </row>
    <row r="70" spans="1:22">
      <c r="A70" t="s">
        <v>32</v>
      </c>
      <c r="C70" s="39">
        <v>0</v>
      </c>
      <c r="D70" s="47"/>
      <c r="E70" s="35"/>
      <c r="G70" s="39">
        <v>0</v>
      </c>
      <c r="H70" s="47"/>
      <c r="I70" s="35"/>
      <c r="K70" s="39">
        <v>0</v>
      </c>
      <c r="L70" s="47"/>
      <c r="M70" s="35"/>
      <c r="O70" s="39">
        <v>0</v>
      </c>
      <c r="P70" s="47"/>
      <c r="Q70" s="35"/>
      <c r="S70" s="39">
        <v>0</v>
      </c>
      <c r="T70" s="47"/>
      <c r="U70" s="35"/>
    </row>
    <row r="71" spans="1:22">
      <c r="A71" t="s">
        <v>33</v>
      </c>
      <c r="C71" s="66">
        <f>+C69-C70</f>
        <v>0</v>
      </c>
      <c r="D71" s="47"/>
      <c r="E71" s="35"/>
      <c r="G71" s="66">
        <f>+G69-G70</f>
        <v>0</v>
      </c>
      <c r="H71" s="47"/>
      <c r="I71" s="35"/>
      <c r="K71" s="39">
        <f>+K69-K70</f>
        <v>0</v>
      </c>
      <c r="L71" s="47"/>
      <c r="M71" s="35"/>
      <c r="O71" s="66">
        <f>+O69-O70</f>
        <v>0</v>
      </c>
      <c r="P71" s="47"/>
      <c r="Q71" s="35"/>
      <c r="S71" s="66">
        <f>+S69-S70</f>
        <v>74284.619047619053</v>
      </c>
      <c r="T71" s="47"/>
      <c r="U71" s="35"/>
    </row>
    <row r="72" spans="1:22">
      <c r="A72" t="s">
        <v>34</v>
      </c>
      <c r="C72" s="67">
        <v>7.5000000000000002E-4</v>
      </c>
      <c r="D72" s="47"/>
      <c r="E72" s="35"/>
      <c r="G72" s="67">
        <v>0</v>
      </c>
      <c r="H72" s="47"/>
      <c r="I72" s="35"/>
      <c r="K72" s="67">
        <v>0</v>
      </c>
      <c r="L72" s="47"/>
      <c r="M72" s="35"/>
      <c r="O72" s="67">
        <v>0</v>
      </c>
      <c r="P72" s="47"/>
      <c r="Q72" s="35"/>
      <c r="S72" s="67">
        <v>0</v>
      </c>
      <c r="T72" s="47"/>
      <c r="U72" s="35"/>
    </row>
    <row r="73" spans="1:22" ht="13.5" thickBot="1">
      <c r="A73" s="4" t="s">
        <v>35</v>
      </c>
      <c r="C73" s="65">
        <f>+C72*C71/3</f>
        <v>0</v>
      </c>
      <c r="D73" s="47"/>
      <c r="E73" s="35"/>
      <c r="G73" s="65">
        <f>+G72*G71/3</f>
        <v>0</v>
      </c>
      <c r="H73" s="47"/>
      <c r="I73" s="35"/>
      <c r="K73" s="61">
        <f>+K72*K71/3</f>
        <v>0</v>
      </c>
      <c r="L73" s="47"/>
      <c r="M73" s="35"/>
      <c r="O73" s="65">
        <f>+O72*O71/3</f>
        <v>0</v>
      </c>
      <c r="P73" s="47"/>
      <c r="Q73" s="35"/>
      <c r="S73" s="65">
        <f>+S72*S71/3</f>
        <v>0</v>
      </c>
      <c r="T73" s="47"/>
      <c r="U73" s="35"/>
    </row>
    <row r="74" spans="1:22">
      <c r="C74" s="52"/>
      <c r="D74" s="47"/>
      <c r="E74" s="35"/>
      <c r="G74" s="52"/>
      <c r="H74" s="47"/>
      <c r="I74" s="35"/>
      <c r="K74" s="52"/>
      <c r="L74" s="47"/>
      <c r="M74" s="35"/>
      <c r="O74" s="52"/>
      <c r="P74" s="47"/>
      <c r="Q74" s="35"/>
      <c r="S74" s="52"/>
      <c r="T74" s="47"/>
      <c r="U74" s="35"/>
    </row>
    <row r="75" spans="1:22">
      <c r="C75" s="52"/>
      <c r="D75" s="47"/>
      <c r="E75" s="35"/>
      <c r="G75" s="52"/>
      <c r="H75" s="47"/>
      <c r="I75" s="35"/>
      <c r="K75" s="52"/>
      <c r="L75" s="47"/>
      <c r="M75" s="35"/>
      <c r="O75" s="52"/>
      <c r="P75" s="47"/>
      <c r="Q75" s="35"/>
      <c r="S75" s="52"/>
      <c r="T75" s="47"/>
      <c r="U75" s="35"/>
    </row>
    <row r="76" spans="1:22">
      <c r="C76" s="52"/>
      <c r="D76" s="47"/>
      <c r="E76" s="35"/>
      <c r="G76" s="52"/>
      <c r="H76" s="47"/>
      <c r="I76" s="35"/>
      <c r="K76" s="52"/>
      <c r="L76" s="47"/>
      <c r="M76" s="35"/>
      <c r="O76" s="52"/>
      <c r="P76" s="47"/>
      <c r="Q76" s="35"/>
      <c r="S76" s="52"/>
      <c r="T76" s="47"/>
      <c r="U76" s="35"/>
    </row>
    <row r="77" spans="1:22">
      <c r="B77" s="4"/>
      <c r="C77" s="68" t="s">
        <v>36</v>
      </c>
      <c r="D77" s="69" t="s">
        <v>37</v>
      </c>
      <c r="E77" s="70" t="s">
        <v>38</v>
      </c>
      <c r="F77" s="4"/>
      <c r="G77" s="68" t="s">
        <v>36</v>
      </c>
      <c r="H77" s="69" t="s">
        <v>37</v>
      </c>
      <c r="I77" s="70" t="s">
        <v>38</v>
      </c>
      <c r="J77" s="4"/>
      <c r="K77" s="68" t="s">
        <v>36</v>
      </c>
      <c r="L77" s="69" t="s">
        <v>37</v>
      </c>
      <c r="M77" s="70" t="s">
        <v>38</v>
      </c>
      <c r="N77" s="4"/>
      <c r="O77" s="68" t="s">
        <v>36</v>
      </c>
      <c r="P77" s="69" t="s">
        <v>37</v>
      </c>
      <c r="Q77" s="70" t="s">
        <v>38</v>
      </c>
      <c r="R77" s="4"/>
      <c r="S77" s="68" t="s">
        <v>36</v>
      </c>
      <c r="T77" s="69" t="s">
        <v>37</v>
      </c>
      <c r="U77" s="70" t="s">
        <v>38</v>
      </c>
      <c r="V77" s="4"/>
    </row>
    <row r="78" spans="1:22">
      <c r="A78" t="s">
        <v>39</v>
      </c>
      <c r="B78" s="14"/>
      <c r="C78" s="61">
        <f>+C66</f>
        <v>0</v>
      </c>
      <c r="D78" s="71">
        <f>+C65</f>
        <v>0.31</v>
      </c>
      <c r="E78" s="72">
        <f>+C78/(1-D78)</f>
        <v>0</v>
      </c>
      <c r="F78" s="14"/>
      <c r="G78" s="61">
        <f>+G66</f>
        <v>0</v>
      </c>
      <c r="H78" s="71">
        <f>+G65</f>
        <v>0.28249999999999997</v>
      </c>
      <c r="I78" s="72">
        <f>+G78/(1-H78)</f>
        <v>0</v>
      </c>
      <c r="J78" s="14"/>
      <c r="K78" s="61">
        <f>+K66</f>
        <v>0</v>
      </c>
      <c r="L78" s="71">
        <f>+K65</f>
        <v>0.26500000000000001</v>
      </c>
      <c r="M78" s="72">
        <f>+K78/(1-L78)</f>
        <v>0</v>
      </c>
      <c r="N78" s="14"/>
      <c r="O78" s="61">
        <f>+O66</f>
        <v>172.25348996520145</v>
      </c>
      <c r="P78" s="71">
        <f>+O65</f>
        <v>0.26500000000000001</v>
      </c>
      <c r="Q78" s="72">
        <f>+O78/(1-P78)</f>
        <v>234.35848974857342</v>
      </c>
      <c r="R78" s="14"/>
      <c r="S78" s="61">
        <f>+S66</f>
        <v>33.683183380951462</v>
      </c>
      <c r="T78" s="71">
        <f>+S65</f>
        <v>0.26500000000000001</v>
      </c>
      <c r="U78" s="72">
        <f>+S78/(1-T78)</f>
        <v>45.82746038224689</v>
      </c>
      <c r="V78" s="14"/>
    </row>
    <row r="79" spans="1:22">
      <c r="A79" t="s">
        <v>40</v>
      </c>
      <c r="B79" s="15"/>
      <c r="C79" s="39">
        <f>+C73</f>
        <v>0</v>
      </c>
      <c r="D79" s="47"/>
      <c r="E79" s="73">
        <f>+C79</f>
        <v>0</v>
      </c>
      <c r="F79" s="15"/>
      <c r="G79" s="39">
        <f>+G73</f>
        <v>0</v>
      </c>
      <c r="H79" s="47"/>
      <c r="I79" s="73">
        <f>+G79</f>
        <v>0</v>
      </c>
      <c r="J79" s="15"/>
      <c r="K79" s="39">
        <f>+K73</f>
        <v>0</v>
      </c>
      <c r="L79" s="47"/>
      <c r="M79" s="73">
        <f>+K79</f>
        <v>0</v>
      </c>
      <c r="N79" s="15"/>
      <c r="O79" s="39">
        <f>+O73</f>
        <v>0</v>
      </c>
      <c r="P79" s="47"/>
      <c r="Q79" s="73">
        <f>+O79</f>
        <v>0</v>
      </c>
      <c r="R79" s="15"/>
      <c r="S79" s="39">
        <f>+S73</f>
        <v>0</v>
      </c>
      <c r="T79" s="47"/>
      <c r="U79" s="73">
        <f>+S79</f>
        <v>0</v>
      </c>
      <c r="V79" s="15"/>
    </row>
    <row r="80" spans="1:22" ht="13.5" thickBot="1">
      <c r="A80" s="10" t="s">
        <v>115</v>
      </c>
      <c r="B80" s="26"/>
      <c r="C80" s="65">
        <f>+C78+C79</f>
        <v>0</v>
      </c>
      <c r="D80" s="74"/>
      <c r="E80" s="75">
        <f>+E78+E79</f>
        <v>0</v>
      </c>
      <c r="F80" s="26"/>
      <c r="G80" s="65">
        <f>+G78+G79</f>
        <v>0</v>
      </c>
      <c r="H80" s="74"/>
      <c r="I80" s="75">
        <f>+I78+I79</f>
        <v>0</v>
      </c>
      <c r="J80" s="26"/>
      <c r="K80" s="76">
        <f>+K78+K79</f>
        <v>0</v>
      </c>
      <c r="L80" s="77"/>
      <c r="M80" s="75">
        <f>+M78+M79</f>
        <v>0</v>
      </c>
      <c r="N80" s="26"/>
      <c r="O80" s="65">
        <f>+O78+O79</f>
        <v>172.25348996520145</v>
      </c>
      <c r="P80" s="74"/>
      <c r="Q80" s="75">
        <f>+Q78+Q79</f>
        <v>234.35848974857342</v>
      </c>
      <c r="R80" s="26"/>
      <c r="S80" s="65">
        <f>+S78+S79</f>
        <v>33.683183380951462</v>
      </c>
      <c r="T80" s="74"/>
      <c r="U80" s="75">
        <f>+U78+U79</f>
        <v>45.82746038224689</v>
      </c>
      <c r="V80" s="26"/>
    </row>
  </sheetData>
  <mergeCells count="5">
    <mergeCell ref="O6:Q6"/>
    <mergeCell ref="S6:U6"/>
    <mergeCell ref="C6:E6"/>
    <mergeCell ref="G6:I6"/>
    <mergeCell ref="K6:M6"/>
  </mergeCells>
  <phoneticPr fontId="0" type="noConversion"/>
  <pageMargins left="0.75" right="0.75" top="1" bottom="1" header="0.5" footer="0.5"/>
  <pageSetup scale="60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7"/>
  <sheetViews>
    <sheetView zoomScaleNormal="100" workbookViewId="0">
      <pane xSplit="3" ySplit="7" topLeftCell="D35" activePane="bottomRight" state="frozen"/>
      <selection pane="topRight" activeCell="D1" sqref="D1"/>
      <selection pane="bottomLeft" activeCell="A8" sqref="A8"/>
      <selection pane="bottomRight" activeCell="F44" sqref="F44:F47"/>
    </sheetView>
  </sheetViews>
  <sheetFormatPr defaultRowHeight="12.75"/>
  <cols>
    <col min="2" max="2" width="34" customWidth="1"/>
    <col min="3" max="4" width="11.7109375" customWidth="1"/>
    <col min="5" max="5" width="17.85546875" customWidth="1"/>
    <col min="6" max="6" width="17.5703125" style="1" customWidth="1"/>
    <col min="7" max="7" width="16.7109375" customWidth="1"/>
    <col min="8" max="8" width="21" bestFit="1" customWidth="1"/>
    <col min="9" max="9" width="18.85546875" customWidth="1"/>
    <col min="10" max="10" width="18.85546875" bestFit="1" customWidth="1"/>
  </cols>
  <sheetData>
    <row r="1" spans="1:10">
      <c r="A1" s="4" t="s">
        <v>119</v>
      </c>
      <c r="C1" s="4"/>
      <c r="D1" s="4"/>
    </row>
    <row r="5" spans="1:10">
      <c r="A5" s="4" t="s">
        <v>176</v>
      </c>
      <c r="C5" s="4"/>
      <c r="D5" s="4"/>
    </row>
    <row r="6" spans="1:10">
      <c r="B6" s="4"/>
      <c r="C6" s="4"/>
      <c r="D6" s="4"/>
    </row>
    <row r="7" spans="1:10" ht="63.75">
      <c r="A7" s="93" t="s">
        <v>137</v>
      </c>
      <c r="B7" s="124" t="s">
        <v>138</v>
      </c>
      <c r="C7" s="130" t="s">
        <v>184</v>
      </c>
      <c r="D7" s="130" t="s">
        <v>185</v>
      </c>
      <c r="E7" s="125" t="s">
        <v>1</v>
      </c>
      <c r="F7" s="126" t="s">
        <v>72</v>
      </c>
      <c r="G7" s="126" t="s">
        <v>73</v>
      </c>
      <c r="H7" s="127" t="s">
        <v>74</v>
      </c>
      <c r="I7" s="127" t="s">
        <v>75</v>
      </c>
    </row>
    <row r="8" spans="1:10">
      <c r="A8" s="96">
        <v>1830</v>
      </c>
      <c r="B8" s="97" t="s">
        <v>139</v>
      </c>
      <c r="C8" s="85">
        <v>25</v>
      </c>
      <c r="D8" s="85"/>
      <c r="E8" s="83">
        <v>0</v>
      </c>
      <c r="F8" s="83">
        <v>0</v>
      </c>
      <c r="G8" s="83">
        <f t="shared" ref="G8:G13" si="0">F8/C8/2</f>
        <v>0</v>
      </c>
      <c r="H8" s="83">
        <f>+E8+F8-G8</f>
        <v>0</v>
      </c>
      <c r="I8" s="83">
        <f>(+E8+H8)/2</f>
        <v>0</v>
      </c>
      <c r="J8" s="96"/>
    </row>
    <row r="9" spans="1:10">
      <c r="A9" s="96">
        <v>1835</v>
      </c>
      <c r="B9" s="97" t="s">
        <v>140</v>
      </c>
      <c r="C9" s="85">
        <v>25</v>
      </c>
      <c r="D9" s="85"/>
      <c r="E9" s="83">
        <v>0</v>
      </c>
      <c r="F9" s="88">
        <v>0</v>
      </c>
      <c r="G9" s="83">
        <f t="shared" si="0"/>
        <v>0</v>
      </c>
      <c r="H9" s="83">
        <f t="shared" ref="H9:H13" si="1">+E9+F9-G9</f>
        <v>0</v>
      </c>
      <c r="I9" s="83">
        <f t="shared" ref="I9:I13" si="2">(+E9+H9)/2</f>
        <v>0</v>
      </c>
      <c r="J9" s="96"/>
    </row>
    <row r="10" spans="1:10">
      <c r="A10" s="96">
        <v>1845</v>
      </c>
      <c r="B10" s="97" t="s">
        <v>141</v>
      </c>
      <c r="C10" s="85">
        <v>25</v>
      </c>
      <c r="D10" s="85"/>
      <c r="E10" s="83">
        <v>0</v>
      </c>
      <c r="F10" s="83">
        <v>0</v>
      </c>
      <c r="G10" s="83">
        <f t="shared" si="0"/>
        <v>0</v>
      </c>
      <c r="H10" s="83">
        <f t="shared" si="1"/>
        <v>0</v>
      </c>
      <c r="I10" s="83">
        <f t="shared" si="2"/>
        <v>0</v>
      </c>
      <c r="J10" s="96"/>
    </row>
    <row r="11" spans="1:10">
      <c r="A11" s="96">
        <v>1850</v>
      </c>
      <c r="B11" s="97" t="s">
        <v>142</v>
      </c>
      <c r="C11" s="85">
        <v>25</v>
      </c>
      <c r="D11" s="85"/>
      <c r="E11" s="83">
        <v>0</v>
      </c>
      <c r="F11" s="88">
        <v>0</v>
      </c>
      <c r="G11" s="83">
        <f t="shared" si="0"/>
        <v>0</v>
      </c>
      <c r="H11" s="83">
        <f t="shared" si="1"/>
        <v>0</v>
      </c>
      <c r="I11" s="83">
        <f t="shared" si="2"/>
        <v>0</v>
      </c>
      <c r="J11" s="96"/>
    </row>
    <row r="12" spans="1:10">
      <c r="A12" s="96">
        <v>1855</v>
      </c>
      <c r="B12" s="98" t="s">
        <v>135</v>
      </c>
      <c r="C12">
        <v>30</v>
      </c>
      <c r="E12" s="83">
        <v>0</v>
      </c>
      <c r="F12" s="1">
        <v>0</v>
      </c>
      <c r="G12" s="83">
        <f t="shared" si="0"/>
        <v>0</v>
      </c>
      <c r="H12" s="83">
        <f t="shared" si="1"/>
        <v>0</v>
      </c>
      <c r="I12" s="83">
        <f t="shared" si="2"/>
        <v>0</v>
      </c>
      <c r="J12" s="96"/>
    </row>
    <row r="13" spans="1:10">
      <c r="A13" s="96">
        <v>1980</v>
      </c>
      <c r="B13" s="98" t="s">
        <v>143</v>
      </c>
      <c r="C13" s="85">
        <v>15</v>
      </c>
      <c r="D13" s="85"/>
      <c r="E13" s="83">
        <v>0</v>
      </c>
      <c r="F13" s="88">
        <v>0</v>
      </c>
      <c r="G13" s="83">
        <f t="shared" si="0"/>
        <v>0</v>
      </c>
      <c r="H13" s="83">
        <f t="shared" si="1"/>
        <v>0</v>
      </c>
      <c r="I13" s="83">
        <f t="shared" si="2"/>
        <v>0</v>
      </c>
      <c r="J13" s="96"/>
    </row>
    <row r="14" spans="1:10" ht="13.5" thickBot="1">
      <c r="B14" s="84"/>
      <c r="C14" s="84"/>
      <c r="D14" s="84"/>
      <c r="E14" s="87">
        <f>SUM(E8:E13)</f>
        <v>0</v>
      </c>
      <c r="F14" s="87">
        <f>SUM(F8:F13)</f>
        <v>0</v>
      </c>
      <c r="G14" s="87">
        <f>SUM(G8:G13)</f>
        <v>0</v>
      </c>
      <c r="H14" s="87">
        <f>SUM(H8:H13)</f>
        <v>0</v>
      </c>
      <c r="I14" s="87">
        <f>SUM(I8:I13)</f>
        <v>0</v>
      </c>
    </row>
    <row r="15" spans="1:10" ht="13.5" thickTop="1">
      <c r="B15" s="84"/>
      <c r="C15" s="84"/>
      <c r="D15" s="84"/>
      <c r="E15" s="86"/>
      <c r="F15" s="83"/>
      <c r="G15" s="86"/>
      <c r="H15" s="86"/>
      <c r="I15" s="86"/>
    </row>
    <row r="16" spans="1:10" ht="63.75">
      <c r="B16" s="84"/>
      <c r="C16" s="130" t="s">
        <v>184</v>
      </c>
      <c r="D16" s="130" t="s">
        <v>185</v>
      </c>
      <c r="E16" s="125" t="s">
        <v>1</v>
      </c>
      <c r="F16" s="126" t="s">
        <v>88</v>
      </c>
      <c r="G16" s="131" t="s">
        <v>84</v>
      </c>
      <c r="H16" s="127" t="s">
        <v>85</v>
      </c>
      <c r="I16" s="127" t="s">
        <v>86</v>
      </c>
    </row>
    <row r="17" spans="1:9">
      <c r="A17" s="96">
        <v>1830</v>
      </c>
      <c r="B17" s="97" t="s">
        <v>139</v>
      </c>
      <c r="C17" s="85">
        <v>25</v>
      </c>
      <c r="D17" s="85">
        <v>42</v>
      </c>
      <c r="E17" s="83">
        <f>+H8</f>
        <v>0</v>
      </c>
      <c r="F17" s="83">
        <v>0</v>
      </c>
      <c r="G17" s="83">
        <f>+F8/C17+F17/D17/2</f>
        <v>0</v>
      </c>
      <c r="H17" s="83">
        <f>+E17+F17-G17</f>
        <v>0</v>
      </c>
      <c r="I17" s="83">
        <f>(+E17+H17)/2</f>
        <v>0</v>
      </c>
    </row>
    <row r="18" spans="1:9">
      <c r="A18" s="96">
        <v>1835</v>
      </c>
      <c r="B18" s="97" t="s">
        <v>140</v>
      </c>
      <c r="C18" s="85">
        <v>25</v>
      </c>
      <c r="D18" s="85">
        <v>50</v>
      </c>
      <c r="E18" s="83">
        <f t="shared" ref="E18:E22" si="3">+H9</f>
        <v>0</v>
      </c>
      <c r="F18" s="83">
        <v>0</v>
      </c>
      <c r="G18" s="83">
        <f t="shared" ref="G18:G22" si="4">+F9/C18+F18/D18/2</f>
        <v>0</v>
      </c>
      <c r="H18" s="83">
        <f t="shared" ref="H18:H22" si="5">+E18+F18-G18</f>
        <v>0</v>
      </c>
      <c r="I18" s="83">
        <f t="shared" ref="I18:I22" si="6">(+E18+H18)/2</f>
        <v>0</v>
      </c>
    </row>
    <row r="19" spans="1:9">
      <c r="A19" s="96">
        <v>1845</v>
      </c>
      <c r="B19" s="97" t="s">
        <v>141</v>
      </c>
      <c r="C19" s="85">
        <v>25</v>
      </c>
      <c r="D19" s="85">
        <v>35</v>
      </c>
      <c r="E19" s="83">
        <f t="shared" si="3"/>
        <v>0</v>
      </c>
      <c r="F19" s="83">
        <v>0</v>
      </c>
      <c r="G19" s="83">
        <f t="shared" si="4"/>
        <v>0</v>
      </c>
      <c r="H19" s="83">
        <f t="shared" si="5"/>
        <v>0</v>
      </c>
      <c r="I19" s="83">
        <f t="shared" si="6"/>
        <v>0</v>
      </c>
    </row>
    <row r="20" spans="1:9">
      <c r="A20" s="96">
        <v>1850</v>
      </c>
      <c r="B20" s="97" t="s">
        <v>142</v>
      </c>
      <c r="C20" s="85">
        <v>25</v>
      </c>
      <c r="D20" s="85">
        <v>40</v>
      </c>
      <c r="E20" s="83">
        <f t="shared" si="3"/>
        <v>0</v>
      </c>
      <c r="F20" s="83">
        <v>0</v>
      </c>
      <c r="G20" s="83">
        <f t="shared" si="4"/>
        <v>0</v>
      </c>
      <c r="H20" s="83">
        <f t="shared" si="5"/>
        <v>0</v>
      </c>
      <c r="I20" s="83">
        <f t="shared" si="6"/>
        <v>0</v>
      </c>
    </row>
    <row r="21" spans="1:9">
      <c r="A21" s="96">
        <v>1855</v>
      </c>
      <c r="B21" s="98" t="s">
        <v>135</v>
      </c>
      <c r="C21">
        <v>30</v>
      </c>
      <c r="D21">
        <v>50</v>
      </c>
      <c r="E21" s="83">
        <f t="shared" si="3"/>
        <v>0</v>
      </c>
      <c r="F21" s="83">
        <v>0</v>
      </c>
      <c r="G21" s="83">
        <f t="shared" si="4"/>
        <v>0</v>
      </c>
      <c r="H21" s="83">
        <f t="shared" si="5"/>
        <v>0</v>
      </c>
      <c r="I21" s="83">
        <f t="shared" si="6"/>
        <v>0</v>
      </c>
    </row>
    <row r="22" spans="1:9">
      <c r="A22" s="96">
        <v>1980</v>
      </c>
      <c r="B22" s="98" t="s">
        <v>143</v>
      </c>
      <c r="C22" s="85">
        <v>15</v>
      </c>
      <c r="D22" s="85">
        <v>15</v>
      </c>
      <c r="E22" s="83">
        <f t="shared" si="3"/>
        <v>0</v>
      </c>
      <c r="F22" s="83">
        <v>0</v>
      </c>
      <c r="G22" s="83">
        <f t="shared" si="4"/>
        <v>0</v>
      </c>
      <c r="H22" s="83">
        <f t="shared" si="5"/>
        <v>0</v>
      </c>
      <c r="I22" s="83">
        <f t="shared" si="6"/>
        <v>0</v>
      </c>
    </row>
    <row r="23" spans="1:9" ht="13.5" thickBot="1">
      <c r="B23" s="84"/>
      <c r="C23" s="84"/>
      <c r="D23" s="84"/>
      <c r="E23" s="87">
        <f>SUM(E17:E22)</f>
        <v>0</v>
      </c>
      <c r="F23" s="87">
        <f t="shared" ref="F23:H23" si="7">SUM(F17:F22)</f>
        <v>0</v>
      </c>
      <c r="G23" s="87">
        <f t="shared" si="7"/>
        <v>0</v>
      </c>
      <c r="H23" s="87">
        <f t="shared" si="7"/>
        <v>0</v>
      </c>
      <c r="I23" s="87">
        <f>SUM(I17:I22)</f>
        <v>0</v>
      </c>
    </row>
    <row r="24" spans="1:9" ht="13.5" thickTop="1">
      <c r="B24" s="84"/>
      <c r="C24" s="84"/>
      <c r="D24" s="84"/>
      <c r="E24" s="86"/>
      <c r="F24" s="83"/>
      <c r="G24" s="86"/>
      <c r="H24" s="86"/>
      <c r="I24" s="86"/>
    </row>
    <row r="25" spans="1:9" ht="63.75">
      <c r="B25" s="84"/>
      <c r="C25" s="130" t="s">
        <v>184</v>
      </c>
      <c r="D25" s="130" t="s">
        <v>185</v>
      </c>
      <c r="E25" s="125" t="s">
        <v>1</v>
      </c>
      <c r="F25" s="126" t="s">
        <v>87</v>
      </c>
      <c r="G25" s="131" t="s">
        <v>89</v>
      </c>
      <c r="H25" s="127" t="s">
        <v>90</v>
      </c>
      <c r="I25" s="127" t="s">
        <v>91</v>
      </c>
    </row>
    <row r="26" spans="1:9">
      <c r="A26" s="96">
        <v>1830</v>
      </c>
      <c r="B26" s="97" t="s">
        <v>139</v>
      </c>
      <c r="C26" s="85">
        <v>25</v>
      </c>
      <c r="D26" s="85">
        <v>42</v>
      </c>
      <c r="E26" s="83">
        <f>+H17</f>
        <v>0</v>
      </c>
      <c r="F26" s="83">
        <v>0</v>
      </c>
      <c r="G26" s="132">
        <f>+F8/C26+F17/D26+F26/D26/2</f>
        <v>0</v>
      </c>
      <c r="H26" s="83">
        <f>+E26+F26-G26</f>
        <v>0</v>
      </c>
      <c r="I26" s="83">
        <f>(+E26+H26)/2</f>
        <v>0</v>
      </c>
    </row>
    <row r="27" spans="1:9">
      <c r="A27" s="96">
        <v>1835</v>
      </c>
      <c r="B27" s="97" t="s">
        <v>140</v>
      </c>
      <c r="C27" s="85">
        <v>25</v>
      </c>
      <c r="D27" s="85">
        <v>50</v>
      </c>
      <c r="E27" s="83">
        <f t="shared" ref="E27:E31" si="8">+H18</f>
        <v>0</v>
      </c>
      <c r="F27" s="83">
        <v>0</v>
      </c>
      <c r="G27" s="132">
        <f t="shared" ref="G27:G31" si="9">+F9/C27+F18/D27+F27/D27/2</f>
        <v>0</v>
      </c>
      <c r="H27" s="83">
        <f t="shared" ref="H27:H31" si="10">+E27+F27-G27</f>
        <v>0</v>
      </c>
      <c r="I27" s="83">
        <f t="shared" ref="I27:I31" si="11">(+E27+H27)/2</f>
        <v>0</v>
      </c>
    </row>
    <row r="28" spans="1:9">
      <c r="A28" s="96">
        <v>1845</v>
      </c>
      <c r="B28" s="97" t="s">
        <v>141</v>
      </c>
      <c r="C28" s="85">
        <v>25</v>
      </c>
      <c r="D28" s="85">
        <v>35</v>
      </c>
      <c r="E28" s="83">
        <f t="shared" si="8"/>
        <v>0</v>
      </c>
      <c r="F28" s="83">
        <v>0</v>
      </c>
      <c r="G28" s="132">
        <f t="shared" si="9"/>
        <v>0</v>
      </c>
      <c r="H28" s="83">
        <f t="shared" si="10"/>
        <v>0</v>
      </c>
      <c r="I28" s="83">
        <f t="shared" si="11"/>
        <v>0</v>
      </c>
    </row>
    <row r="29" spans="1:9">
      <c r="A29" s="96">
        <v>1850</v>
      </c>
      <c r="B29" s="97" t="s">
        <v>142</v>
      </c>
      <c r="C29" s="85">
        <v>25</v>
      </c>
      <c r="D29" s="85">
        <v>40</v>
      </c>
      <c r="E29" s="83">
        <f t="shared" si="8"/>
        <v>0</v>
      </c>
      <c r="F29" s="1">
        <v>0</v>
      </c>
      <c r="G29" s="132">
        <f t="shared" si="9"/>
        <v>0</v>
      </c>
      <c r="H29" s="83">
        <f t="shared" si="10"/>
        <v>0</v>
      </c>
      <c r="I29" s="83">
        <f t="shared" si="11"/>
        <v>0</v>
      </c>
    </row>
    <row r="30" spans="1:9">
      <c r="A30" s="96">
        <v>1855</v>
      </c>
      <c r="B30" s="98" t="s">
        <v>135</v>
      </c>
      <c r="C30">
        <v>30</v>
      </c>
      <c r="D30">
        <v>50</v>
      </c>
      <c r="E30" s="83">
        <f t="shared" si="8"/>
        <v>0</v>
      </c>
      <c r="F30" s="1">
        <v>0</v>
      </c>
      <c r="G30" s="132">
        <f t="shared" si="9"/>
        <v>0</v>
      </c>
      <c r="H30" s="83">
        <f t="shared" si="10"/>
        <v>0</v>
      </c>
      <c r="I30" s="83">
        <f t="shared" si="11"/>
        <v>0</v>
      </c>
    </row>
    <row r="31" spans="1:9">
      <c r="A31" s="96">
        <v>1980</v>
      </c>
      <c r="B31" s="98" t="s">
        <v>143</v>
      </c>
      <c r="C31" s="85">
        <v>15</v>
      </c>
      <c r="D31" s="85">
        <v>15</v>
      </c>
      <c r="E31" s="83">
        <f t="shared" si="8"/>
        <v>0</v>
      </c>
      <c r="F31" s="83">
        <v>0</v>
      </c>
      <c r="G31" s="132">
        <f t="shared" si="9"/>
        <v>0</v>
      </c>
      <c r="H31" s="83">
        <f t="shared" si="10"/>
        <v>0</v>
      </c>
      <c r="I31" s="83">
        <f t="shared" si="11"/>
        <v>0</v>
      </c>
    </row>
    <row r="32" spans="1:9" ht="13.5" thickBot="1">
      <c r="B32" s="84"/>
      <c r="C32" s="84"/>
      <c r="D32" s="84"/>
      <c r="E32" s="87">
        <f>SUM(E26:E31)</f>
        <v>0</v>
      </c>
      <c r="F32" s="87">
        <f t="shared" ref="F32:H32" si="12">SUM(F26:F31)</f>
        <v>0</v>
      </c>
      <c r="G32" s="87">
        <f t="shared" si="12"/>
        <v>0</v>
      </c>
      <c r="H32" s="87">
        <f t="shared" si="12"/>
        <v>0</v>
      </c>
      <c r="I32" s="87">
        <f>SUM(I26:I31)</f>
        <v>0</v>
      </c>
    </row>
    <row r="33" spans="1:9" ht="13.5" thickTop="1">
      <c r="B33" s="84"/>
      <c r="C33" s="84"/>
      <c r="D33" s="84"/>
      <c r="E33" s="86"/>
      <c r="F33" s="83"/>
      <c r="G33" s="86"/>
      <c r="H33" s="86"/>
      <c r="I33" s="86"/>
    </row>
    <row r="34" spans="1:9" ht="63.75">
      <c r="B34" s="84"/>
      <c r="C34" s="130" t="s">
        <v>184</v>
      </c>
      <c r="D34" s="130" t="s">
        <v>185</v>
      </c>
      <c r="E34" s="125" t="s">
        <v>1</v>
      </c>
      <c r="F34" s="126" t="s">
        <v>92</v>
      </c>
      <c r="G34" s="131" t="s">
        <v>93</v>
      </c>
      <c r="H34" s="127" t="s">
        <v>94</v>
      </c>
      <c r="I34" s="127" t="s">
        <v>95</v>
      </c>
    </row>
    <row r="35" spans="1:9">
      <c r="A35" s="96">
        <v>1830</v>
      </c>
      <c r="B35" s="97" t="s">
        <v>139</v>
      </c>
      <c r="C35" s="85">
        <v>25</v>
      </c>
      <c r="D35" s="85">
        <v>42</v>
      </c>
      <c r="E35" s="83">
        <f>+H26</f>
        <v>0</v>
      </c>
      <c r="F35" s="83">
        <v>0</v>
      </c>
      <c r="G35" s="132">
        <f>+F8/C35+F17/D35+F26/D35+F35/D35/2</f>
        <v>0</v>
      </c>
      <c r="H35" s="83">
        <f>+E35+F35-G35</f>
        <v>0</v>
      </c>
      <c r="I35" s="83">
        <f>(+E35+H35)/2</f>
        <v>0</v>
      </c>
    </row>
    <row r="36" spans="1:9">
      <c r="A36" s="96">
        <v>1835</v>
      </c>
      <c r="B36" s="97" t="s">
        <v>140</v>
      </c>
      <c r="C36" s="85">
        <v>25</v>
      </c>
      <c r="D36" s="85">
        <v>50</v>
      </c>
      <c r="E36" s="83">
        <f t="shared" ref="E36:E40" si="13">+H27</f>
        <v>0</v>
      </c>
      <c r="F36" s="83">
        <v>0</v>
      </c>
      <c r="G36" s="132">
        <f t="shared" ref="G36:G40" si="14">+F9/C36+F18/D36+F27/D36+F36/D36/2</f>
        <v>0</v>
      </c>
      <c r="H36" s="83">
        <f t="shared" ref="H36:H40" si="15">+E36+F36-G36</f>
        <v>0</v>
      </c>
      <c r="I36" s="83">
        <f t="shared" ref="I36:I40" si="16">(+E36+H36)/2</f>
        <v>0</v>
      </c>
    </row>
    <row r="37" spans="1:9">
      <c r="A37" s="96">
        <v>1845</v>
      </c>
      <c r="B37" s="97" t="s">
        <v>141</v>
      </c>
      <c r="C37" s="85">
        <v>25</v>
      </c>
      <c r="D37" s="85">
        <v>35</v>
      </c>
      <c r="E37" s="83">
        <f t="shared" si="13"/>
        <v>0</v>
      </c>
      <c r="F37" s="83">
        <v>0</v>
      </c>
      <c r="G37" s="132">
        <f t="shared" si="14"/>
        <v>0</v>
      </c>
      <c r="H37" s="83">
        <f t="shared" si="15"/>
        <v>0</v>
      </c>
      <c r="I37" s="83">
        <f t="shared" si="16"/>
        <v>0</v>
      </c>
    </row>
    <row r="38" spans="1:9">
      <c r="A38" s="96">
        <v>1850</v>
      </c>
      <c r="B38" s="97" t="s">
        <v>142</v>
      </c>
      <c r="C38" s="85">
        <v>25</v>
      </c>
      <c r="D38" s="85">
        <v>40</v>
      </c>
      <c r="E38" s="83">
        <f t="shared" si="13"/>
        <v>0</v>
      </c>
      <c r="F38" s="1">
        <v>0</v>
      </c>
      <c r="G38" s="132">
        <f t="shared" si="14"/>
        <v>0</v>
      </c>
      <c r="H38" s="83">
        <f t="shared" si="15"/>
        <v>0</v>
      </c>
      <c r="I38" s="83">
        <f t="shared" si="16"/>
        <v>0</v>
      </c>
    </row>
    <row r="39" spans="1:9">
      <c r="A39" s="96">
        <v>1855</v>
      </c>
      <c r="B39" s="98" t="s">
        <v>135</v>
      </c>
      <c r="C39">
        <v>30</v>
      </c>
      <c r="D39">
        <v>50</v>
      </c>
      <c r="E39" s="83">
        <f t="shared" si="13"/>
        <v>0</v>
      </c>
      <c r="F39" s="95">
        <v>0</v>
      </c>
      <c r="G39" s="132">
        <f t="shared" si="14"/>
        <v>0</v>
      </c>
      <c r="H39" s="83">
        <f t="shared" si="15"/>
        <v>0</v>
      </c>
      <c r="I39" s="83">
        <f t="shared" si="16"/>
        <v>0</v>
      </c>
    </row>
    <row r="40" spans="1:9">
      <c r="A40" s="96">
        <v>1980</v>
      </c>
      <c r="B40" s="98" t="s">
        <v>143</v>
      </c>
      <c r="C40" s="85">
        <v>15</v>
      </c>
      <c r="D40" s="85">
        <v>15</v>
      </c>
      <c r="E40" s="83">
        <f t="shared" si="13"/>
        <v>0</v>
      </c>
      <c r="F40" s="83">
        <v>0</v>
      </c>
      <c r="G40" s="132">
        <f t="shared" si="14"/>
        <v>0</v>
      </c>
      <c r="H40" s="83">
        <f t="shared" si="15"/>
        <v>0</v>
      </c>
      <c r="I40" s="83">
        <f t="shared" si="16"/>
        <v>0</v>
      </c>
    </row>
    <row r="41" spans="1:9" ht="13.5" thickBot="1">
      <c r="B41" s="84"/>
      <c r="C41" s="84"/>
      <c r="D41" s="84"/>
      <c r="E41" s="87">
        <f>SUM(E35:E40)</f>
        <v>0</v>
      </c>
      <c r="F41" s="87">
        <f t="shared" ref="F41:H41" si="17">SUM(F35:F40)</f>
        <v>0</v>
      </c>
      <c r="G41" s="87">
        <f t="shared" si="17"/>
        <v>0</v>
      </c>
      <c r="H41" s="87">
        <f t="shared" si="17"/>
        <v>0</v>
      </c>
      <c r="I41" s="87">
        <f>SUM(I35:I40)</f>
        <v>0</v>
      </c>
    </row>
    <row r="42" spans="1:9" ht="13.5" thickTop="1">
      <c r="B42" s="84"/>
      <c r="C42" s="84"/>
      <c r="D42" s="84"/>
      <c r="E42" s="86"/>
      <c r="F42" s="83"/>
      <c r="G42" s="86"/>
      <c r="H42" s="86"/>
      <c r="I42" s="86"/>
    </row>
    <row r="43" spans="1:9" ht="63.75">
      <c r="B43" s="84"/>
      <c r="C43" s="130" t="s">
        <v>184</v>
      </c>
      <c r="D43" s="130" t="s">
        <v>185</v>
      </c>
      <c r="E43" s="125" t="s">
        <v>1</v>
      </c>
      <c r="F43" s="126" t="s">
        <v>96</v>
      </c>
      <c r="G43" s="131" t="s">
        <v>97</v>
      </c>
      <c r="H43" s="127" t="s">
        <v>98</v>
      </c>
      <c r="I43" s="127" t="s">
        <v>99</v>
      </c>
    </row>
    <row r="44" spans="1:9">
      <c r="A44" s="96">
        <v>1830</v>
      </c>
      <c r="B44" s="97" t="s">
        <v>139</v>
      </c>
      <c r="C44" s="85">
        <v>25</v>
      </c>
      <c r="D44" s="85">
        <v>42</v>
      </c>
      <c r="E44" s="83">
        <f>+H35</f>
        <v>0</v>
      </c>
      <c r="F44" s="83">
        <f>20000*0.94</f>
        <v>18800</v>
      </c>
      <c r="G44" s="132">
        <f>+F8/C44+F17/D44+F26/D44+F35/D44+F44/D44/2</f>
        <v>223.8095238095238</v>
      </c>
      <c r="H44" s="83">
        <f>+E44+F44-G44</f>
        <v>18576.190476190477</v>
      </c>
      <c r="I44" s="83">
        <f>(+E44+H44)/2</f>
        <v>9288.0952380952385</v>
      </c>
    </row>
    <row r="45" spans="1:9">
      <c r="A45" s="96">
        <v>1835</v>
      </c>
      <c r="B45" s="97" t="s">
        <v>140</v>
      </c>
      <c r="C45" s="85">
        <v>25</v>
      </c>
      <c r="D45" s="85">
        <v>50</v>
      </c>
      <c r="E45" s="83">
        <f t="shared" ref="E45:E49" si="18">+H36</f>
        <v>0</v>
      </c>
      <c r="F45" s="83">
        <f t="shared" ref="F45:F47" si="19">20000*0.94</f>
        <v>18800</v>
      </c>
      <c r="G45" s="132">
        <f t="shared" ref="G45:G49" si="20">+F9/C45+F18/D45+F27/D45+F36/D45+F45/D45/2</f>
        <v>188</v>
      </c>
      <c r="H45" s="83">
        <f t="shared" ref="H45:H49" si="21">+E45+F45-G45</f>
        <v>18612</v>
      </c>
      <c r="I45" s="83">
        <f t="shared" ref="I45:I49" si="22">(+E45+H45)/2</f>
        <v>9306</v>
      </c>
    </row>
    <row r="46" spans="1:9">
      <c r="A46" s="96">
        <v>1845</v>
      </c>
      <c r="B46" s="97" t="s">
        <v>141</v>
      </c>
      <c r="C46" s="85">
        <v>25</v>
      </c>
      <c r="D46" s="85">
        <v>35</v>
      </c>
      <c r="E46" s="83">
        <f t="shared" si="18"/>
        <v>0</v>
      </c>
      <c r="F46" s="83">
        <f t="shared" si="19"/>
        <v>18800</v>
      </c>
      <c r="G46" s="132">
        <f t="shared" si="20"/>
        <v>268.57142857142856</v>
      </c>
      <c r="H46" s="83">
        <f t="shared" si="21"/>
        <v>18531.428571428572</v>
      </c>
      <c r="I46" s="83">
        <f t="shared" si="22"/>
        <v>9265.7142857142862</v>
      </c>
    </row>
    <row r="47" spans="1:9">
      <c r="A47" s="96">
        <v>1850</v>
      </c>
      <c r="B47" s="97" t="s">
        <v>142</v>
      </c>
      <c r="C47" s="85">
        <v>25</v>
      </c>
      <c r="D47" s="85">
        <v>40</v>
      </c>
      <c r="E47" s="83">
        <f t="shared" si="18"/>
        <v>0</v>
      </c>
      <c r="F47" s="83">
        <f t="shared" si="19"/>
        <v>18800</v>
      </c>
      <c r="G47" s="132">
        <f t="shared" si="20"/>
        <v>235</v>
      </c>
      <c r="H47" s="83">
        <f t="shared" si="21"/>
        <v>18565</v>
      </c>
      <c r="I47" s="83">
        <f t="shared" si="22"/>
        <v>9282.5</v>
      </c>
    </row>
    <row r="48" spans="1:9">
      <c r="A48" s="96">
        <v>1855</v>
      </c>
      <c r="B48" s="98" t="s">
        <v>135</v>
      </c>
      <c r="C48">
        <v>30</v>
      </c>
      <c r="D48">
        <v>50</v>
      </c>
      <c r="E48" s="83">
        <f t="shared" si="18"/>
        <v>0</v>
      </c>
      <c r="F48" s="1">
        <v>0</v>
      </c>
      <c r="G48" s="132">
        <f t="shared" si="20"/>
        <v>0</v>
      </c>
      <c r="H48" s="83">
        <f t="shared" si="21"/>
        <v>0</v>
      </c>
      <c r="I48" s="83">
        <f t="shared" si="22"/>
        <v>0</v>
      </c>
    </row>
    <row r="49" spans="1:9">
      <c r="A49" s="96">
        <v>1980</v>
      </c>
      <c r="B49" s="98" t="s">
        <v>143</v>
      </c>
      <c r="C49" s="85">
        <v>15</v>
      </c>
      <c r="D49" s="85">
        <v>15</v>
      </c>
      <c r="E49" s="83">
        <f t="shared" si="18"/>
        <v>0</v>
      </c>
      <c r="F49" s="83">
        <f>F40</f>
        <v>0</v>
      </c>
      <c r="G49" s="132">
        <f t="shared" si="20"/>
        <v>0</v>
      </c>
      <c r="H49" s="83">
        <f t="shared" si="21"/>
        <v>0</v>
      </c>
      <c r="I49" s="83">
        <f t="shared" si="22"/>
        <v>0</v>
      </c>
    </row>
    <row r="50" spans="1:9" ht="13.5" thickBot="1">
      <c r="B50" s="84"/>
      <c r="C50" s="84"/>
      <c r="D50" s="84"/>
      <c r="E50" s="87">
        <f>SUM(E44:E49)</f>
        <v>0</v>
      </c>
      <c r="F50" s="87">
        <f t="shared" ref="F50:H50" si="23">SUM(F44:F49)</f>
        <v>75200</v>
      </c>
      <c r="G50" s="87">
        <f t="shared" si="23"/>
        <v>915.38095238095229</v>
      </c>
      <c r="H50" s="87">
        <f t="shared" si="23"/>
        <v>74284.619047619053</v>
      </c>
      <c r="I50" s="87">
        <f>SUM(I44:I49)</f>
        <v>37142.309523809527</v>
      </c>
    </row>
    <row r="51" spans="1:9" ht="13.5" thickTop="1">
      <c r="G51" s="84"/>
    </row>
    <row r="52" spans="1:9">
      <c r="E52" s="2"/>
      <c r="F52" s="86">
        <f>+F14+F23+F32+F41+F50</f>
        <v>75200</v>
      </c>
      <c r="G52" s="86">
        <f>+G14+G23+G32+G41+G50</f>
        <v>915.38095238095229</v>
      </c>
      <c r="H52" s="86">
        <f>+H14+H23+H32+H41+H50</f>
        <v>74284.619047619053</v>
      </c>
    </row>
    <row r="54" spans="1:9">
      <c r="F54" s="96"/>
      <c r="G54" s="120"/>
      <c r="H54" s="89"/>
    </row>
    <row r="55" spans="1:9">
      <c r="F55" s="96"/>
      <c r="G55" s="120"/>
      <c r="H55" s="89"/>
    </row>
    <row r="56" spans="1:9">
      <c r="F56" s="96"/>
      <c r="G56" s="120"/>
      <c r="H56" s="89"/>
    </row>
    <row r="57" spans="1:9">
      <c r="F57" s="96"/>
      <c r="G57" s="120"/>
      <c r="H57" s="89"/>
    </row>
  </sheetData>
  <phoneticPr fontId="3" type="noConversion"/>
  <pageMargins left="0.75" right="0.75" top="1" bottom="1" header="0.5" footer="0.5"/>
  <pageSetup scale="60" orientation="portrait" horizontalDpi="525" verticalDpi="52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35" sqref="F35"/>
    </sheetView>
  </sheetViews>
  <sheetFormatPr defaultRowHeight="12.75"/>
  <cols>
    <col min="2" max="2" width="33.85546875" style="3" customWidth="1"/>
    <col min="3" max="3" width="11.42578125" customWidth="1"/>
    <col min="4" max="4" width="9.28515625" customWidth="1"/>
    <col min="5" max="5" width="24" style="92" customWidth="1"/>
    <col min="6" max="10" width="24" style="90" customWidth="1"/>
    <col min="11" max="11" width="17" customWidth="1"/>
  </cols>
  <sheetData>
    <row r="1" spans="1:10">
      <c r="A1" s="123" t="s">
        <v>119</v>
      </c>
      <c r="D1" s="4"/>
    </row>
    <row r="2" spans="1:10">
      <c r="A2" s="123"/>
    </row>
    <row r="3" spans="1:10">
      <c r="A3" s="123" t="s">
        <v>2</v>
      </c>
    </row>
    <row r="4" spans="1:10">
      <c r="B4" s="93"/>
    </row>
    <row r="5" spans="1:10">
      <c r="C5" s="5"/>
      <c r="D5" s="5"/>
    </row>
    <row r="6" spans="1:10" ht="25.5">
      <c r="A6" s="93" t="s">
        <v>137</v>
      </c>
      <c r="B6" s="124" t="s">
        <v>138</v>
      </c>
      <c r="C6" s="4" t="s">
        <v>3</v>
      </c>
      <c r="D6" s="4" t="s">
        <v>5</v>
      </c>
      <c r="E6" s="128" t="s">
        <v>6</v>
      </c>
      <c r="F6" s="129" t="s">
        <v>78</v>
      </c>
      <c r="G6" s="128" t="s">
        <v>8</v>
      </c>
      <c r="H6" s="128" t="s">
        <v>71</v>
      </c>
      <c r="I6" s="128" t="s">
        <v>79</v>
      </c>
      <c r="J6" s="128" t="s">
        <v>7</v>
      </c>
    </row>
    <row r="7" spans="1:10">
      <c r="A7" s="96">
        <v>1830</v>
      </c>
      <c r="B7" s="97" t="s">
        <v>131</v>
      </c>
      <c r="C7" t="s">
        <v>4</v>
      </c>
      <c r="D7" s="6">
        <v>0.08</v>
      </c>
      <c r="E7" s="90">
        <v>0</v>
      </c>
      <c r="F7" s="92">
        <f>+'GEA FA Continuity'!F8</f>
        <v>0</v>
      </c>
      <c r="G7" s="92">
        <f>+E7*D7</f>
        <v>0</v>
      </c>
      <c r="H7" s="92">
        <f>+F7*D7/2</f>
        <v>0</v>
      </c>
      <c r="I7" s="92">
        <f>+G7+H7</f>
        <v>0</v>
      </c>
      <c r="J7" s="90">
        <f>+E7+F7-I7</f>
        <v>0</v>
      </c>
    </row>
    <row r="8" spans="1:10">
      <c r="A8" s="96">
        <v>1835</v>
      </c>
      <c r="B8" s="97" t="s">
        <v>132</v>
      </c>
      <c r="C8" t="s">
        <v>4</v>
      </c>
      <c r="D8" s="6">
        <v>0.08</v>
      </c>
      <c r="E8" s="90">
        <v>0</v>
      </c>
      <c r="F8" s="92">
        <f>+'GEA FA Continuity'!F9</f>
        <v>0</v>
      </c>
      <c r="G8" s="92">
        <f t="shared" ref="G8:G12" si="0">+E8*D8</f>
        <v>0</v>
      </c>
      <c r="H8" s="92">
        <f t="shared" ref="H8:H12" si="1">+F8*D8/2</f>
        <v>0</v>
      </c>
      <c r="I8" s="92">
        <f t="shared" ref="I8:I12" si="2">+G8+H8</f>
        <v>0</v>
      </c>
      <c r="J8" s="90">
        <f t="shared" ref="J8:J12" si="3">+E8+F8-I8</f>
        <v>0</v>
      </c>
    </row>
    <row r="9" spans="1:10">
      <c r="A9" s="96">
        <v>1845</v>
      </c>
      <c r="B9" s="97" t="s">
        <v>133</v>
      </c>
      <c r="C9" t="s">
        <v>4</v>
      </c>
      <c r="D9" s="6">
        <v>0.08</v>
      </c>
      <c r="E9" s="90">
        <v>0</v>
      </c>
      <c r="F9" s="92">
        <f>+'GEA FA Continuity'!F10</f>
        <v>0</v>
      </c>
      <c r="G9" s="92">
        <f t="shared" si="0"/>
        <v>0</v>
      </c>
      <c r="H9" s="92">
        <f t="shared" si="1"/>
        <v>0</v>
      </c>
      <c r="I9" s="92">
        <f t="shared" si="2"/>
        <v>0</v>
      </c>
      <c r="J9" s="90">
        <f t="shared" si="3"/>
        <v>0</v>
      </c>
    </row>
    <row r="10" spans="1:10">
      <c r="A10" s="96">
        <v>1850</v>
      </c>
      <c r="B10" s="97" t="s">
        <v>134</v>
      </c>
      <c r="C10" t="s">
        <v>4</v>
      </c>
      <c r="D10" s="6">
        <v>0.08</v>
      </c>
      <c r="E10" s="90">
        <v>0</v>
      </c>
      <c r="F10" s="92">
        <f>+'GEA FA Continuity'!F11</f>
        <v>0</v>
      </c>
      <c r="G10" s="92">
        <f t="shared" si="0"/>
        <v>0</v>
      </c>
      <c r="H10" s="92">
        <f t="shared" si="1"/>
        <v>0</v>
      </c>
      <c r="I10" s="92">
        <f t="shared" si="2"/>
        <v>0</v>
      </c>
      <c r="J10" s="90">
        <f t="shared" si="3"/>
        <v>0</v>
      </c>
    </row>
    <row r="11" spans="1:10">
      <c r="A11" s="96">
        <v>1855</v>
      </c>
      <c r="B11" s="98" t="s">
        <v>135</v>
      </c>
      <c r="C11" t="s">
        <v>4</v>
      </c>
      <c r="D11" s="6">
        <v>0.08</v>
      </c>
      <c r="E11" s="90">
        <v>0</v>
      </c>
      <c r="F11" s="92">
        <f>+'GEA FA Continuity'!F12</f>
        <v>0</v>
      </c>
      <c r="G11" s="92">
        <f t="shared" si="0"/>
        <v>0</v>
      </c>
      <c r="H11" s="92">
        <f t="shared" si="1"/>
        <v>0</v>
      </c>
      <c r="I11" s="92">
        <f t="shared" si="2"/>
        <v>0</v>
      </c>
      <c r="J11" s="90">
        <f t="shared" si="3"/>
        <v>0</v>
      </c>
    </row>
    <row r="12" spans="1:10">
      <c r="A12" s="96">
        <v>1980</v>
      </c>
      <c r="B12" s="98" t="s">
        <v>136</v>
      </c>
      <c r="C12" t="s">
        <v>4</v>
      </c>
      <c r="D12" s="6">
        <v>0.08</v>
      </c>
      <c r="E12" s="90">
        <v>0</v>
      </c>
      <c r="F12" s="92">
        <f>+'GEA FA Continuity'!F13</f>
        <v>0</v>
      </c>
      <c r="G12" s="92">
        <f t="shared" si="0"/>
        <v>0</v>
      </c>
      <c r="H12" s="92">
        <f t="shared" si="1"/>
        <v>0</v>
      </c>
      <c r="I12" s="92">
        <f t="shared" si="2"/>
        <v>0</v>
      </c>
      <c r="J12" s="90">
        <f t="shared" si="3"/>
        <v>0</v>
      </c>
    </row>
    <row r="13" spans="1:10" ht="13.5" thickBot="1">
      <c r="E13" s="91">
        <f>SUM(E7:E12)</f>
        <v>0</v>
      </c>
      <c r="F13" s="91">
        <f t="shared" ref="F13:J13" si="4">SUM(F7:F12)</f>
        <v>0</v>
      </c>
      <c r="G13" s="91">
        <f t="shared" si="4"/>
        <v>0</v>
      </c>
      <c r="H13" s="91">
        <f t="shared" si="4"/>
        <v>0</v>
      </c>
      <c r="I13" s="91">
        <f t="shared" si="4"/>
        <v>0</v>
      </c>
      <c r="J13" s="91">
        <f t="shared" si="4"/>
        <v>0</v>
      </c>
    </row>
    <row r="14" spans="1:10" ht="13.5" thickTop="1"/>
    <row r="15" spans="1:10">
      <c r="C15" s="4" t="s">
        <v>3</v>
      </c>
      <c r="D15" s="4" t="s">
        <v>5</v>
      </c>
      <c r="E15" s="128" t="s">
        <v>6</v>
      </c>
      <c r="F15" s="129" t="s">
        <v>100</v>
      </c>
      <c r="G15" s="128" t="s">
        <v>8</v>
      </c>
      <c r="H15" s="128" t="s">
        <v>101</v>
      </c>
      <c r="I15" s="128" t="s">
        <v>102</v>
      </c>
      <c r="J15" s="128" t="s">
        <v>7</v>
      </c>
    </row>
    <row r="16" spans="1:10">
      <c r="A16" s="96">
        <v>1830</v>
      </c>
      <c r="B16" s="97" t="s">
        <v>131</v>
      </c>
      <c r="C16" t="s">
        <v>4</v>
      </c>
      <c r="D16" s="6">
        <v>0.08</v>
      </c>
      <c r="E16" s="90">
        <f>+J7</f>
        <v>0</v>
      </c>
      <c r="F16" s="92">
        <f>+'GEA FA Continuity'!F17</f>
        <v>0</v>
      </c>
      <c r="G16" s="92">
        <f>+E16*D16</f>
        <v>0</v>
      </c>
      <c r="H16" s="92">
        <f>+F16*D16/2</f>
        <v>0</v>
      </c>
      <c r="I16" s="92">
        <f>+G16+H16</f>
        <v>0</v>
      </c>
      <c r="J16" s="90">
        <f>+E16+F16-I16</f>
        <v>0</v>
      </c>
    </row>
    <row r="17" spans="1:10">
      <c r="A17" s="96">
        <v>1835</v>
      </c>
      <c r="B17" s="97" t="s">
        <v>132</v>
      </c>
      <c r="C17" s="10" t="s">
        <v>4</v>
      </c>
      <c r="D17" s="6">
        <v>0.08</v>
      </c>
      <c r="E17" s="90">
        <f t="shared" ref="E17:E21" si="5">+J8</f>
        <v>0</v>
      </c>
      <c r="F17" s="92">
        <f>+'GEA FA Continuity'!F18</f>
        <v>0</v>
      </c>
      <c r="G17" s="92">
        <f t="shared" ref="G17:G21" si="6">+E17*D17</f>
        <v>0</v>
      </c>
      <c r="H17" s="92">
        <f t="shared" ref="H17:H21" si="7">+F17*D17/2</f>
        <v>0</v>
      </c>
      <c r="I17" s="92">
        <f t="shared" ref="I17:I21" si="8">+G17+H17</f>
        <v>0</v>
      </c>
      <c r="J17" s="90">
        <f t="shared" ref="J17:J21" si="9">+E17+F17-I17</f>
        <v>0</v>
      </c>
    </row>
    <row r="18" spans="1:10">
      <c r="A18" s="96">
        <v>1845</v>
      </c>
      <c r="B18" s="97" t="s">
        <v>133</v>
      </c>
      <c r="C18" t="s">
        <v>4</v>
      </c>
      <c r="D18" s="6">
        <v>0.08</v>
      </c>
      <c r="E18" s="90">
        <f t="shared" si="5"/>
        <v>0</v>
      </c>
      <c r="F18" s="92">
        <f>+'GEA FA Continuity'!F19</f>
        <v>0</v>
      </c>
      <c r="G18" s="92">
        <f t="shared" si="6"/>
        <v>0</v>
      </c>
      <c r="H18" s="92">
        <f t="shared" si="7"/>
        <v>0</v>
      </c>
      <c r="I18" s="92">
        <f t="shared" si="8"/>
        <v>0</v>
      </c>
      <c r="J18" s="90">
        <f t="shared" si="9"/>
        <v>0</v>
      </c>
    </row>
    <row r="19" spans="1:10">
      <c r="A19" s="96">
        <v>1850</v>
      </c>
      <c r="B19" s="97" t="s">
        <v>134</v>
      </c>
      <c r="C19" t="s">
        <v>4</v>
      </c>
      <c r="D19" s="6">
        <v>0.08</v>
      </c>
      <c r="E19" s="90">
        <f t="shared" si="5"/>
        <v>0</v>
      </c>
      <c r="F19" s="92">
        <f>+'GEA FA Continuity'!F20</f>
        <v>0</v>
      </c>
      <c r="G19" s="92">
        <f t="shared" si="6"/>
        <v>0</v>
      </c>
      <c r="H19" s="92">
        <f t="shared" si="7"/>
        <v>0</v>
      </c>
      <c r="I19" s="92">
        <f t="shared" si="8"/>
        <v>0</v>
      </c>
      <c r="J19" s="90">
        <f t="shared" si="9"/>
        <v>0</v>
      </c>
    </row>
    <row r="20" spans="1:10">
      <c r="A20" s="96">
        <v>1855</v>
      </c>
      <c r="B20" s="98" t="s">
        <v>135</v>
      </c>
      <c r="C20" t="s">
        <v>4</v>
      </c>
      <c r="D20" s="6">
        <v>0.08</v>
      </c>
      <c r="E20" s="90">
        <f t="shared" si="5"/>
        <v>0</v>
      </c>
      <c r="F20" s="92">
        <f>+'GEA FA Continuity'!F21</f>
        <v>0</v>
      </c>
      <c r="G20" s="92">
        <f t="shared" si="6"/>
        <v>0</v>
      </c>
      <c r="H20" s="92">
        <f t="shared" si="7"/>
        <v>0</v>
      </c>
      <c r="I20" s="92">
        <f t="shared" si="8"/>
        <v>0</v>
      </c>
      <c r="J20" s="90">
        <f t="shared" si="9"/>
        <v>0</v>
      </c>
    </row>
    <row r="21" spans="1:10">
      <c r="A21" s="96">
        <v>1980</v>
      </c>
      <c r="B21" s="98" t="s">
        <v>136</v>
      </c>
      <c r="C21" t="s">
        <v>4</v>
      </c>
      <c r="D21" s="6">
        <v>0.08</v>
      </c>
      <c r="E21" s="90">
        <f t="shared" si="5"/>
        <v>0</v>
      </c>
      <c r="F21" s="92">
        <f>+'GEA FA Continuity'!F22</f>
        <v>0</v>
      </c>
      <c r="G21" s="92">
        <f t="shared" si="6"/>
        <v>0</v>
      </c>
      <c r="H21" s="92">
        <f t="shared" si="7"/>
        <v>0</v>
      </c>
      <c r="I21" s="92">
        <f t="shared" si="8"/>
        <v>0</v>
      </c>
      <c r="J21" s="90">
        <f t="shared" si="9"/>
        <v>0</v>
      </c>
    </row>
    <row r="22" spans="1:10" ht="13.5" thickBot="1">
      <c r="E22" s="91">
        <f>SUM(E16:E21)</f>
        <v>0</v>
      </c>
      <c r="F22" s="91">
        <f t="shared" ref="F22:J22" si="10">SUM(F16:F21)</f>
        <v>0</v>
      </c>
      <c r="G22" s="91">
        <f t="shared" si="10"/>
        <v>0</v>
      </c>
      <c r="H22" s="91">
        <f t="shared" si="10"/>
        <v>0</v>
      </c>
      <c r="I22" s="91">
        <f t="shared" si="10"/>
        <v>0</v>
      </c>
      <c r="J22" s="91">
        <f t="shared" si="10"/>
        <v>0</v>
      </c>
    </row>
    <row r="23" spans="1:10" ht="13.5" thickTop="1"/>
    <row r="24" spans="1:10">
      <c r="C24" s="4" t="s">
        <v>3</v>
      </c>
      <c r="D24" s="4" t="s">
        <v>5</v>
      </c>
      <c r="E24" s="128" t="s">
        <v>6</v>
      </c>
      <c r="F24" s="129" t="s">
        <v>103</v>
      </c>
      <c r="G24" s="128" t="s">
        <v>8</v>
      </c>
      <c r="H24" s="128" t="s">
        <v>104</v>
      </c>
      <c r="I24" s="128" t="s">
        <v>105</v>
      </c>
      <c r="J24" s="128" t="s">
        <v>7</v>
      </c>
    </row>
    <row r="25" spans="1:10">
      <c r="A25" s="96">
        <v>1830</v>
      </c>
      <c r="B25" s="97" t="s">
        <v>131</v>
      </c>
      <c r="C25" t="s">
        <v>4</v>
      </c>
      <c r="D25" s="6">
        <v>0.08</v>
      </c>
      <c r="E25" s="90">
        <f>+J16</f>
        <v>0</v>
      </c>
      <c r="F25" s="92">
        <f>+'GEA FA Continuity'!F26</f>
        <v>0</v>
      </c>
      <c r="G25" s="92">
        <f>+E25*D25</f>
        <v>0</v>
      </c>
      <c r="H25" s="92">
        <f>+F25*D25/2</f>
        <v>0</v>
      </c>
      <c r="I25" s="92">
        <f>+G25+H25</f>
        <v>0</v>
      </c>
      <c r="J25" s="90">
        <f>+E25+F25-I25</f>
        <v>0</v>
      </c>
    </row>
    <row r="26" spans="1:10">
      <c r="A26" s="96">
        <v>1835</v>
      </c>
      <c r="B26" s="97" t="s">
        <v>132</v>
      </c>
      <c r="C26" t="s">
        <v>4</v>
      </c>
      <c r="D26" s="6">
        <v>0.08</v>
      </c>
      <c r="E26" s="90">
        <f>+J17</f>
        <v>0</v>
      </c>
      <c r="F26" s="92">
        <f>+'GEA FA Continuity'!F27</f>
        <v>0</v>
      </c>
      <c r="G26" s="92">
        <f t="shared" ref="G26:G30" si="11">+E26*D26</f>
        <v>0</v>
      </c>
      <c r="H26" s="92">
        <f t="shared" ref="H26:H30" si="12">+F26*D26/2</f>
        <v>0</v>
      </c>
      <c r="I26" s="92">
        <f t="shared" ref="I26:I30" si="13">+G26+H26</f>
        <v>0</v>
      </c>
      <c r="J26" s="90">
        <f t="shared" ref="J26:J30" si="14">+E26+F26-I26</f>
        <v>0</v>
      </c>
    </row>
    <row r="27" spans="1:10">
      <c r="A27" s="96">
        <v>1845</v>
      </c>
      <c r="B27" s="97" t="s">
        <v>133</v>
      </c>
      <c r="C27" t="s">
        <v>4</v>
      </c>
      <c r="D27" s="6">
        <v>0.08</v>
      </c>
      <c r="E27" s="90">
        <f>+J18</f>
        <v>0</v>
      </c>
      <c r="F27" s="92">
        <f>+'GEA FA Continuity'!F28</f>
        <v>0</v>
      </c>
      <c r="G27" s="92">
        <f t="shared" si="11"/>
        <v>0</v>
      </c>
      <c r="H27" s="92">
        <f t="shared" si="12"/>
        <v>0</v>
      </c>
      <c r="I27" s="92">
        <f t="shared" si="13"/>
        <v>0</v>
      </c>
      <c r="J27" s="90">
        <f t="shared" si="14"/>
        <v>0</v>
      </c>
    </row>
    <row r="28" spans="1:10">
      <c r="A28" s="96">
        <v>1850</v>
      </c>
      <c r="B28" s="97" t="s">
        <v>134</v>
      </c>
      <c r="C28" t="s">
        <v>4</v>
      </c>
      <c r="D28" s="6">
        <v>0.08</v>
      </c>
      <c r="E28" s="90">
        <f t="shared" ref="E28:E29" si="15">+J19</f>
        <v>0</v>
      </c>
      <c r="F28" s="92">
        <f>+'GEA FA Continuity'!F29</f>
        <v>0</v>
      </c>
      <c r="G28" s="92">
        <f t="shared" si="11"/>
        <v>0</v>
      </c>
      <c r="H28" s="92">
        <f t="shared" si="12"/>
        <v>0</v>
      </c>
      <c r="I28" s="92">
        <f t="shared" si="13"/>
        <v>0</v>
      </c>
      <c r="J28" s="90">
        <f t="shared" si="14"/>
        <v>0</v>
      </c>
    </row>
    <row r="29" spans="1:10">
      <c r="A29" s="96">
        <v>1855</v>
      </c>
      <c r="B29" s="98" t="s">
        <v>135</v>
      </c>
      <c r="C29" t="s">
        <v>4</v>
      </c>
      <c r="D29" s="6">
        <v>0.08</v>
      </c>
      <c r="E29" s="90">
        <f t="shared" si="15"/>
        <v>0</v>
      </c>
      <c r="F29" s="92">
        <f>+'GEA FA Continuity'!F30</f>
        <v>0</v>
      </c>
      <c r="G29" s="92">
        <f t="shared" si="11"/>
        <v>0</v>
      </c>
      <c r="H29" s="92">
        <f t="shared" si="12"/>
        <v>0</v>
      </c>
      <c r="I29" s="92">
        <f t="shared" si="13"/>
        <v>0</v>
      </c>
      <c r="J29" s="90">
        <f t="shared" si="14"/>
        <v>0</v>
      </c>
    </row>
    <row r="30" spans="1:10">
      <c r="A30" s="96">
        <v>1980</v>
      </c>
      <c r="B30" s="98" t="s">
        <v>136</v>
      </c>
      <c r="C30" t="s">
        <v>4</v>
      </c>
      <c r="D30" s="6">
        <v>0.08</v>
      </c>
      <c r="E30" s="90">
        <f>+J21</f>
        <v>0</v>
      </c>
      <c r="F30" s="92">
        <f>+'GEA FA Continuity'!F31</f>
        <v>0</v>
      </c>
      <c r="G30" s="92">
        <f t="shared" si="11"/>
        <v>0</v>
      </c>
      <c r="H30" s="92">
        <f t="shared" si="12"/>
        <v>0</v>
      </c>
      <c r="I30" s="92">
        <f t="shared" si="13"/>
        <v>0</v>
      </c>
      <c r="J30" s="90">
        <f t="shared" si="14"/>
        <v>0</v>
      </c>
    </row>
    <row r="31" spans="1:10" ht="13.5" thickBot="1">
      <c r="E31" s="91">
        <f>SUM(E25:E30)</f>
        <v>0</v>
      </c>
      <c r="F31" s="91">
        <f t="shared" ref="F31:J31" si="16">SUM(F25:F30)</f>
        <v>0</v>
      </c>
      <c r="G31" s="91">
        <f t="shared" si="16"/>
        <v>0</v>
      </c>
      <c r="H31" s="91">
        <f t="shared" si="16"/>
        <v>0</v>
      </c>
      <c r="I31" s="91">
        <f t="shared" si="16"/>
        <v>0</v>
      </c>
      <c r="J31" s="91">
        <f t="shared" si="16"/>
        <v>0</v>
      </c>
    </row>
    <row r="32" spans="1:10" ht="13.5" thickTop="1"/>
    <row r="33" spans="1:10">
      <c r="C33" s="4" t="s">
        <v>3</v>
      </c>
      <c r="D33" s="4" t="s">
        <v>5</v>
      </c>
      <c r="E33" s="128" t="s">
        <v>6</v>
      </c>
      <c r="F33" s="129" t="s">
        <v>106</v>
      </c>
      <c r="G33" s="128" t="s">
        <v>8</v>
      </c>
      <c r="H33" s="128" t="s">
        <v>107</v>
      </c>
      <c r="I33" s="128" t="s">
        <v>108</v>
      </c>
      <c r="J33" s="128" t="s">
        <v>7</v>
      </c>
    </row>
    <row r="34" spans="1:10">
      <c r="A34" s="96">
        <v>1830</v>
      </c>
      <c r="B34" s="97" t="s">
        <v>131</v>
      </c>
      <c r="C34" t="s">
        <v>4</v>
      </c>
      <c r="D34" s="6">
        <v>0.08</v>
      </c>
      <c r="E34" s="90">
        <f>+J25</f>
        <v>0</v>
      </c>
      <c r="F34" s="92">
        <f>+'GEA FA Continuity'!F35</f>
        <v>0</v>
      </c>
      <c r="G34" s="92">
        <f>+E34*D34</f>
        <v>0</v>
      </c>
      <c r="H34" s="92">
        <f>+F34*D34/2</f>
        <v>0</v>
      </c>
      <c r="I34" s="92">
        <f>+G34+H34</f>
        <v>0</v>
      </c>
      <c r="J34" s="90">
        <f>+E34+F34-I34</f>
        <v>0</v>
      </c>
    </row>
    <row r="35" spans="1:10">
      <c r="A35" s="96">
        <v>1835</v>
      </c>
      <c r="B35" s="97" t="s">
        <v>132</v>
      </c>
      <c r="C35" t="s">
        <v>4</v>
      </c>
      <c r="D35" s="6">
        <v>0.08</v>
      </c>
      <c r="E35" s="90">
        <f t="shared" ref="E35:E39" si="17">+J26</f>
        <v>0</v>
      </c>
      <c r="F35" s="92">
        <f>+'GEA FA Continuity'!F36</f>
        <v>0</v>
      </c>
      <c r="G35" s="92">
        <f t="shared" ref="G35:G39" si="18">+E35*D35</f>
        <v>0</v>
      </c>
      <c r="H35" s="92">
        <f t="shared" ref="H35:H39" si="19">+F35*D35/2</f>
        <v>0</v>
      </c>
      <c r="I35" s="92">
        <f t="shared" ref="I35:I39" si="20">+G35+H35</f>
        <v>0</v>
      </c>
      <c r="J35" s="90">
        <f t="shared" ref="J35:J39" si="21">+E35+F35-I35</f>
        <v>0</v>
      </c>
    </row>
    <row r="36" spans="1:10">
      <c r="A36" s="96">
        <v>1845</v>
      </c>
      <c r="B36" s="97" t="s">
        <v>133</v>
      </c>
      <c r="C36" t="s">
        <v>4</v>
      </c>
      <c r="D36" s="6">
        <v>0.08</v>
      </c>
      <c r="E36" s="90">
        <f t="shared" si="17"/>
        <v>0</v>
      </c>
      <c r="F36" s="92">
        <f>+'GEA FA Continuity'!F37</f>
        <v>0</v>
      </c>
      <c r="G36" s="92">
        <f t="shared" si="18"/>
        <v>0</v>
      </c>
      <c r="H36" s="92">
        <f t="shared" si="19"/>
        <v>0</v>
      </c>
      <c r="I36" s="92">
        <f t="shared" si="20"/>
        <v>0</v>
      </c>
      <c r="J36" s="90">
        <f t="shared" si="21"/>
        <v>0</v>
      </c>
    </row>
    <row r="37" spans="1:10">
      <c r="A37" s="96">
        <v>1850</v>
      </c>
      <c r="B37" s="97" t="s">
        <v>134</v>
      </c>
      <c r="C37" t="s">
        <v>4</v>
      </c>
      <c r="D37" s="6">
        <v>0.08</v>
      </c>
      <c r="E37" s="90">
        <f t="shared" si="17"/>
        <v>0</v>
      </c>
      <c r="F37" s="92">
        <f>+'GEA FA Continuity'!F38</f>
        <v>0</v>
      </c>
      <c r="G37" s="92">
        <f t="shared" si="18"/>
        <v>0</v>
      </c>
      <c r="H37" s="92">
        <f t="shared" si="19"/>
        <v>0</v>
      </c>
      <c r="I37" s="92">
        <f t="shared" si="20"/>
        <v>0</v>
      </c>
      <c r="J37" s="90">
        <f t="shared" si="21"/>
        <v>0</v>
      </c>
    </row>
    <row r="38" spans="1:10">
      <c r="A38" s="96">
        <v>1855</v>
      </c>
      <c r="B38" s="98" t="s">
        <v>135</v>
      </c>
      <c r="C38" t="s">
        <v>4</v>
      </c>
      <c r="D38" s="6">
        <v>0.08</v>
      </c>
      <c r="E38" s="90">
        <f t="shared" si="17"/>
        <v>0</v>
      </c>
      <c r="F38" s="92">
        <f>+'GEA FA Continuity'!F39</f>
        <v>0</v>
      </c>
      <c r="G38" s="92">
        <f t="shared" si="18"/>
        <v>0</v>
      </c>
      <c r="H38" s="92">
        <f t="shared" si="19"/>
        <v>0</v>
      </c>
      <c r="I38" s="92">
        <f t="shared" si="20"/>
        <v>0</v>
      </c>
      <c r="J38" s="90">
        <f t="shared" si="21"/>
        <v>0</v>
      </c>
    </row>
    <row r="39" spans="1:10">
      <c r="A39" s="96">
        <v>1980</v>
      </c>
      <c r="B39" s="98" t="s">
        <v>136</v>
      </c>
      <c r="C39" t="s">
        <v>4</v>
      </c>
      <c r="D39" s="6">
        <v>0.08</v>
      </c>
      <c r="E39" s="90">
        <f t="shared" si="17"/>
        <v>0</v>
      </c>
      <c r="F39" s="92">
        <f>+'GEA FA Continuity'!F40</f>
        <v>0</v>
      </c>
      <c r="G39" s="92">
        <f t="shared" si="18"/>
        <v>0</v>
      </c>
      <c r="H39" s="92">
        <f t="shared" si="19"/>
        <v>0</v>
      </c>
      <c r="I39" s="92">
        <f t="shared" si="20"/>
        <v>0</v>
      </c>
      <c r="J39" s="90">
        <f t="shared" si="21"/>
        <v>0</v>
      </c>
    </row>
    <row r="40" spans="1:10" ht="13.5" thickBot="1">
      <c r="E40" s="91">
        <f>SUM(E34:E39)</f>
        <v>0</v>
      </c>
      <c r="F40" s="91">
        <f t="shared" ref="F40:J40" si="22">SUM(F34:F39)</f>
        <v>0</v>
      </c>
      <c r="G40" s="91">
        <f t="shared" si="22"/>
        <v>0</v>
      </c>
      <c r="H40" s="91">
        <f t="shared" si="22"/>
        <v>0</v>
      </c>
      <c r="I40" s="91">
        <f t="shared" si="22"/>
        <v>0</v>
      </c>
      <c r="J40" s="91">
        <f t="shared" si="22"/>
        <v>0</v>
      </c>
    </row>
    <row r="41" spans="1:10" ht="13.5" thickTop="1"/>
    <row r="42" spans="1:10">
      <c r="C42" s="4" t="s">
        <v>3</v>
      </c>
      <c r="D42" s="4" t="s">
        <v>5</v>
      </c>
      <c r="E42" s="128" t="s">
        <v>6</v>
      </c>
      <c r="F42" s="129" t="s">
        <v>109</v>
      </c>
      <c r="G42" s="128" t="s">
        <v>8</v>
      </c>
      <c r="H42" s="128" t="s">
        <v>110</v>
      </c>
      <c r="I42" s="128" t="s">
        <v>111</v>
      </c>
      <c r="J42" s="128" t="s">
        <v>7</v>
      </c>
    </row>
    <row r="43" spans="1:10">
      <c r="A43" s="96">
        <v>1830</v>
      </c>
      <c r="B43" s="97" t="s">
        <v>131</v>
      </c>
      <c r="C43" t="s">
        <v>4</v>
      </c>
      <c r="D43" s="6">
        <v>0.08</v>
      </c>
      <c r="E43" s="90">
        <f>+J34</f>
        <v>0</v>
      </c>
      <c r="F43" s="92">
        <f>+'GEA FA Continuity'!F44</f>
        <v>18800</v>
      </c>
      <c r="G43" s="92">
        <f>+E43*D43</f>
        <v>0</v>
      </c>
      <c r="H43" s="92">
        <f>+F43*D43/2</f>
        <v>752</v>
      </c>
      <c r="I43" s="92">
        <f>+G43+H43</f>
        <v>752</v>
      </c>
      <c r="J43" s="90">
        <f>+E43+F43-I43</f>
        <v>18048</v>
      </c>
    </row>
    <row r="44" spans="1:10">
      <c r="A44" s="96">
        <v>1835</v>
      </c>
      <c r="B44" s="97" t="s">
        <v>132</v>
      </c>
      <c r="C44" t="s">
        <v>4</v>
      </c>
      <c r="D44" s="6">
        <v>0.08</v>
      </c>
      <c r="E44" s="90">
        <f t="shared" ref="E44:E48" si="23">+J35</f>
        <v>0</v>
      </c>
      <c r="F44" s="92">
        <f>+'GEA FA Continuity'!F45</f>
        <v>18800</v>
      </c>
      <c r="G44" s="92">
        <f t="shared" ref="G44:G48" si="24">+E44*D44</f>
        <v>0</v>
      </c>
      <c r="H44" s="92">
        <f t="shared" ref="H44:H48" si="25">+F44*D44/2</f>
        <v>752</v>
      </c>
      <c r="I44" s="92">
        <f t="shared" ref="I44:I48" si="26">+G44+H44</f>
        <v>752</v>
      </c>
      <c r="J44" s="90">
        <f t="shared" ref="J44:J48" si="27">+E44+F44-I44</f>
        <v>18048</v>
      </c>
    </row>
    <row r="45" spans="1:10">
      <c r="A45" s="96">
        <v>1845</v>
      </c>
      <c r="B45" s="97" t="s">
        <v>133</v>
      </c>
      <c r="C45" t="s">
        <v>4</v>
      </c>
      <c r="D45" s="6">
        <v>0.08</v>
      </c>
      <c r="E45" s="90">
        <f t="shared" si="23"/>
        <v>0</v>
      </c>
      <c r="F45" s="92">
        <f>+'GEA FA Continuity'!F46</f>
        <v>18800</v>
      </c>
      <c r="G45" s="92">
        <f t="shared" si="24"/>
        <v>0</v>
      </c>
      <c r="H45" s="92">
        <f t="shared" si="25"/>
        <v>752</v>
      </c>
      <c r="I45" s="92">
        <f t="shared" si="26"/>
        <v>752</v>
      </c>
      <c r="J45" s="90">
        <f t="shared" si="27"/>
        <v>18048</v>
      </c>
    </row>
    <row r="46" spans="1:10">
      <c r="A46" s="96">
        <v>1850</v>
      </c>
      <c r="B46" s="97" t="s">
        <v>134</v>
      </c>
      <c r="C46" t="s">
        <v>4</v>
      </c>
      <c r="D46" s="6">
        <v>0.08</v>
      </c>
      <c r="E46" s="90">
        <f t="shared" si="23"/>
        <v>0</v>
      </c>
      <c r="F46" s="92">
        <f>+'GEA FA Continuity'!F47</f>
        <v>18800</v>
      </c>
      <c r="G46" s="92">
        <f t="shared" si="24"/>
        <v>0</v>
      </c>
      <c r="H46" s="92">
        <f t="shared" si="25"/>
        <v>752</v>
      </c>
      <c r="I46" s="92">
        <f t="shared" si="26"/>
        <v>752</v>
      </c>
      <c r="J46" s="90">
        <f t="shared" si="27"/>
        <v>18048</v>
      </c>
    </row>
    <row r="47" spans="1:10">
      <c r="A47" s="96">
        <v>1855</v>
      </c>
      <c r="B47" s="98" t="s">
        <v>135</v>
      </c>
      <c r="C47" t="s">
        <v>4</v>
      </c>
      <c r="D47" s="6">
        <v>0.08</v>
      </c>
      <c r="E47" s="90">
        <f t="shared" si="23"/>
        <v>0</v>
      </c>
      <c r="F47" s="92">
        <f>+'GEA FA Continuity'!F48</f>
        <v>0</v>
      </c>
      <c r="G47" s="92">
        <f t="shared" si="24"/>
        <v>0</v>
      </c>
      <c r="H47" s="92">
        <f t="shared" si="25"/>
        <v>0</v>
      </c>
      <c r="I47" s="92">
        <f t="shared" si="26"/>
        <v>0</v>
      </c>
      <c r="J47" s="90">
        <f t="shared" si="27"/>
        <v>0</v>
      </c>
    </row>
    <row r="48" spans="1:10">
      <c r="A48" s="96">
        <v>1980</v>
      </c>
      <c r="B48" s="98" t="s">
        <v>136</v>
      </c>
      <c r="C48" t="s">
        <v>4</v>
      </c>
      <c r="D48" s="6">
        <v>0.08</v>
      </c>
      <c r="E48" s="90">
        <f t="shared" si="23"/>
        <v>0</v>
      </c>
      <c r="F48" s="92">
        <f>+'GEA FA Continuity'!F49</f>
        <v>0</v>
      </c>
      <c r="G48" s="92">
        <f t="shared" si="24"/>
        <v>0</v>
      </c>
      <c r="H48" s="92">
        <f t="shared" si="25"/>
        <v>0</v>
      </c>
      <c r="I48" s="92">
        <f t="shared" si="26"/>
        <v>0</v>
      </c>
      <c r="J48" s="90">
        <f t="shared" si="27"/>
        <v>0</v>
      </c>
    </row>
    <row r="49" spans="5:10" ht="13.5" thickBot="1">
      <c r="E49" s="91">
        <f>SUM(E43:E48)</f>
        <v>0</v>
      </c>
      <c r="F49" s="91">
        <f t="shared" ref="F49" si="28">SUM(F43:F48)</f>
        <v>75200</v>
      </c>
      <c r="G49" s="91">
        <f t="shared" ref="G49" si="29">SUM(G43:G48)</f>
        <v>0</v>
      </c>
      <c r="H49" s="91">
        <f t="shared" ref="H49" si="30">SUM(H43:H48)</f>
        <v>3008</v>
      </c>
      <c r="I49" s="91">
        <f t="shared" ref="I49" si="31">SUM(I43:I48)</f>
        <v>3008</v>
      </c>
      <c r="J49" s="91">
        <f t="shared" ref="J49" si="32">SUM(J43:J48)</f>
        <v>72192</v>
      </c>
    </row>
    <row r="50" spans="5:10" ht="13.5" thickTop="1"/>
    <row r="51" spans="5:10">
      <c r="I51" s="90">
        <f>+I13+I22+I31+I40+I49</f>
        <v>3008</v>
      </c>
      <c r="J51" s="90">
        <f>+J13+J22+J31+J40+J49</f>
        <v>72192</v>
      </c>
    </row>
  </sheetData>
  <phoneticPr fontId="3" type="noConversion"/>
  <pageMargins left="0.75" right="0.75" top="1" bottom="1" header="0.5" footer="0.5"/>
  <pageSetup scale="5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H17" sqref="H17"/>
    </sheetView>
  </sheetViews>
  <sheetFormatPr defaultRowHeight="15"/>
  <cols>
    <col min="1" max="1" width="34.7109375" style="99" bestFit="1" customWidth="1"/>
    <col min="2" max="7" width="15" style="99" customWidth="1"/>
    <col min="8" max="16384" width="9.140625" style="99"/>
  </cols>
  <sheetData>
    <row r="1" spans="1:8" ht="15.75" thickBot="1">
      <c r="A1" s="139" t="s">
        <v>172</v>
      </c>
      <c r="B1" s="139"/>
      <c r="C1" s="139"/>
      <c r="D1" s="105"/>
      <c r="E1" s="105"/>
      <c r="F1" s="105"/>
      <c r="G1" s="105"/>
      <c r="H1" s="105"/>
    </row>
    <row r="2" spans="1:8" ht="33" thickTop="1" thickBot="1">
      <c r="A2" s="107" t="s">
        <v>166</v>
      </c>
      <c r="B2" s="111" t="s">
        <v>171</v>
      </c>
      <c r="C2" s="111" t="s">
        <v>170</v>
      </c>
      <c r="D2" s="105"/>
      <c r="E2" s="105"/>
      <c r="F2" s="105"/>
      <c r="G2" s="105"/>
      <c r="H2" s="105"/>
    </row>
    <row r="3" spans="1:8" ht="16.5" thickTop="1" thickBot="1">
      <c r="A3" s="104" t="s">
        <v>164</v>
      </c>
      <c r="B3" s="110">
        <v>0.83</v>
      </c>
      <c r="C3" s="110">
        <v>0.17</v>
      </c>
      <c r="D3" s="105"/>
      <c r="E3" s="105"/>
      <c r="F3" s="105"/>
      <c r="G3" s="105"/>
      <c r="H3" s="105"/>
    </row>
    <row r="4" spans="1:8" ht="15.75" thickBot="1">
      <c r="A4" s="101" t="s">
        <v>156</v>
      </c>
      <c r="B4" s="108">
        <v>0.94</v>
      </c>
      <c r="C4" s="108">
        <v>0.06</v>
      </c>
      <c r="D4" s="105"/>
      <c r="E4" s="105"/>
      <c r="F4" s="105"/>
      <c r="G4" s="105"/>
      <c r="H4" s="105"/>
    </row>
    <row r="5" spans="1:8" ht="15.75" thickBot="1">
      <c r="A5" s="101" t="s">
        <v>163</v>
      </c>
      <c r="B5" s="108">
        <v>0.94</v>
      </c>
      <c r="C5" s="108">
        <v>0.06</v>
      </c>
      <c r="D5" s="105"/>
      <c r="E5" s="105"/>
      <c r="F5" s="105"/>
      <c r="G5" s="105"/>
      <c r="H5" s="105"/>
    </row>
    <row r="6" spans="1:8" ht="15.75" thickBot="1">
      <c r="A6" s="101" t="s">
        <v>158</v>
      </c>
      <c r="B6" s="109">
        <v>0</v>
      </c>
      <c r="C6" s="108">
        <v>1</v>
      </c>
      <c r="D6" s="105"/>
      <c r="E6" s="105"/>
      <c r="F6" s="105"/>
      <c r="G6" s="105"/>
      <c r="H6" s="105"/>
    </row>
    <row r="7" spans="1:8">
      <c r="A7" s="105"/>
      <c r="B7" s="105"/>
      <c r="C7" s="105"/>
      <c r="D7" s="105"/>
      <c r="E7" s="105"/>
      <c r="F7" s="105"/>
      <c r="G7" s="105"/>
      <c r="H7" s="105"/>
    </row>
    <row r="8" spans="1:8" ht="15.75" thickBot="1">
      <c r="A8" s="105" t="s">
        <v>169</v>
      </c>
      <c r="B8" s="105"/>
      <c r="C8" s="105"/>
      <c r="D8" s="105"/>
      <c r="E8" s="105"/>
      <c r="F8" s="105"/>
      <c r="G8" s="105"/>
      <c r="H8" s="105"/>
    </row>
    <row r="9" spans="1:8" ht="33.75" customHeight="1" thickTop="1" thickBot="1">
      <c r="A9" s="107" t="s">
        <v>166</v>
      </c>
      <c r="B9" s="106" t="s">
        <v>150</v>
      </c>
      <c r="C9" s="106" t="s">
        <v>151</v>
      </c>
      <c r="D9" s="106" t="s">
        <v>165</v>
      </c>
      <c r="E9" s="106" t="s">
        <v>113</v>
      </c>
      <c r="F9" s="106" t="s">
        <v>114</v>
      </c>
      <c r="G9" s="106" t="s">
        <v>128</v>
      </c>
      <c r="H9" s="105"/>
    </row>
    <row r="10" spans="1:8" ht="16.5" thickTop="1" thickBot="1">
      <c r="A10" s="104" t="s">
        <v>164</v>
      </c>
      <c r="B10" s="102"/>
      <c r="C10" s="102"/>
      <c r="D10" s="102"/>
      <c r="E10" s="102"/>
      <c r="F10" s="102"/>
      <c r="G10" s="102">
        <f>SUM(B10:F10)</f>
        <v>0</v>
      </c>
      <c r="H10" s="105"/>
    </row>
    <row r="11" spans="1:8" ht="15.75" thickBot="1">
      <c r="A11" s="101" t="s">
        <v>156</v>
      </c>
      <c r="B11" s="103"/>
      <c r="C11" s="103"/>
      <c r="D11" s="103"/>
      <c r="E11" s="103"/>
      <c r="F11" s="103">
        <v>80000</v>
      </c>
      <c r="G11" s="102">
        <f>SUM(B11:F11)</f>
        <v>80000</v>
      </c>
      <c r="H11" s="105"/>
    </row>
    <row r="12" spans="1:8" ht="15.75" thickBot="1">
      <c r="A12" s="101" t="s">
        <v>163</v>
      </c>
      <c r="B12" s="103"/>
      <c r="C12" s="103"/>
      <c r="D12" s="103"/>
      <c r="E12" s="103"/>
      <c r="F12" s="103"/>
      <c r="G12" s="102">
        <f>SUM(B12:F12)</f>
        <v>0</v>
      </c>
      <c r="H12" s="105"/>
    </row>
    <row r="13" spans="1:8" ht="15.75" thickBot="1">
      <c r="A13" s="101" t="s">
        <v>158</v>
      </c>
      <c r="B13" s="103">
        <v>640568.05999999994</v>
      </c>
      <c r="C13" s="103"/>
      <c r="D13" s="103"/>
      <c r="E13" s="103">
        <v>23000</v>
      </c>
      <c r="F13" s="103"/>
      <c r="G13" s="102">
        <f>SUM(B13:F13)</f>
        <v>663568.05999999994</v>
      </c>
      <c r="H13" s="105"/>
    </row>
    <row r="14" spans="1:8" ht="15.75" thickBot="1">
      <c r="A14" s="101" t="s">
        <v>128</v>
      </c>
      <c r="B14" s="100">
        <f t="shared" ref="B14:G14" si="0">SUM(B10:B13)</f>
        <v>640568.05999999994</v>
      </c>
      <c r="C14" s="100">
        <f t="shared" si="0"/>
        <v>0</v>
      </c>
      <c r="D14" s="100">
        <f t="shared" si="0"/>
        <v>0</v>
      </c>
      <c r="E14" s="100">
        <f t="shared" si="0"/>
        <v>23000</v>
      </c>
      <c r="F14" s="100">
        <f t="shared" si="0"/>
        <v>80000</v>
      </c>
      <c r="G14" s="100">
        <f t="shared" si="0"/>
        <v>743568.05999999994</v>
      </c>
      <c r="H14" s="105"/>
    </row>
    <row r="15" spans="1:8">
      <c r="A15" s="105"/>
      <c r="B15" s="105"/>
      <c r="C15" s="105"/>
      <c r="D15" s="105"/>
      <c r="E15" s="105"/>
      <c r="F15" s="105"/>
      <c r="G15" s="105"/>
      <c r="H15" s="105"/>
    </row>
    <row r="16" spans="1:8" ht="15.75" thickBot="1">
      <c r="A16" s="105" t="s">
        <v>168</v>
      </c>
      <c r="B16" s="105"/>
      <c r="C16" s="105"/>
      <c r="D16" s="105"/>
      <c r="E16" s="105"/>
      <c r="F16" s="105"/>
      <c r="G16" s="105"/>
      <c r="H16" s="105"/>
    </row>
    <row r="17" spans="1:8" ht="33" thickTop="1" thickBot="1">
      <c r="A17" s="107" t="s">
        <v>166</v>
      </c>
      <c r="B17" s="106" t="s">
        <v>150</v>
      </c>
      <c r="C17" s="106" t="s">
        <v>151</v>
      </c>
      <c r="D17" s="106" t="s">
        <v>165</v>
      </c>
      <c r="E17" s="106" t="s">
        <v>113</v>
      </c>
      <c r="F17" s="106" t="s">
        <v>114</v>
      </c>
      <c r="G17" s="106" t="s">
        <v>128</v>
      </c>
      <c r="H17" s="105"/>
    </row>
    <row r="18" spans="1:8" ht="16.5" thickTop="1" thickBot="1">
      <c r="A18" s="104" t="s">
        <v>164</v>
      </c>
      <c r="B18" s="102"/>
      <c r="C18" s="102"/>
      <c r="D18" s="102"/>
      <c r="E18" s="102"/>
      <c r="F18" s="102"/>
      <c r="G18" s="102">
        <f>SUM(B18:F18)</f>
        <v>0</v>
      </c>
      <c r="H18" s="105"/>
    </row>
    <row r="19" spans="1:8" ht="15.75" thickBot="1">
      <c r="A19" s="101" t="s">
        <v>156</v>
      </c>
      <c r="B19" s="103"/>
      <c r="C19" s="103"/>
      <c r="D19" s="103"/>
      <c r="E19" s="103">
        <v>119307</v>
      </c>
      <c r="F19" s="103">
        <v>144000</v>
      </c>
      <c r="G19" s="102">
        <f>SUM(B19:F19)</f>
        <v>263307</v>
      </c>
      <c r="H19" s="105"/>
    </row>
    <row r="20" spans="1:8" ht="15.75" thickBot="1">
      <c r="A20" s="101" t="s">
        <v>163</v>
      </c>
      <c r="B20" s="103"/>
      <c r="C20" s="103"/>
      <c r="D20" s="103"/>
      <c r="E20" s="103"/>
      <c r="F20" s="103"/>
      <c r="G20" s="102">
        <f>SUM(B20:F20)</f>
        <v>0</v>
      </c>
      <c r="H20" s="105"/>
    </row>
    <row r="21" spans="1:8" ht="15.75" thickBot="1">
      <c r="A21" s="101" t="s">
        <v>158</v>
      </c>
      <c r="B21" s="103"/>
      <c r="C21" s="103"/>
      <c r="D21" s="103"/>
      <c r="E21" s="103">
        <v>3000</v>
      </c>
      <c r="F21" s="103">
        <v>12000</v>
      </c>
      <c r="G21" s="102">
        <f>SUM(B21:F21)</f>
        <v>15000</v>
      </c>
      <c r="H21" s="105"/>
    </row>
    <row r="22" spans="1:8" ht="15.75" thickBot="1">
      <c r="A22" s="101" t="s">
        <v>128</v>
      </c>
      <c r="B22" s="100">
        <f t="shared" ref="B22:G22" si="1">SUM(B18:B21)</f>
        <v>0</v>
      </c>
      <c r="C22" s="100">
        <f t="shared" si="1"/>
        <v>0</v>
      </c>
      <c r="D22" s="100">
        <f t="shared" si="1"/>
        <v>0</v>
      </c>
      <c r="E22" s="100">
        <f t="shared" si="1"/>
        <v>122307</v>
      </c>
      <c r="F22" s="100">
        <f t="shared" si="1"/>
        <v>156000</v>
      </c>
      <c r="G22" s="100">
        <f t="shared" si="1"/>
        <v>278307</v>
      </c>
      <c r="H22" s="105"/>
    </row>
    <row r="23" spans="1:8">
      <c r="A23" s="105"/>
      <c r="B23" s="105"/>
      <c r="C23" s="105"/>
      <c r="D23" s="105"/>
      <c r="E23" s="105"/>
      <c r="F23" s="105"/>
      <c r="G23" s="105"/>
      <c r="H23" s="105"/>
    </row>
    <row r="24" spans="1:8" ht="15.75" thickBot="1">
      <c r="A24" s="105" t="s">
        <v>167</v>
      </c>
      <c r="B24" s="105"/>
      <c r="C24" s="105"/>
      <c r="D24" s="105"/>
      <c r="E24" s="105"/>
      <c r="F24" s="105"/>
      <c r="G24" s="105"/>
      <c r="H24" s="105"/>
    </row>
    <row r="25" spans="1:8" ht="33" thickTop="1" thickBot="1">
      <c r="A25" s="107" t="s">
        <v>166</v>
      </c>
      <c r="B25" s="106" t="s">
        <v>150</v>
      </c>
      <c r="C25" s="106" t="s">
        <v>151</v>
      </c>
      <c r="D25" s="106" t="s">
        <v>165</v>
      </c>
      <c r="E25" s="106" t="s">
        <v>113</v>
      </c>
      <c r="F25" s="106" t="s">
        <v>114</v>
      </c>
      <c r="G25" s="106" t="s">
        <v>128</v>
      </c>
      <c r="H25" s="105"/>
    </row>
    <row r="26" spans="1:8" ht="16.5" thickTop="1" thickBot="1">
      <c r="A26" s="104" t="s">
        <v>164</v>
      </c>
      <c r="B26" s="102"/>
      <c r="C26" s="102"/>
      <c r="D26" s="102"/>
      <c r="E26" s="102"/>
      <c r="F26" s="102"/>
      <c r="G26" s="102">
        <f>SUM(B26:F26)</f>
        <v>0</v>
      </c>
    </row>
    <row r="27" spans="1:8" ht="15.75" thickBot="1">
      <c r="A27" s="101" t="s">
        <v>156</v>
      </c>
      <c r="B27" s="103"/>
      <c r="C27" s="103"/>
      <c r="D27" s="103"/>
      <c r="E27" s="103"/>
      <c r="F27" s="103">
        <v>974</v>
      </c>
      <c r="G27" s="102">
        <f>SUM(B27:F27)</f>
        <v>974</v>
      </c>
    </row>
    <row r="28" spans="1:8" ht="15.75" thickBot="1">
      <c r="A28" s="101" t="s">
        <v>163</v>
      </c>
      <c r="B28" s="103"/>
      <c r="C28" s="103"/>
      <c r="D28" s="103"/>
      <c r="E28" s="103"/>
      <c r="F28" s="103"/>
      <c r="G28" s="102">
        <f>SUM(B28:F28)</f>
        <v>0</v>
      </c>
    </row>
    <row r="29" spans="1:8" ht="15.75" thickBot="1">
      <c r="A29" s="101" t="s">
        <v>158</v>
      </c>
      <c r="B29" s="103">
        <v>16251.884466666666</v>
      </c>
      <c r="C29" s="103">
        <v>32503.768933333333</v>
      </c>
      <c r="D29" s="103">
        <v>32503.768933333333</v>
      </c>
      <c r="E29" s="103">
        <v>32733.768933333333</v>
      </c>
      <c r="F29" s="103">
        <v>32963.578457142903</v>
      </c>
      <c r="G29" s="102">
        <f>SUM(B29:F29)</f>
        <v>146956.76972380956</v>
      </c>
    </row>
    <row r="30" spans="1:8" ht="15.75" thickBot="1">
      <c r="A30" s="101" t="s">
        <v>128</v>
      </c>
      <c r="B30" s="100">
        <f t="shared" ref="B30:G30" si="2">SUM(B26:B29)</f>
        <v>16251.884466666666</v>
      </c>
      <c r="C30" s="100">
        <f t="shared" si="2"/>
        <v>32503.768933333333</v>
      </c>
      <c r="D30" s="100">
        <f t="shared" si="2"/>
        <v>32503.768933333333</v>
      </c>
      <c r="E30" s="100">
        <f t="shared" si="2"/>
        <v>32733.768933333333</v>
      </c>
      <c r="F30" s="100">
        <f t="shared" si="2"/>
        <v>33937.578457142903</v>
      </c>
      <c r="G30" s="100">
        <f t="shared" si="2"/>
        <v>147930.76972380956</v>
      </c>
    </row>
    <row r="32" spans="1:8">
      <c r="B32" s="133"/>
      <c r="C32" s="133"/>
      <c r="D32" s="133"/>
      <c r="E32" s="133"/>
      <c r="F32" s="133"/>
      <c r="G32" s="133"/>
    </row>
    <row r="33" spans="2:7">
      <c r="B33" s="133"/>
      <c r="C33" s="133"/>
      <c r="D33" s="133"/>
      <c r="E33" s="133"/>
      <c r="F33" s="133"/>
      <c r="G33" s="133"/>
    </row>
    <row r="34" spans="2:7">
      <c r="B34" s="133"/>
      <c r="C34" s="133"/>
      <c r="D34" s="133"/>
      <c r="E34" s="133"/>
      <c r="F34" s="133"/>
      <c r="G34" s="133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zoomScale="70" zoomScaleNormal="7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G45" sqref="G45"/>
    </sheetView>
  </sheetViews>
  <sheetFormatPr defaultRowHeight="15"/>
  <cols>
    <col min="1" max="1" width="37" style="99" customWidth="1"/>
    <col min="2" max="16" width="12" style="99" customWidth="1"/>
    <col min="17" max="19" width="13.5703125" style="99" customWidth="1"/>
    <col min="20" max="16384" width="9.140625" style="99"/>
  </cols>
  <sheetData>
    <row r="1" spans="1:19" ht="24" thickBot="1">
      <c r="A1" s="140" t="s">
        <v>183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ht="15.75" customHeight="1" thickBot="1">
      <c r="A2" s="144" t="s">
        <v>149</v>
      </c>
      <c r="B2" s="146" t="s">
        <v>181</v>
      </c>
      <c r="C2" s="142"/>
      <c r="D2" s="147"/>
      <c r="E2" s="148" t="s">
        <v>182</v>
      </c>
      <c r="F2" s="142"/>
      <c r="G2" s="143"/>
      <c r="H2" s="141" t="s">
        <v>152</v>
      </c>
      <c r="I2" s="142"/>
      <c r="J2" s="143"/>
      <c r="K2" s="141" t="s">
        <v>113</v>
      </c>
      <c r="L2" s="142"/>
      <c r="M2" s="143"/>
      <c r="N2" s="141" t="s">
        <v>114</v>
      </c>
      <c r="O2" s="142"/>
      <c r="P2" s="143"/>
      <c r="Q2" s="141" t="s">
        <v>173</v>
      </c>
      <c r="R2" s="142"/>
      <c r="S2" s="143"/>
    </row>
    <row r="3" spans="1:19" ht="15.75" thickBot="1">
      <c r="A3" s="145"/>
      <c r="B3" s="117" t="s">
        <v>153</v>
      </c>
      <c r="C3" s="117" t="s">
        <v>154</v>
      </c>
      <c r="D3" s="117" t="s">
        <v>128</v>
      </c>
      <c r="E3" s="117" t="s">
        <v>153</v>
      </c>
      <c r="F3" s="117" t="s">
        <v>154</v>
      </c>
      <c r="G3" s="117" t="s">
        <v>128</v>
      </c>
      <c r="H3" s="117" t="s">
        <v>153</v>
      </c>
      <c r="I3" s="117" t="s">
        <v>154</v>
      </c>
      <c r="J3" s="117" t="s">
        <v>128</v>
      </c>
      <c r="K3" s="117" t="s">
        <v>153</v>
      </c>
      <c r="L3" s="117" t="s">
        <v>154</v>
      </c>
      <c r="M3" s="117" t="s">
        <v>128</v>
      </c>
      <c r="N3" s="117" t="s">
        <v>153</v>
      </c>
      <c r="O3" s="117" t="s">
        <v>154</v>
      </c>
      <c r="P3" s="117" t="s">
        <v>128</v>
      </c>
      <c r="Q3" s="117" t="s">
        <v>153</v>
      </c>
      <c r="R3" s="117" t="s">
        <v>154</v>
      </c>
      <c r="S3" s="117" t="s">
        <v>128</v>
      </c>
    </row>
    <row r="4" spans="1:19" ht="15.75" thickBot="1">
      <c r="A4" s="116" t="s">
        <v>155</v>
      </c>
      <c r="B4" s="115">
        <v>0</v>
      </c>
      <c r="C4" s="114">
        <v>0</v>
      </c>
      <c r="D4" s="114">
        <f>+B4+C4</f>
        <v>0</v>
      </c>
      <c r="E4" s="114">
        <v>161850</v>
      </c>
      <c r="F4" s="114">
        <v>33150</v>
      </c>
      <c r="G4" s="114">
        <f>+E4+F4</f>
        <v>195000</v>
      </c>
      <c r="H4" s="114">
        <v>0</v>
      </c>
      <c r="I4" s="114">
        <v>0</v>
      </c>
      <c r="J4" s="114">
        <f>+H4+I4</f>
        <v>0</v>
      </c>
      <c r="K4" s="114">
        <v>0</v>
      </c>
      <c r="L4" s="114">
        <v>0</v>
      </c>
      <c r="M4" s="114">
        <f>+K4+L4</f>
        <v>0</v>
      </c>
      <c r="N4" s="114">
        <v>0</v>
      </c>
      <c r="O4" s="114">
        <v>0</v>
      </c>
      <c r="P4" s="114">
        <f>+N4+O4</f>
        <v>0</v>
      </c>
      <c r="Q4" s="114">
        <f>+B4+E4+H4+K4+N4</f>
        <v>161850</v>
      </c>
      <c r="R4" s="114">
        <f>+C4+F4+I4+L4+O4</f>
        <v>33150</v>
      </c>
      <c r="S4" s="114">
        <f>+Q4+R4</f>
        <v>195000</v>
      </c>
    </row>
    <row r="5" spans="1:19" ht="15.75" thickBot="1">
      <c r="A5" s="116" t="s">
        <v>156</v>
      </c>
      <c r="B5" s="115">
        <v>270720</v>
      </c>
      <c r="C5" s="114">
        <v>17280</v>
      </c>
      <c r="D5" s="114">
        <f>+B5+C5</f>
        <v>288000</v>
      </c>
      <c r="E5" s="114">
        <v>92120</v>
      </c>
      <c r="F5" s="114">
        <v>5880</v>
      </c>
      <c r="G5" s="114">
        <f>+E5+F5</f>
        <v>98000</v>
      </c>
      <c r="H5" s="114">
        <v>0</v>
      </c>
      <c r="I5" s="114">
        <v>0</v>
      </c>
      <c r="J5" s="114">
        <f>+H5+I5</f>
        <v>0</v>
      </c>
      <c r="K5" s="114">
        <v>0</v>
      </c>
      <c r="L5" s="114">
        <v>0</v>
      </c>
      <c r="M5" s="114">
        <f>+K5+L5</f>
        <v>0</v>
      </c>
      <c r="N5" s="114">
        <v>0</v>
      </c>
      <c r="O5" s="114">
        <v>0</v>
      </c>
      <c r="P5" s="114">
        <f>+N5+O5</f>
        <v>0</v>
      </c>
      <c r="Q5" s="114">
        <f t="shared" ref="Q5:R7" si="0">+B5+E5+H5+K5+N5</f>
        <v>362840</v>
      </c>
      <c r="R5" s="114">
        <f t="shared" si="0"/>
        <v>23160</v>
      </c>
      <c r="S5" s="114">
        <f>+Q5+R5</f>
        <v>386000</v>
      </c>
    </row>
    <row r="6" spans="1:19" ht="15.75" thickBot="1">
      <c r="A6" s="116" t="s">
        <v>157</v>
      </c>
      <c r="B6" s="115">
        <v>653300</v>
      </c>
      <c r="C6" s="114">
        <v>41700</v>
      </c>
      <c r="D6" s="114">
        <f>+B6+C6</f>
        <v>695000</v>
      </c>
      <c r="E6" s="114">
        <v>366600</v>
      </c>
      <c r="F6" s="114">
        <v>23400</v>
      </c>
      <c r="G6" s="114">
        <f>+E6+F6</f>
        <v>390000</v>
      </c>
      <c r="H6" s="114">
        <v>0</v>
      </c>
      <c r="I6" s="114">
        <v>0</v>
      </c>
      <c r="J6" s="114">
        <f>+H6+I6</f>
        <v>0</v>
      </c>
      <c r="K6" s="114">
        <v>0</v>
      </c>
      <c r="L6" s="114">
        <v>0</v>
      </c>
      <c r="M6" s="114">
        <f>+K6+L6</f>
        <v>0</v>
      </c>
      <c r="N6" s="114">
        <v>0</v>
      </c>
      <c r="O6" s="114">
        <v>0</v>
      </c>
      <c r="P6" s="114">
        <f>+N6+O6</f>
        <v>0</v>
      </c>
      <c r="Q6" s="114">
        <f t="shared" si="0"/>
        <v>1019900</v>
      </c>
      <c r="R6" s="114">
        <f t="shared" si="0"/>
        <v>65100</v>
      </c>
      <c r="S6" s="114">
        <f>+Q6+R6</f>
        <v>1085000</v>
      </c>
    </row>
    <row r="7" spans="1:19" ht="15.75" thickBot="1">
      <c r="A7" s="116" t="s">
        <v>158</v>
      </c>
      <c r="B7" s="115">
        <v>0</v>
      </c>
      <c r="C7" s="114">
        <v>20000</v>
      </c>
      <c r="D7" s="114">
        <f>+B7+C7</f>
        <v>20000</v>
      </c>
      <c r="E7" s="114">
        <v>0</v>
      </c>
      <c r="F7" s="114">
        <v>341000</v>
      </c>
      <c r="G7" s="114">
        <f>+E7+F7</f>
        <v>341000</v>
      </c>
      <c r="H7" s="114">
        <v>0</v>
      </c>
      <c r="I7" s="114">
        <v>0</v>
      </c>
      <c r="J7" s="114">
        <f>+H7+I7</f>
        <v>0</v>
      </c>
      <c r="K7" s="114">
        <v>0</v>
      </c>
      <c r="L7" s="114">
        <v>0</v>
      </c>
      <c r="M7" s="114">
        <f>+K7+L7</f>
        <v>0</v>
      </c>
      <c r="N7" s="114">
        <v>0</v>
      </c>
      <c r="O7" s="114">
        <v>0</v>
      </c>
      <c r="P7" s="114">
        <f>+N7+O7</f>
        <v>0</v>
      </c>
      <c r="Q7" s="114">
        <f t="shared" si="0"/>
        <v>0</v>
      </c>
      <c r="R7" s="114">
        <f t="shared" si="0"/>
        <v>361000</v>
      </c>
      <c r="S7" s="114">
        <f>+Q7+R7</f>
        <v>361000</v>
      </c>
    </row>
    <row r="8" spans="1:19" ht="15.75" thickBot="1">
      <c r="A8" s="113" t="s">
        <v>159</v>
      </c>
      <c r="B8" s="112">
        <f t="shared" ref="B8:P8" si="1">SUM(B4:B7)</f>
        <v>924020</v>
      </c>
      <c r="C8" s="112">
        <f t="shared" si="1"/>
        <v>78980</v>
      </c>
      <c r="D8" s="112">
        <f t="shared" si="1"/>
        <v>1003000</v>
      </c>
      <c r="E8" s="112">
        <f t="shared" si="1"/>
        <v>620570</v>
      </c>
      <c r="F8" s="112">
        <f t="shared" si="1"/>
        <v>403430</v>
      </c>
      <c r="G8" s="112">
        <f t="shared" si="1"/>
        <v>1024000</v>
      </c>
      <c r="H8" s="112">
        <f t="shared" si="1"/>
        <v>0</v>
      </c>
      <c r="I8" s="112">
        <f t="shared" si="1"/>
        <v>0</v>
      </c>
      <c r="J8" s="112">
        <f t="shared" si="1"/>
        <v>0</v>
      </c>
      <c r="K8" s="112">
        <f t="shared" si="1"/>
        <v>0</v>
      </c>
      <c r="L8" s="112">
        <f t="shared" si="1"/>
        <v>0</v>
      </c>
      <c r="M8" s="112">
        <f t="shared" si="1"/>
        <v>0</v>
      </c>
      <c r="N8" s="112">
        <f t="shared" si="1"/>
        <v>0</v>
      </c>
      <c r="O8" s="112">
        <f t="shared" si="1"/>
        <v>0</v>
      </c>
      <c r="P8" s="112">
        <f t="shared" si="1"/>
        <v>0</v>
      </c>
      <c r="Q8" s="112">
        <f t="shared" ref="Q8" si="2">SUM(Q4:Q7)</f>
        <v>1544590</v>
      </c>
      <c r="R8" s="112">
        <f t="shared" ref="R8" si="3">SUM(R4:R7)</f>
        <v>482410</v>
      </c>
      <c r="S8" s="112">
        <f t="shared" ref="S8" si="4">SUM(S4:S7)</f>
        <v>2027000</v>
      </c>
    </row>
    <row r="9" spans="1:19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</row>
    <row r="10" spans="1:19" ht="24" thickBot="1">
      <c r="A10" s="149" t="s">
        <v>160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  <row r="11" spans="1:19" ht="15.75" customHeight="1" thickBot="1">
      <c r="A11" s="144" t="s">
        <v>149</v>
      </c>
      <c r="B11" s="146" t="s">
        <v>150</v>
      </c>
      <c r="C11" s="142"/>
      <c r="D11" s="147"/>
      <c r="E11" s="148" t="s">
        <v>151</v>
      </c>
      <c r="F11" s="142"/>
      <c r="G11" s="143"/>
      <c r="H11" s="141" t="s">
        <v>152</v>
      </c>
      <c r="I11" s="142"/>
      <c r="J11" s="143"/>
      <c r="K11" s="141" t="s">
        <v>113</v>
      </c>
      <c r="L11" s="142"/>
      <c r="M11" s="143"/>
      <c r="N11" s="141" t="s">
        <v>114</v>
      </c>
      <c r="O11" s="142"/>
      <c r="P11" s="143"/>
      <c r="Q11" s="141" t="s">
        <v>173</v>
      </c>
      <c r="R11" s="142"/>
      <c r="S11" s="143"/>
    </row>
    <row r="12" spans="1:19" ht="15.75" thickBot="1">
      <c r="A12" s="145"/>
      <c r="B12" s="117" t="s">
        <v>153</v>
      </c>
      <c r="C12" s="117" t="s">
        <v>154</v>
      </c>
      <c r="D12" s="117" t="s">
        <v>128</v>
      </c>
      <c r="E12" s="117" t="s">
        <v>153</v>
      </c>
      <c r="F12" s="117" t="s">
        <v>154</v>
      </c>
      <c r="G12" s="117" t="s">
        <v>128</v>
      </c>
      <c r="H12" s="117" t="s">
        <v>153</v>
      </c>
      <c r="I12" s="117" t="s">
        <v>154</v>
      </c>
      <c r="J12" s="117" t="s">
        <v>128</v>
      </c>
      <c r="K12" s="117" t="s">
        <v>153</v>
      </c>
      <c r="L12" s="117" t="s">
        <v>154</v>
      </c>
      <c r="M12" s="117" t="s">
        <v>128</v>
      </c>
      <c r="N12" s="117" t="s">
        <v>153</v>
      </c>
      <c r="O12" s="117" t="s">
        <v>154</v>
      </c>
      <c r="P12" s="117" t="s">
        <v>128</v>
      </c>
      <c r="Q12" s="117" t="s">
        <v>153</v>
      </c>
      <c r="R12" s="117" t="s">
        <v>154</v>
      </c>
      <c r="S12" s="117" t="s">
        <v>128</v>
      </c>
    </row>
    <row r="13" spans="1:19" ht="15.75" thickBot="1">
      <c r="A13" s="116" t="s">
        <v>155</v>
      </c>
      <c r="B13" s="115">
        <f>+'Capital, OMA &amp; Dep''n'!B3*'Cost Responsibility'!D13</f>
        <v>0</v>
      </c>
      <c r="C13" s="114">
        <f>+D13*'Capital, OMA &amp; Dep''n'!C3</f>
        <v>0</v>
      </c>
      <c r="D13" s="114">
        <f>+'Capital, OMA &amp; Dep''n'!B10</f>
        <v>0</v>
      </c>
      <c r="E13" s="115">
        <f>+G13*'Capital, OMA &amp; Dep''n'!B3</f>
        <v>0</v>
      </c>
      <c r="F13" s="114">
        <f>+G13*'Capital, OMA &amp; Dep''n'!C3</f>
        <v>0</v>
      </c>
      <c r="G13" s="114">
        <f>+'Capital, OMA &amp; Dep''n'!C10</f>
        <v>0</v>
      </c>
      <c r="H13" s="114">
        <f>+J13*'Capital, OMA &amp; Dep''n'!B3</f>
        <v>0</v>
      </c>
      <c r="I13" s="114">
        <f>+J13*'Capital, OMA &amp; Dep''n'!C3</f>
        <v>0</v>
      </c>
      <c r="J13" s="114">
        <f>+'Capital, OMA &amp; Dep''n'!D10</f>
        <v>0</v>
      </c>
      <c r="K13" s="114">
        <f>+'Capital, OMA &amp; Dep''n'!B3*'Cost Responsibility'!M13</f>
        <v>0</v>
      </c>
      <c r="L13" s="114">
        <f>+M13*'Capital, OMA &amp; Dep''n'!C3</f>
        <v>0</v>
      </c>
      <c r="M13" s="114">
        <f>+'Capital, OMA &amp; Dep''n'!E10</f>
        <v>0</v>
      </c>
      <c r="N13" s="114">
        <f>+P13*'Capital, OMA &amp; Dep''n'!B3</f>
        <v>0</v>
      </c>
      <c r="O13" s="114">
        <f>+P13*'Capital, OMA &amp; Dep''n'!C3</f>
        <v>0</v>
      </c>
      <c r="P13" s="114">
        <f>+'Capital, OMA &amp; Dep''n'!F10</f>
        <v>0</v>
      </c>
      <c r="Q13" s="114">
        <f>+B13+E13+H13+K13+N13</f>
        <v>0</v>
      </c>
      <c r="R13" s="114">
        <f>+C13+F13+I13+L13+O13</f>
        <v>0</v>
      </c>
      <c r="S13" s="114">
        <f>+Q13+R13</f>
        <v>0</v>
      </c>
    </row>
    <row r="14" spans="1:19" ht="15.75" thickBot="1">
      <c r="A14" s="116" t="s">
        <v>156</v>
      </c>
      <c r="B14" s="115">
        <f>+'Capital, OMA &amp; Dep''n'!B4*'Cost Responsibility'!D14</f>
        <v>0</v>
      </c>
      <c r="C14" s="114">
        <f>+D14*'Capital, OMA &amp; Dep''n'!C4</f>
        <v>0</v>
      </c>
      <c r="D14" s="114">
        <f>+'Capital, OMA &amp; Dep''n'!B11</f>
        <v>0</v>
      </c>
      <c r="E14" s="115">
        <f>+G14*'Capital, OMA &amp; Dep''n'!B4</f>
        <v>0</v>
      </c>
      <c r="F14" s="114">
        <f>+G14*'Capital, OMA &amp; Dep''n'!C4</f>
        <v>0</v>
      </c>
      <c r="G14" s="114">
        <f>+'Capital, OMA &amp; Dep''n'!C11</f>
        <v>0</v>
      </c>
      <c r="H14" s="114">
        <f>+J14*'Capital, OMA &amp; Dep''n'!B4</f>
        <v>0</v>
      </c>
      <c r="I14" s="114">
        <f>+J14*'Capital, OMA &amp; Dep''n'!C4</f>
        <v>0</v>
      </c>
      <c r="J14" s="114">
        <f>+'Capital, OMA &amp; Dep''n'!D11</f>
        <v>0</v>
      </c>
      <c r="K14" s="114">
        <f>+'Capital, OMA &amp; Dep''n'!B4*'Cost Responsibility'!M14</f>
        <v>0</v>
      </c>
      <c r="L14" s="114">
        <f>+M14*'Capital, OMA &amp; Dep''n'!C4</f>
        <v>0</v>
      </c>
      <c r="M14" s="114">
        <f>+'Capital, OMA &amp; Dep''n'!E11</f>
        <v>0</v>
      </c>
      <c r="N14" s="114">
        <f>+P14*'Capital, OMA &amp; Dep''n'!B4</f>
        <v>75200</v>
      </c>
      <c r="O14" s="114">
        <f>+P14*'Capital, OMA &amp; Dep''n'!C4</f>
        <v>4800</v>
      </c>
      <c r="P14" s="114">
        <f>+'Capital, OMA &amp; Dep''n'!F11</f>
        <v>80000</v>
      </c>
      <c r="Q14" s="114">
        <f t="shared" ref="Q14:Q16" si="5">+B14+E14+H14+K14+N14</f>
        <v>75200</v>
      </c>
      <c r="R14" s="114">
        <f t="shared" ref="R14:R16" si="6">+C14+F14+I14+L14+O14</f>
        <v>4800</v>
      </c>
      <c r="S14" s="114">
        <f>+Q14+R14</f>
        <v>80000</v>
      </c>
    </row>
    <row r="15" spans="1:19" ht="15.75" thickBot="1">
      <c r="A15" s="116" t="s">
        <v>157</v>
      </c>
      <c r="B15" s="115">
        <f>+'Capital, OMA &amp; Dep''n'!B5*'Cost Responsibility'!D15</f>
        <v>0</v>
      </c>
      <c r="C15" s="114">
        <f>+D15*'Capital, OMA &amp; Dep''n'!C5</f>
        <v>0</v>
      </c>
      <c r="D15" s="114">
        <f>+'Capital, OMA &amp; Dep''n'!B12</f>
        <v>0</v>
      </c>
      <c r="E15" s="115">
        <f>+G15*'Capital, OMA &amp; Dep''n'!B5</f>
        <v>0</v>
      </c>
      <c r="F15" s="114">
        <f>+G15*'Capital, OMA &amp; Dep''n'!C5</f>
        <v>0</v>
      </c>
      <c r="G15" s="114">
        <f>+'Capital, OMA &amp; Dep''n'!C12</f>
        <v>0</v>
      </c>
      <c r="H15" s="114">
        <f>+J15*'Capital, OMA &amp; Dep''n'!B5</f>
        <v>0</v>
      </c>
      <c r="I15" s="114">
        <f>+J15*'Capital, OMA &amp; Dep''n'!C5</f>
        <v>0</v>
      </c>
      <c r="J15" s="114">
        <f>+'Capital, OMA &amp; Dep''n'!D12</f>
        <v>0</v>
      </c>
      <c r="K15" s="114">
        <f>+'Capital, OMA &amp; Dep''n'!B5*'Cost Responsibility'!M15</f>
        <v>0</v>
      </c>
      <c r="L15" s="114">
        <f>+M15*'Capital, OMA &amp; Dep''n'!C5</f>
        <v>0</v>
      </c>
      <c r="M15" s="114">
        <f>+'Capital, OMA &amp; Dep''n'!E12</f>
        <v>0</v>
      </c>
      <c r="N15" s="114">
        <f>+P15*'Capital, OMA &amp; Dep''n'!B5</f>
        <v>0</v>
      </c>
      <c r="O15" s="114">
        <f>+P15*'Capital, OMA &amp; Dep''n'!C5</f>
        <v>0</v>
      </c>
      <c r="P15" s="114">
        <f>+'Capital, OMA &amp; Dep''n'!F12</f>
        <v>0</v>
      </c>
      <c r="Q15" s="114">
        <f t="shared" si="5"/>
        <v>0</v>
      </c>
      <c r="R15" s="114">
        <f t="shared" si="6"/>
        <v>0</v>
      </c>
      <c r="S15" s="114">
        <f>+Q15+R15</f>
        <v>0</v>
      </c>
    </row>
    <row r="16" spans="1:19" ht="15.75" thickBot="1">
      <c r="A16" s="116" t="s">
        <v>158</v>
      </c>
      <c r="B16" s="115">
        <f>+'Capital, OMA &amp; Dep''n'!B6*'Cost Responsibility'!D16</f>
        <v>0</v>
      </c>
      <c r="C16" s="114">
        <f>+D16*'Capital, OMA &amp; Dep''n'!C6</f>
        <v>640568.05999999994</v>
      </c>
      <c r="D16" s="114">
        <f>+'Capital, OMA &amp; Dep''n'!B13</f>
        <v>640568.05999999994</v>
      </c>
      <c r="E16" s="115">
        <f>+G16*'Capital, OMA &amp; Dep''n'!B6</f>
        <v>0</v>
      </c>
      <c r="F16" s="114">
        <f>+G16*'Capital, OMA &amp; Dep''n'!C6</f>
        <v>0</v>
      </c>
      <c r="G16" s="114">
        <f>+'Capital, OMA &amp; Dep''n'!C13</f>
        <v>0</v>
      </c>
      <c r="H16" s="114">
        <f>+J16*'Capital, OMA &amp; Dep''n'!B6</f>
        <v>0</v>
      </c>
      <c r="I16" s="114">
        <f>+J16*'Capital, OMA &amp; Dep''n'!C6</f>
        <v>0</v>
      </c>
      <c r="J16" s="114">
        <f>+'Capital, OMA &amp; Dep''n'!D13</f>
        <v>0</v>
      </c>
      <c r="K16" s="114">
        <f>+'Capital, OMA &amp; Dep''n'!B6*'Cost Responsibility'!M16</f>
        <v>0</v>
      </c>
      <c r="L16" s="114">
        <f>+M16*'Capital, OMA &amp; Dep''n'!C6</f>
        <v>23000</v>
      </c>
      <c r="M16" s="114">
        <f>+'Capital, OMA &amp; Dep''n'!E13</f>
        <v>23000</v>
      </c>
      <c r="N16" s="114">
        <f>+P16*'Capital, OMA &amp; Dep''n'!B6</f>
        <v>0</v>
      </c>
      <c r="O16" s="114">
        <f>+P16*'Capital, OMA &amp; Dep''n'!C6</f>
        <v>0</v>
      </c>
      <c r="P16" s="114">
        <f>+'Capital, OMA &amp; Dep''n'!F13</f>
        <v>0</v>
      </c>
      <c r="Q16" s="114">
        <f t="shared" si="5"/>
        <v>0</v>
      </c>
      <c r="R16" s="114">
        <f t="shared" si="6"/>
        <v>663568.05999999994</v>
      </c>
      <c r="S16" s="114">
        <f>+Q16+R16</f>
        <v>663568.05999999994</v>
      </c>
    </row>
    <row r="17" spans="1:19" ht="15.75" thickBot="1">
      <c r="A17" s="113" t="s">
        <v>159</v>
      </c>
      <c r="B17" s="112">
        <f t="shared" ref="B17:P17" si="7">SUM(B13:B16)</f>
        <v>0</v>
      </c>
      <c r="C17" s="112">
        <f t="shared" si="7"/>
        <v>640568.05999999994</v>
      </c>
      <c r="D17" s="112">
        <f t="shared" si="7"/>
        <v>640568.05999999994</v>
      </c>
      <c r="E17" s="112">
        <f t="shared" si="7"/>
        <v>0</v>
      </c>
      <c r="F17" s="112">
        <f t="shared" si="7"/>
        <v>0</v>
      </c>
      <c r="G17" s="112">
        <f t="shared" si="7"/>
        <v>0</v>
      </c>
      <c r="H17" s="112">
        <f t="shared" si="7"/>
        <v>0</v>
      </c>
      <c r="I17" s="112">
        <f t="shared" si="7"/>
        <v>0</v>
      </c>
      <c r="J17" s="112">
        <f t="shared" si="7"/>
        <v>0</v>
      </c>
      <c r="K17" s="112">
        <f t="shared" si="7"/>
        <v>0</v>
      </c>
      <c r="L17" s="112">
        <f t="shared" si="7"/>
        <v>23000</v>
      </c>
      <c r="M17" s="112">
        <f t="shared" si="7"/>
        <v>23000</v>
      </c>
      <c r="N17" s="112">
        <f t="shared" si="7"/>
        <v>75200</v>
      </c>
      <c r="O17" s="112">
        <f t="shared" si="7"/>
        <v>4800</v>
      </c>
      <c r="P17" s="112">
        <f t="shared" si="7"/>
        <v>80000</v>
      </c>
      <c r="Q17" s="112">
        <f t="shared" ref="Q17" si="8">SUM(Q13:Q16)</f>
        <v>75200</v>
      </c>
      <c r="R17" s="112">
        <f t="shared" ref="R17" si="9">SUM(R13:R16)</f>
        <v>668368.05999999994</v>
      </c>
      <c r="S17" s="112">
        <f t="shared" ref="S17" si="10">SUM(S13:S16)</f>
        <v>743568.05999999994</v>
      </c>
    </row>
    <row r="19" spans="1:19" ht="24" thickBot="1">
      <c r="A19" s="149" t="s">
        <v>161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</row>
    <row r="20" spans="1:19" ht="15.75" customHeight="1" thickBot="1">
      <c r="A20" s="144" t="s">
        <v>149</v>
      </c>
      <c r="B20" s="146" t="s">
        <v>150</v>
      </c>
      <c r="C20" s="142"/>
      <c r="D20" s="147"/>
      <c r="E20" s="148" t="s">
        <v>151</v>
      </c>
      <c r="F20" s="142"/>
      <c r="G20" s="143"/>
      <c r="H20" s="141" t="s">
        <v>152</v>
      </c>
      <c r="I20" s="142"/>
      <c r="J20" s="143"/>
      <c r="K20" s="141" t="s">
        <v>113</v>
      </c>
      <c r="L20" s="142"/>
      <c r="M20" s="143"/>
      <c r="N20" s="141" t="s">
        <v>114</v>
      </c>
      <c r="O20" s="142"/>
      <c r="P20" s="143"/>
      <c r="Q20" s="141" t="s">
        <v>173</v>
      </c>
      <c r="R20" s="142"/>
      <c r="S20" s="143"/>
    </row>
    <row r="21" spans="1:19" ht="15.75" thickBot="1">
      <c r="A21" s="145"/>
      <c r="B21" s="117" t="s">
        <v>153</v>
      </c>
      <c r="C21" s="117" t="s">
        <v>154</v>
      </c>
      <c r="D21" s="117" t="s">
        <v>128</v>
      </c>
      <c r="E21" s="117" t="s">
        <v>153</v>
      </c>
      <c r="F21" s="117" t="s">
        <v>154</v>
      </c>
      <c r="G21" s="117" t="s">
        <v>128</v>
      </c>
      <c r="H21" s="117" t="s">
        <v>153</v>
      </c>
      <c r="I21" s="117" t="s">
        <v>154</v>
      </c>
      <c r="J21" s="117" t="s">
        <v>128</v>
      </c>
      <c r="K21" s="117" t="s">
        <v>153</v>
      </c>
      <c r="L21" s="117" t="s">
        <v>154</v>
      </c>
      <c r="M21" s="117" t="s">
        <v>128</v>
      </c>
      <c r="N21" s="117" t="s">
        <v>153</v>
      </c>
      <c r="O21" s="117" t="s">
        <v>154</v>
      </c>
      <c r="P21" s="117" t="s">
        <v>128</v>
      </c>
      <c r="Q21" s="117" t="s">
        <v>153</v>
      </c>
      <c r="R21" s="117" t="s">
        <v>154</v>
      </c>
      <c r="S21" s="117" t="s">
        <v>128</v>
      </c>
    </row>
    <row r="22" spans="1:19" ht="15.75" thickBot="1">
      <c r="A22" s="116" t="s">
        <v>155</v>
      </c>
      <c r="B22" s="115">
        <f>+D22*'Capital, OMA &amp; Dep''n'!$B$3</f>
        <v>0</v>
      </c>
      <c r="C22" s="114">
        <f>+D22*'Capital, OMA &amp; Dep''n'!$C$3</f>
        <v>0</v>
      </c>
      <c r="D22" s="114">
        <f>+'Capital, OMA &amp; Dep''n'!B18</f>
        <v>0</v>
      </c>
      <c r="E22" s="115">
        <f>+G22*'Capital, OMA &amp; Dep''n'!$B$3</f>
        <v>0</v>
      </c>
      <c r="F22" s="114">
        <f>+G22*'Capital, OMA &amp; Dep''n'!$C$3</f>
        <v>0</v>
      </c>
      <c r="G22" s="114">
        <f>+'Capital, OMA &amp; Dep''n'!C18</f>
        <v>0</v>
      </c>
      <c r="H22" s="115">
        <f>+J22*'Capital, OMA &amp; Dep''n'!$B$3</f>
        <v>0</v>
      </c>
      <c r="I22" s="114">
        <f>+J22*'Capital, OMA &amp; Dep''n'!$C$3</f>
        <v>0</v>
      </c>
      <c r="J22" s="114">
        <f>+'Capital, OMA &amp; Dep''n'!D18</f>
        <v>0</v>
      </c>
      <c r="K22" s="115">
        <f>+M22*'Capital, OMA &amp; Dep''n'!$B$3</f>
        <v>0</v>
      </c>
      <c r="L22" s="114">
        <f>+M22*'Capital, OMA &amp; Dep''n'!$C$3</f>
        <v>0</v>
      </c>
      <c r="M22" s="114">
        <f>+'Capital, OMA &amp; Dep''n'!E18</f>
        <v>0</v>
      </c>
      <c r="N22" s="115">
        <f>+P22*'Capital, OMA &amp; Dep''n'!$B$3</f>
        <v>0</v>
      </c>
      <c r="O22" s="114">
        <f>+P22*'Capital, OMA &amp; Dep''n'!$C$3</f>
        <v>0</v>
      </c>
      <c r="P22" s="114">
        <f>+'Capital, OMA &amp; Dep''n'!F18</f>
        <v>0</v>
      </c>
      <c r="Q22" s="114">
        <f>+B22+E22+H22+K22+N22</f>
        <v>0</v>
      </c>
      <c r="R22" s="114">
        <f>+C22+F22+I22+L22+O22</f>
        <v>0</v>
      </c>
      <c r="S22" s="114">
        <f>+Q22+R22</f>
        <v>0</v>
      </c>
    </row>
    <row r="23" spans="1:19" ht="15.75" thickBot="1">
      <c r="A23" s="116" t="s">
        <v>156</v>
      </c>
      <c r="B23" s="115">
        <f>+D23*'Capital, OMA &amp; Dep''n'!$B$4</f>
        <v>0</v>
      </c>
      <c r="C23" s="114">
        <f>+D23*'Capital, OMA &amp; Dep''n'!$C$4</f>
        <v>0</v>
      </c>
      <c r="D23" s="114">
        <f>+'Capital, OMA &amp; Dep''n'!B19</f>
        <v>0</v>
      </c>
      <c r="E23" s="115">
        <f>+G23*'Capital, OMA &amp; Dep''n'!$B$4</f>
        <v>0</v>
      </c>
      <c r="F23" s="114">
        <f>+G23*'Capital, OMA &amp; Dep''n'!$C$4</f>
        <v>0</v>
      </c>
      <c r="G23" s="114">
        <f>+'Capital, OMA &amp; Dep''n'!C19</f>
        <v>0</v>
      </c>
      <c r="H23" s="115">
        <f>+J23*'Capital, OMA &amp; Dep''n'!$B$4</f>
        <v>0</v>
      </c>
      <c r="I23" s="114">
        <f>+J23*'Capital, OMA &amp; Dep''n'!$C$4</f>
        <v>0</v>
      </c>
      <c r="J23" s="114">
        <f>+'Capital, OMA &amp; Dep''n'!D19</f>
        <v>0</v>
      </c>
      <c r="K23" s="115">
        <f>+M23*'Capital, OMA &amp; Dep''n'!$B$4</f>
        <v>112148.57999999999</v>
      </c>
      <c r="L23" s="114">
        <f>+M23*'Capital, OMA &amp; Dep''n'!$C$4</f>
        <v>7158.42</v>
      </c>
      <c r="M23" s="114">
        <f>+'Capital, OMA &amp; Dep''n'!E19</f>
        <v>119307</v>
      </c>
      <c r="N23" s="115">
        <f>+P23*'Capital, OMA &amp; Dep''n'!$B$4</f>
        <v>135360</v>
      </c>
      <c r="O23" s="114">
        <f>+P23*'Capital, OMA &amp; Dep''n'!$C$4</f>
        <v>8640</v>
      </c>
      <c r="P23" s="114">
        <f>+'Capital, OMA &amp; Dep''n'!F19</f>
        <v>144000</v>
      </c>
      <c r="Q23" s="114">
        <f t="shared" ref="Q23:Q25" si="11">+B23+E23+H23+K23+N23</f>
        <v>247508.58</v>
      </c>
      <c r="R23" s="114">
        <f t="shared" ref="R23:R25" si="12">+C23+F23+I23+L23+O23</f>
        <v>15798.42</v>
      </c>
      <c r="S23" s="114">
        <f>+Q23+R23</f>
        <v>263307</v>
      </c>
    </row>
    <row r="24" spans="1:19" ht="15.75" thickBot="1">
      <c r="A24" s="116" t="s">
        <v>157</v>
      </c>
      <c r="B24" s="115">
        <f>+D24*'Capital, OMA &amp; Dep''n'!$B$5</f>
        <v>0</v>
      </c>
      <c r="C24" s="114">
        <f>+D24*'Capital, OMA &amp; Dep''n'!$C$5</f>
        <v>0</v>
      </c>
      <c r="D24" s="114">
        <f>+'Capital, OMA &amp; Dep''n'!B20</f>
        <v>0</v>
      </c>
      <c r="E24" s="115">
        <f>+G24*'Capital, OMA &amp; Dep''n'!$B$5</f>
        <v>0</v>
      </c>
      <c r="F24" s="114">
        <f>+G24*'Capital, OMA &amp; Dep''n'!$C$5</f>
        <v>0</v>
      </c>
      <c r="G24" s="114">
        <f>+'Capital, OMA &amp; Dep''n'!C20</f>
        <v>0</v>
      </c>
      <c r="H24" s="115">
        <f>+J24*'Capital, OMA &amp; Dep''n'!$B$5</f>
        <v>0</v>
      </c>
      <c r="I24" s="114">
        <f>+J24*'Capital, OMA &amp; Dep''n'!$C$5</f>
        <v>0</v>
      </c>
      <c r="J24" s="114">
        <f>+'Capital, OMA &amp; Dep''n'!D20</f>
        <v>0</v>
      </c>
      <c r="K24" s="115">
        <f>+M24*'Capital, OMA &amp; Dep''n'!$B$5</f>
        <v>0</v>
      </c>
      <c r="L24" s="114">
        <f>+M24*'Capital, OMA &amp; Dep''n'!$C$5</f>
        <v>0</v>
      </c>
      <c r="M24" s="114">
        <f>+'Capital, OMA &amp; Dep''n'!E20</f>
        <v>0</v>
      </c>
      <c r="N24" s="115">
        <f>+P24*'Capital, OMA &amp; Dep''n'!$B$5</f>
        <v>0</v>
      </c>
      <c r="O24" s="114">
        <f>+P24*'Capital, OMA &amp; Dep''n'!$C$5</f>
        <v>0</v>
      </c>
      <c r="P24" s="114">
        <f>+'Capital, OMA &amp; Dep''n'!F20</f>
        <v>0</v>
      </c>
      <c r="Q24" s="114">
        <f t="shared" si="11"/>
        <v>0</v>
      </c>
      <c r="R24" s="114">
        <f t="shared" si="12"/>
        <v>0</v>
      </c>
      <c r="S24" s="114">
        <f>+Q24+R24</f>
        <v>0</v>
      </c>
    </row>
    <row r="25" spans="1:19" ht="15.75" thickBot="1">
      <c r="A25" s="116" t="s">
        <v>158</v>
      </c>
      <c r="B25" s="115">
        <f>+D25*'Capital, OMA &amp; Dep''n'!$B$6</f>
        <v>0</v>
      </c>
      <c r="C25" s="114">
        <f>+D25*'Capital, OMA &amp; Dep''n'!$C$6</f>
        <v>0</v>
      </c>
      <c r="D25" s="114">
        <f>+'Capital, OMA &amp; Dep''n'!B21</f>
        <v>0</v>
      </c>
      <c r="E25" s="115">
        <f>+G25*'Capital, OMA &amp; Dep''n'!$B$6</f>
        <v>0</v>
      </c>
      <c r="F25" s="114">
        <f>+G25*'Capital, OMA &amp; Dep''n'!$C$6</f>
        <v>0</v>
      </c>
      <c r="G25" s="114">
        <f>+'Capital, OMA &amp; Dep''n'!C21</f>
        <v>0</v>
      </c>
      <c r="H25" s="115">
        <f>+J25*'Capital, OMA &amp; Dep''n'!$B$6</f>
        <v>0</v>
      </c>
      <c r="I25" s="114">
        <f>+J25*'Capital, OMA &amp; Dep''n'!$C$6</f>
        <v>0</v>
      </c>
      <c r="J25" s="114">
        <f>+'Capital, OMA &amp; Dep''n'!D21</f>
        <v>0</v>
      </c>
      <c r="K25" s="115">
        <f>+M25*'Capital, OMA &amp; Dep''n'!$B$6</f>
        <v>0</v>
      </c>
      <c r="L25" s="114">
        <f>+M25*'Capital, OMA &amp; Dep''n'!$C$6</f>
        <v>3000</v>
      </c>
      <c r="M25" s="114">
        <f>+'Capital, OMA &amp; Dep''n'!E21</f>
        <v>3000</v>
      </c>
      <c r="N25" s="115">
        <f>+P25*'Capital, OMA &amp; Dep''n'!$B$6</f>
        <v>0</v>
      </c>
      <c r="O25" s="114">
        <f>+P25*'Capital, OMA &amp; Dep''n'!$C$6</f>
        <v>12000</v>
      </c>
      <c r="P25" s="114">
        <f>+'Capital, OMA &amp; Dep''n'!F21</f>
        <v>12000</v>
      </c>
      <c r="Q25" s="114">
        <f t="shared" si="11"/>
        <v>0</v>
      </c>
      <c r="R25" s="114">
        <f t="shared" si="12"/>
        <v>15000</v>
      </c>
      <c r="S25" s="114">
        <f>+Q25+R25</f>
        <v>15000</v>
      </c>
    </row>
    <row r="26" spans="1:19" ht="15.75" thickBot="1">
      <c r="A26" s="113" t="s">
        <v>159</v>
      </c>
      <c r="B26" s="112">
        <f t="shared" ref="B26:P26" si="13">SUM(B22:B25)</f>
        <v>0</v>
      </c>
      <c r="C26" s="112">
        <f t="shared" si="13"/>
        <v>0</v>
      </c>
      <c r="D26" s="112">
        <f t="shared" si="13"/>
        <v>0</v>
      </c>
      <c r="E26" s="112">
        <f t="shared" si="13"/>
        <v>0</v>
      </c>
      <c r="F26" s="112">
        <f t="shared" si="13"/>
        <v>0</v>
      </c>
      <c r="G26" s="112">
        <f t="shared" si="13"/>
        <v>0</v>
      </c>
      <c r="H26" s="112">
        <f t="shared" si="13"/>
        <v>0</v>
      </c>
      <c r="I26" s="112">
        <f t="shared" si="13"/>
        <v>0</v>
      </c>
      <c r="J26" s="112">
        <f t="shared" si="13"/>
        <v>0</v>
      </c>
      <c r="K26" s="112">
        <f t="shared" si="13"/>
        <v>112148.57999999999</v>
      </c>
      <c r="L26" s="112">
        <f t="shared" si="13"/>
        <v>10158.42</v>
      </c>
      <c r="M26" s="112">
        <f t="shared" si="13"/>
        <v>122307</v>
      </c>
      <c r="N26" s="112">
        <f t="shared" si="13"/>
        <v>135360</v>
      </c>
      <c r="O26" s="112">
        <f t="shared" si="13"/>
        <v>20640</v>
      </c>
      <c r="P26" s="112">
        <f t="shared" si="13"/>
        <v>156000</v>
      </c>
      <c r="Q26" s="112">
        <f t="shared" ref="Q26" si="14">SUM(Q22:Q25)</f>
        <v>247508.58</v>
      </c>
      <c r="R26" s="112">
        <f t="shared" ref="R26" si="15">SUM(R22:R25)</f>
        <v>30798.42</v>
      </c>
      <c r="S26" s="112">
        <f t="shared" ref="S26" si="16">SUM(S22:S25)</f>
        <v>278307</v>
      </c>
    </row>
    <row r="28" spans="1:19" ht="24" thickBot="1">
      <c r="A28" s="149" t="s">
        <v>162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</row>
    <row r="29" spans="1:19" ht="15.75" customHeight="1" thickBot="1">
      <c r="A29" s="144" t="s">
        <v>149</v>
      </c>
      <c r="B29" s="146" t="s">
        <v>150</v>
      </c>
      <c r="C29" s="142"/>
      <c r="D29" s="147"/>
      <c r="E29" s="148" t="s">
        <v>151</v>
      </c>
      <c r="F29" s="142"/>
      <c r="G29" s="143"/>
      <c r="H29" s="141" t="s">
        <v>152</v>
      </c>
      <c r="I29" s="142"/>
      <c r="J29" s="143"/>
      <c r="K29" s="141" t="s">
        <v>113</v>
      </c>
      <c r="L29" s="142"/>
      <c r="M29" s="143"/>
      <c r="N29" s="141" t="s">
        <v>114</v>
      </c>
      <c r="O29" s="142"/>
      <c r="P29" s="143"/>
      <c r="Q29" s="141" t="s">
        <v>173</v>
      </c>
      <c r="R29" s="142"/>
      <c r="S29" s="143"/>
    </row>
    <row r="30" spans="1:19" ht="15.75" thickBot="1">
      <c r="A30" s="145"/>
      <c r="B30" s="117" t="s">
        <v>153</v>
      </c>
      <c r="C30" s="117" t="s">
        <v>154</v>
      </c>
      <c r="D30" s="117" t="s">
        <v>128</v>
      </c>
      <c r="E30" s="117" t="s">
        <v>153</v>
      </c>
      <c r="F30" s="117" t="s">
        <v>154</v>
      </c>
      <c r="G30" s="117" t="s">
        <v>128</v>
      </c>
      <c r="H30" s="117" t="s">
        <v>153</v>
      </c>
      <c r="I30" s="117" t="s">
        <v>154</v>
      </c>
      <c r="J30" s="117" t="s">
        <v>128</v>
      </c>
      <c r="K30" s="117" t="s">
        <v>153</v>
      </c>
      <c r="L30" s="117" t="s">
        <v>154</v>
      </c>
      <c r="M30" s="117" t="s">
        <v>128</v>
      </c>
      <c r="N30" s="117" t="s">
        <v>153</v>
      </c>
      <c r="O30" s="117" t="s">
        <v>154</v>
      </c>
      <c r="P30" s="117" t="s">
        <v>128</v>
      </c>
      <c r="Q30" s="117" t="s">
        <v>153</v>
      </c>
      <c r="R30" s="117" t="s">
        <v>154</v>
      </c>
      <c r="S30" s="117" t="s">
        <v>128</v>
      </c>
    </row>
    <row r="31" spans="1:19" ht="15.75" thickBot="1">
      <c r="A31" s="116" t="s">
        <v>155</v>
      </c>
      <c r="B31" s="115">
        <f>+D31*'Capital, OMA &amp; Dep''n'!B3</f>
        <v>0</v>
      </c>
      <c r="C31" s="114">
        <f>+D31*'Capital, OMA &amp; Dep''n'!C3</f>
        <v>0</v>
      </c>
      <c r="D31" s="114">
        <f>+'Capital, OMA &amp; Dep''n'!B26</f>
        <v>0</v>
      </c>
      <c r="E31" s="115">
        <f>+G31*'Capital, OMA &amp; Dep''n'!B3</f>
        <v>0</v>
      </c>
      <c r="F31" s="114">
        <f>+G31*'Capital, OMA &amp; Dep''n'!C3</f>
        <v>0</v>
      </c>
      <c r="G31" s="114">
        <f>+'Capital, OMA &amp; Dep''n'!C26</f>
        <v>0</v>
      </c>
      <c r="H31" s="115">
        <f>+J31*'Capital, OMA &amp; Dep''n'!B3</f>
        <v>0</v>
      </c>
      <c r="I31" s="114">
        <f>+J31*'Capital, OMA &amp; Dep''n'!C3</f>
        <v>0</v>
      </c>
      <c r="J31" s="114">
        <f>+'Capital, OMA &amp; Dep''n'!D26</f>
        <v>0</v>
      </c>
      <c r="K31" s="115">
        <f>+M31*'Capital, OMA &amp; Dep''n'!B3</f>
        <v>0</v>
      </c>
      <c r="L31" s="114">
        <f>+M31*'Capital, OMA &amp; Dep''n'!C3</f>
        <v>0</v>
      </c>
      <c r="M31" s="114">
        <f>+'Capital, OMA &amp; Dep''n'!E26</f>
        <v>0</v>
      </c>
      <c r="N31" s="115">
        <f>+P31*'Capital, OMA &amp; Dep''n'!B3</f>
        <v>0</v>
      </c>
      <c r="O31" s="114">
        <f>+P31*'Capital, OMA &amp; Dep''n'!C3</f>
        <v>0</v>
      </c>
      <c r="P31" s="114">
        <f>+'Capital, OMA &amp; Dep''n'!F26</f>
        <v>0</v>
      </c>
      <c r="Q31" s="114">
        <f>+B31+E31+H31+K31+N31</f>
        <v>0</v>
      </c>
      <c r="R31" s="114">
        <f>+C31+F31+I31+L31+O31</f>
        <v>0</v>
      </c>
      <c r="S31" s="114">
        <f>+Q31+R31</f>
        <v>0</v>
      </c>
    </row>
    <row r="32" spans="1:19" ht="15.75" thickBot="1">
      <c r="A32" s="116" t="s">
        <v>156</v>
      </c>
      <c r="B32" s="115">
        <f>+D32*'Capital, OMA &amp; Dep''n'!B4</f>
        <v>0</v>
      </c>
      <c r="C32" s="114">
        <f>+D32*'Capital, OMA &amp; Dep''n'!C4</f>
        <v>0</v>
      </c>
      <c r="D32" s="114">
        <f>+'Capital, OMA &amp; Dep''n'!B27</f>
        <v>0</v>
      </c>
      <c r="E32" s="115">
        <f>+G32*'Capital, OMA &amp; Dep''n'!B4</f>
        <v>0</v>
      </c>
      <c r="F32" s="114">
        <f>+G32*'Capital, OMA &amp; Dep''n'!C4</f>
        <v>0</v>
      </c>
      <c r="G32" s="114">
        <f>+'Capital, OMA &amp; Dep''n'!C27</f>
        <v>0</v>
      </c>
      <c r="H32" s="115">
        <f>+J32*'Capital, OMA &amp; Dep''n'!B4</f>
        <v>0</v>
      </c>
      <c r="I32" s="114">
        <f>+J32*'Capital, OMA &amp; Dep''n'!C4</f>
        <v>0</v>
      </c>
      <c r="J32" s="114">
        <f>+'Capital, OMA &amp; Dep''n'!D27</f>
        <v>0</v>
      </c>
      <c r="K32" s="115">
        <f>+M32*'Capital, OMA &amp; Dep''n'!B4</f>
        <v>0</v>
      </c>
      <c r="L32" s="114">
        <f>+M32*'Capital, OMA &amp; Dep''n'!C4</f>
        <v>0</v>
      </c>
      <c r="M32" s="114">
        <f>+'Capital, OMA &amp; Dep''n'!E27</f>
        <v>0</v>
      </c>
      <c r="N32" s="115">
        <f>+P32*'Capital, OMA &amp; Dep''n'!B4</f>
        <v>915.56</v>
      </c>
      <c r="O32" s="114">
        <f>+P32*'Capital, OMA &amp; Dep''n'!C4</f>
        <v>58.44</v>
      </c>
      <c r="P32" s="114">
        <f>+'Capital, OMA &amp; Dep''n'!F27</f>
        <v>974</v>
      </c>
      <c r="Q32" s="114">
        <f t="shared" ref="Q32:Q34" si="17">+B32+E32+H32+K32+N32</f>
        <v>915.56</v>
      </c>
      <c r="R32" s="114">
        <f t="shared" ref="R32:R34" si="18">+C32+F32+I32+L32+O32</f>
        <v>58.44</v>
      </c>
      <c r="S32" s="114">
        <f>+Q32+R32</f>
        <v>974</v>
      </c>
    </row>
    <row r="33" spans="1:19" ht="15.75" thickBot="1">
      <c r="A33" s="116" t="s">
        <v>157</v>
      </c>
      <c r="B33" s="115">
        <f>+D33*'Capital, OMA &amp; Dep''n'!B5</f>
        <v>0</v>
      </c>
      <c r="C33" s="114">
        <f>+D33*'Capital, OMA &amp; Dep''n'!C5</f>
        <v>0</v>
      </c>
      <c r="D33" s="114">
        <f>+'Capital, OMA &amp; Dep''n'!B28</f>
        <v>0</v>
      </c>
      <c r="E33" s="115">
        <f>+G33*'Capital, OMA &amp; Dep''n'!B5</f>
        <v>0</v>
      </c>
      <c r="F33" s="114">
        <f>+G33*'Capital, OMA &amp; Dep''n'!C5</f>
        <v>0</v>
      </c>
      <c r="G33" s="114">
        <f>+'Capital, OMA &amp; Dep''n'!C28</f>
        <v>0</v>
      </c>
      <c r="H33" s="115">
        <f>+J33*'Capital, OMA &amp; Dep''n'!B5</f>
        <v>0</v>
      </c>
      <c r="I33" s="114">
        <f>+J33*'Capital, OMA &amp; Dep''n'!C5</f>
        <v>0</v>
      </c>
      <c r="J33" s="114">
        <f>+'Capital, OMA &amp; Dep''n'!D28</f>
        <v>0</v>
      </c>
      <c r="K33" s="115">
        <f>+M33*'Capital, OMA &amp; Dep''n'!B5</f>
        <v>0</v>
      </c>
      <c r="L33" s="114">
        <f>+M33*'Capital, OMA &amp; Dep''n'!C5</f>
        <v>0</v>
      </c>
      <c r="M33" s="114">
        <f>+'Capital, OMA &amp; Dep''n'!E28</f>
        <v>0</v>
      </c>
      <c r="N33" s="115">
        <f>+P33*'Capital, OMA &amp; Dep''n'!B5</f>
        <v>0</v>
      </c>
      <c r="O33" s="114">
        <f>+P33*'Capital, OMA &amp; Dep''n'!C5</f>
        <v>0</v>
      </c>
      <c r="P33" s="114">
        <f>+'Capital, OMA &amp; Dep''n'!F28</f>
        <v>0</v>
      </c>
      <c r="Q33" s="114">
        <f t="shared" si="17"/>
        <v>0</v>
      </c>
      <c r="R33" s="114">
        <f t="shared" si="18"/>
        <v>0</v>
      </c>
      <c r="S33" s="114">
        <f>+Q33+R33</f>
        <v>0</v>
      </c>
    </row>
    <row r="34" spans="1:19" ht="15.75" thickBot="1">
      <c r="A34" s="116" t="s">
        <v>158</v>
      </c>
      <c r="B34" s="115">
        <f>+D34*'Capital, OMA &amp; Dep''n'!B6</f>
        <v>0</v>
      </c>
      <c r="C34" s="114">
        <f>+D34*'Capital, OMA &amp; Dep''n'!C6</f>
        <v>16251.884466666666</v>
      </c>
      <c r="D34" s="114">
        <f>+'Capital, OMA &amp; Dep''n'!B29</f>
        <v>16251.884466666666</v>
      </c>
      <c r="E34" s="115">
        <f>+G34*'Capital, OMA &amp; Dep''n'!B6</f>
        <v>0</v>
      </c>
      <c r="F34" s="114">
        <f>+G34*'Capital, OMA &amp; Dep''n'!C6</f>
        <v>32503.768933333333</v>
      </c>
      <c r="G34" s="114">
        <f>+'Capital, OMA &amp; Dep''n'!C29</f>
        <v>32503.768933333333</v>
      </c>
      <c r="H34" s="115">
        <f>+J34*'Capital, OMA &amp; Dep''n'!B6</f>
        <v>0</v>
      </c>
      <c r="I34" s="114">
        <f>+J34*'Capital, OMA &amp; Dep''n'!C6</f>
        <v>32503.768933333333</v>
      </c>
      <c r="J34" s="114">
        <f>+'Capital, OMA &amp; Dep''n'!D29</f>
        <v>32503.768933333333</v>
      </c>
      <c r="K34" s="115">
        <f>+M34*'Capital, OMA &amp; Dep''n'!B6</f>
        <v>0</v>
      </c>
      <c r="L34" s="114">
        <f>+M34*'Capital, OMA &amp; Dep''n'!C6</f>
        <v>32733.768933333333</v>
      </c>
      <c r="M34" s="114">
        <f>+'Capital, OMA &amp; Dep''n'!E29</f>
        <v>32733.768933333333</v>
      </c>
      <c r="N34" s="115">
        <f>+P34*'Capital, OMA &amp; Dep''n'!B6</f>
        <v>0</v>
      </c>
      <c r="O34" s="114">
        <f>+P34*'Capital, OMA &amp; Dep''n'!C6</f>
        <v>32963.578457142903</v>
      </c>
      <c r="P34" s="114">
        <f>+'Capital, OMA &amp; Dep''n'!F29</f>
        <v>32963.578457142903</v>
      </c>
      <c r="Q34" s="114">
        <f t="shared" si="17"/>
        <v>0</v>
      </c>
      <c r="R34" s="114">
        <f t="shared" si="18"/>
        <v>146956.76972380956</v>
      </c>
      <c r="S34" s="114">
        <f>+Q34+R34</f>
        <v>146956.76972380956</v>
      </c>
    </row>
    <row r="35" spans="1:19" ht="15.75" thickBot="1">
      <c r="A35" s="113" t="s">
        <v>159</v>
      </c>
      <c r="B35" s="121">
        <f t="shared" ref="B35:P35" si="19">SUM(B31:B34)</f>
        <v>0</v>
      </c>
      <c r="C35" s="121">
        <f t="shared" si="19"/>
        <v>16251.884466666666</v>
      </c>
      <c r="D35" s="121">
        <f t="shared" si="19"/>
        <v>16251.884466666666</v>
      </c>
      <c r="E35" s="121">
        <f t="shared" si="19"/>
        <v>0</v>
      </c>
      <c r="F35" s="121">
        <f t="shared" si="19"/>
        <v>32503.768933333333</v>
      </c>
      <c r="G35" s="121">
        <f t="shared" si="19"/>
        <v>32503.768933333333</v>
      </c>
      <c r="H35" s="121">
        <f t="shared" si="19"/>
        <v>0</v>
      </c>
      <c r="I35" s="121">
        <f t="shared" si="19"/>
        <v>32503.768933333333</v>
      </c>
      <c r="J35" s="121">
        <f t="shared" si="19"/>
        <v>32503.768933333333</v>
      </c>
      <c r="K35" s="121">
        <f t="shared" si="19"/>
        <v>0</v>
      </c>
      <c r="L35" s="121">
        <f t="shared" si="19"/>
        <v>32733.768933333333</v>
      </c>
      <c r="M35" s="112">
        <f t="shared" si="19"/>
        <v>32733.768933333333</v>
      </c>
      <c r="N35" s="112">
        <f t="shared" si="19"/>
        <v>915.56</v>
      </c>
      <c r="O35" s="112">
        <f t="shared" si="19"/>
        <v>33022.018457142905</v>
      </c>
      <c r="P35" s="112">
        <f t="shared" si="19"/>
        <v>33937.578457142903</v>
      </c>
      <c r="Q35" s="112">
        <f t="shared" ref="Q35" si="20">SUM(Q31:Q34)</f>
        <v>915.56</v>
      </c>
      <c r="R35" s="112">
        <f t="shared" ref="R35" si="21">SUM(R31:R34)</f>
        <v>147015.20972380956</v>
      </c>
      <c r="S35" s="112">
        <f t="shared" ref="S35" si="22">SUM(S31:S34)</f>
        <v>147930.76972380956</v>
      </c>
    </row>
    <row r="37" spans="1:19">
      <c r="B37" s="119"/>
      <c r="C37" s="119"/>
    </row>
  </sheetData>
  <mergeCells count="32">
    <mergeCell ref="Q2:S2"/>
    <mergeCell ref="Q11:S11"/>
    <mergeCell ref="Q20:S20"/>
    <mergeCell ref="Q29:S29"/>
    <mergeCell ref="A10:S10"/>
    <mergeCell ref="A19:S19"/>
    <mergeCell ref="A28:S28"/>
    <mergeCell ref="A11:A12"/>
    <mergeCell ref="B11:D11"/>
    <mergeCell ref="E11:G11"/>
    <mergeCell ref="H11:J11"/>
    <mergeCell ref="K11:M11"/>
    <mergeCell ref="N11:P11"/>
    <mergeCell ref="E29:G29"/>
    <mergeCell ref="H29:J29"/>
    <mergeCell ref="K29:M29"/>
    <mergeCell ref="A1:S1"/>
    <mergeCell ref="N29:P29"/>
    <mergeCell ref="H2:J2"/>
    <mergeCell ref="K2:M2"/>
    <mergeCell ref="A2:A3"/>
    <mergeCell ref="B2:D2"/>
    <mergeCell ref="E2:G2"/>
    <mergeCell ref="N2:P2"/>
    <mergeCell ref="A20:A21"/>
    <mergeCell ref="B20:D20"/>
    <mergeCell ref="E20:G20"/>
    <mergeCell ref="H20:J20"/>
    <mergeCell ref="K20:M20"/>
    <mergeCell ref="N20:P20"/>
    <mergeCell ref="A29:A30"/>
    <mergeCell ref="B29:D29"/>
  </mergeCells>
  <pageMargins left="0.7" right="0.7" top="0.75" bottom="0.75" header="0.3" footer="0.3"/>
  <pageSetup paperSize="5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IESO - GRCRP</vt:lpstr>
      <vt:lpstr>2010-2014 Revenue Requirement</vt:lpstr>
      <vt:lpstr>GEA FA Continuity</vt:lpstr>
      <vt:lpstr>GEA UCC Continuity</vt:lpstr>
      <vt:lpstr>Capital, OMA &amp; Dep'n</vt:lpstr>
      <vt:lpstr>Cost Responsibility</vt:lpstr>
      <vt:lpstr>'2010-2014 Revenue Requirement'!Print_Area</vt:lpstr>
      <vt:lpstr>'IESO - GRCRP'!Print_Area</vt:lpstr>
    </vt:vector>
  </TitlesOfParts>
  <Company>Horizon Utilities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DGAPIC</cp:lastModifiedBy>
  <cp:lastPrinted>2013-10-21T21:12:44Z</cp:lastPrinted>
  <dcterms:created xsi:type="dcterms:W3CDTF">2008-08-08T18:59:42Z</dcterms:created>
  <dcterms:modified xsi:type="dcterms:W3CDTF">2013-10-21T22:07:17Z</dcterms:modified>
</cp:coreProperties>
</file>