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9320" windowHeight="11505"/>
  </bookViews>
  <sheets>
    <sheet name="1. Billling Det. for Def-Var" sheetId="2" r:id="rId1"/>
    <sheet name="2. Allocation of Def-Var" sheetId="1" r:id="rId2"/>
    <sheet name="3. Calculation of Def-Var RR" sheetId="3" r:id="rId3"/>
    <sheet name="4. GA Calculation of RR" sheetId="4" r:id="rId4"/>
    <sheet name="5. Summary of Def-Var RR"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bsc" localSheetId="3">'[1]CC&amp;B Tables'!$O$11:$O$25</definedName>
    <definedName name="absc">'[2]CC&amp;B Tables'!$O$11:$O$25</definedName>
    <definedName name="AllHistory">'[3]Work Units'!$B$2:$R$48,'[3]Work Units'!$B$51:$R$86</definedName>
    <definedName name="AllPages">[4]List99!$A$1:$F$58,[4]List99!$A$62:$F$120,[4]List99!$A$123:$F$186,[4]List99!$A$189:$F$247,[4]List99!$A$250:$F$308,[4]List99!$A$311:$F$370,[4]List99!$A$430:$F$488,[4]List99!$A$491:$F$549,[4]List99!$A$550:$F$608,[4]List99!$A$609:$F$667,[4]List99!$A$668:$F$779</definedName>
    <definedName name="AllSum98">[5]SUM2001!$A$6:$K$45,[5]SUM2001!$A$46:$K$79,[5]SUM2001!$A$80:$K$135</definedName>
    <definedName name="area1">[6]CALC1!$AH$1:$AO$50,[6]CALC1!$CB$1:$CH$23,[6]CALC1!$AR$1:$AW$47,[6]CALC1!$AZ$1:$BH$51,[6]CALC1!$BK$1:$BS$49,[6]CALC1!$BV$1:$BY$33</definedName>
    <definedName name="area2">[6]CALC1!$CB$1:$CH$23,[6]CALC1!$S$1:$Z$33</definedName>
    <definedName name="asasd">[4]List99!$A$288:$F$346,[4]List99!#REF!,[4]List99!$A$350:$F$466</definedName>
    <definedName name="budget">'[7]E&amp;O Comparison'!#REF!</definedName>
    <definedName name="Budget3">'[7]E&amp;O Comparison'!#REF!</definedName>
    <definedName name="Budget4">'[7]E&amp;O Comparison'!#REF!</definedName>
    <definedName name="Budget5">'[7]E&amp;O Comparison'!#REF!</definedName>
    <definedName name="BudgetBook">[8]Budget!$B$3:$P$33,[8]Budget!$B$37:$N$86,[8]Budget!$B$142:$K$195,[8]Budget!$B$198:$K$237</definedName>
    <definedName name="CDM_2007">#REF!</definedName>
    <definedName name="contactf">#REF!</definedName>
    <definedName name="COVER">[8]SUM95!$AV$14:$BF$37,[8]SUM95!$AV$40:$BF$58</definedName>
    <definedName name="distribution">[4]List99!$A$288:$F$346,[4]List99!#REF!,[4]List99!$A$350:$F$466</definedName>
    <definedName name="EDR_06_OthInfo">'[9]4. 2006 Smart Meter Information'!#REF!</definedName>
    <definedName name="EDR06Tariffs">'[9]3. 2006 Tariff Sheet'!#REF!</definedName>
    <definedName name="Final98">[10]Items98!$A$1:$G$58,[10]Items98!$A$62:$G$120,[10]Items98!$A$123:$G$181,[10]Items98!$A$184:$G$242,[10]Items98!$A$245:$G$303,[10]Items98!$A$306:$G$364,[10]Items98!$A$367:$G$425,[10]Items98!$A$428:$G$486,[10]Items98!$A$489:$G$545,[10]Items98!$A$548:$G$604,[10]Items98!$A$607:$G$657,[10]Items98!$A$662:$G$716</definedName>
    <definedName name="FinalList">[4]List99!$A$1:$F$59,[4]List99!$A$60:$F$111,[4]List99!#REF!,[4]List99!$A$112:$F$164,[4]List99!$A$165:$F$228,[4]List99!$A$288:$F$346,[4]List99!#REF!,[4]List99!$A$350:$F$466,[4]List99!$A$229:$F$287,[4]List99!$A$467:$F$519</definedName>
    <definedName name="FinalProjects">[4]List99!$A$1:$F$59,[4]List99!$A$60:$F$111,[4]List99!#REF!,[4]List99!$A$112:$F$164,[4]List99!$A$165:$F$228,[4]List99!$A$288:$F$346,[4]List99!#REF!,[4]List99!$A$350:$F$466,[4]List99!$A$229:$F$287,[4]List99!$A$467:$F$519,[4]List99!$A$522:$F$574</definedName>
    <definedName name="forecast97">[11]Forecast97!$S$3:$V$32,[11]Forecast97!$X$3:$AC$32</definedName>
    <definedName name="Group1">[8]SUM96!$A$203:$K$252,[8]SUM96!$A$253:$K$299,[8]SUM96!$A$300:$K$342,[8]SUM96!$A$343:$L$391</definedName>
    <definedName name="hello">#REF!</definedName>
    <definedName name="histdate">[12]Financials!$E$76</definedName>
    <definedName name="HOEPApr">[13]Hoep!$E$6</definedName>
    <definedName name="HOEPAug">[13]Hoep!$E$10</definedName>
    <definedName name="HOEPDec">[13]Hoep!$E$14</definedName>
    <definedName name="HOEPFeb">[13]Hoep!$E$4</definedName>
    <definedName name="HOEPJan">[13]Hoep!$E$3</definedName>
    <definedName name="HOEPJul">[13]Hoep!$E$9</definedName>
    <definedName name="HOEPJun">[13]Hoep!$E$8</definedName>
    <definedName name="HOEPMar">[13]Hoep!$E$5</definedName>
    <definedName name="HOEPMay">[13]Hoep!$E$7</definedName>
    <definedName name="HOEPNov">[13]Hoep!$E$13</definedName>
    <definedName name="HOEPOct">[13]Hoep!$E$12</definedName>
    <definedName name="HOEPSep">[13]Hoep!$E$11</definedName>
    <definedName name="impactdata" localSheetId="3">'[14]8-7 OTHER CHGS, COMMOD (Input)'!$B$15:$AS$118</definedName>
    <definedName name="impactdata">'[15]8-7 OTHER CHGS, COMMOD (Input)'!$B$15:$AS$118</definedName>
    <definedName name="Incr2000">#REF!</definedName>
    <definedName name="increase">#REF!</definedName>
    <definedName name="Items1997">[16]Items!$C$4:$E$29,[16]Items!$C$30:$E$59,[16]Items!$C$62:$E$95,[16]Items!$C$102:$E$137,[16]Items!$C$145:$E$169</definedName>
    <definedName name="Items98">[10]Items98!$A$2:$F$58,[10]Items98!$A$62:$F$120,[10]Items98!$A$123:$F$181,[10]Items98!$A$184:$F$242,[10]Items98!$A$245:$F$303,[10]Items98!$A$306:$F$364,[10]Items98!$A$367:$F$486,[10]Items98!$A$489:$F$545,[10]Items98!$A$548:$F$604,[10]Items98!$A$607:$F$657,[10]Items98!$A$662:$F$716</definedName>
    <definedName name="jjj">'[7]E&amp;O Comparison'!#REF!</definedName>
    <definedName name="john">'[7]E&amp;O Comparison'!#REF!</definedName>
    <definedName name="LastSheet" hidden="1">"Total Bill Impacts_All Customer"</definedName>
    <definedName name="LIMIT">#REF!</definedName>
    <definedName name="list">[4]List99!$A$1:$F$59,[4]List99!$A$60:$F$111,[4]List99!#REF!,[4]List99!$A$112:$F$164,[4]List99!$A$165:$F$228,[4]List99!$A$229:$F$287,[4]List99!$A$467:$F$519,[4]List99!$A$288:$F$346,[4]List99!#REF!,[4]List99!$A$350:$F$466</definedName>
    <definedName name="List2001">'[4]List 2001'!$A$1:$F$58,'[4]List 2001'!$A$62:$F$111,'[4]List 2001'!$A$115:$F$173,'[4]List 2001'!$A$176:$F$234,'[4]List 2001'!$A$237:$F$296,'[4]List 2001'!$A$299:$F$357,'[4]List 2001'!$A$360:$F$416,'[4]List 2001'!$A$419:$F$475,'[4]List 2001'!$A$478:$F$528,'[4]List 2001'!$A$533:$F$587</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NONBENF">#REF!</definedName>
    <definedName name="nonreg">#REF!</definedName>
    <definedName name="nonregf">#REF!</definedName>
    <definedName name="note5d">#REF!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3">[10]RPCAP97!#REF!</definedName>
    <definedName name="page7a">[10]RPCAP97!#REF!</definedName>
    <definedName name="PageAll">[10]RPCAP97!$A$1:$F$59,[10]RPCAP97!$A$60:$F$111,[10]RPCAP97!$A$112:$F$164,[10]RPCAP97!$A$165:$F$223,[10]RPCAP97!$A$283:$F$341,[10]RPCAP97!$A$345:$F$403,[10]RPCAP97!$A$224:$F$282,[10]RPCAP97!$A$404:$F$456,[10]RPCAP97!$A$459:$F$511</definedName>
    <definedName name="PagePart">[10]RPCAP97!$A$1:$F$59,[10]RPCAP97!$A$60:$F$111,[10]RPCAP97!$A$112:$F$164,[10]RPCAP97!$A$165:$F$223</definedName>
    <definedName name="Pages2000a">[4]List99!$A$1:$F$58,[4]List99!$A$62:$F$120,[4]List99!$A$123:$F$186,[4]List99!$A$189:$F$247,[4]List99!$A$250:$F$308,[4]List99!$A$311:$F$370</definedName>
    <definedName name="Pages2000b">[4]List99!$A$373:$F$427,[4]List99!$A$430:$F$488,[4]List99!$A$491:$F$549,[4]List99!$A$551:$F$608,[4]List99!$A$610:$F$667,[4]List99!$A$669:$F$720,[4]List99!$A$724:$F$779</definedName>
    <definedName name="PagesAll">[4]List99!$A$1:$F$58,[4]List99!$A$62:$F$120,[4]List99!$A$123:$F$186,[4]List99!$A$189:$F$247,[4]List99!$A$250:$F$308,[4]List99!$A$311:$F$370,[4]List99!$A$430:$F$488,[4]List99!$A$491:$F$549,[4]List99!$A$550:$F$608,[4]List99!$A$609:$F$667,[4]List99!$A$668:$F$720,[4]List99!$A$723:$F$779</definedName>
    <definedName name="PriceCapParams">#REF!</definedName>
    <definedName name="primary">[4]List99!$A$288:$F$346,[4]List99!#REF!,[4]List99!$A$350:$F$466</definedName>
    <definedName name="Print">'[17]Nov DEGDAYS'!$A$1:$N$36</definedName>
    <definedName name="_xlnm.Print_Area" localSheetId="0">'1. Billling Det. for Def-Var'!$A$1:$N$42</definedName>
    <definedName name="_xlnm.Print_Area" localSheetId="2">'3. Calculation of Def-Var RR'!$A$1:$J$31</definedName>
    <definedName name="_xlnm.Print_Area" localSheetId="3">'4. GA Calculation of RR'!$A$1:$H$40</definedName>
    <definedName name="_xlnm.Print_Area" localSheetId="4">'5. Summary of Def-Var RR'!$A$1:$E$42</definedName>
    <definedName name="_xlnm.Print_Area">#REF!</definedName>
    <definedName name="print_end" localSheetId="3">#REF!</definedName>
    <definedName name="print_end">#REF!</definedName>
    <definedName name="Qend" localSheetId="3">'[18]RSVA &amp; Other'!$A$3</definedName>
    <definedName name="Qend">'[19]RSVA &amp; Other'!$A$3</definedName>
    <definedName name="Rate_Riders" localSheetId="3">#REF!</definedName>
    <definedName name="Rate_Riders">#REF!</definedName>
    <definedName name="Ratebase" localSheetId="3">#REF!</definedName>
    <definedName name="Ratebase">#REF!</definedName>
    <definedName name="rearrange95">[8]SUM95!$A$75:$I$109,[8]SUM95!$A$110:$I$141,[8]SUM95!$A$142:$I$177</definedName>
    <definedName name="RPP_Data">#REF!</definedName>
    <definedName name="SALBENF">#REF!</definedName>
    <definedName name="salreg">#REF!</definedName>
    <definedName name="SALREGF">#REF!</definedName>
    <definedName name="subtrans">[4]List99!$A$1:$F$59,[4]List99!$A$60:$F$111,[4]List99!#REF!,[4]List99!$A$112:$F$164,[4]List99!$A$165:$F$228</definedName>
    <definedName name="Surtax">#REF!</definedName>
    <definedName name="SysPageAll">'[16]MSCalc (2)'!$H$14:$AF$42,'[16]MSCalc (2)'!$H$43:$AF$85,'[16]MSCalc (2)'!$H$86:$AF$129,'[16]MSCalc (2)'!$H$130:$AF$201,'[16]MSCalc (2)'!$H$202:$AF$256,'[16]MSCalc (2)'!$H$257:$AF$279</definedName>
    <definedName name="SYSTEM">[20]OPTTABLE!$A$2:$E$15,[20]OPTTABLE!$Q$2:$T$15,[20]OPTTABLE!$AA$2:$AE$15,[20]OPTTABLE!$AG$2:$AK$15,[20]OPTTABLE!$AW$2:$AZ$15,[20]OPTTABLE!$BB$2:$BF$15,[20]OPTTABLE!$U$2:$Y$15,[20]OPTTABLE!$BH$2:$BH$15</definedName>
    <definedName name="t" localSheetId="3">'[21]CC&amp;B Tables'!$R$11:$R$25</definedName>
    <definedName name="t">'[22]CC&amp;B Tables'!$R$11:$R$25</definedName>
    <definedName name="TableLarge">[8]SUM96!$A$203:$K$252,[8]SUM96!$A$253:$K$297,[8]SUM96!$A$300:$K$370,[8]SUM96!$A$371:$K$392</definedName>
    <definedName name="TableReportAll">[8]SUM96!$A$203:$K$299,[8]SUM96!$A$300:$K$342,[8]SUM96!$A$343:$K$390</definedName>
    <definedName name="TEMPA">#REF!</definedName>
    <definedName name="terr_name">'[23]1-1 GENERAL (Input)'!$C$56:$D$59</definedName>
    <definedName name="total">[20]OPTTABLE!$A$2:$E$15,[20]OPTTABLE!$Q$2:$T$15,[20]OPTTABLE!$AA$2:$AE$15,[20]OPTTABLE!$AG$2:$AK$15,[20]OPTTABLE!$AW$2:$AZ$15,[20]OPTTABLE!$BB$2:$BF$15,[20]OPTTABLE!$BH$2:$BH$15,[20]OPTTABLE!$U$2:$Y$15</definedName>
    <definedName name="total_dept" localSheetId="3">#REF!</definedName>
    <definedName name="total_dept">#REF!</definedName>
    <definedName name="total_manpower" localSheetId="3">#REF!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billedClass" localSheetId="3">'[24]CC&amp;B Tables'!$R$11:$R$25</definedName>
    <definedName name="UnbilledClass">'[25]CC&amp;B Tables'!$R$11:$R$25</definedName>
    <definedName name="Units1">[26]lists!$O$2:$O$4</definedName>
    <definedName name="units2" localSheetId="3">[27]hidden1!$J$4:$J$8</definedName>
    <definedName name="units2">[28]hidden1!$J$4:$J$8</definedName>
    <definedName name="units3" localSheetId="3">[27]hidden1!$J$4:$J$5</definedName>
    <definedName name="units3">[28]hidden1!$J$4:$J$5</definedName>
    <definedName name="Utility">[12]Financials!$A$1</definedName>
    <definedName name="UtilityInfo">#REF!</definedName>
    <definedName name="utitliy1">[29]Financials!$A$1</definedName>
    <definedName name="WAGBENF" localSheetId="3">#REF!</definedName>
    <definedName name="WAGBENF">#REF!</definedName>
    <definedName name="wagdob" localSheetId="3">#REF!</definedName>
    <definedName name="wagdob">#REF!</definedName>
    <definedName name="wagdobf" localSheetId="3">#REF!</definedName>
    <definedName name="wagdobf">#REF!</definedName>
    <definedName name="wagreg">#REF!</definedName>
    <definedName name="wagregf">#REF!</definedName>
    <definedName name="Z_Factor_Analysis">#REF!</definedName>
  </definedNames>
  <calcPr calcId="145621"/>
</workbook>
</file>

<file path=xl/calcChain.xml><?xml version="1.0" encoding="utf-8"?>
<calcChain xmlns="http://schemas.openxmlformats.org/spreadsheetml/2006/main">
  <c r="C37" i="4" l="1"/>
  <c r="D36" i="4" s="1"/>
  <c r="F34" i="4"/>
  <c r="F33" i="4"/>
  <c r="F32" i="4"/>
  <c r="F25" i="4"/>
  <c r="C25" i="4"/>
  <c r="D24" i="4" s="1"/>
  <c r="D21" i="4"/>
  <c r="F14" i="4"/>
  <c r="D14" i="4"/>
  <c r="C14" i="4"/>
  <c r="G13" i="4"/>
  <c r="E13" i="4"/>
  <c r="E12" i="4"/>
  <c r="E14" i="4" s="1"/>
  <c r="G12" i="4" l="1"/>
  <c r="E21" i="4" s="1"/>
  <c r="G21" i="4" s="1"/>
  <c r="D35" i="5" s="1"/>
  <c r="D32" i="4"/>
  <c r="D34" i="4"/>
  <c r="F37" i="4"/>
  <c r="D33" i="4"/>
  <c r="D35" i="4"/>
  <c r="E35" i="4" s="1"/>
  <c r="G35" i="4" s="1"/>
  <c r="D34" i="5" s="1"/>
  <c r="D23" i="4"/>
  <c r="E23" i="4" s="1"/>
  <c r="G23" i="4" s="1"/>
  <c r="D39" i="5" s="1"/>
  <c r="E24" i="4"/>
  <c r="G24" i="4" s="1"/>
  <c r="D40" i="5" s="1"/>
  <c r="G14" i="4"/>
  <c r="C45" i="1" s="1"/>
  <c r="D22" i="4"/>
  <c r="E22" i="4" s="1"/>
  <c r="E36" i="4"/>
  <c r="G36" i="4" s="1"/>
  <c r="D36" i="5" s="1"/>
  <c r="E32" i="4"/>
  <c r="E33" i="4"/>
  <c r="G33" i="4" s="1"/>
  <c r="D32" i="5" s="1"/>
  <c r="E34" i="4"/>
  <c r="G34" i="4" s="1"/>
  <c r="D33" i="5" s="1"/>
  <c r="D37" i="4" l="1"/>
  <c r="G22" i="4"/>
  <c r="D37" i="5" s="1"/>
  <c r="E25" i="4"/>
  <c r="E37" i="4"/>
  <c r="G32" i="4"/>
  <c r="D31" i="5" s="1"/>
  <c r="D25" i="4"/>
  <c r="K16" i="1" l="1"/>
  <c r="C18" i="1"/>
  <c r="C19" i="1"/>
  <c r="C20" i="1"/>
  <c r="C21" i="1"/>
  <c r="C22" i="1"/>
  <c r="C23" i="1"/>
  <c r="C17" i="1"/>
  <c r="I31" i="3"/>
  <c r="H31" i="3"/>
  <c r="D26" i="3"/>
  <c r="D27" i="3"/>
  <c r="D28" i="3"/>
  <c r="D25" i="3"/>
  <c r="C23" i="3"/>
  <c r="C24" i="3"/>
  <c r="C25" i="3"/>
  <c r="C26" i="3"/>
  <c r="C27" i="3"/>
  <c r="C28" i="3"/>
  <c r="C22" i="3"/>
  <c r="N28" i="2"/>
  <c r="M28" i="2"/>
  <c r="J28" i="2"/>
  <c r="I28" i="2"/>
  <c r="H28" i="2"/>
  <c r="G28" i="2"/>
  <c r="E28" i="2"/>
  <c r="D28" i="2"/>
  <c r="C28" i="2"/>
  <c r="F26" i="2"/>
  <c r="F24" i="2"/>
  <c r="F23" i="2"/>
  <c r="F22" i="2"/>
  <c r="F21" i="2"/>
  <c r="F20" i="2"/>
  <c r="F19" i="2"/>
  <c r="F18" i="2"/>
  <c r="D31" i="3" l="1"/>
  <c r="C31" i="3"/>
  <c r="F28" i="2"/>
  <c r="C31" i="1"/>
  <c r="C33" i="1"/>
  <c r="C35" i="1"/>
  <c r="C32" i="1"/>
  <c r="C34" i="1"/>
  <c r="C36" i="1"/>
  <c r="F30" i="1" l="1"/>
  <c r="C30" i="1"/>
  <c r="C37" i="1" s="1"/>
  <c r="K28" i="2"/>
  <c r="F36" i="1"/>
  <c r="F34" i="1"/>
  <c r="F35" i="1"/>
  <c r="F33" i="1"/>
  <c r="F31" i="1"/>
  <c r="F32" i="1"/>
  <c r="C24" i="1"/>
  <c r="L28" i="2" l="1"/>
  <c r="F37" i="1"/>
  <c r="D19" i="1"/>
  <c r="E19" i="1" s="1"/>
  <c r="D17" i="1"/>
  <c r="D22" i="1"/>
  <c r="D20" i="1"/>
  <c r="D18" i="1"/>
  <c r="D23" i="1"/>
  <c r="D21" i="1"/>
  <c r="B34" i="2" l="1"/>
  <c r="B35" i="2" s="1"/>
  <c r="D35" i="2" s="1"/>
  <c r="I19" i="1"/>
  <c r="F19" i="1"/>
  <c r="H19" i="1"/>
  <c r="G19" i="1"/>
  <c r="I21" i="1"/>
  <c r="E21" i="1"/>
  <c r="H21" i="1"/>
  <c r="G21" i="1"/>
  <c r="F21" i="1"/>
  <c r="H18" i="1"/>
  <c r="G18" i="1"/>
  <c r="F18" i="1"/>
  <c r="I18" i="1"/>
  <c r="E18" i="1"/>
  <c r="I22" i="1"/>
  <c r="G22" i="1"/>
  <c r="F22" i="1"/>
  <c r="H22" i="1"/>
  <c r="E22" i="1"/>
  <c r="I23" i="1"/>
  <c r="E23" i="1"/>
  <c r="H23" i="1"/>
  <c r="G23" i="1"/>
  <c r="F23" i="1"/>
  <c r="I20" i="1"/>
  <c r="G20" i="1"/>
  <c r="F20" i="1"/>
  <c r="H20" i="1"/>
  <c r="E20" i="1"/>
  <c r="F17" i="1"/>
  <c r="H17" i="1"/>
  <c r="D24" i="1"/>
  <c r="E17" i="1"/>
  <c r="G17" i="1"/>
  <c r="I17" i="1"/>
  <c r="G24" i="1" l="1"/>
  <c r="G25" i="1" s="1"/>
  <c r="F24" i="1"/>
  <c r="F25" i="1" s="1"/>
  <c r="I24" i="1"/>
  <c r="I25" i="1" s="1"/>
  <c r="E24" i="1"/>
  <c r="E25" i="1" s="1"/>
  <c r="H24" i="1"/>
  <c r="H25" i="1" s="1"/>
  <c r="G32" i="1" l="1"/>
  <c r="G24" i="3" s="1"/>
  <c r="J24" i="3" s="1"/>
  <c r="C33" i="5" s="1"/>
  <c r="E33" i="5" s="1"/>
  <c r="G33" i="1"/>
  <c r="G25" i="3" s="1"/>
  <c r="J25" i="3" s="1"/>
  <c r="C35" i="5" s="1"/>
  <c r="G36" i="1"/>
  <c r="G28" i="3" s="1"/>
  <c r="J28" i="3" s="1"/>
  <c r="C40" i="5" s="1"/>
  <c r="E40" i="5" s="1"/>
  <c r="G35" i="1"/>
  <c r="G27" i="3" s="1"/>
  <c r="J27" i="3" s="1"/>
  <c r="C38" i="5" s="1"/>
  <c r="G31" i="1"/>
  <c r="G23" i="3" s="1"/>
  <c r="J23" i="3" s="1"/>
  <c r="C32" i="5" s="1"/>
  <c r="E32" i="5" s="1"/>
  <c r="G34" i="1"/>
  <c r="G26" i="3" s="1"/>
  <c r="J26" i="3" s="1"/>
  <c r="C37" i="5" s="1"/>
  <c r="G30" i="1"/>
  <c r="G22" i="3" s="1"/>
  <c r="J22" i="3" s="1"/>
  <c r="C31" i="5" s="1"/>
  <c r="E31" i="5" s="1"/>
  <c r="C36" i="5" l="1"/>
  <c r="E36" i="5" s="1"/>
  <c r="E37" i="5"/>
  <c r="C34" i="5"/>
  <c r="E34" i="5" s="1"/>
  <c r="E35" i="5"/>
  <c r="C39" i="5"/>
  <c r="E39" i="5" s="1"/>
  <c r="E38" i="5"/>
  <c r="H29" i="1"/>
  <c r="G31" i="3"/>
  <c r="D33" i="1"/>
  <c r="J20" i="1" s="1"/>
  <c r="K20" i="1" s="1"/>
  <c r="E25" i="3" s="1"/>
  <c r="D30" i="1"/>
  <c r="J17" i="1" s="1"/>
  <c r="D34" i="1"/>
  <c r="J21" i="1" s="1"/>
  <c r="K21" i="1" s="1"/>
  <c r="E26" i="3" s="1"/>
  <c r="D36" i="1"/>
  <c r="J23" i="1" s="1"/>
  <c r="K23" i="1" s="1"/>
  <c r="E28" i="3" s="1"/>
  <c r="D31" i="1"/>
  <c r="J18" i="1" s="1"/>
  <c r="K18" i="1" s="1"/>
  <c r="E23" i="3" s="1"/>
  <c r="D35" i="1"/>
  <c r="J22" i="1" s="1"/>
  <c r="K22" i="1" s="1"/>
  <c r="E27" i="3" s="1"/>
  <c r="D32" i="1"/>
  <c r="J19" i="1" s="1"/>
  <c r="K19" i="1" s="1"/>
  <c r="E24" i="3" s="1"/>
  <c r="G37" i="1"/>
  <c r="G38" i="1" l="1"/>
  <c r="C43" i="1"/>
  <c r="J24" i="1"/>
  <c r="K17" i="1"/>
  <c r="H32" i="1"/>
  <c r="F24" i="3"/>
  <c r="C18" i="5" s="1"/>
  <c r="F23" i="3"/>
  <c r="C17" i="5" s="1"/>
  <c r="H31" i="1"/>
  <c r="H34" i="1"/>
  <c r="F26" i="3"/>
  <c r="C20" i="5" s="1"/>
  <c r="F25" i="3"/>
  <c r="C19" i="5" s="1"/>
  <c r="H33" i="1"/>
  <c r="F27" i="3"/>
  <c r="C21" i="5" s="1"/>
  <c r="H35" i="1"/>
  <c r="H36" i="1"/>
  <c r="F28" i="3"/>
  <c r="C22" i="5" s="1"/>
  <c r="H30" i="1"/>
  <c r="D37" i="1"/>
  <c r="E22" i="3" l="1"/>
  <c r="K25" i="1"/>
  <c r="K24" i="1"/>
  <c r="H37" i="1"/>
  <c r="H38" i="1" s="1"/>
  <c r="D38" i="1"/>
  <c r="C42" i="1" l="1"/>
  <c r="C44" i="1" s="1"/>
  <c r="C46" i="1" s="1"/>
  <c r="C48" i="1" s="1"/>
  <c r="E31" i="3"/>
  <c r="F22" i="3"/>
  <c r="C16" i="5" s="1"/>
</calcChain>
</file>

<file path=xl/sharedStrings.xml><?xml version="1.0" encoding="utf-8"?>
<sst xmlns="http://schemas.openxmlformats.org/spreadsheetml/2006/main" count="251" uniqueCount="122">
  <si>
    <t>Metered kWh</t>
  </si>
  <si>
    <t>Total</t>
  </si>
  <si>
    <t>1550</t>
  </si>
  <si>
    <t>1580</t>
  </si>
  <si>
    <t>1584</t>
  </si>
  <si>
    <t>1586</t>
  </si>
  <si>
    <t>1588</t>
  </si>
  <si>
    <t>COS Application</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</si>
  <si>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</si>
  <si>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Billed kWh for Non-RPP Customers</t>
  </si>
  <si>
    <t>Estimated kW for Non-RPP Customers</t>
  </si>
  <si>
    <r>
      <t xml:space="preserve">Distribution Revenue </t>
    </r>
    <r>
      <rPr>
        <b/>
        <vertAlign val="superscript"/>
        <sz val="10"/>
        <rFont val="Arial"/>
        <family val="2"/>
      </rPr>
      <t>1</t>
    </r>
  </si>
  <si>
    <t>1590 Recovery Share Proportion*</t>
  </si>
  <si>
    <r>
      <t xml:space="preserve">1595 Recovery Share Proportion (2008) </t>
    </r>
    <r>
      <rPr>
        <b/>
        <vertAlign val="superscript"/>
        <sz val="10"/>
        <rFont val="Arial"/>
        <family val="2"/>
      </rPr>
      <t>2</t>
    </r>
  </si>
  <si>
    <r>
      <t xml:space="preserve">1595 Recovery Share Proportion (2009) </t>
    </r>
    <r>
      <rPr>
        <b/>
        <vertAlign val="superscript"/>
        <sz val="10"/>
        <rFont val="Arial"/>
        <family val="2"/>
      </rPr>
      <t>2</t>
    </r>
  </si>
  <si>
    <r>
      <t xml:space="preserve">1568 LRAM Variance Account Class Allocation                           </t>
    </r>
    <r>
      <rPr>
        <b/>
        <sz val="10"/>
        <color rgb="FFFF0000"/>
        <rFont val="Arial"/>
        <family val="2"/>
      </rPr>
      <t>($ amounts)</t>
    </r>
  </si>
  <si>
    <t>Rate Class</t>
  </si>
  <si>
    <t>Unit</t>
  </si>
  <si>
    <t>Metered kW</t>
  </si>
  <si>
    <t>RESIDENTIAL</t>
  </si>
  <si>
    <t>$/kWh</t>
  </si>
  <si>
    <t>GENERAL SERVICE LESS THAN 50 KW</t>
  </si>
  <si>
    <t>UNMETERED SCATTERED LOAD</t>
  </si>
  <si>
    <t>GENERAL SERVICE 50 TO 499 KW</t>
  </si>
  <si>
    <t>$/kW</t>
  </si>
  <si>
    <t>GENERAL SERVICE 500 TO 4,999 KW</t>
  </si>
  <si>
    <t>LARGE USE</t>
  </si>
  <si>
    <t>STREET LIGHTING</t>
  </si>
  <si>
    <t>microFIT</t>
  </si>
  <si>
    <t>STANDBY DISTRIBUTION SERVICE</t>
  </si>
  <si>
    <t>Threshold Test</t>
  </si>
  <si>
    <t>Total Claim (including Account 1521, 1562 and 1568)</t>
  </si>
  <si>
    <t>Total Claim for Threshold Test (All Group 1 Accounts)</t>
  </si>
  <si>
    <r>
      <t xml:space="preserve">Threshold Test (Total claim per kWh) </t>
    </r>
    <r>
      <rPr>
        <b/>
        <vertAlign val="superscript"/>
        <sz val="11"/>
        <color rgb="FFFF0000"/>
        <rFont val="Calibri"/>
        <family val="2"/>
        <scheme val="minor"/>
      </rPr>
      <t>3</t>
    </r>
  </si>
  <si>
    <r>
      <t>1</t>
    </r>
    <r>
      <rPr>
        <sz val="11"/>
        <color theme="1"/>
        <rFont val="Calibri"/>
        <family val="2"/>
        <scheme val="minor"/>
      </rPr>
      <t xml:space="preserve"> For Account 1562, the allocation to customer classes should be performed on the basis of the test year distribution revenue allocation to customer classes found in the Applicant’s Cost of Service application that was most recently approved at the time of disposition of the 1562 account balances</t>
    </r>
  </si>
  <si>
    <r>
      <t>3</t>
    </r>
    <r>
      <rPr>
        <sz val="11"/>
        <color theme="1"/>
        <rFont val="Calibri"/>
        <family val="2"/>
        <scheme val="minor"/>
      </rPr>
      <t xml:space="preserve"> The Threshold Test does not include the amount in 1521, 1562 nor 1568.</t>
    </r>
  </si>
  <si>
    <r>
      <t xml:space="preserve">GA 1595 Recovery Share Proportion (2011) </t>
    </r>
    <r>
      <rPr>
        <b/>
        <vertAlign val="superscript"/>
        <sz val="10"/>
        <rFont val="Arial"/>
        <family val="2"/>
      </rPr>
      <t>2</t>
    </r>
  </si>
  <si>
    <t xml:space="preserve"> Please indicate the Rate Rider Recovery Period (in years)</t>
  </si>
  <si>
    <t xml:space="preserve"> Balance of Accounts Allocated by kWh/kW (RPP) or Distribution Revenue</t>
  </si>
  <si>
    <t>Deferral/Variance Account Rate Rider</t>
  </si>
  <si>
    <t>Global Adjustment Rate Rider</t>
  </si>
  <si>
    <t>Billed kWh</t>
  </si>
  <si>
    <t>Total 1595 (Power &amp; GA)</t>
  </si>
  <si>
    <r>
      <rPr>
        <b/>
        <sz val="11"/>
        <color theme="1"/>
        <rFont val="Calibri"/>
        <family val="2"/>
        <scheme val="minor"/>
      </rPr>
      <t>Input required at cell C15 only.</t>
    </r>
    <r>
      <rPr>
        <sz val="11"/>
        <color theme="1"/>
        <rFont val="Calibri"/>
        <family val="2"/>
        <scheme val="minor"/>
      </rPr>
      <t xml:space="preserve">  This workshseet calculates rate riders related to the Deferral/Variance Account Disposition (if applicable) and associated rate riders for the global adjustment sub-account.  Rate Riders will not be generated for the MicroFit class.</t>
    </r>
  </si>
  <si>
    <t>EB-2013-0124</t>
  </si>
  <si>
    <t>% of  Total kWh</t>
  </si>
  <si>
    <r>
      <t xml:space="preserve">Group 1 (Excl. GA) 1595 Recovery Share Proportion (2010) </t>
    </r>
    <r>
      <rPr>
        <b/>
        <vertAlign val="superscript"/>
        <sz val="10"/>
        <rFont val="Arial"/>
        <family val="2"/>
      </rPr>
      <t>2</t>
    </r>
  </si>
  <si>
    <r>
      <t xml:space="preserve">1595 GA Recovery Share Proportion (2010) </t>
    </r>
    <r>
      <rPr>
        <b/>
        <vertAlign val="superscript"/>
        <sz val="10"/>
        <rFont val="Arial"/>
        <family val="2"/>
      </rPr>
      <t>2</t>
    </r>
  </si>
  <si>
    <t>1595 (2010) Excl. GA</t>
  </si>
  <si>
    <t>1595 GA Recovery Share Proportion (2010)</t>
  </si>
  <si>
    <t>1595 (Excl. GA) Recovery Share Proportion (2010)</t>
  </si>
  <si>
    <t>2012 Billed kWh for Non-RPP Customers</t>
  </si>
  <si>
    <t>2012 Billed kW for Non-RPP Customers</t>
  </si>
  <si>
    <t>Meter Type</t>
  </si>
  <si>
    <t>Global Adjustment Billing Methodology</t>
  </si>
  <si>
    <t>Revenue</t>
  </si>
  <si>
    <t>Cost</t>
  </si>
  <si>
    <t>Subtotal</t>
  </si>
  <si>
    <t>Interest</t>
  </si>
  <si>
    <t>Total Variance Claim</t>
  </si>
  <si>
    <t>Interval</t>
  </si>
  <si>
    <t>(2nd Estimate)</t>
  </si>
  <si>
    <t>Non-Interval</t>
  </si>
  <si>
    <t>(1st Estimate)</t>
  </si>
  <si>
    <t>%</t>
  </si>
  <si>
    <t>$ Allocation</t>
  </si>
  <si>
    <t>Actual 2012 kW for Non-RPP Customers</t>
  </si>
  <si>
    <t>General Service 50 to 499 KW</t>
  </si>
  <si>
    <t>General Service 500 to 4999 KW</t>
  </si>
  <si>
    <t>Streetlight</t>
  </si>
  <si>
    <t>Non Interval</t>
  </si>
  <si>
    <t>Actual 2012 Billed kWh or Estimated kW for Non-RPP Customers</t>
  </si>
  <si>
    <t>Residential</t>
  </si>
  <si>
    <t>General Service Less Than 50 KW</t>
  </si>
  <si>
    <t>Unmetered Scattered Load</t>
  </si>
  <si>
    <t>Incentive Regulation Model for 2014 Filers</t>
  </si>
  <si>
    <t>Enersource Hydro Mississauga Inc.</t>
  </si>
  <si>
    <t>Group 1 Sub-Total (excluding 1595 GA and 1589)</t>
  </si>
  <si>
    <t>1595 GA portion</t>
  </si>
  <si>
    <t>Group 1 Sub-Total (excluding 1589)</t>
  </si>
  <si>
    <t>1589 - Global Adjustment</t>
  </si>
  <si>
    <t>Total Claim</t>
  </si>
  <si>
    <t>Global Adjustment
(Non-RPP only)</t>
  </si>
  <si>
    <r>
      <t xml:space="preserve">Large Use </t>
    </r>
    <r>
      <rPr>
        <b/>
        <sz val="11"/>
        <color rgb="FFFF0000"/>
        <rFont val="Calibri"/>
        <family val="2"/>
      </rPr>
      <t>(Note 1)</t>
    </r>
  </si>
  <si>
    <r>
      <t xml:space="preserve">Note 1: </t>
    </r>
    <r>
      <rPr>
        <b/>
        <sz val="11"/>
        <rFont val="Calibri"/>
        <family val="2"/>
        <scheme val="minor"/>
      </rPr>
      <t>Includes Global Adjustment Class B customers only.</t>
    </r>
  </si>
  <si>
    <t>n/a</t>
  </si>
  <si>
    <t>1595 (2010) - GA Portion
(Non-RPP only)</t>
  </si>
  <si>
    <t>Allocation of Balance in Account 1595 (2010) GA</t>
  </si>
  <si>
    <t>1595 (2010) GA Rate Rider</t>
  </si>
  <si>
    <t>GENERAL SERVICE 50 TO 499 KW (INTERVAL)</t>
  </si>
  <si>
    <t>GENERAL SERVICE 50 TO 499 KW (N0N-INTERVAL)</t>
  </si>
  <si>
    <t>GENERAL SERVICE 500 TO 4,999 KW (INTERVAL)</t>
  </si>
  <si>
    <t>GENERAL SERVICE 500 TO 4,999 KW (NON-INTERVAL)</t>
  </si>
  <si>
    <t>LARGE USE (CLASS B)</t>
  </si>
  <si>
    <t>GA (2014) Disposition Rate Rider</t>
  </si>
  <si>
    <t>Deferral/Variance Account Disposition (2014) Rate Rider</t>
  </si>
  <si>
    <t>LARGE USE (CLASS A)</t>
  </si>
  <si>
    <t>Billing Determinants for Deferral/Variance</t>
  </si>
  <si>
    <t>Calculation of Deferral - Variance Rate Riders</t>
  </si>
  <si>
    <t>1589 Global Adjustment Allocation &amp; Calculation of Rate Riders</t>
  </si>
  <si>
    <t>Summary of Deferral/Variance Rate Riders</t>
  </si>
  <si>
    <r>
      <t>2</t>
    </r>
    <r>
      <rPr>
        <sz val="11"/>
        <color theme="1"/>
        <rFont val="Calibri"/>
        <family val="2"/>
        <scheme val="minor"/>
      </rPr>
      <t xml:space="preserve"> Residual Account balance to be allocated to customer rate classes in proportion to the recovery share as established when rate riders were implemented.</t>
    </r>
  </si>
  <si>
    <t>TABLE 1 - Determination of Variance Claim for Interval / Non-Interval Customers</t>
  </si>
  <si>
    <t>TABLE 2 - Interval Customers Allocation &amp; Calculation of Global Adjustment Rate Riders</t>
  </si>
  <si>
    <t>TABLE 3 - Non-Interval Customers Allocation &amp; Calculation of Global Adjustment Rate Riders</t>
  </si>
  <si>
    <t>TABLE 1 - Summary of Deferral/Variance Rate Riders Excluding GA (Applicable to All Customers)</t>
  </si>
  <si>
    <t>TABLE 2 - Summary of GA Deferral/Variance Rate Riders (Applicable to Non-RPP Customers)</t>
  </si>
  <si>
    <t>TABLE 1 - Allocation of Deferral/Variance Excluding GA</t>
  </si>
  <si>
    <t>TABLE 2 - Allocation of Account 1595 (Residual Balance)</t>
  </si>
  <si>
    <t xml:space="preserve">TABLE 3 - Reconcilation of Total Variance / Deferral Account Refund </t>
  </si>
  <si>
    <t>Allocation of Deferral/Variance Accounts</t>
  </si>
  <si>
    <t>Reference</t>
  </si>
  <si>
    <t>Table 1 above</t>
  </si>
  <si>
    <t>Table 2 above (GA portion only)</t>
  </si>
  <si>
    <t>See Spreadsheet 4. GA Calculation of RR</t>
  </si>
  <si>
    <t xml:space="preserve">Total Claim per 2014 Continuity Schedule </t>
  </si>
  <si>
    <t>See OEB Rate Generator Model 5. 2014 Continuity Schedule</t>
  </si>
  <si>
    <t xml:space="preserve">A </t>
  </si>
  <si>
    <t>B</t>
  </si>
  <si>
    <t>C = A + B</t>
  </si>
  <si>
    <t xml:space="preserve"> </t>
  </si>
  <si>
    <t>Billed kW  or kVA</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</si>
</sst>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quot;$&quot;* #,##0.00_-;\-&quot;$&quot;* #,##0.00_-;_-&quot;$&quot;*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0.0%"/>
    <numFmt numFmtId="172" formatCode="_(&quot;$&quot;* #,##0_);_(&quot;$&quot;* \(#,##0\);_(&quot;$&quot;* &quot;-&quot;??_);_(@_)"/>
    <numFmt numFmtId="173" formatCode="_-* #,##0_-;\-* #,##0_-;_-* &quot;-&quot;??_-;_-@_-"/>
    <numFmt numFmtId="174" formatCode="_(&quot;$&quot;* #,##0.0000_);_(&quot;$&quot;* \(#,##0.0000\);_(&quot;$&quot;* &quot;-&quot;??_);_(@_)"/>
    <numFmt numFmtId="175" formatCode="_(* #,##0.0_);_(* \(#,##0.0\);_(* &quot;-&quot;??_);_(@_)"/>
    <numFmt numFmtId="176" formatCode="#,##0.0"/>
    <numFmt numFmtId="177" formatCode="mm/dd/yyyy"/>
    <numFmt numFmtId="178" formatCode="0\-0"/>
    <numFmt numFmtId="179" formatCode="_(* #,##0.000000_);_(* \(#,##0.000000\);_(* &quot;-&quot;??????_);_(@_)"/>
    <numFmt numFmtId="180" formatCode="_-* #,##0.0000_-;\-* #,##0.0000_-;_-* &quot;-&quot;??_-;_-@_-"/>
    <numFmt numFmtId="181" formatCode="_(* #,##0_);_(* \(#,##0\);_(* &quot;-&quot;???_);_(@_)"/>
    <numFmt numFmtId="182" formatCode="&quot;£ &quot;#,##0.00;[Red]\-&quot;£ &quot;#,##0.00"/>
    <numFmt numFmtId="183" formatCode="_([$€-2]* #,##0.00_);_([$€-2]* \(#,##0.00\);_([$€-2]* &quot;-&quot;??_)"/>
    <numFmt numFmtId="184" formatCode="##\-#"/>
    <numFmt numFmtId="185" formatCode="#,##0;[Red]\(#,##0\)"/>
    <numFmt numFmtId="186" formatCode="#,##0;\-&quot;$&quot;#,##0"/>
    <numFmt numFmtId="187" formatCode="&quot;$&quot;#,##0;[Red]\(&quot;$&quot;#,##0\)"/>
    <numFmt numFmtId="188" formatCode="#,##0.0000;[Red]\(#,##0.0000\)"/>
    <numFmt numFmtId="189" formatCode="_(* #,##0.0000_);_(* \(#,##0.0000\);_(*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Times New Roman"/>
      <family val="1"/>
    </font>
    <font>
      <sz val="11"/>
      <color indexed="8"/>
      <name val="Calibri"/>
      <family val="2"/>
    </font>
    <font>
      <sz val="10"/>
      <name val="Tahoma"/>
      <family val="2"/>
    </font>
    <font>
      <i/>
      <sz val="10"/>
      <color indexed="23"/>
      <name val="Arial"/>
      <family val="2"/>
    </font>
    <font>
      <sz val="10"/>
      <color indexed="17"/>
      <name val="Arial"/>
      <family val="2"/>
    </font>
    <font>
      <sz val="8"/>
      <name val="Arial"/>
      <family val="2"/>
    </font>
    <font>
      <b/>
      <sz val="16"/>
      <name val="Times New Roman"/>
      <family val="1"/>
    </font>
    <font>
      <b/>
      <sz val="12"/>
      <name val="Arial"/>
      <family val="2"/>
    </font>
    <font>
      <b/>
      <sz val="18"/>
      <name val="Arial"/>
      <family val="2"/>
    </font>
    <font>
      <b/>
      <sz val="11"/>
      <color indexed="56"/>
      <name val="Arial"/>
      <family val="2"/>
    </font>
    <font>
      <u/>
      <sz val="10"/>
      <color indexed="12"/>
      <name val="Arial"/>
      <family val="2"/>
    </font>
    <font>
      <u/>
      <sz val="7.5"/>
      <color indexed="12"/>
      <name val="Arial"/>
      <family val="2"/>
    </font>
    <font>
      <sz val="10"/>
      <color indexed="62"/>
      <name val="Arial"/>
      <family val="2"/>
    </font>
    <font>
      <sz val="10"/>
      <color indexed="52"/>
      <name val="Arial"/>
      <family val="2"/>
    </font>
    <font>
      <sz val="10"/>
      <color indexed="60"/>
      <name val="Arial"/>
      <family val="2"/>
    </font>
    <font>
      <sz val="10"/>
      <color theme="1"/>
      <name val="Arial"/>
      <family val="2"/>
    </font>
    <font>
      <sz val="10"/>
      <color indexed="8"/>
      <name val="Tahoma"/>
      <family val="2"/>
    </font>
    <font>
      <b/>
      <sz val="10"/>
      <color indexed="63"/>
      <name val="Arial"/>
      <family val="2"/>
    </font>
    <font>
      <b/>
      <sz val="18"/>
      <color indexed="56"/>
      <name val="Cambria"/>
      <family val="2"/>
    </font>
    <font>
      <sz val="10"/>
      <color indexed="10"/>
      <name val="Arial"/>
      <family val="2"/>
    </font>
    <font>
      <b/>
      <sz val="10"/>
      <name val="Arial"/>
      <family val="2"/>
    </font>
    <font>
      <b/>
      <vertAlign val="superscript"/>
      <sz val="10"/>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vertAlign val="superscript"/>
      <sz val="11"/>
      <color theme="1"/>
      <name val="Calibri"/>
      <family val="2"/>
      <scheme val="minor"/>
    </font>
    <font>
      <b/>
      <sz val="11"/>
      <name val="Calibri"/>
      <family val="2"/>
      <scheme val="minor"/>
    </font>
    <font>
      <b/>
      <u val="singleAccounting"/>
      <sz val="11"/>
      <color theme="1"/>
      <name val="Calibri"/>
      <family val="2"/>
      <scheme val="minor"/>
    </font>
    <font>
      <b/>
      <sz val="14"/>
      <color theme="1"/>
      <name val="Calibri"/>
      <family val="2"/>
      <scheme val="minor"/>
    </font>
    <font>
      <b/>
      <sz val="14"/>
      <color theme="1"/>
      <name val="Arial"/>
      <family val="2"/>
    </font>
    <font>
      <sz val="11"/>
      <color theme="1"/>
      <name val="Arial"/>
      <family val="2"/>
    </font>
    <font>
      <sz val="11"/>
      <name val="Calibri"/>
      <family val="2"/>
      <scheme val="minor"/>
    </font>
    <font>
      <b/>
      <sz val="16"/>
      <color theme="1"/>
      <name val="Arial"/>
      <family val="2"/>
    </font>
    <font>
      <b/>
      <sz val="11"/>
      <color rgb="FFFF0000"/>
      <name val="Calibri"/>
      <family val="2"/>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
      <patternFill patternType="solid">
        <fgColor indexed="9"/>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62">
    <border>
      <left/>
      <right/>
      <top/>
      <bottom/>
      <diagonal/>
    </border>
    <border>
      <left/>
      <right/>
      <top style="thin">
        <color indexed="64"/>
      </top>
      <bottom style="double">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style="medium">
        <color theme="0"/>
      </top>
      <bottom style="thin">
        <color indexed="64"/>
      </bottom>
      <diagonal/>
    </border>
    <border>
      <left/>
      <right style="medium">
        <color theme="0"/>
      </right>
      <top/>
      <bottom style="thin">
        <color indexed="64"/>
      </bottom>
      <diagonal/>
    </border>
    <border>
      <left/>
      <right/>
      <top/>
      <bottom style="double">
        <color indexed="64"/>
      </bottom>
      <diagonal/>
    </border>
    <border>
      <left style="medium">
        <color theme="0"/>
      </left>
      <right/>
      <top style="medium">
        <color theme="0"/>
      </top>
      <bottom style="thin">
        <color indexed="64"/>
      </bottom>
      <diagonal/>
    </border>
    <border>
      <left/>
      <right style="medium">
        <color theme="0"/>
      </right>
      <top style="medium">
        <color theme="0"/>
      </top>
      <bottom style="thin">
        <color indexed="64"/>
      </bottom>
      <diagonal/>
    </border>
    <border>
      <left style="medium">
        <color theme="0"/>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6">
    <xf numFmtId="0" fontId="0" fillId="0" borderId="0"/>
    <xf numFmtId="16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75" fontId="3" fillId="0" borderId="0"/>
    <xf numFmtId="175" fontId="3" fillId="0" borderId="0"/>
    <xf numFmtId="176" fontId="3" fillId="0" borderId="0"/>
    <xf numFmtId="176" fontId="3" fillId="0" borderId="0"/>
    <xf numFmtId="175" fontId="3" fillId="0" borderId="0"/>
    <xf numFmtId="175" fontId="3" fillId="0" borderId="0"/>
    <xf numFmtId="175" fontId="3" fillId="0" borderId="0"/>
    <xf numFmtId="175" fontId="3" fillId="0" borderId="0"/>
    <xf numFmtId="177" fontId="3" fillId="0" borderId="0"/>
    <xf numFmtId="177" fontId="3" fillId="0" borderId="0"/>
    <xf numFmtId="178" fontId="3" fillId="0" borderId="0"/>
    <xf numFmtId="178" fontId="3" fillId="0" borderId="0"/>
    <xf numFmtId="177"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7" fillId="21" borderId="3" applyNumberFormat="0" applyAlignment="0" applyProtection="0"/>
    <xf numFmtId="0" fontId="8" fillId="22" borderId="4" applyNumberFormat="0" applyAlignment="0" applyProtection="0"/>
    <xf numFmtId="43" fontId="1"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8" fontId="9" fillId="0" borderId="0" applyFont="0" applyFill="0" applyBorder="0" applyAlignment="0" applyProtection="0"/>
    <xf numFmtId="165"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9" fillId="0" borderId="0" applyFont="0" applyFill="0" applyBorder="0" applyAlignment="0" applyProtection="0"/>
    <xf numFmtId="172"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72"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9" fontId="10"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9" fontId="9" fillId="0" borderId="0" applyFont="0" applyFill="0" applyBorder="0" applyAlignment="0" applyProtection="0"/>
    <xf numFmtId="175" fontId="3"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73"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0" fillId="0" borderId="0" applyFont="0" applyFill="0" applyBorder="0" applyAlignment="0" applyProtection="0"/>
    <xf numFmtId="171" fontId="3" fillId="0" borderId="0" applyFont="0" applyFill="0" applyBorder="0" applyAlignment="0" applyProtection="0"/>
    <xf numFmtId="180" fontId="9"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1" fontId="3" fillId="0" borderId="0" applyFont="0" applyFill="0" applyBorder="0" applyAlignment="0" applyProtection="0"/>
    <xf numFmtId="44" fontId="10" fillId="0" borderId="0" applyFont="0" applyFill="0" applyBorder="0" applyAlignment="0" applyProtection="0"/>
    <xf numFmtId="168" fontId="3" fillId="0" borderId="0" applyFont="0" applyFill="0" applyBorder="0" applyAlignment="0" applyProtection="0"/>
    <xf numFmtId="44" fontId="10" fillId="0" borderId="0" applyFon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44" fontId="10"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4" fontId="10" fillId="0" borderId="0" applyFont="0" applyFill="0" applyBorder="0" applyAlignment="0" applyProtection="0"/>
    <xf numFmtId="172" fontId="3" fillId="0" borderId="0" applyFont="0" applyFill="0" applyBorder="0" applyAlignment="0" applyProtection="0"/>
    <xf numFmtId="178" fontId="9" fillId="0" borderId="0" applyFont="0" applyFill="0" applyBorder="0" applyAlignment="0" applyProtection="0"/>
    <xf numFmtId="165"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11" fillId="0" borderId="0"/>
    <xf numFmtId="14" fontId="3" fillId="0" borderId="0" applyFont="0" applyFill="0" applyBorder="0" applyAlignment="0" applyProtection="0"/>
    <xf numFmtId="14" fontId="3" fillId="0" borderId="0" applyFont="0" applyFill="0" applyBorder="0" applyAlignment="0" applyProtection="0"/>
    <xf numFmtId="183" fontId="3" fillId="0" borderId="0" applyFont="0" applyFill="0" applyBorder="0" applyAlignment="0" applyProtection="0"/>
    <xf numFmtId="0" fontId="1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5" borderId="0" applyNumberFormat="0" applyBorder="0" applyAlignment="0" applyProtection="0"/>
    <xf numFmtId="38" fontId="14" fillId="23" borderId="0" applyNumberFormat="0" applyBorder="0" applyAlignment="0" applyProtection="0"/>
    <xf numFmtId="0" fontId="15" fillId="0" borderId="0"/>
    <xf numFmtId="0" fontId="16" fillId="0" borderId="5" applyNumberFormat="0" applyAlignment="0" applyProtection="0">
      <alignment horizontal="left" vertical="center"/>
    </xf>
    <xf numFmtId="0" fontId="16" fillId="0" borderId="6">
      <alignment horizontal="left" vertical="center"/>
    </xf>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0" fontId="14" fillId="24" borderId="8" applyNumberFormat="0" applyBorder="0" applyAlignment="0" applyProtection="0"/>
    <xf numFmtId="0" fontId="21" fillId="8" borderId="3" applyNumberFormat="0" applyAlignment="0" applyProtection="0"/>
    <xf numFmtId="0" fontId="21" fillId="8" borderId="3" applyNumberFormat="0" applyAlignment="0" applyProtection="0"/>
    <xf numFmtId="0" fontId="21" fillId="8" borderId="3" applyNumberFormat="0" applyAlignment="0" applyProtection="0"/>
    <xf numFmtId="0" fontId="22" fillId="0" borderId="9" applyNumberFormat="0" applyFill="0" applyAlignment="0" applyProtection="0"/>
    <xf numFmtId="184" fontId="3" fillId="0" borderId="0"/>
    <xf numFmtId="184" fontId="3" fillId="0" borderId="0"/>
    <xf numFmtId="170" fontId="3" fillId="0" borderId="0"/>
    <xf numFmtId="170" fontId="3" fillId="0" borderId="0"/>
    <xf numFmtId="184" fontId="3" fillId="0" borderId="0"/>
    <xf numFmtId="184" fontId="3" fillId="0" borderId="0"/>
    <xf numFmtId="184" fontId="3" fillId="0" borderId="0"/>
    <xf numFmtId="184" fontId="3" fillId="0" borderId="0"/>
    <xf numFmtId="0" fontId="23" fillId="25" borderId="0" applyNumberFormat="0" applyBorder="0" applyAlignment="0" applyProtection="0"/>
    <xf numFmtId="182" fontId="3" fillId="0" borderId="0"/>
    <xf numFmtId="0" fontId="3" fillId="0" borderId="0"/>
    <xf numFmtId="182"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24" fillId="0" borderId="0"/>
    <xf numFmtId="0" fontId="3" fillId="0" borderId="0"/>
    <xf numFmtId="0" fontId="3" fillId="0" borderId="0"/>
    <xf numFmtId="0" fontId="1" fillId="0" borderId="0"/>
    <xf numFmtId="0" fontId="3" fillId="0" borderId="0"/>
    <xf numFmtId="173" fontId="3" fillId="0" borderId="0"/>
    <xf numFmtId="0" fontId="3" fillId="0" borderId="0"/>
    <xf numFmtId="0" fontId="11" fillId="0" borderId="0"/>
    <xf numFmtId="0" fontId="3" fillId="0" borderId="0"/>
    <xf numFmtId="0" fontId="25" fillId="0" borderId="0"/>
    <xf numFmtId="0" fontId="1" fillId="0" borderId="0"/>
    <xf numFmtId="0" fontId="10" fillId="0" borderId="0"/>
    <xf numFmtId="0" fontId="1" fillId="0" borderId="0"/>
    <xf numFmtId="0" fontId="3"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6" borderId="10" applyNumberFormat="0" applyFont="0" applyAlignment="0" applyProtection="0"/>
    <xf numFmtId="0" fontId="26" fillId="21" borderId="11" applyNumberFormat="0" applyAlignment="0" applyProtection="0"/>
    <xf numFmtId="0" fontId="8" fillId="27" borderId="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3" fillId="28" borderId="8" applyNumberFormat="0" applyProtection="0">
      <alignment horizontal="left" vertical="center"/>
    </xf>
    <xf numFmtId="0" fontId="27" fillId="0" borderId="0" applyNumberFormat="0" applyFill="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28" fillId="0" borderId="0" applyNumberForma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174" fontId="1" fillId="0" borderId="0" applyFont="0" applyFill="0" applyBorder="0" applyAlignment="0" applyProtection="0"/>
    <xf numFmtId="172" fontId="3" fillId="0" borderId="0" applyFont="0" applyFill="0" applyBorder="0" applyAlignment="0" applyProtection="0"/>
    <xf numFmtId="0" fontId="3" fillId="0" borderId="0"/>
  </cellStyleXfs>
  <cellXfs count="245">
    <xf numFmtId="0" fontId="0" fillId="0" borderId="0" xfId="0"/>
    <xf numFmtId="170" fontId="2" fillId="0" borderId="0" xfId="1" applyNumberFormat="1" applyFont="1" applyBorder="1"/>
    <xf numFmtId="170" fontId="2" fillId="0" borderId="2" xfId="1" applyNumberFormat="1" applyFont="1" applyBorder="1"/>
    <xf numFmtId="0" fontId="0" fillId="0" borderId="0" xfId="0" applyAlignment="1" applyProtection="1">
      <alignment vertical="top" wrapText="1"/>
    </xf>
    <xf numFmtId="0" fontId="0" fillId="0" borderId="0" xfId="0" applyProtection="1"/>
    <xf numFmtId="0" fontId="0" fillId="2" borderId="0" xfId="0" applyFill="1" applyProtection="1"/>
    <xf numFmtId="0" fontId="0" fillId="2" borderId="0" xfId="0" applyFill="1" applyAlignment="1" applyProtection="1">
      <alignment vertical="top" wrapText="1"/>
    </xf>
    <xf numFmtId="0" fontId="24" fillId="0" borderId="0" xfId="0" applyFont="1" applyProtection="1"/>
    <xf numFmtId="0" fontId="24" fillId="0" borderId="0" xfId="0" applyFont="1" applyFill="1" applyAlignment="1" applyProtection="1">
      <alignment vertical="top" wrapText="1"/>
    </xf>
    <xf numFmtId="0" fontId="29" fillId="0" borderId="0" xfId="249" applyFont="1" applyAlignment="1" applyProtection="1">
      <alignment horizontal="left" vertical="center"/>
    </xf>
    <xf numFmtId="0" fontId="29" fillId="0" borderId="16" xfId="249"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Alignment="1" applyProtection="1">
      <alignment horizontal="center" vertical="center" wrapText="1"/>
    </xf>
    <xf numFmtId="0" fontId="0" fillId="29" borderId="20" xfId="0" applyFill="1" applyBorder="1" applyAlignment="1" applyProtection="1">
      <alignment horizontal="center" vertical="center"/>
      <protection locked="0"/>
    </xf>
    <xf numFmtId="185" fontId="0" fillId="30" borderId="14" xfId="0" applyNumberFormat="1" applyFill="1" applyBorder="1" applyAlignment="1" applyProtection="1">
      <alignment horizontal="center" vertical="center"/>
      <protection locked="0"/>
    </xf>
    <xf numFmtId="185" fontId="0" fillId="2" borderId="14" xfId="0" applyNumberFormat="1" applyFill="1" applyBorder="1" applyAlignment="1" applyProtection="1">
      <alignment horizontal="center" vertical="center"/>
    </xf>
    <xf numFmtId="10" fontId="0" fillId="30" borderId="14" xfId="0" applyNumberFormat="1" applyFill="1" applyBorder="1" applyAlignment="1" applyProtection="1">
      <alignment horizontal="center" vertical="center"/>
      <protection locked="0"/>
    </xf>
    <xf numFmtId="0" fontId="0" fillId="30" borderId="15" xfId="0" applyFill="1" applyBorder="1" applyAlignment="1" applyProtection="1">
      <alignment horizontal="center" vertical="center"/>
      <protection locked="0"/>
    </xf>
    <xf numFmtId="0" fontId="0" fillId="29" borderId="21" xfId="0" applyFill="1" applyBorder="1" applyAlignment="1" applyProtection="1">
      <alignment horizontal="center" vertical="center"/>
      <protection locked="0"/>
    </xf>
    <xf numFmtId="185" fontId="0" fillId="30" borderId="22" xfId="0" applyNumberFormat="1" applyFill="1" applyBorder="1" applyAlignment="1" applyProtection="1">
      <alignment horizontal="center" vertical="center"/>
      <protection locked="0"/>
    </xf>
    <xf numFmtId="185" fontId="0" fillId="2" borderId="22" xfId="0" applyNumberFormat="1" applyFill="1" applyBorder="1" applyAlignment="1" applyProtection="1">
      <alignment horizontal="center" vertical="center"/>
    </xf>
    <xf numFmtId="10" fontId="0" fillId="30" borderId="22" xfId="0" applyNumberFormat="1" applyFill="1" applyBorder="1" applyAlignment="1" applyProtection="1">
      <alignment horizontal="center" vertical="center"/>
      <protection locked="0"/>
    </xf>
    <xf numFmtId="0" fontId="0" fillId="30" borderId="23" xfId="0" applyFill="1" applyBorder="1" applyAlignment="1" applyProtection="1">
      <alignment horizontal="center" vertical="center"/>
      <protection locked="0"/>
    </xf>
    <xf numFmtId="0" fontId="0" fillId="29" borderId="24" xfId="0" applyFill="1" applyBorder="1" applyAlignment="1" applyProtection="1">
      <alignment horizontal="center" vertical="center"/>
      <protection locked="0"/>
    </xf>
    <xf numFmtId="185" fontId="0" fillId="30" borderId="18" xfId="0" applyNumberFormat="1" applyFill="1" applyBorder="1" applyAlignment="1" applyProtection="1">
      <alignment horizontal="center" vertical="center"/>
      <protection locked="0"/>
    </xf>
    <xf numFmtId="185" fontId="0" fillId="2" borderId="18" xfId="0" applyNumberFormat="1" applyFill="1" applyBorder="1" applyAlignment="1" applyProtection="1">
      <alignment horizontal="center" vertical="center"/>
    </xf>
    <xf numFmtId="10" fontId="0" fillId="30" borderId="18" xfId="0" applyNumberFormat="1" applyFill="1" applyBorder="1" applyAlignment="1" applyProtection="1">
      <alignment horizontal="center" vertical="center"/>
      <protection locked="0"/>
    </xf>
    <xf numFmtId="0" fontId="0" fillId="30" borderId="19" xfId="0" applyFill="1" applyBorder="1" applyAlignment="1" applyProtection="1">
      <alignment horizontal="center" vertical="center"/>
      <protection locked="0"/>
    </xf>
    <xf numFmtId="0" fontId="0" fillId="31" borderId="0" xfId="0" applyFill="1" applyBorder="1" applyAlignment="1" applyProtection="1">
      <alignment horizontal="center" vertical="center"/>
    </xf>
    <xf numFmtId="185" fontId="0" fillId="31" borderId="0" xfId="0" applyNumberFormat="1" applyFill="1" applyBorder="1" applyAlignment="1" applyProtection="1">
      <alignment horizontal="center" vertical="center"/>
    </xf>
    <xf numFmtId="10" fontId="0" fillId="31" borderId="0" xfId="0" applyNumberFormat="1" applyFill="1" applyBorder="1" applyAlignment="1" applyProtection="1">
      <alignment horizontal="center" vertical="center"/>
    </xf>
    <xf numFmtId="185" fontId="0" fillId="30" borderId="25" xfId="0" applyNumberFormat="1" applyFill="1" applyBorder="1" applyAlignment="1" applyProtection="1">
      <alignment horizontal="center" vertical="center"/>
      <protection locked="0"/>
    </xf>
    <xf numFmtId="185" fontId="0" fillId="2" borderId="25" xfId="0" applyNumberFormat="1" applyFill="1" applyBorder="1" applyAlignment="1" applyProtection="1">
      <alignment horizontal="center" vertical="center"/>
    </xf>
    <xf numFmtId="10" fontId="0" fillId="30" borderId="25" xfId="0" applyNumberFormat="1" applyFill="1" applyBorder="1" applyAlignment="1" applyProtection="1">
      <alignment horizontal="center" vertical="center"/>
      <protection locked="0"/>
    </xf>
    <xf numFmtId="0" fontId="0" fillId="30" borderId="26" xfId="0" applyFill="1" applyBorder="1" applyAlignment="1" applyProtection="1">
      <alignment horizontal="center" vertical="center"/>
      <protection locked="0"/>
    </xf>
    <xf numFmtId="0" fontId="32" fillId="0" borderId="0" xfId="0" applyFont="1" applyAlignment="1" applyProtection="1">
      <alignment horizontal="center" vertical="center"/>
    </xf>
    <xf numFmtId="186" fontId="2" fillId="0" borderId="1" xfId="0" applyNumberFormat="1" applyFont="1" applyBorder="1" applyAlignment="1" applyProtection="1">
      <alignment horizontal="center" vertical="center"/>
    </xf>
    <xf numFmtId="10" fontId="2" fillId="0" borderId="1" xfId="0" applyNumberFormat="1" applyFont="1" applyBorder="1" applyAlignment="1" applyProtection="1">
      <alignment horizontal="center" vertical="center"/>
    </xf>
    <xf numFmtId="0" fontId="33" fillId="0" borderId="0" xfId="0" applyFont="1" applyAlignment="1" applyProtection="1">
      <alignment horizontal="center"/>
    </xf>
    <xf numFmtId="185" fontId="33" fillId="0" borderId="0" xfId="0" applyNumberFormat="1" applyFont="1" applyAlignment="1" applyProtection="1">
      <alignment horizontal="center"/>
    </xf>
    <xf numFmtId="0" fontId="34" fillId="0" borderId="0" xfId="0" applyFont="1" applyAlignment="1" applyProtection="1">
      <alignment horizontal="left" vertical="top"/>
    </xf>
    <xf numFmtId="0" fontId="32" fillId="0" borderId="0" xfId="0" applyFont="1" applyAlignment="1" applyProtection="1">
      <alignment horizontal="left" vertical="top" wrapText="1"/>
    </xf>
    <xf numFmtId="0" fontId="32" fillId="0" borderId="0" xfId="0" applyFont="1" applyAlignment="1" applyProtection="1">
      <alignment vertical="center" wrapText="1"/>
    </xf>
    <xf numFmtId="170" fontId="1" fillId="0" borderId="0" xfId="1" applyNumberFormat="1" applyFont="1"/>
    <xf numFmtId="170" fontId="1" fillId="0" borderId="1" xfId="1" applyNumberFormat="1" applyFont="1" applyBorder="1"/>
    <xf numFmtId="172" fontId="2" fillId="0" borderId="2" xfId="1" applyNumberFormat="1" applyFont="1" applyBorder="1"/>
    <xf numFmtId="172" fontId="2" fillId="0" borderId="2" xfId="3" applyNumberFormat="1" applyFont="1" applyBorder="1"/>
    <xf numFmtId="172" fontId="1" fillId="0" borderId="1" xfId="2" applyNumberFormat="1" applyFont="1" applyBorder="1" applyAlignment="1">
      <alignment wrapText="1"/>
    </xf>
    <xf numFmtId="10" fontId="1" fillId="0" borderId="1" xfId="2" applyNumberFormat="1" applyFont="1" applyBorder="1"/>
    <xf numFmtId="0" fontId="0" fillId="0" borderId="0" xfId="0" applyFont="1" applyAlignment="1" applyProtection="1">
      <alignment vertical="top"/>
    </xf>
    <xf numFmtId="0" fontId="0" fillId="0" borderId="0" xfId="0" applyFont="1" applyProtection="1"/>
    <xf numFmtId="0" fontId="0" fillId="0" borderId="0" xfId="0" applyFont="1" applyAlignment="1" applyProtection="1"/>
    <xf numFmtId="0" fontId="37" fillId="0" borderId="0" xfId="251" applyFont="1" applyAlignment="1" applyProtection="1">
      <alignment vertical="top"/>
    </xf>
    <xf numFmtId="0" fontId="37" fillId="0" borderId="0" xfId="251" applyFont="1" applyAlignment="1" applyProtection="1">
      <alignment vertical="top" wrapText="1"/>
    </xf>
    <xf numFmtId="0" fontId="37" fillId="0" borderId="0" xfId="251" applyFont="1" applyFill="1" applyAlignment="1" applyProtection="1">
      <alignment wrapText="1"/>
    </xf>
    <xf numFmtId="0" fontId="39" fillId="0" borderId="0" xfId="0" applyFont="1" applyProtection="1"/>
    <xf numFmtId="0" fontId="40" fillId="0" borderId="0" xfId="0" applyFont="1" applyFill="1" applyBorder="1" applyAlignment="1" applyProtection="1">
      <alignment vertical="center"/>
      <protection locked="0"/>
    </xf>
    <xf numFmtId="170" fontId="1" fillId="0" borderId="2" xfId="1" applyNumberFormat="1" applyFont="1" applyBorder="1"/>
    <xf numFmtId="170" fontId="38" fillId="0" borderId="0" xfId="1" quotePrefix="1" applyNumberFormat="1" applyFont="1" applyBorder="1" applyAlignment="1">
      <alignment horizontal="center"/>
    </xf>
    <xf numFmtId="170" fontId="38" fillId="0" borderId="0" xfId="1" applyNumberFormat="1" applyFont="1" applyBorder="1" applyAlignment="1">
      <alignment horizontal="center"/>
    </xf>
    <xf numFmtId="0" fontId="29" fillId="0" borderId="28" xfId="249" applyFont="1" applyFill="1" applyBorder="1" applyAlignment="1" applyProtection="1">
      <alignment horizontal="center" vertical="center"/>
    </xf>
    <xf numFmtId="171" fontId="0" fillId="30" borderId="14" xfId="2" applyNumberFormat="1" applyFont="1" applyFill="1" applyBorder="1" applyAlignment="1" applyProtection="1">
      <alignment vertical="center"/>
      <protection locked="0"/>
    </xf>
    <xf numFmtId="170" fontId="1" fillId="0" borderId="29" xfId="1" applyNumberFormat="1" applyFont="1" applyBorder="1"/>
    <xf numFmtId="171" fontId="1" fillId="0" borderId="29" xfId="2" applyNumberFormat="1" applyFont="1" applyBorder="1" applyAlignment="1"/>
    <xf numFmtId="185" fontId="0" fillId="30" borderId="27" xfId="0" applyNumberFormat="1" applyFill="1" applyBorder="1" applyAlignment="1" applyProtection="1">
      <alignment horizontal="center" vertical="center"/>
      <protection locked="0"/>
    </xf>
    <xf numFmtId="171" fontId="0" fillId="30" borderId="27" xfId="2" applyNumberFormat="1" applyFont="1" applyFill="1" applyBorder="1" applyAlignment="1" applyProtection="1">
      <alignment vertical="center"/>
      <protection locked="0"/>
    </xf>
    <xf numFmtId="185" fontId="0" fillId="30" borderId="14" xfId="0" applyNumberFormat="1" applyFill="1" applyBorder="1" applyAlignment="1" applyProtection="1">
      <alignment horizontal="right" vertical="center"/>
      <protection locked="0"/>
    </xf>
    <xf numFmtId="185" fontId="0" fillId="30" borderId="27" xfId="0" applyNumberFormat="1" applyFill="1" applyBorder="1" applyAlignment="1" applyProtection="1">
      <alignment horizontal="right" vertical="center"/>
      <protection locked="0"/>
    </xf>
    <xf numFmtId="172" fontId="1" fillId="0" borderId="29" xfId="1" applyNumberFormat="1" applyFont="1" applyBorder="1" applyAlignment="1">
      <alignment horizontal="right"/>
    </xf>
    <xf numFmtId="0" fontId="37" fillId="0" borderId="2" xfId="250" applyFont="1" applyBorder="1" applyAlignment="1" applyProtection="1">
      <alignment horizontal="center" wrapText="1"/>
    </xf>
    <xf numFmtId="171" fontId="0" fillId="30" borderId="14" xfId="2" applyNumberFormat="1" applyFont="1" applyFill="1" applyBorder="1" applyAlignment="1" applyProtection="1">
      <alignment horizontal="right" vertical="center"/>
      <protection locked="0"/>
    </xf>
    <xf numFmtId="171" fontId="0" fillId="30" borderId="27" xfId="2" applyNumberFormat="1" applyFont="1" applyFill="1" applyBorder="1" applyAlignment="1" applyProtection="1">
      <alignment horizontal="right" vertical="center"/>
      <protection locked="0"/>
    </xf>
    <xf numFmtId="185" fontId="0" fillId="30" borderId="15" xfId="0" applyNumberFormat="1" applyFill="1" applyBorder="1" applyAlignment="1" applyProtection="1">
      <alignment horizontal="right" vertical="center"/>
      <protection locked="0"/>
    </xf>
    <xf numFmtId="185" fontId="0" fillId="30" borderId="30" xfId="0" applyNumberFormat="1" applyFill="1" applyBorder="1" applyAlignment="1" applyProtection="1">
      <alignment horizontal="right" vertical="center"/>
      <protection locked="0"/>
    </xf>
    <xf numFmtId="171" fontId="0" fillId="30" borderId="13" xfId="2" applyNumberFormat="1" applyFont="1" applyFill="1" applyBorder="1" applyAlignment="1" applyProtection="1">
      <alignment horizontal="right" vertical="center"/>
      <protection locked="0"/>
    </xf>
    <xf numFmtId="171" fontId="0" fillId="30" borderId="31" xfId="2" applyNumberFormat="1" applyFont="1" applyFill="1" applyBorder="1" applyAlignment="1" applyProtection="1">
      <alignment horizontal="right" vertical="center"/>
      <protection locked="0"/>
    </xf>
    <xf numFmtId="170" fontId="38" fillId="0" borderId="0" xfId="1" applyNumberFormat="1" applyFont="1" applyBorder="1" applyAlignment="1">
      <alignment horizontal="center" wrapText="1"/>
    </xf>
    <xf numFmtId="170" fontId="1" fillId="0" borderId="0" xfId="1" applyNumberFormat="1" applyFont="1" applyBorder="1"/>
    <xf numFmtId="172" fontId="2" fillId="0" borderId="0" xfId="3" applyNumberFormat="1" applyFont="1" applyFill="1" applyBorder="1"/>
    <xf numFmtId="185" fontId="0" fillId="0" borderId="0" xfId="0" applyNumberFormat="1" applyFill="1" applyBorder="1" applyAlignment="1" applyProtection="1">
      <alignment horizontal="right" vertical="center"/>
      <protection locked="0"/>
    </xf>
    <xf numFmtId="172" fontId="1" fillId="0" borderId="0" xfId="2" applyNumberFormat="1" applyFont="1" applyFill="1" applyBorder="1" applyAlignment="1">
      <alignment wrapText="1"/>
    </xf>
    <xf numFmtId="0" fontId="39" fillId="35" borderId="0" xfId="0" applyFont="1" applyFill="1" applyProtection="1"/>
    <xf numFmtId="170" fontId="38" fillId="0" borderId="0" xfId="1" quotePrefix="1" applyNumberFormat="1" applyFont="1" applyBorder="1" applyAlignment="1">
      <alignment horizontal="center" wrapText="1"/>
    </xf>
    <xf numFmtId="185" fontId="0" fillId="0" borderId="14" xfId="0" applyNumberFormat="1" applyFill="1" applyBorder="1" applyAlignment="1" applyProtection="1">
      <alignment horizontal="right" vertical="center"/>
      <protection locked="0"/>
    </xf>
    <xf numFmtId="185" fontId="0" fillId="0" borderId="27" xfId="0" applyNumberFormat="1" applyFill="1" applyBorder="1" applyAlignment="1" applyProtection="1">
      <alignment horizontal="right" vertical="center"/>
      <protection locked="0"/>
    </xf>
    <xf numFmtId="172" fontId="2" fillId="0" borderId="2" xfId="1" applyNumberFormat="1" applyFont="1" applyFill="1" applyBorder="1"/>
    <xf numFmtId="0" fontId="39" fillId="0" borderId="0" xfId="0" applyFont="1" applyFill="1" applyProtection="1"/>
    <xf numFmtId="170" fontId="41" fillId="0" borderId="0" xfId="1" applyNumberFormat="1" applyFont="1"/>
    <xf numFmtId="0" fontId="40" fillId="35" borderId="0" xfId="0" applyFont="1" applyFill="1" applyProtection="1"/>
    <xf numFmtId="170" fontId="1" fillId="0" borderId="6" xfId="1" applyNumberFormat="1" applyFont="1" applyBorder="1"/>
    <xf numFmtId="170" fontId="2" fillId="0" borderId="2" xfId="1" applyNumberFormat="1" applyFont="1" applyBorder="1" applyAlignment="1">
      <alignment horizontal="center" wrapText="1"/>
    </xf>
    <xf numFmtId="0" fontId="2" fillId="0" borderId="0" xfId="0" applyFont="1"/>
    <xf numFmtId="0" fontId="2" fillId="35" borderId="0" xfId="0" applyFont="1" applyFill="1"/>
    <xf numFmtId="0" fontId="2" fillId="0" borderId="8" xfId="0" applyFon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3" xfId="0" applyBorder="1"/>
    <xf numFmtId="170" fontId="0" fillId="0" borderId="33" xfId="1" applyNumberFormat="1" applyFont="1" applyBorder="1"/>
    <xf numFmtId="170" fontId="0" fillId="0" borderId="0" xfId="1" applyNumberFormat="1" applyFont="1"/>
    <xf numFmtId="0" fontId="0" fillId="0" borderId="34" xfId="0" applyBorder="1"/>
    <xf numFmtId="170" fontId="0" fillId="0" borderId="34" xfId="1" applyNumberFormat="1" applyFont="1" applyBorder="1"/>
    <xf numFmtId="170" fontId="0" fillId="0" borderId="35" xfId="1" applyNumberFormat="1" applyFont="1" applyBorder="1"/>
    <xf numFmtId="170" fontId="0" fillId="0" borderId="36" xfId="1" applyNumberFormat="1" applyFont="1" applyBorder="1"/>
    <xf numFmtId="0" fontId="0" fillId="0" borderId="0" xfId="0" applyFill="1"/>
    <xf numFmtId="0" fontId="2" fillId="0" borderId="37" xfId="0" quotePrefix="1" applyFont="1" applyBorder="1" applyAlignment="1">
      <alignment horizontal="center" wrapText="1"/>
    </xf>
    <xf numFmtId="0" fontId="2" fillId="0" borderId="8" xfId="0" applyFont="1" applyBorder="1" applyAlignment="1">
      <alignment horizontal="center"/>
    </xf>
    <xf numFmtId="0" fontId="2" fillId="0" borderId="37" xfId="0" applyFont="1" applyBorder="1" applyAlignment="1">
      <alignment horizontal="center" wrapText="1"/>
    </xf>
    <xf numFmtId="0" fontId="0" fillId="0" borderId="39" xfId="0" applyBorder="1"/>
    <xf numFmtId="0" fontId="0" fillId="0" borderId="40" xfId="0" applyBorder="1"/>
    <xf numFmtId="0" fontId="0" fillId="0" borderId="41" xfId="0" applyBorder="1"/>
    <xf numFmtId="170" fontId="0" fillId="0" borderId="33" xfId="1" applyNumberFormat="1" applyFont="1" applyFill="1" applyBorder="1"/>
    <xf numFmtId="171" fontId="0" fillId="0" borderId="33" xfId="2" applyNumberFormat="1" applyFont="1" applyBorder="1"/>
    <xf numFmtId="170" fontId="0" fillId="0" borderId="0" xfId="1" applyNumberFormat="1" applyFont="1" applyBorder="1"/>
    <xf numFmtId="170" fontId="42" fillId="0" borderId="33" xfId="1" applyNumberFormat="1" applyFont="1" applyFill="1" applyBorder="1"/>
    <xf numFmtId="189" fontId="0" fillId="0" borderId="42" xfId="0" applyNumberFormat="1" applyBorder="1"/>
    <xf numFmtId="169" fontId="0" fillId="0" borderId="0" xfId="0" applyNumberFormat="1"/>
    <xf numFmtId="170" fontId="0" fillId="0" borderId="34" xfId="1" applyNumberFormat="1" applyFont="1" applyFill="1" applyBorder="1"/>
    <xf numFmtId="171" fontId="0" fillId="0" borderId="34" xfId="2" applyNumberFormat="1" applyFont="1" applyBorder="1"/>
    <xf numFmtId="170" fontId="0" fillId="0" borderId="2" xfId="1" applyNumberFormat="1" applyFont="1" applyBorder="1"/>
    <xf numFmtId="189" fontId="0" fillId="0" borderId="43" xfId="0" applyNumberFormat="1" applyBorder="1"/>
    <xf numFmtId="170" fontId="0" fillId="0" borderId="35" xfId="0" applyNumberFormat="1" applyBorder="1"/>
    <xf numFmtId="171" fontId="0" fillId="0" borderId="35" xfId="0" applyNumberFormat="1" applyBorder="1"/>
    <xf numFmtId="0" fontId="0" fillId="0" borderId="44" xfId="0" applyBorder="1"/>
    <xf numFmtId="170" fontId="0" fillId="0" borderId="33" xfId="0" applyNumberFormat="1" applyBorder="1"/>
    <xf numFmtId="189" fontId="0" fillId="0" borderId="33" xfId="0" applyNumberFormat="1" applyFill="1" applyBorder="1"/>
    <xf numFmtId="189" fontId="0" fillId="0" borderId="33" xfId="0" applyNumberFormat="1" applyBorder="1"/>
    <xf numFmtId="170" fontId="42" fillId="0" borderId="34" xfId="1" applyNumberFormat="1" applyFont="1" applyFill="1" applyBorder="1"/>
    <xf numFmtId="189" fontId="0" fillId="0" borderId="34" xfId="0" applyNumberFormat="1" applyBorder="1"/>
    <xf numFmtId="171" fontId="0" fillId="0" borderId="1" xfId="0" applyNumberFormat="1" applyBorder="1"/>
    <xf numFmtId="0" fontId="43" fillId="0" borderId="0" xfId="0" applyFont="1" applyFill="1" applyBorder="1" applyAlignment="1" applyProtection="1">
      <alignment vertical="center"/>
      <protection locked="0"/>
    </xf>
    <xf numFmtId="0" fontId="43" fillId="0" borderId="0" xfId="0" applyFont="1" applyProtection="1"/>
    <xf numFmtId="0" fontId="0" fillId="35" borderId="0" xfId="0" applyFill="1" applyProtection="1"/>
    <xf numFmtId="170" fontId="1" fillId="35" borderId="0" xfId="1" applyNumberFormat="1" applyFont="1" applyFill="1"/>
    <xf numFmtId="0" fontId="0" fillId="35" borderId="0" xfId="0" applyFill="1"/>
    <xf numFmtId="188" fontId="0" fillId="0" borderId="0" xfId="0" applyNumberFormat="1" applyFont="1" applyAlignment="1" applyProtection="1">
      <alignment horizontal="center" vertical="center"/>
    </xf>
    <xf numFmtId="0" fontId="32" fillId="0" borderId="0" xfId="0" applyFont="1"/>
    <xf numFmtId="0" fontId="0" fillId="35" borderId="0" xfId="0" applyFont="1" applyFill="1" applyProtection="1"/>
    <xf numFmtId="170" fontId="1" fillId="0" borderId="0" xfId="1" applyNumberFormat="1" applyFont="1" applyFill="1"/>
    <xf numFmtId="0" fontId="0" fillId="0" borderId="45" xfId="0" applyFont="1" applyBorder="1" applyAlignment="1" applyProtection="1"/>
    <xf numFmtId="0" fontId="2" fillId="2" borderId="46" xfId="0" applyFont="1" applyFill="1" applyBorder="1" applyAlignment="1">
      <alignment horizontal="center"/>
    </xf>
    <xf numFmtId="0" fontId="0" fillId="0" borderId="48" xfId="0" applyFont="1" applyBorder="1" applyProtection="1"/>
    <xf numFmtId="0" fontId="0" fillId="0" borderId="0" xfId="0" applyFont="1" applyBorder="1" applyProtection="1"/>
    <xf numFmtId="0" fontId="0" fillId="34" borderId="49" xfId="0" applyFont="1" applyFill="1" applyBorder="1" applyProtection="1"/>
    <xf numFmtId="185" fontId="0" fillId="0" borderId="0" xfId="0" applyNumberFormat="1" applyFont="1" applyBorder="1" applyAlignment="1" applyProtection="1">
      <alignment horizontal="right" vertical="center"/>
    </xf>
    <xf numFmtId="0" fontId="0" fillId="0" borderId="0" xfId="0" applyFont="1" applyBorder="1" applyAlignment="1" applyProtection="1">
      <alignment horizontal="right"/>
    </xf>
    <xf numFmtId="185" fontId="0" fillId="0" borderId="0" xfId="0" applyNumberFormat="1" applyFont="1" applyBorder="1" applyAlignment="1" applyProtection="1">
      <alignment horizontal="right"/>
    </xf>
    <xf numFmtId="0" fontId="2" fillId="0" borderId="50" xfId="0" applyFont="1" applyBorder="1" applyProtection="1"/>
    <xf numFmtId="185" fontId="2" fillId="0" borderId="51" xfId="0" applyNumberFormat="1" applyFont="1" applyBorder="1" applyAlignment="1" applyProtection="1">
      <alignment horizontal="right"/>
    </xf>
    <xf numFmtId="0" fontId="2" fillId="2" borderId="45" xfId="0" applyFont="1" applyFill="1" applyBorder="1" applyAlignment="1">
      <alignment horizontal="center"/>
    </xf>
    <xf numFmtId="185" fontId="0" fillId="0" borderId="48" xfId="0" applyNumberFormat="1" applyFont="1" applyBorder="1" applyAlignment="1" applyProtection="1">
      <alignment horizontal="right" vertical="center"/>
    </xf>
    <xf numFmtId="185" fontId="2" fillId="0" borderId="50" xfId="0" applyNumberFormat="1" applyFont="1" applyBorder="1" applyAlignment="1" applyProtection="1">
      <alignment horizontal="right"/>
    </xf>
    <xf numFmtId="0" fontId="0" fillId="0" borderId="52" xfId="0" applyFont="1" applyBorder="1" applyAlignment="1" applyProtection="1">
      <alignment horizontal="center"/>
    </xf>
    <xf numFmtId="0" fontId="0" fillId="0" borderId="53" xfId="0" applyFont="1" applyBorder="1" applyAlignment="1" applyProtection="1"/>
    <xf numFmtId="185" fontId="0" fillId="0" borderId="54" xfId="0" applyNumberFormat="1" applyFont="1" applyBorder="1" applyAlignment="1" applyProtection="1">
      <alignment horizontal="right" vertical="center"/>
    </xf>
    <xf numFmtId="0" fontId="0" fillId="0" borderId="55" xfId="0" applyFont="1" applyBorder="1" applyProtection="1"/>
    <xf numFmtId="0" fontId="0" fillId="0" borderId="54" xfId="0" applyFont="1" applyBorder="1" applyAlignment="1" applyProtection="1">
      <alignment horizontal="center"/>
    </xf>
    <xf numFmtId="185" fontId="0" fillId="0" borderId="54" xfId="0" applyNumberFormat="1" applyFont="1" applyBorder="1" applyAlignment="1" applyProtection="1">
      <alignment horizontal="center" vertical="center"/>
    </xf>
    <xf numFmtId="0" fontId="37" fillId="0" borderId="50" xfId="251" applyFont="1" applyBorder="1" applyAlignment="1" applyProtection="1"/>
    <xf numFmtId="0" fontId="37" fillId="0" borderId="55" xfId="251" applyFont="1" applyFill="1" applyBorder="1" applyAlignment="1" applyProtection="1">
      <alignment horizontal="center"/>
    </xf>
    <xf numFmtId="0" fontId="37" fillId="0" borderId="50" xfId="251" applyFont="1" applyFill="1" applyBorder="1" applyAlignment="1" applyProtection="1">
      <alignment horizontal="center"/>
    </xf>
    <xf numFmtId="0" fontId="37" fillId="0" borderId="51" xfId="251" applyFont="1" applyFill="1" applyBorder="1" applyAlignment="1" applyProtection="1">
      <alignment horizontal="center" vertical="top" wrapText="1"/>
    </xf>
    <xf numFmtId="0" fontId="2" fillId="0" borderId="0" xfId="0" applyFont="1" applyFill="1"/>
    <xf numFmtId="170" fontId="0" fillId="0" borderId="2" xfId="1" applyNumberFormat="1" applyFont="1" applyFill="1" applyBorder="1"/>
    <xf numFmtId="0" fontId="37" fillId="0" borderId="45" xfId="251" applyFont="1" applyBorder="1" applyAlignment="1" applyProtection="1"/>
    <xf numFmtId="0" fontId="2" fillId="0" borderId="58" xfId="0" applyFont="1" applyBorder="1" applyAlignment="1">
      <alignment horizontal="center" wrapText="1"/>
    </xf>
    <xf numFmtId="0" fontId="2" fillId="0" borderId="49" xfId="0" applyFont="1" applyBorder="1" applyAlignment="1">
      <alignment horizontal="center" wrapText="1"/>
    </xf>
    <xf numFmtId="188" fontId="0" fillId="0" borderId="49" xfId="0" applyNumberFormat="1" applyFont="1" applyBorder="1" applyAlignment="1" applyProtection="1">
      <alignment horizontal="center" vertical="center"/>
    </xf>
    <xf numFmtId="0" fontId="0" fillId="0" borderId="0" xfId="0" applyBorder="1" applyAlignment="1">
      <alignment horizontal="center"/>
    </xf>
    <xf numFmtId="0" fontId="0" fillId="0" borderId="49" xfId="0" applyBorder="1" applyAlignment="1">
      <alignment horizontal="center"/>
    </xf>
    <xf numFmtId="0" fontId="0" fillId="0" borderId="50" xfId="0" applyFont="1" applyBorder="1" applyProtection="1"/>
    <xf numFmtId="0" fontId="0" fillId="0" borderId="52" xfId="0" applyBorder="1" applyAlignment="1">
      <alignment horizontal="center"/>
    </xf>
    <xf numFmtId="0" fontId="2" fillId="0" borderId="57" xfId="0" applyFont="1" applyBorder="1" applyAlignment="1">
      <alignment horizontal="center" wrapText="1"/>
    </xf>
    <xf numFmtId="0" fontId="37" fillId="0" borderId="48" xfId="251" applyFont="1" applyBorder="1" applyAlignment="1" applyProtection="1"/>
    <xf numFmtId="0" fontId="2" fillId="0" borderId="0" xfId="0" applyFont="1" applyBorder="1" applyAlignment="1">
      <alignment horizontal="center" wrapText="1"/>
    </xf>
    <xf numFmtId="0" fontId="0" fillId="0" borderId="0" xfId="0" applyBorder="1"/>
    <xf numFmtId="188" fontId="0" fillId="0" borderId="0" xfId="0" applyNumberFormat="1" applyFont="1" applyBorder="1" applyAlignment="1" applyProtection="1">
      <alignment horizontal="center" vertical="center"/>
    </xf>
    <xf numFmtId="0" fontId="0" fillId="0" borderId="51" xfId="0" applyBorder="1" applyAlignment="1">
      <alignment horizontal="center"/>
    </xf>
    <xf numFmtId="0" fontId="2" fillId="0" borderId="59" xfId="0" applyFont="1" applyBorder="1" applyAlignment="1">
      <alignment horizontal="center" wrapText="1"/>
    </xf>
    <xf numFmtId="0" fontId="2" fillId="0" borderId="54" xfId="0" applyFont="1" applyBorder="1" applyAlignment="1">
      <alignment horizontal="center" wrapText="1"/>
    </xf>
    <xf numFmtId="0" fontId="0" fillId="0" borderId="54" xfId="0" applyBorder="1"/>
    <xf numFmtId="188" fontId="0" fillId="0" borderId="54" xfId="0" applyNumberFormat="1" applyFont="1" applyBorder="1" applyAlignment="1" applyProtection="1">
      <alignment horizontal="center" vertical="center"/>
    </xf>
    <xf numFmtId="0" fontId="0" fillId="0" borderId="54" xfId="0" applyBorder="1" applyAlignment="1">
      <alignment horizontal="center"/>
    </xf>
    <xf numFmtId="0" fontId="0" fillId="0" borderId="55" xfId="0" applyBorder="1" applyAlignment="1">
      <alignment horizontal="center"/>
    </xf>
    <xf numFmtId="0" fontId="37" fillId="0" borderId="59" xfId="251" applyFont="1" applyFill="1" applyBorder="1" applyAlignment="1" applyProtection="1">
      <alignment horizontal="center"/>
    </xf>
    <xf numFmtId="0" fontId="0" fillId="0" borderId="55" xfId="0" applyBorder="1"/>
    <xf numFmtId="0" fontId="37" fillId="0" borderId="54" xfId="251" applyFont="1" applyFill="1" applyBorder="1" applyAlignment="1" applyProtection="1">
      <alignment horizontal="center"/>
    </xf>
    <xf numFmtId="0" fontId="2" fillId="0" borderId="60" xfId="0" applyFont="1" applyFill="1" applyBorder="1"/>
    <xf numFmtId="0" fontId="2" fillId="0" borderId="56" xfId="0" applyFont="1" applyFill="1" applyBorder="1"/>
    <xf numFmtId="0" fontId="2" fillId="0" borderId="60" xfId="0" applyFont="1" applyFill="1" applyBorder="1" applyAlignment="1">
      <alignment horizontal="center"/>
    </xf>
    <xf numFmtId="0" fontId="2" fillId="0" borderId="56" xfId="0" applyFont="1" applyFill="1" applyBorder="1" applyAlignment="1">
      <alignment horizontal="center"/>
    </xf>
    <xf numFmtId="0" fontId="2" fillId="0" borderId="61" xfId="0" applyFont="1" applyBorder="1" applyAlignment="1">
      <alignment horizontal="center"/>
    </xf>
    <xf numFmtId="0" fontId="24" fillId="0" borderId="0" xfId="0" applyFont="1" applyAlignment="1">
      <alignment horizontal="right"/>
    </xf>
    <xf numFmtId="170" fontId="24" fillId="0" borderId="0" xfId="1" applyNumberFormat="1" applyFont="1" applyAlignment="1">
      <alignment horizontal="right"/>
    </xf>
    <xf numFmtId="0" fontId="24" fillId="0" borderId="0" xfId="0" applyFont="1" applyAlignment="1" applyProtection="1">
      <alignment horizontal="right"/>
    </xf>
    <xf numFmtId="0" fontId="0" fillId="0" borderId="0" xfId="0" applyAlignment="1" applyProtection="1">
      <alignment horizontal="right"/>
    </xf>
    <xf numFmtId="0" fontId="39" fillId="0" borderId="0" xfId="0" applyFont="1" applyAlignment="1" applyProtection="1">
      <alignment horizontal="right"/>
    </xf>
    <xf numFmtId="0" fontId="40" fillId="0" borderId="0" xfId="0" applyFont="1" applyFill="1" applyBorder="1" applyAlignment="1" applyProtection="1">
      <alignment horizontal="right" vertical="center"/>
      <protection locked="0"/>
    </xf>
    <xf numFmtId="0" fontId="0" fillId="0" borderId="0" xfId="0" applyFill="1" applyAlignment="1" applyProtection="1">
      <alignment horizontal="right"/>
    </xf>
    <xf numFmtId="0" fontId="0" fillId="2" borderId="0" xfId="0" applyFill="1" applyAlignment="1" applyProtection="1">
      <alignment horizontal="right" vertical="top" wrapText="1"/>
    </xf>
    <xf numFmtId="185" fontId="24" fillId="0" borderId="13" xfId="0" applyNumberFormat="1" applyFont="1" applyFill="1" applyBorder="1" applyAlignment="1" applyProtection="1">
      <alignment horizontal="right" vertical="center" wrapText="1"/>
    </xf>
    <xf numFmtId="185" fontId="29" fillId="0" borderId="17" xfId="249" applyNumberFormat="1" applyFont="1" applyFill="1" applyBorder="1" applyAlignment="1" applyProtection="1">
      <alignment horizontal="right" vertical="center"/>
    </xf>
    <xf numFmtId="185" fontId="0" fillId="30" borderId="22" xfId="0" applyNumberFormat="1" applyFill="1" applyBorder="1" applyAlignment="1" applyProtection="1">
      <alignment horizontal="right" vertical="center"/>
      <protection locked="0"/>
    </xf>
    <xf numFmtId="185" fontId="0" fillId="30" borderId="18" xfId="0" applyNumberFormat="1" applyFill="1" applyBorder="1" applyAlignment="1" applyProtection="1">
      <alignment horizontal="right" vertical="center"/>
      <protection locked="0"/>
    </xf>
    <xf numFmtId="185" fontId="0" fillId="31" borderId="0" xfId="0" applyNumberFormat="1" applyFill="1" applyBorder="1" applyAlignment="1" applyProtection="1">
      <alignment horizontal="right" vertical="center"/>
    </xf>
    <xf numFmtId="185" fontId="0" fillId="30" borderId="25" xfId="0" applyNumberFormat="1" applyFill="1" applyBorder="1" applyAlignment="1" applyProtection="1">
      <alignment horizontal="right" vertical="center"/>
      <protection locked="0"/>
    </xf>
    <xf numFmtId="186" fontId="2" fillId="0" borderId="1" xfId="0" applyNumberFormat="1" applyFont="1" applyBorder="1" applyAlignment="1" applyProtection="1">
      <alignment horizontal="right" vertical="center"/>
    </xf>
    <xf numFmtId="185" fontId="29" fillId="0" borderId="14" xfId="249" applyNumberFormat="1" applyFont="1" applyFill="1" applyBorder="1" applyAlignment="1" applyProtection="1">
      <alignment horizontal="right" vertical="center"/>
    </xf>
    <xf numFmtId="185" fontId="29" fillId="0" borderId="18" xfId="249" applyNumberFormat="1" applyFont="1" applyFill="1" applyBorder="1" applyAlignment="1" applyProtection="1">
      <alignment horizontal="right" vertical="center"/>
    </xf>
    <xf numFmtId="0" fontId="0" fillId="0" borderId="0" xfId="0" applyAlignment="1" applyProtection="1">
      <alignment horizontal="right" vertical="top" wrapText="1"/>
    </xf>
    <xf numFmtId="10" fontId="0" fillId="30" borderId="14" xfId="0" applyNumberFormat="1" applyFill="1" applyBorder="1" applyAlignment="1" applyProtection="1">
      <alignment horizontal="right" vertical="center"/>
      <protection locked="0"/>
    </xf>
    <xf numFmtId="10" fontId="0" fillId="31" borderId="0" xfId="0" applyNumberFormat="1" applyFill="1" applyBorder="1" applyAlignment="1" applyProtection="1">
      <alignment horizontal="right" vertical="center"/>
    </xf>
    <xf numFmtId="10" fontId="0" fillId="30" borderId="25" xfId="0" applyNumberFormat="1" applyFill="1" applyBorder="1" applyAlignment="1" applyProtection="1">
      <alignment horizontal="right" vertical="center"/>
      <protection locked="0"/>
    </xf>
    <xf numFmtId="10" fontId="2" fillId="0" borderId="1" xfId="0" applyNumberFormat="1" applyFont="1" applyBorder="1" applyAlignment="1" applyProtection="1">
      <alignment horizontal="right" vertical="center"/>
    </xf>
    <xf numFmtId="188" fontId="0" fillId="34" borderId="49" xfId="0" applyNumberFormat="1" applyFont="1" applyFill="1" applyBorder="1" applyAlignment="1" applyProtection="1">
      <alignment horizontal="right" vertical="center"/>
    </xf>
    <xf numFmtId="0" fontId="0" fillId="0" borderId="48" xfId="0" applyFont="1" applyBorder="1" applyAlignment="1" applyProtection="1">
      <alignment horizontal="right"/>
    </xf>
    <xf numFmtId="0" fontId="0" fillId="34" borderId="49" xfId="0" applyFont="1" applyFill="1" applyBorder="1" applyAlignment="1" applyProtection="1">
      <alignment horizontal="right"/>
    </xf>
    <xf numFmtId="0" fontId="0" fillId="0" borderId="52" xfId="0" applyFont="1" applyBorder="1" applyAlignment="1" applyProtection="1">
      <alignment horizontal="right"/>
    </xf>
    <xf numFmtId="0" fontId="37" fillId="33" borderId="8" xfId="251" applyFont="1" applyFill="1" applyBorder="1" applyAlignment="1" applyProtection="1">
      <alignment horizontal="center" vertical="center"/>
      <protection locked="0"/>
    </xf>
    <xf numFmtId="0" fontId="36" fillId="0" borderId="0" xfId="0" applyFont="1" applyAlignment="1" applyProtection="1">
      <alignment horizontal="left" vertical="top" wrapText="1"/>
    </xf>
    <xf numFmtId="10" fontId="29" fillId="0" borderId="25" xfId="249" applyNumberFormat="1" applyFont="1" applyFill="1" applyBorder="1" applyAlignment="1" applyProtection="1">
      <alignment horizontal="center" vertical="center" wrapText="1"/>
    </xf>
    <xf numFmtId="10" fontId="29" fillId="0" borderId="14" xfId="249" applyNumberFormat="1" applyFont="1" applyFill="1" applyBorder="1" applyAlignment="1" applyProtection="1">
      <alignment horizontal="center" vertical="center" wrapText="1"/>
    </xf>
    <xf numFmtId="10" fontId="29" fillId="0" borderId="18" xfId="249" applyNumberFormat="1" applyFont="1" applyFill="1" applyBorder="1" applyAlignment="1" applyProtection="1">
      <alignment horizontal="center" vertical="center" wrapText="1"/>
    </xf>
    <xf numFmtId="188" fontId="0" fillId="32" borderId="24" xfId="0" applyNumberFormat="1" applyFill="1" applyBorder="1" applyAlignment="1" applyProtection="1"/>
    <xf numFmtId="0" fontId="32" fillId="0" borderId="0" xfId="0" applyFont="1" applyAlignment="1" applyProtection="1">
      <alignment horizontal="left" vertical="top" wrapText="1"/>
    </xf>
    <xf numFmtId="0" fontId="29" fillId="0" borderId="15" xfId="249" applyNumberFormat="1" applyFont="1" applyFill="1" applyBorder="1" applyAlignment="1" applyProtection="1">
      <alignment horizontal="center" vertical="center" wrapText="1"/>
    </xf>
    <xf numFmtId="0" fontId="29" fillId="0" borderId="19" xfId="249" applyNumberFormat="1" applyFont="1" applyFill="1" applyBorder="1" applyAlignment="1" applyProtection="1">
      <alignment horizontal="center" vertical="center" wrapText="1"/>
    </xf>
    <xf numFmtId="187" fontId="0" fillId="32" borderId="0" xfId="0" applyNumberFormat="1" applyFill="1" applyAlignment="1" applyProtection="1"/>
    <xf numFmtId="187" fontId="0" fillId="32" borderId="21" xfId="0" applyNumberFormat="1" applyFill="1" applyBorder="1" applyAlignment="1" applyProtection="1"/>
    <xf numFmtId="0" fontId="0" fillId="0" borderId="0" xfId="0" applyAlignment="1" applyProtection="1">
      <alignment horizontal="left" vertical="top" wrapText="1"/>
    </xf>
    <xf numFmtId="185" fontId="29" fillId="0" borderId="14" xfId="249" applyNumberFormat="1" applyFont="1" applyFill="1" applyBorder="1" applyAlignment="1" applyProtection="1">
      <alignment horizontal="center" vertical="center" wrapText="1"/>
    </xf>
    <xf numFmtId="185" fontId="29" fillId="0" borderId="18" xfId="249" applyNumberFormat="1" applyFont="1" applyFill="1" applyBorder="1" applyAlignment="1" applyProtection="1">
      <alignment horizontal="center" vertical="center" wrapText="1"/>
    </xf>
    <xf numFmtId="10" fontId="29" fillId="0" borderId="14" xfId="249" applyNumberFormat="1" applyFont="1" applyFill="1" applyBorder="1" applyAlignment="1" applyProtection="1">
      <alignment horizontal="right" vertical="center" wrapText="1"/>
    </xf>
    <xf numFmtId="10" fontId="29" fillId="0" borderId="18" xfId="249" applyNumberFormat="1" applyFont="1" applyFill="1" applyBorder="1" applyAlignment="1" applyProtection="1">
      <alignment horizontal="right" vertical="center" wrapText="1"/>
    </xf>
    <xf numFmtId="10" fontId="37" fillId="0" borderId="32" xfId="249" applyNumberFormat="1" applyFont="1" applyFill="1" applyBorder="1" applyAlignment="1" applyProtection="1">
      <alignment horizontal="center" vertical="center" wrapText="1"/>
    </xf>
    <xf numFmtId="10" fontId="37" fillId="0" borderId="2" xfId="249" applyNumberFormat="1" applyFont="1" applyFill="1" applyBorder="1" applyAlignment="1" applyProtection="1">
      <alignment horizontal="center" vertical="center" wrapText="1"/>
    </xf>
    <xf numFmtId="0" fontId="37" fillId="34" borderId="47" xfId="251" applyFont="1" applyFill="1" applyBorder="1" applyAlignment="1" applyProtection="1">
      <alignment horizontal="center" wrapText="1"/>
    </xf>
    <xf numFmtId="0" fontId="37" fillId="34" borderId="52" xfId="251" applyFont="1" applyFill="1" applyBorder="1" applyAlignment="1" applyProtection="1">
      <alignment horizontal="center" wrapText="1"/>
    </xf>
    <xf numFmtId="0" fontId="37" fillId="0" borderId="46" xfId="251" applyFont="1" applyFill="1" applyBorder="1" applyAlignment="1" applyProtection="1">
      <alignment horizontal="center" wrapText="1"/>
    </xf>
    <xf numFmtId="0" fontId="37" fillId="0" borderId="51" xfId="251" applyFont="1" applyFill="1" applyBorder="1" applyAlignment="1" applyProtection="1">
      <alignment horizontal="center" wrapText="1"/>
    </xf>
    <xf numFmtId="0" fontId="0" fillId="0" borderId="0" xfId="0" applyFont="1" applyAlignment="1" applyProtection="1">
      <alignment horizontal="left" vertical="top" wrapText="1"/>
    </xf>
    <xf numFmtId="0" fontId="37" fillId="0" borderId="45" xfId="251" applyFont="1" applyFill="1" applyBorder="1" applyAlignment="1" applyProtection="1">
      <alignment horizontal="center" wrapText="1"/>
    </xf>
    <xf numFmtId="0" fontId="37" fillId="0" borderId="50" xfId="251" applyFont="1" applyFill="1" applyBorder="1" applyAlignment="1" applyProtection="1">
      <alignment horizontal="center" wrapText="1"/>
    </xf>
    <xf numFmtId="0" fontId="2" fillId="0" borderId="37" xfId="0" applyFont="1" applyBorder="1" applyAlignment="1">
      <alignment horizontal="center"/>
    </xf>
    <xf numFmtId="0" fontId="2" fillId="0" borderId="6" xfId="0" applyFont="1" applyBorder="1" applyAlignment="1">
      <alignment horizontal="center"/>
    </xf>
    <xf numFmtId="0" fontId="2" fillId="0" borderId="38" xfId="0" applyFont="1" applyBorder="1" applyAlignment="1">
      <alignment horizontal="center"/>
    </xf>
  </cellXfs>
  <cellStyles count="256">
    <cellStyle name="$" xfId="6"/>
    <cellStyle name="$ 2" xfId="7"/>
    <cellStyle name="$.00" xfId="8"/>
    <cellStyle name="$.00 2" xfId="9"/>
    <cellStyle name="$_2. 2011-2014  Rev_ FCast_IRM 2012_COS2013_Ongoing Operations_with CDM" xfId="10"/>
    <cellStyle name="$_2. 2011-2014  Rev_ FCast_IRM 2012_COS2013_Ongoing Operations_with CDM_1. Creation and Assumptions Budget_Revised with CDM" xfId="11"/>
    <cellStyle name="$_CGAAP FA Budget Model v2 james" xfId="12"/>
    <cellStyle name="$_Oct 2010 SM PILs Recognition" xfId="13"/>
    <cellStyle name="$M" xfId="14"/>
    <cellStyle name="$M 2" xfId="15"/>
    <cellStyle name="$M.00" xfId="16"/>
    <cellStyle name="$M.00 2" xfId="17"/>
    <cellStyle name="$M_2. 2011-2014  Rev_ FCast_IRM 2012_COS2013_Ongoing Operations_with CDM" xfId="18"/>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2" xfId="43"/>
    <cellStyle name="Calculation 2" xfId="44"/>
    <cellStyle name="Check Cell 2" xfId="45"/>
    <cellStyle name="Comma" xfId="1" builtinId="3"/>
    <cellStyle name="Comma 10" xfId="46"/>
    <cellStyle name="Comma 10 2" xfId="47"/>
    <cellStyle name="Comma 10 2 2" xfId="48"/>
    <cellStyle name="Comma 10 3" xfId="49"/>
    <cellStyle name="Comma 10 3 2" xfId="50"/>
    <cellStyle name="Comma 10 4" xfId="51"/>
    <cellStyle name="Comma 10 5" xfId="52"/>
    <cellStyle name="Comma 10 6" xfId="53"/>
    <cellStyle name="Comma 11" xfId="54"/>
    <cellStyle name="Comma 12" xfId="55"/>
    <cellStyle name="Comma 13" xfId="56"/>
    <cellStyle name="Comma 14" xfId="57"/>
    <cellStyle name="Comma 15" xfId="58"/>
    <cellStyle name="Comma 16" xfId="59"/>
    <cellStyle name="Comma 17" xfId="60"/>
    <cellStyle name="Comma 18" xfId="61"/>
    <cellStyle name="Comma 19" xfId="62"/>
    <cellStyle name="Comma 2" xfId="5"/>
    <cellStyle name="Comma 2 2" xfId="63"/>
    <cellStyle name="Comma 2 2 2" xfId="64"/>
    <cellStyle name="Comma 2 3" xfId="65"/>
    <cellStyle name="Comma 2_2.1556 Regulatory Reporting without PILs YTD March 11" xfId="66"/>
    <cellStyle name="Comma 20" xfId="67"/>
    <cellStyle name="Comma 21" xfId="68"/>
    <cellStyle name="Comma 22" xfId="69"/>
    <cellStyle name="Comma 23" xfId="70"/>
    <cellStyle name="Comma 24" xfId="71"/>
    <cellStyle name="Comma 25" xfId="72"/>
    <cellStyle name="Comma 26" xfId="73"/>
    <cellStyle name="Comma 27" xfId="74"/>
    <cellStyle name="Comma 28" xfId="254"/>
    <cellStyle name="Comma 3" xfId="75"/>
    <cellStyle name="Comma 3 2" xfId="76"/>
    <cellStyle name="Comma 3 3" xfId="77"/>
    <cellStyle name="Comma 3_2. 2011-2014  Rev_ FCast_IRM 2012_COS2013_Ongoing Operations_with CDM" xfId="78"/>
    <cellStyle name="Comma 4" xfId="79"/>
    <cellStyle name="Comma 4 2" xfId="80"/>
    <cellStyle name="Comma 5" xfId="81"/>
    <cellStyle name="Comma 5 2" xfId="82"/>
    <cellStyle name="Comma 5 3" xfId="83"/>
    <cellStyle name="Comma 6" xfId="84"/>
    <cellStyle name="Comma 6 2" xfId="85"/>
    <cellStyle name="Comma 7" xfId="86"/>
    <cellStyle name="Comma 8" xfId="87"/>
    <cellStyle name="Comma 9" xfId="88"/>
    <cellStyle name="Comma 9 2" xfId="89"/>
    <cellStyle name="Comma0" xfId="90"/>
    <cellStyle name="Comma0 2" xfId="91"/>
    <cellStyle name="Currency" xfId="3" builtinId="4"/>
    <cellStyle name="Currency 10" xfId="92"/>
    <cellStyle name="Currency 10 2" xfId="93"/>
    <cellStyle name="Currency 11" xfId="253"/>
    <cellStyle name="Currency 2" xfId="4"/>
    <cellStyle name="Currency 2 2" xfId="94"/>
    <cellStyle name="Currency 2 3" xfId="95"/>
    <cellStyle name="Currency 2 4" xfId="252"/>
    <cellStyle name="Currency 3" xfId="96"/>
    <cellStyle name="Currency 3 2" xfId="97"/>
    <cellStyle name="Currency 3 2 2" xfId="98"/>
    <cellStyle name="Currency 3 3" xfId="99"/>
    <cellStyle name="Currency 3_2.1556 Regulatory Reporting without PILs YTD March 11" xfId="100"/>
    <cellStyle name="Currency 4" xfId="101"/>
    <cellStyle name="Currency 4 2" xfId="102"/>
    <cellStyle name="Currency 4 3" xfId="103"/>
    <cellStyle name="Currency 5" xfId="104"/>
    <cellStyle name="Currency 5 2" xfId="105"/>
    <cellStyle name="Currency 6" xfId="106"/>
    <cellStyle name="Currency 7" xfId="107"/>
    <cellStyle name="Currency 8" xfId="108"/>
    <cellStyle name="Currency 9" xfId="109"/>
    <cellStyle name="Currency0" xfId="110"/>
    <cellStyle name="Currency0 2" xfId="111"/>
    <cellStyle name="custom" xfId="112"/>
    <cellStyle name="Date" xfId="113"/>
    <cellStyle name="Date 2" xfId="114"/>
    <cellStyle name="Euro" xfId="115"/>
    <cellStyle name="Explanatory Text 2" xfId="116"/>
    <cellStyle name="Fixed" xfId="117"/>
    <cellStyle name="Fixed 2" xfId="118"/>
    <cellStyle name="Good 2" xfId="119"/>
    <cellStyle name="Grey" xfId="120"/>
    <cellStyle name="header" xfId="121"/>
    <cellStyle name="Header1" xfId="122"/>
    <cellStyle name="Header2" xfId="123"/>
    <cellStyle name="Heading 1 10" xfId="124"/>
    <cellStyle name="Heading 1 11" xfId="125"/>
    <cellStyle name="Heading 1 12" xfId="126"/>
    <cellStyle name="Heading 1 13" xfId="127"/>
    <cellStyle name="Heading 1 14" xfId="128"/>
    <cellStyle name="Heading 1 15" xfId="129"/>
    <cellStyle name="Heading 1 2" xfId="130"/>
    <cellStyle name="Heading 1 3" xfId="131"/>
    <cellStyle name="Heading 1 4" xfId="132"/>
    <cellStyle name="Heading 1 5" xfId="133"/>
    <cellStyle name="Heading 1 6" xfId="134"/>
    <cellStyle name="Heading 1 7" xfId="135"/>
    <cellStyle name="Heading 1 8" xfId="136"/>
    <cellStyle name="Heading 1 9" xfId="137"/>
    <cellStyle name="Heading 2 10" xfId="138"/>
    <cellStyle name="Heading 2 11" xfId="139"/>
    <cellStyle name="Heading 2 12" xfId="140"/>
    <cellStyle name="Heading 2 13" xfId="141"/>
    <cellStyle name="Heading 2 14" xfId="142"/>
    <cellStyle name="Heading 2 15" xfId="143"/>
    <cellStyle name="Heading 2 2" xfId="144"/>
    <cellStyle name="Heading 2 3" xfId="145"/>
    <cellStyle name="Heading 2 4" xfId="146"/>
    <cellStyle name="Heading 2 5" xfId="147"/>
    <cellStyle name="Heading 2 6" xfId="148"/>
    <cellStyle name="Heading 2 7" xfId="149"/>
    <cellStyle name="Heading 2 8" xfId="150"/>
    <cellStyle name="Heading 2 9" xfId="151"/>
    <cellStyle name="Heading 3 2" xfId="152"/>
    <cellStyle name="Heading 4 2" xfId="153"/>
    <cellStyle name="Hyperlink 2" xfId="154"/>
    <cellStyle name="Hyperlink 3" xfId="155"/>
    <cellStyle name="Input [yellow]" xfId="156"/>
    <cellStyle name="Input 2" xfId="157"/>
    <cellStyle name="Input 3" xfId="158"/>
    <cellStyle name="Input 4" xfId="159"/>
    <cellStyle name="Linked Cell 2" xfId="160"/>
    <cellStyle name="M" xfId="161"/>
    <cellStyle name="M 2" xfId="162"/>
    <cellStyle name="M.00" xfId="163"/>
    <cellStyle name="M.00 2" xfId="164"/>
    <cellStyle name="M_2. 2011-2014  Rev_ FCast_IRM 2012_COS2013_Ongoing Operations_with CDM" xfId="165"/>
    <cellStyle name="M_2. 2011-2014  Rev_ FCast_IRM 2012_COS2013_Ongoing Operations_with CDM_1. Creation and Assumptions Budget_Revised with CDM" xfId="166"/>
    <cellStyle name="M_CGAAP FA Budget Model v2 james" xfId="167"/>
    <cellStyle name="M_Oct 2010 SM PILs Recognition" xfId="168"/>
    <cellStyle name="Neutral 2" xfId="169"/>
    <cellStyle name="Normal" xfId="0" builtinId="0"/>
    <cellStyle name="Normal - Style1" xfId="170"/>
    <cellStyle name="Normal - Style1 2" xfId="171"/>
    <cellStyle name="Normal - Style1_1595 FIT Support" xfId="172"/>
    <cellStyle name="Normal 10" xfId="173"/>
    <cellStyle name="Normal 10 2" xfId="174"/>
    <cellStyle name="Normal 10 2 2" xfId="175"/>
    <cellStyle name="Normal 10 2 3" xfId="176"/>
    <cellStyle name="Normal 10 3" xfId="177"/>
    <cellStyle name="Normal 10 4" xfId="178"/>
    <cellStyle name="Normal 11" xfId="179"/>
    <cellStyle name="Normal 11 2" xfId="180"/>
    <cellStyle name="Normal 11 3" xfId="181"/>
    <cellStyle name="Normal 12" xfId="182"/>
    <cellStyle name="Normal 13" xfId="183"/>
    <cellStyle name="Normal 14" xfId="184"/>
    <cellStyle name="Normal 15" xfId="185"/>
    <cellStyle name="Normal 16" xfId="186"/>
    <cellStyle name="Normal 17" xfId="187"/>
    <cellStyle name="Normal 18" xfId="188"/>
    <cellStyle name="Normal 19" xfId="255"/>
    <cellStyle name="Normal 2" xfId="189"/>
    <cellStyle name="Normal 2 2" xfId="190"/>
    <cellStyle name="Normal 2 2 2" xfId="191"/>
    <cellStyle name="Normal 2 3" xfId="192"/>
    <cellStyle name="Normal 25" xfId="193"/>
    <cellStyle name="Normal 3" xfId="194"/>
    <cellStyle name="Normal 3 2" xfId="195"/>
    <cellStyle name="Normal 4" xfId="196"/>
    <cellStyle name="Normal 4 2" xfId="197"/>
    <cellStyle name="Normal 5" xfId="198"/>
    <cellStyle name="Normal 5 2" xfId="199"/>
    <cellStyle name="Normal 6" xfId="200"/>
    <cellStyle name="Normal 6 2" xfId="201"/>
    <cellStyle name="Normal 6 3" xfId="202"/>
    <cellStyle name="Normal 7" xfId="203"/>
    <cellStyle name="Normal 8" xfId="204"/>
    <cellStyle name="Normal 8 2" xfId="205"/>
    <cellStyle name="Normal 8 3" xfId="206"/>
    <cellStyle name="Normal 9" xfId="207"/>
    <cellStyle name="Normal 9 2" xfId="208"/>
    <cellStyle name="Normal 9 2 2" xfId="209"/>
    <cellStyle name="Normal 9 2 3" xfId="210"/>
    <cellStyle name="Normal 9 3" xfId="211"/>
    <cellStyle name="Normal 9 4" xfId="212"/>
    <cellStyle name="Normal_6. Cost Allocation for Def-Var" xfId="249"/>
    <cellStyle name="Normal_Sheet6" xfId="250"/>
    <cellStyle name="Normal_Sheet7" xfId="251"/>
    <cellStyle name="Note 2" xfId="213"/>
    <cellStyle name="Output 2" xfId="214"/>
    <cellStyle name="Output Line Items" xfId="215"/>
    <cellStyle name="Percent" xfId="2" builtinId="5"/>
    <cellStyle name="Percent [2]" xfId="216"/>
    <cellStyle name="Percent [2] 2" xfId="217"/>
    <cellStyle name="Percent 10" xfId="218"/>
    <cellStyle name="Percent 2" xfId="219"/>
    <cellStyle name="Percent 2 2" xfId="220"/>
    <cellStyle name="Percent 3" xfId="221"/>
    <cellStyle name="Percent 3 2" xfId="222"/>
    <cellStyle name="Percent 4" xfId="223"/>
    <cellStyle name="Percent 4 2" xfId="224"/>
    <cellStyle name="Percent 5" xfId="225"/>
    <cellStyle name="Percent 5 2" xfId="226"/>
    <cellStyle name="Percent 5 3" xfId="227"/>
    <cellStyle name="Percent 6" xfId="228"/>
    <cellStyle name="Percent 7" xfId="229"/>
    <cellStyle name="Percent 8" xfId="230"/>
    <cellStyle name="Percent 9" xfId="231"/>
    <cellStyle name="Style 23" xfId="232"/>
    <cellStyle name="Title 2" xfId="233"/>
    <cellStyle name="Total 10" xfId="234"/>
    <cellStyle name="Total 11" xfId="235"/>
    <cellStyle name="Total 12" xfId="236"/>
    <cellStyle name="Total 13" xfId="237"/>
    <cellStyle name="Total 14" xfId="238"/>
    <cellStyle name="Total 15" xfId="239"/>
    <cellStyle name="Total 2" xfId="240"/>
    <cellStyle name="Total 3" xfId="241"/>
    <cellStyle name="Total 4" xfId="242"/>
    <cellStyle name="Total 5" xfId="243"/>
    <cellStyle name="Total 6" xfId="244"/>
    <cellStyle name="Total 7" xfId="245"/>
    <cellStyle name="Total 8" xfId="246"/>
    <cellStyle name="Total 9" xfId="247"/>
    <cellStyle name="Warning Text 2" xfId="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Jan%2010/Unbilled%20Analysis/1.%20UNBILLED%20Jan%2031%202010%20V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poonja$/My%20Documents/SYSTEM/PROJ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poonja$/POONJA/EXCEL/MCOST/GLOB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amar/My%20Documents/BY%20APPLICATION/EXCEL/RATES/2004/2004%20Budget%20rev.%20before%204_1_04%20Adj/2004%20Det%20Bud%20Calend%20BEFORE4_1%20Adj.%20V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20JohnB/2008%20Rates/Models/Rate%20Riders/scenario%20for%20Roland/EDR%202008%20Model%20recreat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poonja$/POONJA/EXCEL/RPCAP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ramar/My%20Documents/BY%20APPLICATION/EXCEL/Financial%20Analysis/2004/November%202004/Hydro%20Revenue%20Nov%202004%20v2%20fr%20M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mbenum/My%20Documents/Rates/Rates%20Reporting/OEB%20Quarterly%20Submissions/July%202004/Carrying%20Charg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0\Jan%2010\Unbilled%20Analysis\1.%20UNBILLED%20Jan%2031%202010%20V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poonja$/POONJA/EXCEL/MCOST/OPTIMU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9.%20Sep%202011/Unbilled%20Analysis/1.%20UNBILLED%20Sep%202011%20preli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1\9.%20Sep%202011\Unbilled%20Analysis\1.%20UNBILLED%20Sep%202011%20preli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7.%20Jul%2010/Unbilled%20Analysis/1.%20UNBILLED%20Ju1%2031%20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0\7.%20Jul%2010\Unbilled%20Analysis\1.%20UNBILLED%20Ju1%2031%2020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ept/Applications%20Department/Department%20Applications/Rates/2014%20Electricity%20Rates/IRM%20Applications/Enersource%20Hydro%20Mississauga%20Inc.%20EB-2013-0124/Application%20Filed/2014%20IRM%20Rate%20Generator_V2.3%20FINAL%20Aug%201.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ommon/Finance/Capital%20&amp;%20Rates/1.%20Rates/A.%20Initiatives_Projects/2012%20IRM/Application/Posted%20on%20Sharepoint/2012_IRM_Rate_Generator%20v2011101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nance/Capital%20&amp;%20Rates/1.%20Rates/A.%20Initiatives_Projects/2012%20IRM/Application/Posted%20on%20Sharepoint/2012_IRM_Rate_Generator%20v2011101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poonja$/My%20Documents/SYSTEM/System%202000/Proj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poonja$/My%20Documents/SYSTEM/System%20New/System%202001/Project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poonja$/My%20Documents/SYSTEM/System%20New/System%202002/Project%20Summary%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poonja$/USERS/POONJA/FORECAST/96FRC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on/Finance/Budget/Bud2010/Internal%20Budget/7.%202009%20APPENDIX%20C%20HYDRO/Appendix%20C-7%20-%20Capital%20Program/2010%20Final%20Capital%20Budget%20Propos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poonja$/POONJA/EXCEL/CAPACITY/RPCAP96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ocedures"/>
      <sheetName val="Appendix List"/>
      <sheetName val="Lead Sheet"/>
      <sheetName val="Unbilled Reconciliation"/>
      <sheetName val="Summary Report Unbilled Rev"/>
      <sheetName val="Reasonableness Test to IESO"/>
      <sheetName val="2008 vs 2007 Comparison"/>
      <sheetName val="Customer Counts"/>
      <sheetName val="Reasonableness Test"/>
      <sheetName val="Degree Days"/>
      <sheetName val="Energy Rates"/>
      <sheetName val="Unbilled Revenue Report"/>
      <sheetName val="Pivot"/>
      <sheetName val="Orcom Unbilled Rev Worksheet"/>
      <sheetName val="Unbilled CC&amp;B Revenue Worksheet"/>
      <sheetName val="HLDC Retailer QSum by Maj Class"/>
      <sheetName val="Unbilled Retailer Usage Details"/>
      <sheetName val="Orcom Tables"/>
      <sheetName val="CC&amp;B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refreshError="1"/>
      <sheetData sheetId="5" refreshError="1"/>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ocedures"/>
      <sheetName val="Appendix List"/>
      <sheetName val="Lead Sheet"/>
      <sheetName val="Unbilled Reconciliation"/>
      <sheetName val="Summary Report Unbilled Rev"/>
      <sheetName val="Reasonableness Test to IESO"/>
      <sheetName val="2008 vs 2007 Comparison"/>
      <sheetName val="Customer Counts"/>
      <sheetName val="Reasonableness Test"/>
      <sheetName val="Degree Days"/>
      <sheetName val="Energy Rates"/>
      <sheetName val="Unbilled Revenue Report"/>
      <sheetName val="Pivot"/>
      <sheetName val="Orcom Unbilled Rev Worksheet"/>
      <sheetName val="Unbilled CC&amp;B Revenue Worksheet"/>
      <sheetName val="HLDC Retailer QSum by Maj Class"/>
      <sheetName val="Unbilled Retailer Usage Details"/>
      <sheetName val="Orcom Tables"/>
      <sheetName val="CC&amp;B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refreshError="1"/>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OCEB Worksheet"/>
      <sheetName val="HLDC Retailer QSum by Maj Class"/>
      <sheetName val="Unbilled Retailer Usage Details"/>
      <sheetName val="CC&amp;B Tables"/>
      <sheetName val="sql"/>
      <sheetName val="no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OCEB Worksheet"/>
      <sheetName val="HLDC Retailer QSum by Maj Class"/>
      <sheetName val="Unbilled Retailer Usage Details"/>
      <sheetName val="CC&amp;B Tables"/>
      <sheetName val="sql"/>
      <sheetName val="no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HLDC Retailer QSum by Maj Class"/>
      <sheetName val="Unbilled Retailer Usage Details"/>
      <sheetName val="CC&amp;B Tables"/>
    </sheetNames>
    <sheetDataSet>
      <sheetData sheetId="0" refreshError="1"/>
      <sheetData sheetId="1"/>
      <sheetData sheetId="2" refreshError="1"/>
      <sheetData sheetId="3"/>
      <sheetData sheetId="4" refreshError="1"/>
      <sheetData sheetId="5" refreshError="1"/>
      <sheetData sheetId="6">
        <row r="11">
          <cell r="R11" t="str">
            <v xml:space="preserve">Customer Charge </v>
          </cell>
        </row>
        <row r="12">
          <cell r="R12" t="str">
            <v xml:space="preserve">SSS Charge </v>
          </cell>
        </row>
        <row r="13">
          <cell r="R13" t="str">
            <v>Distribution Charge</v>
          </cell>
        </row>
        <row r="14">
          <cell r="R14" t="str">
            <v xml:space="preserve">Energy </v>
          </cell>
        </row>
        <row r="15">
          <cell r="R15" t="str">
            <v>Transformer Allowance</v>
          </cell>
        </row>
        <row r="16">
          <cell r="R16" t="str">
            <v>Network Charge</v>
          </cell>
        </row>
        <row r="17">
          <cell r="R17" t="str">
            <v>Conn Charge</v>
          </cell>
        </row>
        <row r="18">
          <cell r="R18" t="str">
            <v>Wholesale Market Serv Charge</v>
          </cell>
        </row>
        <row r="19">
          <cell r="R19" t="str">
            <v>Debt Retirement Charge</v>
          </cell>
        </row>
        <row r="20">
          <cell r="R20" t="str">
            <v>Provincial Benefit</v>
          </cell>
        </row>
        <row r="21">
          <cell r="R21" t="str">
            <v>Smart Meter Charge</v>
          </cell>
        </row>
        <row r="22">
          <cell r="R22" t="str">
            <v>TAX</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HLDC Retailer QSum by Maj Class"/>
      <sheetName val="Unbilled Retailer Usage Details"/>
      <sheetName val="CC&amp;B Tables"/>
    </sheetNames>
    <sheetDataSet>
      <sheetData sheetId="0" refreshError="1"/>
      <sheetData sheetId="1"/>
      <sheetData sheetId="2" refreshError="1"/>
      <sheetData sheetId="3"/>
      <sheetData sheetId="4" refreshError="1"/>
      <sheetData sheetId="5" refreshError="1"/>
      <sheetData sheetId="6">
        <row r="11">
          <cell r="R11" t="str">
            <v xml:space="preserve">Customer Charge </v>
          </cell>
        </row>
        <row r="12">
          <cell r="R12" t="str">
            <v xml:space="preserve">SSS Charge </v>
          </cell>
        </row>
        <row r="13">
          <cell r="R13" t="str">
            <v>Distribution Charge</v>
          </cell>
        </row>
        <row r="14">
          <cell r="R14" t="str">
            <v xml:space="preserve">Energy </v>
          </cell>
        </row>
        <row r="15">
          <cell r="R15" t="str">
            <v>Transformer Allowance</v>
          </cell>
        </row>
        <row r="16">
          <cell r="R16" t="str">
            <v>Network Charge</v>
          </cell>
        </row>
        <row r="17">
          <cell r="R17" t="str">
            <v>Conn Charge</v>
          </cell>
        </row>
        <row r="18">
          <cell r="R18" t="str">
            <v>Wholesale Market Serv Charge</v>
          </cell>
        </row>
        <row r="19">
          <cell r="R19" t="str">
            <v>Debt Retirement Charge</v>
          </cell>
        </row>
        <row r="20">
          <cell r="R20" t="str">
            <v>Provincial Benefit</v>
          </cell>
        </row>
        <row r="21">
          <cell r="R21" t="str">
            <v>Smart Meter Charge</v>
          </cell>
        </row>
        <row r="22">
          <cell r="R22" t="str">
            <v>TAX</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sheetData sheetId="3"/>
      <sheetData sheetId="4"/>
      <sheetData sheetId="5">
        <row r="47">
          <cell r="CP47">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O2" t="str">
            <v>$/kWh</v>
          </cell>
        </row>
        <row r="3">
          <cell r="O3" t="str">
            <v>$/kW</v>
          </cell>
        </row>
        <row r="4">
          <cell r="O4" t="str">
            <v>$/kVA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Current MFC"/>
      <sheetName val="5. Current DVR"/>
      <sheetName val="6. Current Rate_Riders"/>
      <sheetName val="7. Current RTSR-Network"/>
      <sheetName val="8. Current RTSR-Connection"/>
      <sheetName val="9. 2012 Cont. Sched. Def_Var"/>
      <sheetName val="10. Billing Det. for Def_Var"/>
      <sheetName val="11. Cost Allocation Def_Var"/>
      <sheetName val="12. Calc. of Def_Var RR"/>
      <sheetName val="13. Proposed MFC"/>
      <sheetName val="14. Proposed Rate_Riders"/>
      <sheetName val="15. Proposed RTSR-Network"/>
      <sheetName val="16. Proposed RTSR-Connection"/>
      <sheetName val="17. GDP-IPI - X"/>
      <sheetName val="HIDDEN FINAL MFC"/>
      <sheetName val="HIDDEN FINAL DVC"/>
      <sheetName val="HIDDEN FINAL RATE RIDERS"/>
      <sheetName val="HIDDEN FINAL DEF_VAR"/>
      <sheetName val="HIDDEN RTSR_NET"/>
      <sheetName val="HIDDEN RTSR_CONNECT"/>
      <sheetName val="18. LF - Current and Proposed"/>
      <sheetName val="19. Other Charges"/>
      <sheetName val="HIDDEN LF AND CHARGES"/>
      <sheetName val="20. 2012 Final Tariff"/>
      <sheetName val="21. Bill Impacts"/>
      <sheetName val="hidden1"/>
      <sheetName val="DRC SSS WMSR SPC RRRP"/>
      <sheetName val="CURRENT RATES"/>
      <sheetName val="PROPOSED RATES"/>
      <sheetName val="listclasses worksheet HIDE"/>
      <sheetName val="2012_IRM_Rate_Generator v2011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J4" t="str">
            <v>$/kWh</v>
          </cell>
        </row>
        <row r="5">
          <cell r="J5" t="str">
            <v>$/kW</v>
          </cell>
        </row>
        <row r="6">
          <cell r="J6" t="str">
            <v>$/kVA</v>
          </cell>
        </row>
      </sheetData>
      <sheetData sheetId="29" refreshError="1"/>
      <sheetData sheetId="30" refreshError="1"/>
      <sheetData sheetId="31" refreshError="1"/>
      <sheetData sheetId="32" refreshError="1"/>
      <sheetData sheetId="3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Current MFC"/>
      <sheetName val="5. Current DVR"/>
      <sheetName val="6. Current Rate_Riders"/>
      <sheetName val="7. Current RTSR-Network"/>
      <sheetName val="8. Current RTSR-Connection"/>
      <sheetName val="9. 2012 Cont. Sched. Def_Var"/>
      <sheetName val="10. Billing Det. for Def_Var"/>
      <sheetName val="11. Cost Allocation Def_Var"/>
      <sheetName val="12. Calc. of Def_Var RR"/>
      <sheetName val="13. Proposed MFC"/>
      <sheetName val="14. Proposed Rate_Riders"/>
      <sheetName val="15. Proposed RTSR-Network"/>
      <sheetName val="16. Proposed RTSR-Connection"/>
      <sheetName val="17. GDP-IPI - X"/>
      <sheetName val="HIDDEN FINAL MFC"/>
      <sheetName val="HIDDEN FINAL DVC"/>
      <sheetName val="HIDDEN FINAL RATE RIDERS"/>
      <sheetName val="HIDDEN FINAL DEF_VAR"/>
      <sheetName val="HIDDEN RTSR_NET"/>
      <sheetName val="HIDDEN RTSR_CONNECT"/>
      <sheetName val="18. LF - Current and Proposed"/>
      <sheetName val="19. Other Charges"/>
      <sheetName val="HIDDEN LF AND CHARGES"/>
      <sheetName val="20. 2012 Final Tariff"/>
      <sheetName val="21. Bill Impacts"/>
      <sheetName val="hidden1"/>
      <sheetName val="DRC SSS WMSR SPC RRRP"/>
      <sheetName val="CURRENT RATES"/>
      <sheetName val="PROPOSED RATES"/>
      <sheetName val="listclasses worksheet HIDE"/>
      <sheetName val="2012_IRM_Rate_Generator v2011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J4" t="str">
            <v>$/kWh</v>
          </cell>
        </row>
        <row r="5">
          <cell r="J5" t="str">
            <v>$/kW</v>
          </cell>
        </row>
        <row r="6">
          <cell r="J6" t="str">
            <v>$/kVA</v>
          </cell>
        </row>
      </sheetData>
      <sheetData sheetId="29" refreshError="1"/>
      <sheetData sheetId="30" refreshError="1"/>
      <sheetData sheetId="31" refreshError="1"/>
      <sheetData sheetId="32" refreshError="1"/>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refreshError="1"/>
      <sheetData sheetId="1" refreshError="1"/>
      <sheetData sheetId="2" refreshError="1"/>
      <sheetData sheetId="3" refreshError="1"/>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refreshError="1"/>
      <sheetData sheetId="1" refreshError="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refreshError="1"/>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42"/>
  <sheetViews>
    <sheetView tabSelected="1" workbookViewId="0">
      <selection activeCell="E32" sqref="E32"/>
    </sheetView>
  </sheetViews>
  <sheetFormatPr defaultRowHeight="15" x14ac:dyDescent="0.25"/>
  <cols>
    <col min="1" max="1" width="47.42578125" style="4" customWidth="1"/>
    <col min="2" max="2" width="9.42578125" style="4" customWidth="1"/>
    <col min="3" max="3" width="13.140625" style="194" customWidth="1"/>
    <col min="4" max="4" width="11.5703125" style="194" customWidth="1"/>
    <col min="5" max="5" width="13" style="4" customWidth="1"/>
    <col min="6" max="6" width="11.42578125" style="4" customWidth="1"/>
    <col min="7" max="7" width="11.5703125" style="4" customWidth="1"/>
    <col min="8" max="8" width="11.85546875" style="4" customWidth="1"/>
    <col min="9" max="9" width="10.7109375" style="4" customWidth="1"/>
    <col min="10" max="10" width="11.85546875" style="4" customWidth="1"/>
    <col min="11" max="11" width="12.140625" style="194" customWidth="1"/>
    <col min="12" max="12" width="11.5703125" style="194" customWidth="1"/>
    <col min="13" max="13" width="11.85546875" style="4" customWidth="1"/>
    <col min="14" max="14" width="11.5703125" style="4" customWidth="1"/>
    <col min="15" max="16" width="19.140625" style="4" customWidth="1"/>
    <col min="17" max="16384" width="9.140625" style="4"/>
  </cols>
  <sheetData>
    <row r="1" spans="1:19" x14ac:dyDescent="0.25">
      <c r="N1" s="193"/>
    </row>
    <row r="2" spans="1:19" x14ac:dyDescent="0.25">
      <c r="N2" s="193"/>
    </row>
    <row r="3" spans="1:19" x14ac:dyDescent="0.25">
      <c r="N3" s="193"/>
    </row>
    <row r="4" spans="1:19" x14ac:dyDescent="0.25">
      <c r="N4" s="193"/>
    </row>
    <row r="5" spans="1:19" x14ac:dyDescent="0.25">
      <c r="N5" s="193"/>
    </row>
    <row r="6" spans="1:19" x14ac:dyDescent="0.25">
      <c r="N6" s="193"/>
    </row>
    <row r="8" spans="1:19" ht="20.25" x14ac:dyDescent="0.3">
      <c r="A8" s="129" t="s">
        <v>76</v>
      </c>
      <c r="B8" s="55"/>
      <c r="C8" s="195"/>
      <c r="D8" s="195"/>
      <c r="E8" s="55"/>
    </row>
    <row r="9" spans="1:19" ht="20.25" x14ac:dyDescent="0.25">
      <c r="A9" s="129" t="s">
        <v>44</v>
      </c>
      <c r="B9" s="56"/>
      <c r="C9" s="196"/>
      <c r="D9" s="196"/>
      <c r="E9" s="56"/>
    </row>
    <row r="10" spans="1:19" ht="20.25" x14ac:dyDescent="0.3">
      <c r="A10" s="130" t="s">
        <v>75</v>
      </c>
      <c r="B10" s="55"/>
      <c r="C10" s="195"/>
      <c r="D10" s="195"/>
      <c r="E10" s="55"/>
    </row>
    <row r="11" spans="1:19" ht="18.75" x14ac:dyDescent="0.3">
      <c r="A11" s="55"/>
      <c r="B11" s="55"/>
      <c r="C11" s="195"/>
      <c r="D11" s="195"/>
      <c r="E11" s="55"/>
    </row>
    <row r="12" spans="1:19" ht="18.75" x14ac:dyDescent="0.3">
      <c r="A12" s="81" t="s">
        <v>97</v>
      </c>
      <c r="B12" s="131"/>
      <c r="C12" s="197"/>
    </row>
    <row r="13" spans="1:19" ht="15.75" thickBot="1" x14ac:dyDescent="0.3">
      <c r="L13" s="231"/>
    </row>
    <row r="14" spans="1:19" ht="32.25" customHeight="1" x14ac:dyDescent="0.25">
      <c r="A14" s="228" t="s">
        <v>8</v>
      </c>
      <c r="B14" s="228"/>
      <c r="C14" s="228"/>
      <c r="D14" s="228"/>
      <c r="E14" s="228"/>
      <c r="F14" s="228"/>
      <c r="G14" s="228"/>
      <c r="H14" s="228"/>
      <c r="I14" s="3"/>
      <c r="J14" s="3"/>
      <c r="K14" s="208"/>
      <c r="L14" s="232"/>
      <c r="M14" s="3"/>
      <c r="N14" s="3"/>
      <c r="O14" s="3"/>
      <c r="P14" s="3"/>
      <c r="Q14" s="3"/>
      <c r="R14" s="3"/>
      <c r="S14" s="3"/>
    </row>
    <row r="15" spans="1:19" s="5" customFormat="1" ht="15" customHeight="1" x14ac:dyDescent="0.25">
      <c r="A15" s="4"/>
      <c r="C15" s="198"/>
      <c r="D15" s="198"/>
      <c r="E15" s="6"/>
      <c r="F15" s="6"/>
      <c r="G15" s="6"/>
      <c r="H15" s="6"/>
      <c r="I15" s="6"/>
      <c r="J15" s="6"/>
      <c r="K15" s="198"/>
      <c r="L15" s="198"/>
      <c r="M15" s="6"/>
      <c r="N15" s="6"/>
      <c r="O15" s="6"/>
      <c r="P15" s="6"/>
      <c r="Q15" s="6"/>
      <c r="R15" s="6"/>
    </row>
    <row r="16" spans="1:19" s="5" customFormat="1" ht="22.5" customHeight="1" thickBot="1" x14ac:dyDescent="0.3">
      <c r="A16" s="7"/>
      <c r="B16" s="8"/>
      <c r="C16" s="199"/>
      <c r="D16" s="206"/>
      <c r="E16" s="229" t="s">
        <v>9</v>
      </c>
      <c r="F16" s="229" t="s">
        <v>10</v>
      </c>
      <c r="G16" s="229" t="s">
        <v>11</v>
      </c>
      <c r="H16" s="220" t="s">
        <v>12</v>
      </c>
      <c r="I16" s="220" t="s">
        <v>13</v>
      </c>
      <c r="J16" s="220" t="s">
        <v>14</v>
      </c>
      <c r="K16" s="219" t="s">
        <v>46</v>
      </c>
      <c r="L16" s="219" t="s">
        <v>47</v>
      </c>
      <c r="M16" s="220" t="s">
        <v>36</v>
      </c>
      <c r="N16" s="224" t="s">
        <v>15</v>
      </c>
      <c r="Q16" s="6"/>
      <c r="R16" s="6"/>
    </row>
    <row r="17" spans="1:18" s="11" customFormat="1" ht="96.75" customHeight="1" x14ac:dyDescent="0.25">
      <c r="A17" s="9" t="s">
        <v>16</v>
      </c>
      <c r="B17" s="10" t="s">
        <v>17</v>
      </c>
      <c r="C17" s="200" t="s">
        <v>0</v>
      </c>
      <c r="D17" s="207" t="s">
        <v>18</v>
      </c>
      <c r="E17" s="230"/>
      <c r="F17" s="230"/>
      <c r="G17" s="230"/>
      <c r="H17" s="221"/>
      <c r="I17" s="221"/>
      <c r="J17" s="221"/>
      <c r="K17" s="219"/>
      <c r="L17" s="219"/>
      <c r="M17" s="221"/>
      <c r="N17" s="225"/>
      <c r="Q17" s="12"/>
      <c r="R17" s="12"/>
    </row>
    <row r="18" spans="1:18" ht="15.75" thickBot="1" x14ac:dyDescent="0.3">
      <c r="A18" s="4" t="s">
        <v>19</v>
      </c>
      <c r="B18" s="13" t="s">
        <v>20</v>
      </c>
      <c r="C18" s="66">
        <v>1423857475</v>
      </c>
      <c r="D18" s="66"/>
      <c r="E18" s="14"/>
      <c r="F18" s="15">
        <f t="shared" ref="F18:F24" si="0">IF(ISERROR(D18/C18*E18), 0, D18/C18*E18)</f>
        <v>0</v>
      </c>
      <c r="G18" s="14"/>
      <c r="H18" s="16"/>
      <c r="I18" s="16"/>
      <c r="J18" s="16"/>
      <c r="K18" s="209">
        <v>0.19646980718124663</v>
      </c>
      <c r="L18" s="209">
        <v>4.3767625874305237E-2</v>
      </c>
      <c r="M18" s="16"/>
      <c r="N18" s="17"/>
    </row>
    <row r="19" spans="1:18" ht="15.75" thickBot="1" x14ac:dyDescent="0.3">
      <c r="A19" s="4" t="s">
        <v>21</v>
      </c>
      <c r="B19" s="18" t="s">
        <v>20</v>
      </c>
      <c r="C19" s="201">
        <v>612188101</v>
      </c>
      <c r="D19" s="201"/>
      <c r="E19" s="19"/>
      <c r="F19" s="20">
        <f t="shared" si="0"/>
        <v>0</v>
      </c>
      <c r="G19" s="19"/>
      <c r="H19" s="21"/>
      <c r="I19" s="21"/>
      <c r="J19" s="21"/>
      <c r="K19" s="209">
        <v>8.629445989348429E-2</v>
      </c>
      <c r="L19" s="209">
        <v>2.3311359982705466E-2</v>
      </c>
      <c r="M19" s="21"/>
      <c r="N19" s="22"/>
    </row>
    <row r="20" spans="1:18" ht="15.75" thickBot="1" x14ac:dyDescent="0.3">
      <c r="A20" s="4" t="s">
        <v>22</v>
      </c>
      <c r="B20" s="18" t="s">
        <v>20</v>
      </c>
      <c r="C20" s="201">
        <v>10383027</v>
      </c>
      <c r="D20" s="201"/>
      <c r="E20" s="19"/>
      <c r="F20" s="20">
        <f t="shared" si="0"/>
        <v>0</v>
      </c>
      <c r="G20" s="19"/>
      <c r="H20" s="21"/>
      <c r="I20" s="21"/>
      <c r="J20" s="21"/>
      <c r="K20" s="209">
        <v>1.4652827130599449E-3</v>
      </c>
      <c r="L20" s="209">
        <v>1.139224576733706E-3</v>
      </c>
      <c r="M20" s="21"/>
      <c r="N20" s="22"/>
    </row>
    <row r="21" spans="1:18" ht="15.75" thickBot="1" x14ac:dyDescent="0.3">
      <c r="A21" s="4" t="s">
        <v>23</v>
      </c>
      <c r="B21" s="18" t="s">
        <v>24</v>
      </c>
      <c r="C21" s="201">
        <v>2139657427</v>
      </c>
      <c r="D21" s="201">
        <v>6222022</v>
      </c>
      <c r="E21" s="19"/>
      <c r="F21" s="20">
        <f t="shared" si="0"/>
        <v>0</v>
      </c>
      <c r="G21" s="19"/>
      <c r="H21" s="21"/>
      <c r="I21" s="21"/>
      <c r="J21" s="21"/>
      <c r="K21" s="209">
        <v>0.28393770110205546</v>
      </c>
      <c r="L21" s="209">
        <v>0.33669735462885209</v>
      </c>
      <c r="M21" s="21"/>
      <c r="N21" s="22"/>
    </row>
    <row r="22" spans="1:18" ht="15.75" thickBot="1" x14ac:dyDescent="0.3">
      <c r="A22" s="4" t="s">
        <v>25</v>
      </c>
      <c r="B22" s="18" t="s">
        <v>24</v>
      </c>
      <c r="C22" s="201">
        <v>2249538514</v>
      </c>
      <c r="D22" s="201">
        <v>5154338</v>
      </c>
      <c r="E22" s="19"/>
      <c r="F22" s="20">
        <f t="shared" si="0"/>
        <v>0</v>
      </c>
      <c r="G22" s="19"/>
      <c r="H22" s="21"/>
      <c r="I22" s="21"/>
      <c r="J22" s="21"/>
      <c r="K22" s="209">
        <v>0.29448496878814001</v>
      </c>
      <c r="L22" s="209">
        <v>0.39247626387285595</v>
      </c>
      <c r="M22" s="21"/>
      <c r="N22" s="22"/>
    </row>
    <row r="23" spans="1:18" ht="15.75" thickBot="1" x14ac:dyDescent="0.3">
      <c r="A23" s="4" t="s">
        <v>26</v>
      </c>
      <c r="B23" s="18" t="s">
        <v>24</v>
      </c>
      <c r="C23" s="201">
        <v>997124443</v>
      </c>
      <c r="D23" s="201">
        <v>1737267</v>
      </c>
      <c r="E23" s="19"/>
      <c r="F23" s="20">
        <f t="shared" si="0"/>
        <v>0</v>
      </c>
      <c r="G23" s="19"/>
      <c r="H23" s="21"/>
      <c r="I23" s="21"/>
      <c r="J23" s="21"/>
      <c r="K23" s="209">
        <v>0.13231139250740195</v>
      </c>
      <c r="L23" s="209">
        <v>0.19505687002377708</v>
      </c>
      <c r="M23" s="21"/>
      <c r="N23" s="22"/>
    </row>
    <row r="24" spans="1:18" ht="15.75" thickBot="1" x14ac:dyDescent="0.3">
      <c r="A24" s="4" t="s">
        <v>27</v>
      </c>
      <c r="B24" s="23" t="s">
        <v>24</v>
      </c>
      <c r="C24" s="202">
        <v>19019721</v>
      </c>
      <c r="D24" s="202">
        <v>49889</v>
      </c>
      <c r="E24" s="24"/>
      <c r="F24" s="25">
        <f t="shared" si="0"/>
        <v>0</v>
      </c>
      <c r="G24" s="24"/>
      <c r="H24" s="26"/>
      <c r="I24" s="26"/>
      <c r="J24" s="26"/>
      <c r="K24" s="209">
        <v>5.0363878146117607E-3</v>
      </c>
      <c r="L24" s="209">
        <v>7.5513010407704953E-3</v>
      </c>
      <c r="M24" s="26"/>
      <c r="N24" s="27"/>
    </row>
    <row r="25" spans="1:18" x14ac:dyDescent="0.25">
      <c r="A25" s="4" t="s">
        <v>28</v>
      </c>
      <c r="B25" s="28"/>
      <c r="C25" s="203"/>
      <c r="D25" s="203"/>
      <c r="E25" s="29"/>
      <c r="F25" s="29"/>
      <c r="G25" s="29"/>
      <c r="H25" s="30"/>
      <c r="I25" s="30"/>
      <c r="J25" s="30"/>
      <c r="K25" s="210"/>
      <c r="L25" s="210"/>
      <c r="M25" s="30"/>
      <c r="N25" s="28"/>
    </row>
    <row r="26" spans="1:18" ht="15.75" thickBot="1" x14ac:dyDescent="0.3">
      <c r="A26" s="4" t="s">
        <v>29</v>
      </c>
      <c r="B26" s="13"/>
      <c r="C26" s="204"/>
      <c r="D26" s="204"/>
      <c r="E26" s="31"/>
      <c r="F26" s="32">
        <f>IF(ISERROR(D26/C26*E26), 0, D26/C26*E26)</f>
        <v>0</v>
      </c>
      <c r="G26" s="31"/>
      <c r="H26" s="33"/>
      <c r="I26" s="33"/>
      <c r="J26" s="33"/>
      <c r="K26" s="211"/>
      <c r="L26" s="211"/>
      <c r="M26" s="33"/>
      <c r="N26" s="34"/>
    </row>
    <row r="28" spans="1:18" ht="15.75" thickBot="1" x14ac:dyDescent="0.3">
      <c r="B28" s="35" t="s">
        <v>1</v>
      </c>
      <c r="C28" s="205">
        <f>SUM(C18:C26)</f>
        <v>7451768708</v>
      </c>
      <c r="D28" s="205">
        <f t="shared" ref="D28:N28" si="1">SUM(D18:D26)</f>
        <v>13163516</v>
      </c>
      <c r="E28" s="36">
        <f t="shared" si="1"/>
        <v>0</v>
      </c>
      <c r="F28" s="36">
        <f t="shared" si="1"/>
        <v>0</v>
      </c>
      <c r="G28" s="36">
        <f t="shared" si="1"/>
        <v>0</v>
      </c>
      <c r="H28" s="37">
        <f t="shared" si="1"/>
        <v>0</v>
      </c>
      <c r="I28" s="37">
        <f t="shared" si="1"/>
        <v>0</v>
      </c>
      <c r="J28" s="37">
        <f t="shared" si="1"/>
        <v>0</v>
      </c>
      <c r="K28" s="212">
        <f t="shared" si="1"/>
        <v>1</v>
      </c>
      <c r="L28" s="212">
        <f t="shared" si="1"/>
        <v>1</v>
      </c>
      <c r="M28" s="37">
        <f t="shared" si="1"/>
        <v>0</v>
      </c>
      <c r="N28" s="36">
        <f t="shared" si="1"/>
        <v>0</v>
      </c>
    </row>
    <row r="29" spans="1:18" ht="15.75" thickTop="1" x14ac:dyDescent="0.25">
      <c r="M29" s="38"/>
      <c r="N29" s="39"/>
    </row>
    <row r="30" spans="1:18" x14ac:dyDescent="0.25">
      <c r="M30" s="38"/>
      <c r="N30" s="39"/>
    </row>
    <row r="32" spans="1:18" ht="21" x14ac:dyDescent="0.25">
      <c r="A32" s="40" t="s">
        <v>30</v>
      </c>
    </row>
    <row r="33" spans="1:8" ht="15.75" thickBot="1" x14ac:dyDescent="0.3">
      <c r="A33" s="41" t="s">
        <v>31</v>
      </c>
      <c r="B33" s="226">
        <v>10611807</v>
      </c>
      <c r="C33" s="226"/>
    </row>
    <row r="34" spans="1:8" ht="30.75" thickBot="1" x14ac:dyDescent="0.3">
      <c r="A34" s="41" t="s">
        <v>32</v>
      </c>
      <c r="B34" s="227">
        <f>B33</f>
        <v>10611807</v>
      </c>
      <c r="C34" s="227"/>
    </row>
    <row r="35" spans="1:8" ht="17.25" x14ac:dyDescent="0.25">
      <c r="A35" s="42" t="s">
        <v>33</v>
      </c>
      <c r="B35" s="222">
        <f>IF(ISERROR(B34/C28), 0, B34/C28)</f>
        <v>1.4240655360931258E-3</v>
      </c>
      <c r="C35" s="222"/>
      <c r="D35" s="223" t="str">
        <f>IF(AND(B35&gt;-0.001,B35&lt;0.001),"Claim does not meet the threshold test.  If data has been entered on Sheet 5 for Accounts 1521 and 1562, the model will only dispose of Accounts 1521 and 1562.","")</f>
        <v/>
      </c>
      <c r="E35" s="223"/>
      <c r="F35" s="223"/>
      <c r="G35" s="223"/>
      <c r="H35" s="223"/>
    </row>
    <row r="36" spans="1:8" x14ac:dyDescent="0.25">
      <c r="D36" s="223"/>
      <c r="E36" s="223"/>
      <c r="F36" s="223"/>
      <c r="G36" s="223"/>
      <c r="H36" s="223"/>
    </row>
    <row r="39" spans="1:8" x14ac:dyDescent="0.25">
      <c r="A39" s="218" t="s">
        <v>34</v>
      </c>
      <c r="B39" s="218"/>
      <c r="C39" s="218"/>
      <c r="D39" s="218"/>
      <c r="E39" s="218"/>
      <c r="F39" s="218"/>
      <c r="G39" s="218"/>
      <c r="H39" s="218"/>
    </row>
    <row r="40" spans="1:8" x14ac:dyDescent="0.25">
      <c r="A40" s="218"/>
      <c r="B40" s="218"/>
      <c r="C40" s="218"/>
      <c r="D40" s="218"/>
      <c r="E40" s="218"/>
      <c r="F40" s="218"/>
      <c r="G40" s="218"/>
      <c r="H40" s="218"/>
    </row>
    <row r="41" spans="1:8" ht="17.25" x14ac:dyDescent="0.25">
      <c r="A41" s="218" t="s">
        <v>101</v>
      </c>
      <c r="B41" s="218"/>
      <c r="C41" s="218"/>
      <c r="D41" s="218"/>
      <c r="E41" s="218"/>
      <c r="F41" s="218"/>
      <c r="G41" s="218"/>
      <c r="H41" s="218"/>
    </row>
    <row r="42" spans="1:8" ht="17.25" x14ac:dyDescent="0.25">
      <c r="A42" s="218" t="s">
        <v>35</v>
      </c>
      <c r="B42" s="218"/>
      <c r="C42" s="218"/>
      <c r="D42" s="218"/>
      <c r="E42" s="218"/>
      <c r="F42" s="218"/>
      <c r="G42" s="218"/>
      <c r="H42" s="218"/>
    </row>
  </sheetData>
  <mergeCells count="19">
    <mergeCell ref="N16:N17"/>
    <mergeCell ref="I16:I17"/>
    <mergeCell ref="B33:C33"/>
    <mergeCell ref="B34:C34"/>
    <mergeCell ref="A14:H14"/>
    <mergeCell ref="E16:E17"/>
    <mergeCell ref="F16:F17"/>
    <mergeCell ref="G16:G17"/>
    <mergeCell ref="H16:H17"/>
    <mergeCell ref="L13:L14"/>
    <mergeCell ref="A42:H42"/>
    <mergeCell ref="L16:L17"/>
    <mergeCell ref="J16:J17"/>
    <mergeCell ref="K16:K17"/>
    <mergeCell ref="M16:M17"/>
    <mergeCell ref="B35:C35"/>
    <mergeCell ref="D35:H36"/>
    <mergeCell ref="A39:H40"/>
    <mergeCell ref="A41:H41"/>
  </mergeCells>
  <dataValidations count="2">
    <dataValidation allowBlank="1" showInputMessage="1" showErrorMessage="1" sqref="B25:N25"/>
    <dataValidation type="list" allowBlank="1" showInputMessage="1" showErrorMessage="1" sqref="B18:B24 B26">
      <formula1>Units1</formula1>
    </dataValidation>
  </dataValidations>
  <printOptions horizontalCentered="1" verticalCentered="1"/>
  <pageMargins left="0.11811023622047245" right="0.11811023622047245" top="0.74803149606299213" bottom="0.35433070866141736" header="0.31496062992125984" footer="0"/>
  <pageSetup scale="65" orientation="landscape" r:id="rId1"/>
  <headerFooter>
    <oddHeader>&amp;R&amp;"Arial,Regular"&amp;10Enersource Hydro Mississauga Inc.
Filed:  August 16, 2013
2014 IRM Application
EB-2013-0124
Attachment H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9"/>
  <sheetViews>
    <sheetView zoomScale="85" zoomScaleNormal="85" workbookViewId="0">
      <selection activeCell="J1" sqref="J1:K6"/>
    </sheetView>
  </sheetViews>
  <sheetFormatPr defaultRowHeight="15" x14ac:dyDescent="0.25"/>
  <cols>
    <col min="1" max="1" width="37.85546875" style="43" customWidth="1"/>
    <col min="2" max="2" width="10.7109375" style="43" customWidth="1"/>
    <col min="3" max="3" width="15.140625" style="43" bestFit="1" customWidth="1"/>
    <col min="4" max="4" width="12.7109375" style="43" customWidth="1"/>
    <col min="5" max="5" width="15.28515625" style="43" bestFit="1" customWidth="1"/>
    <col min="6" max="6" width="15.85546875" style="43" bestFit="1" customWidth="1"/>
    <col min="7" max="8" width="15.28515625" style="43" bestFit="1" customWidth="1"/>
    <col min="9" max="9" width="13.5703125" style="43" bestFit="1" customWidth="1"/>
    <col min="10" max="10" width="13.5703125" style="43" customWidth="1"/>
    <col min="11" max="11" width="15.85546875" style="43" bestFit="1" customWidth="1"/>
    <col min="12" max="12" width="12.42578125" style="43" customWidth="1"/>
    <col min="13" max="13" width="19.5703125" style="43" customWidth="1"/>
    <col min="14" max="14" width="16" style="43" bestFit="1" customWidth="1"/>
    <col min="15" max="15" width="2.7109375" style="43" customWidth="1"/>
    <col min="16" max="16" width="17.85546875" style="43" customWidth="1"/>
    <col min="17" max="17" width="11.85546875" style="43" bestFit="1" customWidth="1"/>
    <col min="18" max="18" width="14.5703125" style="43" customWidth="1"/>
    <col min="19" max="16384" width="9.140625" style="43"/>
  </cols>
  <sheetData>
    <row r="1" spans="1:11" x14ac:dyDescent="0.25">
      <c r="K1" s="192"/>
    </row>
    <row r="2" spans="1:11" x14ac:dyDescent="0.25">
      <c r="K2" s="192"/>
    </row>
    <row r="3" spans="1:11" x14ac:dyDescent="0.25">
      <c r="K3" s="192"/>
    </row>
    <row r="4" spans="1:11" x14ac:dyDescent="0.25">
      <c r="K4" s="192"/>
    </row>
    <row r="5" spans="1:11" x14ac:dyDescent="0.25">
      <c r="K5" s="192"/>
    </row>
    <row r="6" spans="1:11" x14ac:dyDescent="0.25">
      <c r="K6" s="192"/>
    </row>
    <row r="8" spans="1:11" ht="20.25" x14ac:dyDescent="0.3">
      <c r="A8" s="129" t="s">
        <v>76</v>
      </c>
      <c r="B8" s="55"/>
    </row>
    <row r="9" spans="1:11" ht="20.25" x14ac:dyDescent="0.25">
      <c r="A9" s="129" t="s">
        <v>44</v>
      </c>
      <c r="B9" s="56"/>
    </row>
    <row r="10" spans="1:11" ht="20.25" x14ac:dyDescent="0.3">
      <c r="A10" s="130" t="s">
        <v>75</v>
      </c>
      <c r="B10" s="55"/>
    </row>
    <row r="11" spans="1:11" x14ac:dyDescent="0.25">
      <c r="A11" s="87"/>
    </row>
    <row r="12" spans="1:11" ht="18" x14ac:dyDescent="0.25">
      <c r="A12" s="88" t="s">
        <v>110</v>
      </c>
      <c r="B12" s="132"/>
      <c r="C12" s="137"/>
    </row>
    <row r="13" spans="1:11" ht="18.75" x14ac:dyDescent="0.3">
      <c r="A13" s="86"/>
    </row>
    <row r="14" spans="1:11" x14ac:dyDescent="0.25">
      <c r="A14" s="92" t="s">
        <v>107</v>
      </c>
      <c r="B14" s="132"/>
    </row>
    <row r="15" spans="1:11" ht="33" customHeight="1" x14ac:dyDescent="0.4">
      <c r="C15" s="1"/>
      <c r="E15" s="58" t="s">
        <v>2</v>
      </c>
      <c r="F15" s="58" t="s">
        <v>3</v>
      </c>
      <c r="G15" s="58" t="s">
        <v>4</v>
      </c>
      <c r="H15" s="58" t="s">
        <v>5</v>
      </c>
      <c r="I15" s="58" t="s">
        <v>6</v>
      </c>
      <c r="J15" s="82" t="s">
        <v>48</v>
      </c>
      <c r="K15" s="59" t="s">
        <v>1</v>
      </c>
    </row>
    <row r="16" spans="1:11" ht="30" x14ac:dyDescent="0.25">
      <c r="A16" s="57"/>
      <c r="B16" s="60" t="s">
        <v>17</v>
      </c>
      <c r="C16" s="2" t="s">
        <v>0</v>
      </c>
      <c r="D16" s="69" t="s">
        <v>45</v>
      </c>
      <c r="E16" s="45">
        <v>1731970</v>
      </c>
      <c r="F16" s="45">
        <v>-9940915</v>
      </c>
      <c r="G16" s="45">
        <v>1719812</v>
      </c>
      <c r="H16" s="45">
        <v>1039634</v>
      </c>
      <c r="I16" s="45">
        <v>709576</v>
      </c>
      <c r="J16" s="45">
        <v>-3670826</v>
      </c>
      <c r="K16" s="85">
        <f>SUM(E16:J16)</f>
        <v>-8410749</v>
      </c>
    </row>
    <row r="17" spans="1:11" ht="15.75" thickBot="1" x14ac:dyDescent="0.3">
      <c r="A17" s="4" t="s">
        <v>19</v>
      </c>
      <c r="B17" s="13" t="s">
        <v>20</v>
      </c>
      <c r="C17" s="14">
        <f>+'1. Billling Det. for Def-Var'!C18</f>
        <v>1423857475</v>
      </c>
      <c r="D17" s="61">
        <f>+C17/$C$24</f>
        <v>0.19107644517621547</v>
      </c>
      <c r="E17" s="66">
        <f>+$E$16*D17</f>
        <v>330938.67075184989</v>
      </c>
      <c r="F17" s="66">
        <f t="shared" ref="F17:I17" si="0">+F16*$D$17</f>
        <v>-1899474.699998918</v>
      </c>
      <c r="G17" s="66">
        <f t="shared" si="0"/>
        <v>328615.56333139748</v>
      </c>
      <c r="H17" s="66">
        <f t="shared" si="0"/>
        <v>198649.56900432959</v>
      </c>
      <c r="I17" s="66">
        <f t="shared" si="0"/>
        <v>135583.25966235826</v>
      </c>
      <c r="J17" s="66">
        <f t="shared" ref="J17:J23" si="1">+D30</f>
        <v>-721206.4764159068</v>
      </c>
      <c r="K17" s="83">
        <f>SUM(E17:J17)</f>
        <v>-1626894.1136648895</v>
      </c>
    </row>
    <row r="18" spans="1:11" ht="15.75" thickBot="1" x14ac:dyDescent="0.3">
      <c r="A18" s="4" t="s">
        <v>21</v>
      </c>
      <c r="B18" s="18" t="s">
        <v>20</v>
      </c>
      <c r="C18" s="14">
        <f>+'1. Billling Det. for Def-Var'!C19</f>
        <v>612188101</v>
      </c>
      <c r="D18" s="61">
        <f t="shared" ref="D18:D23" si="2">+C18/$C$24</f>
        <v>8.2153395386892897E-2</v>
      </c>
      <c r="E18" s="66">
        <f t="shared" ref="E18:E23" si="3">+$E$16*D18</f>
        <v>142287.2162082369</v>
      </c>
      <c r="F18" s="66">
        <f>+$F$16*D18</f>
        <v>-816679.92050249444</v>
      </c>
      <c r="G18" s="66">
        <f>+$G$16*D18</f>
        <v>141288.39522712305</v>
      </c>
      <c r="H18" s="66">
        <f>+$H$16*D18</f>
        <v>85409.463059657006</v>
      </c>
      <c r="I18" s="66">
        <f>+$I$16*D18</f>
        <v>58294.077685049917</v>
      </c>
      <c r="J18" s="66">
        <f t="shared" si="1"/>
        <v>-316771.94703295938</v>
      </c>
      <c r="K18" s="83">
        <f t="shared" ref="K18:K23" si="4">SUM(E18:J18)</f>
        <v>-706172.71535538696</v>
      </c>
    </row>
    <row r="19" spans="1:11" ht="15.75" thickBot="1" x14ac:dyDescent="0.3">
      <c r="A19" s="4" t="s">
        <v>22</v>
      </c>
      <c r="B19" s="18" t="s">
        <v>20</v>
      </c>
      <c r="C19" s="14">
        <f>+'1. Billling Det. for Def-Var'!C20</f>
        <v>10383027</v>
      </c>
      <c r="D19" s="61">
        <f t="shared" si="2"/>
        <v>1.393364100103253E-3</v>
      </c>
      <c r="E19" s="66">
        <f t="shared" si="3"/>
        <v>2413.2648204558309</v>
      </c>
      <c r="F19" s="66">
        <f t="shared" ref="F19:F23" si="5">+$F$16*D19</f>
        <v>-13851.314083177929</v>
      </c>
      <c r="G19" s="66">
        <f t="shared" ref="G19:G23" si="6">+$G$16*D19</f>
        <v>2396.3242997267757</v>
      </c>
      <c r="H19" s="66">
        <f t="shared" ref="H19:H23" si="7">+$H$16*D19</f>
        <v>1448.5886928467453</v>
      </c>
      <c r="I19" s="66">
        <f t="shared" ref="I19:I23" si="8">+$I$16*D19</f>
        <v>988.69772469486577</v>
      </c>
      <c r="J19" s="66">
        <f t="shared" si="1"/>
        <v>-5378.7978804509848</v>
      </c>
      <c r="K19" s="83">
        <f t="shared" si="4"/>
        <v>-11983.236425904699</v>
      </c>
    </row>
    <row r="20" spans="1:11" ht="15.75" thickBot="1" x14ac:dyDescent="0.3">
      <c r="A20" s="4" t="s">
        <v>23</v>
      </c>
      <c r="B20" s="18" t="s">
        <v>24</v>
      </c>
      <c r="C20" s="14">
        <f>+'1. Billling Det. for Def-Var'!C21</f>
        <v>2139657427</v>
      </c>
      <c r="D20" s="61">
        <f t="shared" si="2"/>
        <v>0.28713417053630858</v>
      </c>
      <c r="E20" s="66">
        <f t="shared" si="3"/>
        <v>497307.76934377034</v>
      </c>
      <c r="F20" s="66">
        <f t="shared" si="5"/>
        <v>-2854376.3828969481</v>
      </c>
      <c r="G20" s="66">
        <f t="shared" si="6"/>
        <v>493816.79209838994</v>
      </c>
      <c r="H20" s="66">
        <f t="shared" si="7"/>
        <v>298514.44625134463</v>
      </c>
      <c r="I20" s="66">
        <f t="shared" si="8"/>
        <v>203743.5161924717</v>
      </c>
      <c r="J20" s="66">
        <f t="shared" si="1"/>
        <v>-1042285.8955856538</v>
      </c>
      <c r="K20" s="83">
        <f t="shared" si="4"/>
        <v>-2403279.7545966255</v>
      </c>
    </row>
    <row r="21" spans="1:11" ht="15.75" thickBot="1" x14ac:dyDescent="0.3">
      <c r="A21" s="4" t="s">
        <v>25</v>
      </c>
      <c r="B21" s="18" t="s">
        <v>24</v>
      </c>
      <c r="C21" s="14">
        <f>+'1. Billling Det. for Def-Var'!C22</f>
        <v>2249538514</v>
      </c>
      <c r="D21" s="61">
        <f t="shared" si="2"/>
        <v>0.30187980896199335</v>
      </c>
      <c r="E21" s="66">
        <f t="shared" si="3"/>
        <v>522846.77272790362</v>
      </c>
      <c r="F21" s="66">
        <f t="shared" si="5"/>
        <v>-3000961.5211074143</v>
      </c>
      <c r="G21" s="66">
        <f t="shared" si="6"/>
        <v>519176.51801054372</v>
      </c>
      <c r="H21" s="66">
        <f t="shared" si="7"/>
        <v>313844.51331039297</v>
      </c>
      <c r="I21" s="66">
        <f t="shared" si="8"/>
        <v>214206.66732401538</v>
      </c>
      <c r="J21" s="66">
        <f t="shared" si="1"/>
        <v>-1081003.0800366928</v>
      </c>
      <c r="K21" s="83">
        <f t="shared" si="4"/>
        <v>-2511890.1297712517</v>
      </c>
    </row>
    <row r="22" spans="1:11" ht="15.75" thickBot="1" x14ac:dyDescent="0.3">
      <c r="A22" s="4" t="s">
        <v>26</v>
      </c>
      <c r="B22" s="18" t="s">
        <v>24</v>
      </c>
      <c r="C22" s="14">
        <f>+'1. Billling Det. for Def-Var'!C23</f>
        <v>997124443</v>
      </c>
      <c r="D22" s="61">
        <f t="shared" si="2"/>
        <v>0.13381043911487972</v>
      </c>
      <c r="E22" s="66">
        <f t="shared" si="3"/>
        <v>231755.66623379823</v>
      </c>
      <c r="F22" s="66">
        <f t="shared" si="5"/>
        <v>-1330198.2013536945</v>
      </c>
      <c r="G22" s="66">
        <f t="shared" si="6"/>
        <v>230128.79891503952</v>
      </c>
      <c r="H22" s="66">
        <f t="shared" si="7"/>
        <v>139113.88205875887</v>
      </c>
      <c r="I22" s="66">
        <f t="shared" si="8"/>
        <v>94948.676145379897</v>
      </c>
      <c r="J22" s="66">
        <f t="shared" si="1"/>
        <v>-485692.09971237631</v>
      </c>
      <c r="K22" s="83">
        <f t="shared" si="4"/>
        <v>-1119943.2777130944</v>
      </c>
    </row>
    <row r="23" spans="1:11" x14ac:dyDescent="0.25">
      <c r="A23" s="4" t="s">
        <v>27</v>
      </c>
      <c r="B23" s="23" t="s">
        <v>24</v>
      </c>
      <c r="C23" s="64">
        <f>+'1. Billling Det. for Def-Var'!C24</f>
        <v>19019721</v>
      </c>
      <c r="D23" s="65">
        <f t="shared" si="2"/>
        <v>2.5523767236067039E-3</v>
      </c>
      <c r="E23" s="67">
        <f t="shared" si="3"/>
        <v>4420.6399139851028</v>
      </c>
      <c r="F23" s="67">
        <f t="shared" si="5"/>
        <v>-25372.960057352739</v>
      </c>
      <c r="G23" s="67">
        <f t="shared" si="6"/>
        <v>4389.6081177794931</v>
      </c>
      <c r="H23" s="67">
        <f t="shared" si="7"/>
        <v>2653.5376226701319</v>
      </c>
      <c r="I23" s="67">
        <f t="shared" si="8"/>
        <v>1811.1052660299506</v>
      </c>
      <c r="J23" s="67">
        <f t="shared" si="1"/>
        <v>-18487.703335960032</v>
      </c>
      <c r="K23" s="84">
        <f t="shared" si="4"/>
        <v>-30585.772472848097</v>
      </c>
    </row>
    <row r="24" spans="1:11" ht="15.75" thickBot="1" x14ac:dyDescent="0.3">
      <c r="A24" s="43" t="s">
        <v>1</v>
      </c>
      <c r="C24" s="62">
        <f>SUM(C17:C23)</f>
        <v>7451768708</v>
      </c>
      <c r="D24" s="63">
        <f>SUM(D17:D23)</f>
        <v>1</v>
      </c>
      <c r="E24" s="68">
        <f>SUM(E17:E23)</f>
        <v>1731969.9999999998</v>
      </c>
      <c r="F24" s="68">
        <f t="shared" ref="F24:K24" si="9">SUM(F17:F23)</f>
        <v>-9940915.0000000019</v>
      </c>
      <c r="G24" s="68">
        <f t="shared" si="9"/>
        <v>1719812</v>
      </c>
      <c r="H24" s="68">
        <f t="shared" si="9"/>
        <v>1039634</v>
      </c>
      <c r="I24" s="68">
        <f t="shared" si="9"/>
        <v>709576</v>
      </c>
      <c r="J24" s="68">
        <f t="shared" si="9"/>
        <v>-3670826.0000000005</v>
      </c>
      <c r="K24" s="68">
        <f t="shared" si="9"/>
        <v>-8410749</v>
      </c>
    </row>
    <row r="25" spans="1:11" ht="15.75" thickTop="1" x14ac:dyDescent="0.25">
      <c r="E25" s="43">
        <f>+E24-E16</f>
        <v>0</v>
      </c>
      <c r="F25" s="43">
        <f t="shared" ref="F25:I25" si="10">+F24-F16</f>
        <v>0</v>
      </c>
      <c r="G25" s="43">
        <f t="shared" si="10"/>
        <v>0</v>
      </c>
      <c r="H25" s="43">
        <f t="shared" si="10"/>
        <v>0</v>
      </c>
      <c r="I25" s="43">
        <f t="shared" si="10"/>
        <v>0</v>
      </c>
      <c r="K25" s="43">
        <f>SUM(K17:K23)-SUM(E24:J24)</f>
        <v>0</v>
      </c>
    </row>
    <row r="27" spans="1:11" x14ac:dyDescent="0.25">
      <c r="A27" s="92" t="s">
        <v>108</v>
      </c>
      <c r="B27" s="132"/>
    </row>
    <row r="28" spans="1:11" ht="60" customHeight="1" x14ac:dyDescent="0.4">
      <c r="C28" s="233" t="s">
        <v>50</v>
      </c>
      <c r="D28" s="234"/>
      <c r="E28" s="76"/>
      <c r="F28" s="234" t="s">
        <v>49</v>
      </c>
      <c r="G28" s="234"/>
      <c r="H28" s="90" t="s">
        <v>42</v>
      </c>
    </row>
    <row r="29" spans="1:11" x14ac:dyDescent="0.25">
      <c r="C29" s="89"/>
      <c r="D29" s="46">
        <v>-3670826</v>
      </c>
      <c r="E29" s="78"/>
      <c r="F29" s="89"/>
      <c r="G29" s="2">
        <v>672865</v>
      </c>
      <c r="H29" s="2">
        <f t="shared" ref="H29:H36" si="11">D29+G29</f>
        <v>-2997961</v>
      </c>
    </row>
    <row r="30" spans="1:11" ht="15.75" thickBot="1" x14ac:dyDescent="0.3">
      <c r="A30" s="4" t="s">
        <v>19</v>
      </c>
      <c r="C30" s="70">
        <f>'1. Billling Det. for Def-Var'!K18</f>
        <v>0.19646980718124663</v>
      </c>
      <c r="D30" s="72">
        <f t="shared" ref="D30:D36" si="12">C30*$D$29</f>
        <v>-721206.4764159068</v>
      </c>
      <c r="E30" s="79"/>
      <c r="F30" s="74">
        <f>'1. Billling Det. for Def-Var'!L18</f>
        <v>4.3767625874305237E-2</v>
      </c>
      <c r="G30" s="66">
        <f t="shared" ref="G30:G36" si="13">+$G$29*F30</f>
        <v>29449.703583914394</v>
      </c>
      <c r="H30" s="83">
        <f t="shared" si="11"/>
        <v>-691756.77283199236</v>
      </c>
    </row>
    <row r="31" spans="1:11" ht="15.75" thickBot="1" x14ac:dyDescent="0.3">
      <c r="A31" s="4" t="s">
        <v>21</v>
      </c>
      <c r="C31" s="70">
        <f>'1. Billling Det. for Def-Var'!K19</f>
        <v>8.629445989348429E-2</v>
      </c>
      <c r="D31" s="72">
        <f t="shared" si="12"/>
        <v>-316771.94703295938</v>
      </c>
      <c r="E31" s="79"/>
      <c r="F31" s="74">
        <f>'1. Billling Det. for Def-Var'!L19</f>
        <v>2.3311359982705466E-2</v>
      </c>
      <c r="G31" s="66">
        <f t="shared" si="13"/>
        <v>15685.398234763114</v>
      </c>
      <c r="H31" s="83">
        <f t="shared" si="11"/>
        <v>-301086.54879819625</v>
      </c>
    </row>
    <row r="32" spans="1:11" ht="15.75" thickBot="1" x14ac:dyDescent="0.3">
      <c r="A32" s="4" t="s">
        <v>22</v>
      </c>
      <c r="C32" s="70">
        <f>'1. Billling Det. for Def-Var'!K20</f>
        <v>1.4652827130599449E-3</v>
      </c>
      <c r="D32" s="72">
        <f t="shared" si="12"/>
        <v>-5378.7978804509848</v>
      </c>
      <c r="E32" s="79"/>
      <c r="F32" s="74">
        <f>'1. Billling Det. for Def-Var'!L20</f>
        <v>1.139224576733706E-3</v>
      </c>
      <c r="G32" s="66">
        <f t="shared" si="13"/>
        <v>766.54434482392514</v>
      </c>
      <c r="H32" s="83">
        <f t="shared" si="11"/>
        <v>-4612.25353562706</v>
      </c>
    </row>
    <row r="33" spans="1:8" ht="15.75" thickBot="1" x14ac:dyDescent="0.3">
      <c r="A33" s="4" t="s">
        <v>23</v>
      </c>
      <c r="C33" s="70">
        <f>'1. Billling Det. for Def-Var'!K21</f>
        <v>0.28393770110205546</v>
      </c>
      <c r="D33" s="72">
        <f t="shared" si="12"/>
        <v>-1042285.8955856538</v>
      </c>
      <c r="E33" s="79"/>
      <c r="F33" s="74">
        <f>'1. Billling Det. for Def-Var'!L21</f>
        <v>0.33669735462885209</v>
      </c>
      <c r="G33" s="66">
        <f t="shared" si="13"/>
        <v>226551.86552234256</v>
      </c>
      <c r="H33" s="83">
        <f t="shared" si="11"/>
        <v>-815734.03006331134</v>
      </c>
    </row>
    <row r="34" spans="1:8" ht="15.75" thickBot="1" x14ac:dyDescent="0.3">
      <c r="A34" s="4" t="s">
        <v>25</v>
      </c>
      <c r="C34" s="70">
        <f>'1. Billling Det. for Def-Var'!K22</f>
        <v>0.29448496878814001</v>
      </c>
      <c r="D34" s="72">
        <f t="shared" si="12"/>
        <v>-1081003.0800366928</v>
      </c>
      <c r="E34" s="79"/>
      <c r="F34" s="74">
        <f>'1. Billling Det. for Def-Var'!L22</f>
        <v>0.39247626387285595</v>
      </c>
      <c r="G34" s="66">
        <f t="shared" si="13"/>
        <v>264083.54129080923</v>
      </c>
      <c r="H34" s="83">
        <f t="shared" si="11"/>
        <v>-816919.53874588362</v>
      </c>
    </row>
    <row r="35" spans="1:8" ht="15.75" thickBot="1" x14ac:dyDescent="0.3">
      <c r="A35" s="4" t="s">
        <v>26</v>
      </c>
      <c r="C35" s="70">
        <f>'1. Billling Det. for Def-Var'!K23</f>
        <v>0.13231139250740195</v>
      </c>
      <c r="D35" s="72">
        <f t="shared" si="12"/>
        <v>-485692.09971237631</v>
      </c>
      <c r="E35" s="79"/>
      <c r="F35" s="74">
        <f>'1. Billling Det. for Def-Var'!L23</f>
        <v>0.19505687002377708</v>
      </c>
      <c r="G35" s="66">
        <f t="shared" si="13"/>
        <v>131246.94084854878</v>
      </c>
      <c r="H35" s="83">
        <f t="shared" si="11"/>
        <v>-354445.15886382753</v>
      </c>
    </row>
    <row r="36" spans="1:8" x14ac:dyDescent="0.25">
      <c r="A36" s="4" t="s">
        <v>27</v>
      </c>
      <c r="C36" s="71">
        <f>'1. Billling Det. for Def-Var'!K24</f>
        <v>5.0363878146117607E-3</v>
      </c>
      <c r="D36" s="73">
        <f t="shared" si="12"/>
        <v>-18487.703335960032</v>
      </c>
      <c r="E36" s="79"/>
      <c r="F36" s="75">
        <f>'1. Billling Det. for Def-Var'!L24</f>
        <v>7.5513010407704953E-3</v>
      </c>
      <c r="G36" s="67">
        <f t="shared" si="13"/>
        <v>5081.006174798039</v>
      </c>
      <c r="H36" s="84">
        <f t="shared" si="11"/>
        <v>-13406.697161161992</v>
      </c>
    </row>
    <row r="37" spans="1:8" ht="15.75" thickBot="1" x14ac:dyDescent="0.3">
      <c r="A37" s="43" t="s">
        <v>1</v>
      </c>
      <c r="C37" s="48">
        <f>SUM(C30:C36)</f>
        <v>1</v>
      </c>
      <c r="D37" s="47">
        <f>SUM(D30:D36)</f>
        <v>-3670826.0000000005</v>
      </c>
      <c r="E37" s="80"/>
      <c r="F37" s="48">
        <f>SUM(F30:F36)</f>
        <v>1</v>
      </c>
      <c r="G37" s="44">
        <f t="shared" ref="G37" si="14">SUM(G30:G36)</f>
        <v>672865</v>
      </c>
      <c r="H37" s="44">
        <f>SUM(H30:H36)</f>
        <v>-2997961</v>
      </c>
    </row>
    <row r="38" spans="1:8" ht="15.75" thickTop="1" x14ac:dyDescent="0.25">
      <c r="D38" s="43">
        <f t="shared" ref="D38:H38" si="15">+D37-D29</f>
        <v>0</v>
      </c>
      <c r="E38" s="77"/>
      <c r="G38" s="43">
        <f t="shared" si="15"/>
        <v>0</v>
      </c>
      <c r="H38" s="43">
        <f t="shared" si="15"/>
        <v>0</v>
      </c>
    </row>
    <row r="40" spans="1:8" x14ac:dyDescent="0.25">
      <c r="A40" s="92" t="s">
        <v>109</v>
      </c>
      <c r="B40" s="132"/>
      <c r="C40" s="132"/>
    </row>
    <row r="41" spans="1:8" s="137" customFormat="1" ht="12" customHeight="1" x14ac:dyDescent="0.25">
      <c r="A41" s="161"/>
      <c r="D41" s="162" t="s">
        <v>111</v>
      </c>
    </row>
    <row r="42" spans="1:8" x14ac:dyDescent="0.25">
      <c r="A42" s="43" t="s">
        <v>77</v>
      </c>
      <c r="C42" s="43">
        <f>+K24</f>
        <v>-8410749</v>
      </c>
      <c r="D42" s="98" t="s">
        <v>112</v>
      </c>
    </row>
    <row r="43" spans="1:8" x14ac:dyDescent="0.25">
      <c r="A43" s="43" t="s">
        <v>78</v>
      </c>
      <c r="C43" s="57">
        <f>+G37</f>
        <v>672865</v>
      </c>
      <c r="D43" s="98" t="s">
        <v>113</v>
      </c>
    </row>
    <row r="44" spans="1:8" x14ac:dyDescent="0.25">
      <c r="A44" s="43" t="s">
        <v>79</v>
      </c>
      <c r="C44" s="43">
        <f>SUM(C42:C43)</f>
        <v>-7737884</v>
      </c>
    </row>
    <row r="45" spans="1:8" x14ac:dyDescent="0.25">
      <c r="A45" s="43" t="s">
        <v>80</v>
      </c>
      <c r="C45" s="57">
        <f>+'4. GA Calculation of RR'!G14</f>
        <v>-2873924</v>
      </c>
      <c r="D45" s="98" t="s">
        <v>114</v>
      </c>
    </row>
    <row r="46" spans="1:8" x14ac:dyDescent="0.25">
      <c r="A46" s="43" t="s">
        <v>81</v>
      </c>
      <c r="C46" s="43">
        <f>SUM(C44:C45)</f>
        <v>-10611808</v>
      </c>
    </row>
    <row r="47" spans="1:8" x14ac:dyDescent="0.25">
      <c r="A47" s="98" t="s">
        <v>115</v>
      </c>
      <c r="C47" s="43">
        <v>-10611807</v>
      </c>
      <c r="D47" s="98" t="s">
        <v>116</v>
      </c>
    </row>
    <row r="48" spans="1:8" ht="15.75" thickBot="1" x14ac:dyDescent="0.3">
      <c r="C48" s="44">
        <f>SUM(C46-C47)</f>
        <v>-1</v>
      </c>
    </row>
    <row r="49" ht="15.75" thickTop="1" x14ac:dyDescent="0.25"/>
  </sheetData>
  <mergeCells count="2">
    <mergeCell ref="C28:D28"/>
    <mergeCell ref="F28:G28"/>
  </mergeCells>
  <dataValidations count="1">
    <dataValidation type="list" allowBlank="1" showInputMessage="1" showErrorMessage="1" sqref="B17:B23">
      <formula1>Units1</formula1>
    </dataValidation>
  </dataValidations>
  <printOptions horizontalCentered="1" verticalCentered="1"/>
  <pageMargins left="0" right="0" top="0" bottom="0" header="0.31496062992125984" footer="0.31496062992125984"/>
  <pageSetup scale="76" orientation="landscape" r:id="rId1"/>
  <headerFooter>
    <oddHeader>&amp;R&amp;"Arial,Regular"&amp;10Enersource Hydro Mississauga Inc.
Filed:  August 16, 2013
2014 IRM Application
EB-2013-0124
Attachment H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1"/>
  <sheetViews>
    <sheetView topLeftCell="A7" workbookViewId="0">
      <selection activeCell="C32" sqref="C32"/>
    </sheetView>
  </sheetViews>
  <sheetFormatPr defaultRowHeight="15" x14ac:dyDescent="0.25"/>
  <cols>
    <col min="1" max="1" width="44.7109375" style="50" customWidth="1"/>
    <col min="2" max="2" width="9.140625" style="50"/>
    <col min="3" max="3" width="16" style="50" customWidth="1"/>
    <col min="4" max="4" width="10" style="50" customWidth="1"/>
    <col min="5" max="5" width="15.7109375" style="50" customWidth="1"/>
    <col min="6" max="6" width="16.7109375" style="50" customWidth="1"/>
    <col min="7" max="7" width="17.85546875" style="50" customWidth="1"/>
    <col min="8" max="8" width="14.85546875" style="50" customWidth="1"/>
    <col min="9" max="9" width="13.85546875" style="50" customWidth="1"/>
    <col min="10" max="10" width="12.42578125" style="50" customWidth="1"/>
    <col min="11" max="11" width="9.140625" style="50"/>
    <col min="12" max="12" width="13.5703125" style="50" customWidth="1"/>
    <col min="13" max="13" width="13.28515625" style="50" customWidth="1"/>
    <col min="14" max="14" width="11.42578125" style="50" customWidth="1"/>
    <col min="15" max="16384" width="9.140625" style="50"/>
  </cols>
  <sheetData>
    <row r="1" spans="1:12" x14ac:dyDescent="0.25">
      <c r="J1" s="193"/>
    </row>
    <row r="2" spans="1:12" x14ac:dyDescent="0.25">
      <c r="J2" s="193"/>
    </row>
    <row r="3" spans="1:12" x14ac:dyDescent="0.25">
      <c r="J3" s="193"/>
    </row>
    <row r="4" spans="1:12" x14ac:dyDescent="0.25">
      <c r="J4" s="193"/>
    </row>
    <row r="5" spans="1:12" x14ac:dyDescent="0.25">
      <c r="J5" s="193"/>
    </row>
    <row r="6" spans="1:12" x14ac:dyDescent="0.25">
      <c r="J6" s="193"/>
    </row>
    <row r="8" spans="1:12" ht="20.25" x14ac:dyDescent="0.25">
      <c r="A8" s="129" t="s">
        <v>76</v>
      </c>
      <c r="B8" s="43"/>
    </row>
    <row r="9" spans="1:12" ht="20.25" x14ac:dyDescent="0.25">
      <c r="A9" s="129" t="s">
        <v>44</v>
      </c>
      <c r="B9" s="43"/>
    </row>
    <row r="10" spans="1:12" ht="20.25" x14ac:dyDescent="0.3">
      <c r="A10" s="130" t="s">
        <v>75</v>
      </c>
      <c r="B10" s="43"/>
    </row>
    <row r="11" spans="1:12" x14ac:dyDescent="0.25">
      <c r="A11" s="87"/>
      <c r="B11" s="43"/>
    </row>
    <row r="12" spans="1:12" ht="18" x14ac:dyDescent="0.25">
      <c r="A12" s="88" t="s">
        <v>98</v>
      </c>
      <c r="B12" s="136"/>
      <c r="C12" s="136"/>
    </row>
    <row r="14" spans="1:12" ht="15" customHeight="1" x14ac:dyDescent="0.25">
      <c r="A14" s="239" t="s">
        <v>43</v>
      </c>
      <c r="B14" s="239"/>
      <c r="C14" s="239"/>
      <c r="D14" s="239"/>
      <c r="E14" s="239"/>
      <c r="F14" s="239"/>
      <c r="G14" s="49"/>
      <c r="H14" s="49"/>
      <c r="I14" s="49"/>
      <c r="J14" s="49"/>
      <c r="K14" s="49"/>
      <c r="L14" s="49"/>
    </row>
    <row r="15" spans="1:12" x14ac:dyDescent="0.25">
      <c r="A15" s="239"/>
      <c r="B15" s="239"/>
      <c r="C15" s="239"/>
      <c r="D15" s="239"/>
      <c r="E15" s="239"/>
      <c r="F15" s="239"/>
      <c r="G15" s="49"/>
      <c r="H15" s="49"/>
      <c r="I15" s="49"/>
      <c r="J15" s="49"/>
      <c r="K15" s="49"/>
      <c r="L15" s="49"/>
    </row>
    <row r="17" spans="1:11" ht="29.25" customHeight="1" x14ac:dyDescent="0.25">
      <c r="A17" s="52" t="s">
        <v>37</v>
      </c>
      <c r="B17" s="53"/>
      <c r="C17" s="217">
        <v>1</v>
      </c>
    </row>
    <row r="18" spans="1:11" ht="15.75" thickBot="1" x14ac:dyDescent="0.3">
      <c r="A18" s="53"/>
      <c r="B18" s="53"/>
    </row>
    <row r="19" spans="1:11" ht="46.5" customHeight="1" x14ac:dyDescent="0.25">
      <c r="A19" s="138"/>
      <c r="B19" s="152"/>
      <c r="C19" s="148" t="s">
        <v>7</v>
      </c>
      <c r="D19" s="139" t="s">
        <v>7</v>
      </c>
      <c r="E19" s="237" t="s">
        <v>38</v>
      </c>
      <c r="F19" s="235" t="s">
        <v>39</v>
      </c>
      <c r="G19" s="240" t="s">
        <v>87</v>
      </c>
      <c r="H19" s="237" t="s">
        <v>51</v>
      </c>
      <c r="I19" s="237" t="s">
        <v>52</v>
      </c>
      <c r="J19" s="235" t="s">
        <v>88</v>
      </c>
      <c r="K19" s="51"/>
    </row>
    <row r="20" spans="1:11" ht="30.75" customHeight="1" thickBot="1" x14ac:dyDescent="0.3">
      <c r="A20" s="157" t="s">
        <v>16</v>
      </c>
      <c r="B20" s="158" t="s">
        <v>17</v>
      </c>
      <c r="C20" s="159" t="s">
        <v>41</v>
      </c>
      <c r="D20" s="160" t="s">
        <v>121</v>
      </c>
      <c r="E20" s="238"/>
      <c r="F20" s="236"/>
      <c r="G20" s="241"/>
      <c r="H20" s="238"/>
      <c r="I20" s="238"/>
      <c r="J20" s="236"/>
      <c r="K20" s="54"/>
    </row>
    <row r="21" spans="1:11" hidden="1" x14ac:dyDescent="0.25">
      <c r="A21" s="140"/>
      <c r="B21" s="155"/>
      <c r="C21" s="140"/>
      <c r="D21" s="141"/>
      <c r="E21" s="141"/>
      <c r="F21" s="142"/>
      <c r="G21" s="140"/>
      <c r="H21" s="141"/>
      <c r="I21" s="141"/>
      <c r="J21" s="142"/>
    </row>
    <row r="22" spans="1:11" x14ac:dyDescent="0.25">
      <c r="A22" s="140" t="s">
        <v>19</v>
      </c>
      <c r="B22" s="156" t="s">
        <v>20</v>
      </c>
      <c r="C22" s="149">
        <f>'1. Billling Det. for Def-Var'!C18</f>
        <v>1423857475</v>
      </c>
      <c r="D22" s="143"/>
      <c r="E22" s="143">
        <f>'2. Allocation of Def-Var'!K17</f>
        <v>-1626894.1136648895</v>
      </c>
      <c r="F22" s="213">
        <f>ROUND((E22/C22),4)</f>
        <v>-1.1000000000000001E-3</v>
      </c>
      <c r="G22" s="149">
        <f>'2. Allocation of Def-Var'!G30</f>
        <v>29449.703583914394</v>
      </c>
      <c r="H22" s="143">
        <v>145221641.33000004</v>
      </c>
      <c r="I22" s="144"/>
      <c r="J22" s="213">
        <f>ROUND((G22/H22),4)</f>
        <v>2.0000000000000001E-4</v>
      </c>
    </row>
    <row r="23" spans="1:11" x14ac:dyDescent="0.25">
      <c r="A23" s="140" t="s">
        <v>21</v>
      </c>
      <c r="B23" s="156" t="s">
        <v>20</v>
      </c>
      <c r="C23" s="149">
        <f>'1. Billling Det. for Def-Var'!C19</f>
        <v>612188101</v>
      </c>
      <c r="D23" s="143"/>
      <c r="E23" s="143">
        <f>'2. Allocation of Def-Var'!K18</f>
        <v>-706172.71535538696</v>
      </c>
      <c r="F23" s="213">
        <f t="shared" ref="F23:F24" si="0">ROUND((E23/C23),4)</f>
        <v>-1.1999999999999999E-3</v>
      </c>
      <c r="G23" s="149">
        <f>'2. Allocation of Def-Var'!G31</f>
        <v>15685.398234763114</v>
      </c>
      <c r="H23" s="143">
        <v>113543084.11999999</v>
      </c>
      <c r="I23" s="144"/>
      <c r="J23" s="213">
        <f t="shared" ref="J23:J24" si="1">ROUND((G23/H23),4)</f>
        <v>1E-4</v>
      </c>
    </row>
    <row r="24" spans="1:11" x14ac:dyDescent="0.25">
      <c r="A24" s="140" t="s">
        <v>22</v>
      </c>
      <c r="B24" s="156" t="s">
        <v>20</v>
      </c>
      <c r="C24" s="149">
        <f>'1. Billling Det. for Def-Var'!C20</f>
        <v>10383027</v>
      </c>
      <c r="D24" s="143"/>
      <c r="E24" s="143">
        <f>'2. Allocation of Def-Var'!K19</f>
        <v>-11983.236425904699</v>
      </c>
      <c r="F24" s="213">
        <f t="shared" si="0"/>
        <v>-1.1999999999999999E-3</v>
      </c>
      <c r="G24" s="149">
        <f>'2. Allocation of Def-Var'!G32</f>
        <v>766.54434482392514</v>
      </c>
      <c r="H24" s="143">
        <v>601583.35999999999</v>
      </c>
      <c r="I24" s="144"/>
      <c r="J24" s="213">
        <f t="shared" si="1"/>
        <v>1.2999999999999999E-3</v>
      </c>
    </row>
    <row r="25" spans="1:11" x14ac:dyDescent="0.25">
      <c r="A25" s="140" t="s">
        <v>23</v>
      </c>
      <c r="B25" s="156" t="s">
        <v>24</v>
      </c>
      <c r="C25" s="149">
        <f>'1. Billling Det. for Def-Var'!C21</f>
        <v>2139657427</v>
      </c>
      <c r="D25" s="143">
        <f>'1. Billling Det. for Def-Var'!D21</f>
        <v>6222022</v>
      </c>
      <c r="E25" s="143">
        <f>'2. Allocation of Def-Var'!K20</f>
        <v>-2403279.7545966255</v>
      </c>
      <c r="F25" s="213">
        <f>ROUND((E25/D25),4)</f>
        <v>-0.38629999999999998</v>
      </c>
      <c r="G25" s="149">
        <f>'2. Allocation of Def-Var'!G33</f>
        <v>226551.86552234256</v>
      </c>
      <c r="H25" s="143">
        <v>1823420599.52</v>
      </c>
      <c r="I25" s="143">
        <v>5093404.84</v>
      </c>
      <c r="J25" s="213">
        <f>ROUND((G25/I25),4)</f>
        <v>4.4499999999999998E-2</v>
      </c>
    </row>
    <row r="26" spans="1:11" x14ac:dyDescent="0.25">
      <c r="A26" s="140" t="s">
        <v>25</v>
      </c>
      <c r="B26" s="156" t="s">
        <v>24</v>
      </c>
      <c r="C26" s="149">
        <f>'1. Billling Det. for Def-Var'!C22</f>
        <v>2249538514</v>
      </c>
      <c r="D26" s="143">
        <f>'1. Billling Det. for Def-Var'!D22</f>
        <v>5154338</v>
      </c>
      <c r="E26" s="143">
        <f>'2. Allocation of Def-Var'!K21</f>
        <v>-2511890.1297712517</v>
      </c>
      <c r="F26" s="213">
        <f t="shared" ref="F26:F28" si="2">ROUND((E26/D26),4)</f>
        <v>-0.48730000000000001</v>
      </c>
      <c r="G26" s="149">
        <f>'2. Allocation of Def-Var'!G34</f>
        <v>264083.54129080923</v>
      </c>
      <c r="H26" s="143">
        <v>2046155862.74</v>
      </c>
      <c r="I26" s="143">
        <v>4541733.2</v>
      </c>
      <c r="J26" s="213">
        <f t="shared" ref="J26:J28" si="3">ROUND((G26/I26),4)</f>
        <v>5.8099999999999999E-2</v>
      </c>
    </row>
    <row r="27" spans="1:11" x14ac:dyDescent="0.25">
      <c r="A27" s="140" t="s">
        <v>26</v>
      </c>
      <c r="B27" s="156" t="s">
        <v>24</v>
      </c>
      <c r="C27" s="149">
        <f>'1. Billling Det. for Def-Var'!C23</f>
        <v>997124443</v>
      </c>
      <c r="D27" s="143">
        <f>'1. Billling Det. for Def-Var'!D23</f>
        <v>1737267</v>
      </c>
      <c r="E27" s="143">
        <f>'2. Allocation of Def-Var'!K22</f>
        <v>-1119943.2777130944</v>
      </c>
      <c r="F27" s="213">
        <f t="shared" si="2"/>
        <v>-0.64470000000000005</v>
      </c>
      <c r="G27" s="149">
        <f>'2. Allocation of Def-Var'!G35</f>
        <v>131246.94084854878</v>
      </c>
      <c r="H27" s="143">
        <v>1045803445.45</v>
      </c>
      <c r="I27" s="143">
        <v>1810534.3399999999</v>
      </c>
      <c r="J27" s="213">
        <f t="shared" si="3"/>
        <v>7.2499999999999995E-2</v>
      </c>
    </row>
    <row r="28" spans="1:11" x14ac:dyDescent="0.25">
      <c r="A28" s="140" t="s">
        <v>27</v>
      </c>
      <c r="B28" s="156" t="s">
        <v>24</v>
      </c>
      <c r="C28" s="149">
        <f>'1. Billling Det. for Def-Var'!C24</f>
        <v>19019721</v>
      </c>
      <c r="D28" s="143">
        <f>'1. Billling Det. for Def-Var'!D24</f>
        <v>49889</v>
      </c>
      <c r="E28" s="143">
        <f>'2. Allocation of Def-Var'!K23</f>
        <v>-30585.772472848097</v>
      </c>
      <c r="F28" s="213">
        <f t="shared" si="2"/>
        <v>-0.61309999999999998</v>
      </c>
      <c r="G28" s="149">
        <f>'2. Allocation of Def-Var'!G36</f>
        <v>5081.006174798039</v>
      </c>
      <c r="H28" s="143">
        <v>41487799.864185795</v>
      </c>
      <c r="I28" s="143">
        <v>112401.97899999999</v>
      </c>
      <c r="J28" s="213">
        <f t="shared" si="3"/>
        <v>4.5199999999999997E-2</v>
      </c>
    </row>
    <row r="29" spans="1:11" x14ac:dyDescent="0.25">
      <c r="A29" s="140" t="s">
        <v>28</v>
      </c>
      <c r="B29" s="153"/>
      <c r="C29" s="149"/>
      <c r="D29" s="143"/>
      <c r="E29" s="141"/>
      <c r="F29" s="142"/>
      <c r="G29" s="214"/>
      <c r="H29" s="145"/>
      <c r="I29" s="144"/>
      <c r="J29" s="215"/>
    </row>
    <row r="30" spans="1:11" x14ac:dyDescent="0.25">
      <c r="A30" s="140" t="s">
        <v>29</v>
      </c>
      <c r="B30" s="153"/>
      <c r="C30" s="149"/>
      <c r="D30" s="143"/>
      <c r="E30" s="141"/>
      <c r="F30" s="142"/>
      <c r="G30" s="214"/>
      <c r="H30" s="144"/>
      <c r="I30" s="144"/>
      <c r="J30" s="215"/>
    </row>
    <row r="31" spans="1:11" ht="15.75" thickBot="1" x14ac:dyDescent="0.3">
      <c r="A31" s="146" t="s">
        <v>1</v>
      </c>
      <c r="B31" s="154"/>
      <c r="C31" s="150">
        <f>SUM(C22:C30)</f>
        <v>7451768708</v>
      </c>
      <c r="D31" s="147">
        <f>SUM(D22:D30)</f>
        <v>13163516</v>
      </c>
      <c r="E31" s="147">
        <f>SUM(E22:E30)</f>
        <v>-8410749</v>
      </c>
      <c r="F31" s="151"/>
      <c r="G31" s="150">
        <f>SUM(G22:G30)</f>
        <v>672865</v>
      </c>
      <c r="H31" s="147">
        <f>SUM(H22:H30)</f>
        <v>5216234016.3841848</v>
      </c>
      <c r="I31" s="147">
        <f>SUM(I22:I30)</f>
        <v>11558074.358999999</v>
      </c>
      <c r="J31" s="216"/>
    </row>
  </sheetData>
  <mergeCells count="7">
    <mergeCell ref="J19:J20"/>
    <mergeCell ref="H19:H20"/>
    <mergeCell ref="A14:F15"/>
    <mergeCell ref="E19:E20"/>
    <mergeCell ref="F19:F20"/>
    <mergeCell ref="G19:G20"/>
    <mergeCell ref="I19:I20"/>
  </mergeCells>
  <dataValidations count="1">
    <dataValidation type="list" allowBlank="1" showInputMessage="1" showErrorMessage="1" sqref="C17">
      <formula1>"1,2,3,4"</formula1>
    </dataValidation>
  </dataValidations>
  <printOptions horizontalCentered="1" verticalCentered="1"/>
  <pageMargins left="0" right="0.19685039370078741" top="0" bottom="0" header="0.31496062992125984" footer="0.31496062992125984"/>
  <pageSetup scale="75" orientation="landscape" r:id="rId1"/>
  <headerFooter>
    <oddHeader>&amp;R&amp;"Arial,Regular"&amp;10Enersource Hydro Mississauga Inc.
Filed:  August 16, 2013
2014 IRM Application
EB-2013-0124
Attachment H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activeCell="C12" sqref="C12"/>
    </sheetView>
  </sheetViews>
  <sheetFormatPr defaultRowHeight="15" x14ac:dyDescent="0.25"/>
  <cols>
    <col min="1" max="1" width="19" customWidth="1"/>
    <col min="2" max="2" width="13.42578125" customWidth="1"/>
    <col min="3" max="3" width="15.140625" bestFit="1" customWidth="1"/>
    <col min="4" max="4" width="13.28515625" bestFit="1" customWidth="1"/>
    <col min="5" max="5" width="14.28515625" bestFit="1" customWidth="1"/>
    <col min="6" max="6" width="13.28515625" bestFit="1" customWidth="1"/>
    <col min="7" max="7" width="11.85546875" bestFit="1" customWidth="1"/>
    <col min="11" max="11" width="14" bestFit="1" customWidth="1"/>
  </cols>
  <sheetData>
    <row r="1" spans="1:11" x14ac:dyDescent="0.25">
      <c r="H1" s="191"/>
    </row>
    <row r="3" spans="1:11" ht="20.25" x14ac:dyDescent="0.25">
      <c r="A3" s="129" t="s">
        <v>76</v>
      </c>
      <c r="B3" s="91"/>
    </row>
    <row r="4" spans="1:11" ht="20.25" x14ac:dyDescent="0.25">
      <c r="A4" s="129" t="s">
        <v>44</v>
      </c>
      <c r="B4" s="91"/>
    </row>
    <row r="5" spans="1:11" ht="20.25" x14ac:dyDescent="0.3">
      <c r="A5" s="130" t="s">
        <v>75</v>
      </c>
      <c r="B5" s="91"/>
    </row>
    <row r="6" spans="1:11" x14ac:dyDescent="0.25">
      <c r="A6" s="91"/>
      <c r="B6" s="91"/>
    </row>
    <row r="7" spans="1:11" ht="18" x14ac:dyDescent="0.25">
      <c r="A7" s="88" t="s">
        <v>99</v>
      </c>
      <c r="B7" s="92"/>
      <c r="C7" s="133"/>
      <c r="D7" s="133"/>
      <c r="E7" s="133"/>
      <c r="F7" s="133"/>
      <c r="G7" s="103"/>
      <c r="H7" s="103"/>
      <c r="I7" s="103"/>
      <c r="J7" s="103"/>
      <c r="K7" s="103"/>
    </row>
    <row r="9" spans="1:11" x14ac:dyDescent="0.25">
      <c r="A9" s="92" t="s">
        <v>102</v>
      </c>
      <c r="B9" s="133"/>
      <c r="C9" s="133"/>
      <c r="D9" s="133"/>
      <c r="E9" s="133"/>
    </row>
    <row r="10" spans="1:11" ht="60" x14ac:dyDescent="0.25">
      <c r="A10" s="93" t="s">
        <v>53</v>
      </c>
      <c r="B10" s="93" t="s">
        <v>54</v>
      </c>
      <c r="C10" s="93" t="s">
        <v>55</v>
      </c>
      <c r="D10" s="93" t="s">
        <v>56</v>
      </c>
      <c r="E10" s="93" t="s">
        <v>57</v>
      </c>
      <c r="F10" s="94" t="s">
        <v>58</v>
      </c>
      <c r="G10" s="93" t="s">
        <v>59</v>
      </c>
      <c r="H10" s="95"/>
      <c r="I10" s="95"/>
    </row>
    <row r="11" spans="1:11" x14ac:dyDescent="0.25">
      <c r="A11" s="96"/>
      <c r="B11" s="96"/>
      <c r="C11" s="96"/>
      <c r="D11" s="96"/>
      <c r="E11" s="96"/>
      <c r="G11" s="96"/>
    </row>
    <row r="12" spans="1:11" x14ac:dyDescent="0.25">
      <c r="A12" s="96" t="s">
        <v>60</v>
      </c>
      <c r="B12" s="96" t="s">
        <v>61</v>
      </c>
      <c r="C12" s="97">
        <v>-94899953</v>
      </c>
      <c r="D12" s="97">
        <v>97002189.740999997</v>
      </c>
      <c r="E12" s="97">
        <f>SUM(C12:D12)</f>
        <v>2102236.7409999967</v>
      </c>
      <c r="F12" s="98">
        <v>77329.600442725292</v>
      </c>
      <c r="G12" s="97">
        <f>SUM(E12:F12)</f>
        <v>2179566.3414427219</v>
      </c>
      <c r="H12" s="98"/>
      <c r="I12" s="98"/>
      <c r="J12" s="98"/>
      <c r="K12" s="98"/>
    </row>
    <row r="13" spans="1:11" x14ac:dyDescent="0.25">
      <c r="A13" s="99" t="s">
        <v>62</v>
      </c>
      <c r="B13" s="99" t="s">
        <v>63</v>
      </c>
      <c r="C13" s="100">
        <v>-115184882</v>
      </c>
      <c r="D13" s="100">
        <v>110310685.259</v>
      </c>
      <c r="E13" s="100">
        <f>SUM(C13:D13)</f>
        <v>-4874196.7409999967</v>
      </c>
      <c r="F13" s="98">
        <v>-179293.60044272529</v>
      </c>
      <c r="G13" s="100">
        <f>SUM(E13:F13)</f>
        <v>-5053490.3414427219</v>
      </c>
      <c r="H13" s="98"/>
      <c r="I13" s="98"/>
      <c r="J13" s="98"/>
      <c r="K13" s="98"/>
    </row>
    <row r="14" spans="1:11" ht="15.75" thickBot="1" x14ac:dyDescent="0.3">
      <c r="C14" s="101">
        <f>SUM(C12:C13)</f>
        <v>-210084835</v>
      </c>
      <c r="D14" s="101">
        <f t="shared" ref="D14:G14" si="0">SUM(D12:D13)</f>
        <v>207312875</v>
      </c>
      <c r="E14" s="101">
        <f t="shared" si="0"/>
        <v>-2771960</v>
      </c>
      <c r="F14" s="101">
        <f t="shared" si="0"/>
        <v>-101964</v>
      </c>
      <c r="G14" s="101">
        <f t="shared" si="0"/>
        <v>-2873924</v>
      </c>
      <c r="H14" s="102"/>
      <c r="I14" s="98"/>
      <c r="J14" s="98"/>
      <c r="K14" s="98"/>
    </row>
    <row r="15" spans="1:11" ht="15.75" thickTop="1" x14ac:dyDescent="0.25">
      <c r="C15" s="98"/>
      <c r="D15" s="98"/>
      <c r="E15" s="98"/>
      <c r="F15" s="98"/>
      <c r="G15" s="98"/>
      <c r="H15" s="98"/>
      <c r="I15" s="98"/>
      <c r="J15" s="98"/>
      <c r="K15" s="98"/>
    </row>
    <row r="16" spans="1:11" x14ac:dyDescent="0.25">
      <c r="C16" s="98"/>
      <c r="D16" s="98"/>
      <c r="E16" s="98"/>
      <c r="F16" s="98"/>
      <c r="G16" s="98"/>
      <c r="H16" s="98"/>
      <c r="I16" s="98"/>
      <c r="J16" s="98"/>
      <c r="K16" s="98"/>
    </row>
    <row r="17" spans="1:11" x14ac:dyDescent="0.25">
      <c r="A17" s="92" t="s">
        <v>103</v>
      </c>
      <c r="B17" s="133"/>
      <c r="C17" s="133"/>
      <c r="D17" s="133"/>
      <c r="E17" s="133"/>
      <c r="F17" s="133"/>
    </row>
    <row r="18" spans="1:11" x14ac:dyDescent="0.25">
      <c r="A18" s="91"/>
      <c r="C18" s="242" t="s">
        <v>60</v>
      </c>
      <c r="D18" s="243"/>
      <c r="E18" s="243"/>
      <c r="F18" s="243"/>
      <c r="G18" s="244"/>
    </row>
    <row r="19" spans="1:11" ht="60" x14ac:dyDescent="0.25">
      <c r="C19" s="104" t="s">
        <v>51</v>
      </c>
      <c r="D19" s="105" t="s">
        <v>64</v>
      </c>
      <c r="E19" s="93" t="s">
        <v>65</v>
      </c>
      <c r="F19" s="106" t="s">
        <v>66</v>
      </c>
      <c r="G19" s="93" t="s">
        <v>40</v>
      </c>
    </row>
    <row r="20" spans="1:11" x14ac:dyDescent="0.25">
      <c r="C20" s="107"/>
      <c r="D20" s="107"/>
      <c r="E20" s="108"/>
      <c r="F20" s="107"/>
      <c r="G20" s="109"/>
    </row>
    <row r="21" spans="1:11" x14ac:dyDescent="0.25">
      <c r="A21" s="91" t="s">
        <v>67</v>
      </c>
      <c r="C21" s="110">
        <v>217776645.22999999</v>
      </c>
      <c r="D21" s="111">
        <f>+ROUND(C21/$C$25,4)</f>
        <v>0.1138</v>
      </c>
      <c r="E21" s="112">
        <f>+ROUND(G12*D21,0)</f>
        <v>248035</v>
      </c>
      <c r="F21" s="113">
        <v>509659.73</v>
      </c>
      <c r="G21" s="114">
        <f>+ROUND(E21/F21,4)</f>
        <v>0.48670000000000002</v>
      </c>
      <c r="H21" t="s">
        <v>24</v>
      </c>
      <c r="K21" s="115"/>
    </row>
    <row r="22" spans="1:11" x14ac:dyDescent="0.25">
      <c r="A22" s="91" t="s">
        <v>68</v>
      </c>
      <c r="C22" s="110">
        <v>1601736317.8</v>
      </c>
      <c r="D22" s="111">
        <f>+ROUND(C22/$C$25,4)</f>
        <v>0.83699999999999997</v>
      </c>
      <c r="E22" s="112">
        <f>+ROUND(G12*D22,0)+1</f>
        <v>1824298</v>
      </c>
      <c r="F22" s="113">
        <v>3435479.75</v>
      </c>
      <c r="G22" s="114">
        <f>+ROUND(E22/F22,4)</f>
        <v>0.53100000000000003</v>
      </c>
      <c r="H22" t="s">
        <v>24</v>
      </c>
      <c r="K22" s="115"/>
    </row>
    <row r="23" spans="1:11" x14ac:dyDescent="0.25">
      <c r="A23" s="91" t="s">
        <v>83</v>
      </c>
      <c r="C23" s="110">
        <v>52633148.145413898</v>
      </c>
      <c r="D23" s="111">
        <f>+ROUND(C23/$C$25,4)</f>
        <v>2.75E-2</v>
      </c>
      <c r="E23" s="112">
        <f>+ROUND(G12*D23,0)</f>
        <v>59938</v>
      </c>
      <c r="F23" s="97">
        <v>111336.68370986938</v>
      </c>
      <c r="G23" s="114">
        <f>+ROUND(E23/F23,4)</f>
        <v>0.5383</v>
      </c>
      <c r="H23" t="s">
        <v>24</v>
      </c>
      <c r="J23" s="98"/>
      <c r="K23" s="115"/>
    </row>
    <row r="24" spans="1:11" x14ac:dyDescent="0.25">
      <c r="A24" s="91" t="s">
        <v>69</v>
      </c>
      <c r="C24" s="116">
        <v>41487799.864185795</v>
      </c>
      <c r="D24" s="117">
        <f>+ROUND(C24/$C$25,4)</f>
        <v>2.1700000000000001E-2</v>
      </c>
      <c r="E24" s="118">
        <f>+ROUND(G12*D24,0)-1</f>
        <v>47296</v>
      </c>
      <c r="F24" s="100">
        <v>112401.97899999999</v>
      </c>
      <c r="G24" s="119">
        <f>+ROUND(E24/F24,4)</f>
        <v>0.42080000000000001</v>
      </c>
      <c r="H24" t="s">
        <v>24</v>
      </c>
      <c r="J24" s="98"/>
      <c r="K24" s="115"/>
    </row>
    <row r="25" spans="1:11" ht="15.75" thickBot="1" x14ac:dyDescent="0.3">
      <c r="A25" s="91" t="s">
        <v>1</v>
      </c>
      <c r="C25" s="120">
        <f>SUM(C21:C24)</f>
        <v>1913633911.0395997</v>
      </c>
      <c r="D25" s="121">
        <f>SUM(D21:D24)</f>
        <v>1</v>
      </c>
      <c r="E25" s="120">
        <f>SUM(E21:E24)</f>
        <v>2179567</v>
      </c>
      <c r="F25" s="120">
        <f>SUM(F21:F24)</f>
        <v>4168878.142709869</v>
      </c>
      <c r="G25" s="122"/>
      <c r="K25" s="115"/>
    </row>
    <row r="26" spans="1:11" ht="15.75" thickTop="1" x14ac:dyDescent="0.25"/>
    <row r="28" spans="1:11" x14ac:dyDescent="0.25">
      <c r="A28" s="92" t="s">
        <v>104</v>
      </c>
      <c r="B28" s="133"/>
      <c r="C28" s="133"/>
      <c r="D28" s="133"/>
      <c r="E28" s="133"/>
      <c r="F28" s="133"/>
    </row>
    <row r="29" spans="1:11" x14ac:dyDescent="0.25">
      <c r="C29" s="242" t="s">
        <v>70</v>
      </c>
      <c r="D29" s="243"/>
      <c r="E29" s="243"/>
      <c r="F29" s="243"/>
      <c r="G29" s="244"/>
    </row>
    <row r="30" spans="1:11" ht="90" x14ac:dyDescent="0.25">
      <c r="C30" s="106" t="s">
        <v>9</v>
      </c>
      <c r="D30" s="105" t="s">
        <v>64</v>
      </c>
      <c r="E30" s="93" t="s">
        <v>65</v>
      </c>
      <c r="F30" s="106" t="s">
        <v>71</v>
      </c>
      <c r="G30" s="93" t="s">
        <v>40</v>
      </c>
    </row>
    <row r="31" spans="1:11" x14ac:dyDescent="0.25">
      <c r="C31" s="107"/>
      <c r="D31" s="107"/>
      <c r="E31" s="107"/>
      <c r="F31" s="107"/>
      <c r="G31" s="107"/>
    </row>
    <row r="32" spans="1:11" x14ac:dyDescent="0.25">
      <c r="A32" s="91" t="s">
        <v>72</v>
      </c>
      <c r="C32" s="113">
        <v>145221641.33000004</v>
      </c>
      <c r="D32" s="111">
        <f>+ROUND(C32/$C$37,4)</f>
        <v>6.2899999999999998E-2</v>
      </c>
      <c r="E32" s="97">
        <f>+ROUND($G$13*D32,0)</f>
        <v>-317865</v>
      </c>
      <c r="F32" s="123">
        <f>+C32</f>
        <v>145221641.33000004</v>
      </c>
      <c r="G32" s="124">
        <f>+ROUND(E32/F32,4)</f>
        <v>-2.2000000000000001E-3</v>
      </c>
      <c r="H32" t="s">
        <v>20</v>
      </c>
      <c r="K32" s="115"/>
    </row>
    <row r="33" spans="1:11" x14ac:dyDescent="0.25">
      <c r="A33" s="91" t="s">
        <v>73</v>
      </c>
      <c r="C33" s="113">
        <v>113543084.11999999</v>
      </c>
      <c r="D33" s="111">
        <f>+ROUND(C33/$C$37,4)</f>
        <v>4.9200000000000001E-2</v>
      </c>
      <c r="E33" s="97">
        <f t="shared" ref="E33:E35" si="1">+ROUND($G$13*D33,0)</f>
        <v>-248632</v>
      </c>
      <c r="F33" s="123">
        <f>+C33</f>
        <v>113543084.11999999</v>
      </c>
      <c r="G33" s="124">
        <f t="shared" ref="G33:G36" si="2">+ROUND(E33/F33,4)</f>
        <v>-2.2000000000000001E-3</v>
      </c>
      <c r="H33" t="s">
        <v>20</v>
      </c>
      <c r="K33" s="115"/>
    </row>
    <row r="34" spans="1:11" x14ac:dyDescent="0.25">
      <c r="A34" s="91" t="s">
        <v>74</v>
      </c>
      <c r="C34" s="113">
        <v>601583.35999999999</v>
      </c>
      <c r="D34" s="111">
        <f>+ROUND(C34/$C$37,4)</f>
        <v>2.9999999999999997E-4</v>
      </c>
      <c r="E34" s="97">
        <f t="shared" si="1"/>
        <v>-1516</v>
      </c>
      <c r="F34" s="123">
        <f>+C34</f>
        <v>601583.35999999999</v>
      </c>
      <c r="G34" s="124">
        <f t="shared" si="2"/>
        <v>-2.5000000000000001E-3</v>
      </c>
      <c r="H34" t="s">
        <v>20</v>
      </c>
      <c r="K34" s="115"/>
    </row>
    <row r="35" spans="1:11" x14ac:dyDescent="0.25">
      <c r="A35" s="91" t="s">
        <v>67</v>
      </c>
      <c r="C35" s="113">
        <v>1605643954.29</v>
      </c>
      <c r="D35" s="111">
        <f>+ROUND(C35/$C$37,4)</f>
        <v>0.69530000000000003</v>
      </c>
      <c r="E35" s="97">
        <f t="shared" si="1"/>
        <v>-3513692</v>
      </c>
      <c r="F35" s="110">
        <v>4583745.1099999994</v>
      </c>
      <c r="G35" s="125">
        <f t="shared" si="2"/>
        <v>-0.76659999999999995</v>
      </c>
      <c r="H35" t="s">
        <v>24</v>
      </c>
      <c r="K35" s="115"/>
    </row>
    <row r="36" spans="1:11" x14ac:dyDescent="0.25">
      <c r="A36" s="91" t="s">
        <v>68</v>
      </c>
      <c r="C36" s="126">
        <v>444419544.94</v>
      </c>
      <c r="D36" s="117">
        <f>+ROUND(C36/$C$37,4)</f>
        <v>0.19239999999999999</v>
      </c>
      <c r="E36" s="100">
        <f>+ROUND($G$13*D36,0)-1</f>
        <v>-972293</v>
      </c>
      <c r="F36" s="116">
        <v>1106253.4500000002</v>
      </c>
      <c r="G36" s="127">
        <f t="shared" si="2"/>
        <v>-0.87890000000000001</v>
      </c>
      <c r="H36" t="s">
        <v>24</v>
      </c>
      <c r="K36" s="115"/>
    </row>
    <row r="37" spans="1:11" ht="15.75" thickBot="1" x14ac:dyDescent="0.3">
      <c r="A37" s="91" t="s">
        <v>1</v>
      </c>
      <c r="C37" s="120">
        <f>SUM(C32:C36)</f>
        <v>2309429808.04</v>
      </c>
      <c r="D37" s="128">
        <f>SUM(D32:D36)</f>
        <v>1.0001</v>
      </c>
      <c r="E37" s="120">
        <f>SUM(E32:E36)</f>
        <v>-5053998</v>
      </c>
      <c r="F37" s="120">
        <f>SUM(F32:F36)</f>
        <v>265056307.37000006</v>
      </c>
      <c r="G37" s="122"/>
      <c r="K37" s="115"/>
    </row>
    <row r="38" spans="1:11" ht="15.75" thickTop="1" x14ac:dyDescent="0.25"/>
    <row r="40" spans="1:11" x14ac:dyDescent="0.25">
      <c r="A40" s="135" t="s">
        <v>84</v>
      </c>
    </row>
  </sheetData>
  <mergeCells count="2">
    <mergeCell ref="C18:G18"/>
    <mergeCell ref="C29:G29"/>
  </mergeCells>
  <printOptions horizontalCentered="1" verticalCentered="1"/>
  <pageMargins left="0.70866141732283472" right="0.70866141732283472" top="0.55118110236220474" bottom="0.15748031496062992" header="0.31496062992125984" footer="0"/>
  <pageSetup scale="70" orientation="landscape" r:id="rId1"/>
  <headerFooter>
    <oddHeader>&amp;R&amp;"Arial,Regular"&amp;10Enersource Hydro Mississauga Inc.
Filed:  August 16, 2013
2014 IRM Application
EB-2013-0124
Attachment H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115" zoomScaleNormal="115" workbookViewId="0">
      <selection activeCell="E8" sqref="E8"/>
    </sheetView>
  </sheetViews>
  <sheetFormatPr defaultRowHeight="15" x14ac:dyDescent="0.25"/>
  <cols>
    <col min="1" max="1" width="47" customWidth="1"/>
    <col min="3" max="3" width="19.140625" customWidth="1"/>
    <col min="4" max="4" width="16.28515625" customWidth="1"/>
    <col min="5" max="5" width="14.7109375" customWidth="1"/>
  </cols>
  <sheetData>
    <row r="1" spans="1:10" x14ac:dyDescent="0.25">
      <c r="E1" s="191"/>
    </row>
    <row r="2" spans="1:10" x14ac:dyDescent="0.25">
      <c r="E2" s="191"/>
    </row>
    <row r="3" spans="1:10" x14ac:dyDescent="0.25">
      <c r="E3" s="191"/>
    </row>
    <row r="4" spans="1:10" x14ac:dyDescent="0.25">
      <c r="E4" s="191"/>
    </row>
    <row r="5" spans="1:10" x14ac:dyDescent="0.25">
      <c r="E5" s="191"/>
    </row>
    <row r="6" spans="1:10" x14ac:dyDescent="0.25">
      <c r="E6" s="191"/>
    </row>
    <row r="7" spans="1:10" ht="20.25" x14ac:dyDescent="0.25">
      <c r="A7" s="129" t="s">
        <v>76</v>
      </c>
    </row>
    <row r="8" spans="1:10" ht="20.25" x14ac:dyDescent="0.25">
      <c r="A8" s="129" t="s">
        <v>44</v>
      </c>
    </row>
    <row r="9" spans="1:10" ht="20.25" x14ac:dyDescent="0.3">
      <c r="A9" s="130" t="s">
        <v>75</v>
      </c>
    </row>
    <row r="10" spans="1:10" x14ac:dyDescent="0.25">
      <c r="A10" s="91"/>
    </row>
    <row r="11" spans="1:10" ht="18" x14ac:dyDescent="0.25">
      <c r="A11" s="88" t="s">
        <v>100</v>
      </c>
      <c r="B11" s="133"/>
      <c r="C11" s="103"/>
      <c r="D11" s="103"/>
      <c r="E11" s="103"/>
      <c r="F11" s="103"/>
      <c r="G11" s="103"/>
      <c r="H11" s="103"/>
      <c r="I11" s="103"/>
      <c r="J11" s="103"/>
    </row>
    <row r="13" spans="1:10" ht="15.75" thickBot="1" x14ac:dyDescent="0.3">
      <c r="A13" s="92" t="s">
        <v>105</v>
      </c>
      <c r="B13" s="133"/>
      <c r="C13" s="133"/>
      <c r="D13" s="133"/>
    </row>
    <row r="14" spans="1:10" ht="45" x14ac:dyDescent="0.25">
      <c r="A14" s="163" t="s">
        <v>16</v>
      </c>
      <c r="B14" s="183" t="s">
        <v>17</v>
      </c>
      <c r="C14" s="164" t="s">
        <v>95</v>
      </c>
    </row>
    <row r="15" spans="1:10" x14ac:dyDescent="0.25">
      <c r="A15" s="140"/>
      <c r="B15" s="155"/>
      <c r="C15" s="165" t="s">
        <v>120</v>
      </c>
    </row>
    <row r="16" spans="1:10" x14ac:dyDescent="0.25">
      <c r="A16" s="140" t="s">
        <v>19</v>
      </c>
      <c r="B16" s="156" t="s">
        <v>20</v>
      </c>
      <c r="C16" s="166">
        <f>+'3. Calculation of Def-Var RR'!F22</f>
        <v>-1.1000000000000001E-3</v>
      </c>
    </row>
    <row r="17" spans="1:5" x14ac:dyDescent="0.25">
      <c r="A17" s="140" t="s">
        <v>21</v>
      </c>
      <c r="B17" s="156" t="s">
        <v>20</v>
      </c>
      <c r="C17" s="166">
        <f>+'3. Calculation of Def-Var RR'!F23</f>
        <v>-1.1999999999999999E-3</v>
      </c>
    </row>
    <row r="18" spans="1:5" x14ac:dyDescent="0.25">
      <c r="A18" s="140" t="s">
        <v>22</v>
      </c>
      <c r="B18" s="156" t="s">
        <v>20</v>
      </c>
      <c r="C18" s="166">
        <f>+'3. Calculation of Def-Var RR'!F24</f>
        <v>-1.1999999999999999E-3</v>
      </c>
    </row>
    <row r="19" spans="1:5" x14ac:dyDescent="0.25">
      <c r="A19" s="140" t="s">
        <v>23</v>
      </c>
      <c r="B19" s="156" t="s">
        <v>24</v>
      </c>
      <c r="C19" s="166">
        <f>+'3. Calculation of Def-Var RR'!F25</f>
        <v>-0.38629999999999998</v>
      </c>
    </row>
    <row r="20" spans="1:5" x14ac:dyDescent="0.25">
      <c r="A20" s="140" t="s">
        <v>25</v>
      </c>
      <c r="B20" s="156" t="s">
        <v>24</v>
      </c>
      <c r="C20" s="166">
        <f>+'3. Calculation of Def-Var RR'!F26</f>
        <v>-0.48730000000000001</v>
      </c>
    </row>
    <row r="21" spans="1:5" x14ac:dyDescent="0.25">
      <c r="A21" s="140" t="s">
        <v>26</v>
      </c>
      <c r="B21" s="156" t="s">
        <v>24</v>
      </c>
      <c r="C21" s="166">
        <f>+'3. Calculation of Def-Var RR'!F27</f>
        <v>-0.64470000000000005</v>
      </c>
    </row>
    <row r="22" spans="1:5" x14ac:dyDescent="0.25">
      <c r="A22" s="140" t="s">
        <v>27</v>
      </c>
      <c r="B22" s="156" t="s">
        <v>24</v>
      </c>
      <c r="C22" s="166">
        <f>+'3. Calculation of Def-Var RR'!F28</f>
        <v>-0.61309999999999998</v>
      </c>
    </row>
    <row r="23" spans="1:5" x14ac:dyDescent="0.25">
      <c r="A23" s="140" t="s">
        <v>28</v>
      </c>
      <c r="B23" s="181"/>
      <c r="C23" s="168" t="s">
        <v>85</v>
      </c>
    </row>
    <row r="24" spans="1:5" ht="15.75" thickBot="1" x14ac:dyDescent="0.3">
      <c r="A24" s="169" t="s">
        <v>29</v>
      </c>
      <c r="B24" s="184"/>
      <c r="C24" s="170" t="s">
        <v>85</v>
      </c>
    </row>
    <row r="26" spans="1:5" ht="15.75" thickBot="1" x14ac:dyDescent="0.3">
      <c r="A26" s="92" t="s">
        <v>106</v>
      </c>
      <c r="B26" s="133"/>
      <c r="C26" s="133"/>
      <c r="D26" s="133"/>
    </row>
    <row r="27" spans="1:5" s="91" customFormat="1" ht="15.75" thickBot="1" x14ac:dyDescent="0.3">
      <c r="A27" s="186"/>
      <c r="B27" s="187"/>
      <c r="C27" s="188" t="s">
        <v>117</v>
      </c>
      <c r="D27" s="189" t="s">
        <v>118</v>
      </c>
      <c r="E27" s="190" t="s">
        <v>119</v>
      </c>
    </row>
    <row r="28" spans="1:5" ht="45" x14ac:dyDescent="0.25">
      <c r="A28" s="163" t="s">
        <v>16</v>
      </c>
      <c r="B28" s="183" t="s">
        <v>17</v>
      </c>
      <c r="C28" s="171" t="s">
        <v>86</v>
      </c>
      <c r="D28" s="177" t="s">
        <v>82</v>
      </c>
      <c r="E28" s="177" t="s">
        <v>94</v>
      </c>
    </row>
    <row r="29" spans="1:5" hidden="1" x14ac:dyDescent="0.25">
      <c r="A29" s="172"/>
      <c r="B29" s="185"/>
      <c r="C29" s="173" t="s">
        <v>120</v>
      </c>
      <c r="D29" s="178" t="s">
        <v>120</v>
      </c>
      <c r="E29" s="178" t="s">
        <v>120</v>
      </c>
    </row>
    <row r="30" spans="1:5" x14ac:dyDescent="0.25">
      <c r="A30" s="140"/>
      <c r="B30" s="155"/>
      <c r="C30" s="174"/>
      <c r="D30" s="179"/>
      <c r="E30" s="179"/>
    </row>
    <row r="31" spans="1:5" x14ac:dyDescent="0.25">
      <c r="A31" s="140" t="s">
        <v>19</v>
      </c>
      <c r="B31" s="156" t="s">
        <v>20</v>
      </c>
      <c r="C31" s="175">
        <f>+'3. Calculation of Def-Var RR'!J22</f>
        <v>2.0000000000000001E-4</v>
      </c>
      <c r="D31" s="180">
        <f>+'4. GA Calculation of RR'!G32</f>
        <v>-2.2000000000000001E-3</v>
      </c>
      <c r="E31" s="180">
        <f>+C31+D31</f>
        <v>-2E-3</v>
      </c>
    </row>
    <row r="32" spans="1:5" x14ac:dyDescent="0.25">
      <c r="A32" s="140" t="s">
        <v>21</v>
      </c>
      <c r="B32" s="156" t="s">
        <v>20</v>
      </c>
      <c r="C32" s="175">
        <f>+'3. Calculation of Def-Var RR'!J23</f>
        <v>1E-4</v>
      </c>
      <c r="D32" s="180">
        <f>+'4. GA Calculation of RR'!G33</f>
        <v>-2.2000000000000001E-3</v>
      </c>
      <c r="E32" s="180">
        <f t="shared" ref="E32:E40" si="0">+C32+D32</f>
        <v>-2.1000000000000003E-3</v>
      </c>
    </row>
    <row r="33" spans="1:5" x14ac:dyDescent="0.25">
      <c r="A33" s="140" t="s">
        <v>22</v>
      </c>
      <c r="B33" s="156" t="s">
        <v>20</v>
      </c>
      <c r="C33" s="175">
        <f>+'3. Calculation of Def-Var RR'!J24</f>
        <v>1.2999999999999999E-3</v>
      </c>
      <c r="D33" s="180">
        <f>+'4. GA Calculation of RR'!G34</f>
        <v>-2.5000000000000001E-3</v>
      </c>
      <c r="E33" s="180">
        <f t="shared" si="0"/>
        <v>-1.2000000000000001E-3</v>
      </c>
    </row>
    <row r="34" spans="1:5" x14ac:dyDescent="0.25">
      <c r="A34" s="140" t="s">
        <v>90</v>
      </c>
      <c r="B34" s="156" t="s">
        <v>24</v>
      </c>
      <c r="C34" s="175">
        <f>+C35</f>
        <v>4.4499999999999998E-2</v>
      </c>
      <c r="D34" s="180">
        <f>+'4. GA Calculation of RR'!G35</f>
        <v>-0.76659999999999995</v>
      </c>
      <c r="E34" s="180">
        <f t="shared" si="0"/>
        <v>-0.72209999999999996</v>
      </c>
    </row>
    <row r="35" spans="1:5" x14ac:dyDescent="0.25">
      <c r="A35" s="140" t="s">
        <v>89</v>
      </c>
      <c r="B35" s="156" t="s">
        <v>24</v>
      </c>
      <c r="C35" s="175">
        <f>+'3. Calculation of Def-Var RR'!J25</f>
        <v>4.4499999999999998E-2</v>
      </c>
      <c r="D35" s="180">
        <f>+'4. GA Calculation of RR'!G21</f>
        <v>0.48670000000000002</v>
      </c>
      <c r="E35" s="180">
        <f t="shared" si="0"/>
        <v>0.53120000000000001</v>
      </c>
    </row>
    <row r="36" spans="1:5" x14ac:dyDescent="0.25">
      <c r="A36" s="140" t="s">
        <v>92</v>
      </c>
      <c r="B36" s="156" t="s">
        <v>24</v>
      </c>
      <c r="C36" s="175">
        <f>+C37</f>
        <v>5.8099999999999999E-2</v>
      </c>
      <c r="D36" s="180">
        <f>+'4. GA Calculation of RR'!G36</f>
        <v>-0.87890000000000001</v>
      </c>
      <c r="E36" s="180">
        <f t="shared" si="0"/>
        <v>-0.82079999999999997</v>
      </c>
    </row>
    <row r="37" spans="1:5" x14ac:dyDescent="0.25">
      <c r="A37" s="140" t="s">
        <v>91</v>
      </c>
      <c r="B37" s="156" t="s">
        <v>24</v>
      </c>
      <c r="C37" s="175">
        <f>+'3. Calculation of Def-Var RR'!J26</f>
        <v>5.8099999999999999E-2</v>
      </c>
      <c r="D37" s="180">
        <f>+'4. GA Calculation of RR'!G22</f>
        <v>0.53100000000000003</v>
      </c>
      <c r="E37" s="180">
        <f t="shared" si="0"/>
        <v>0.58910000000000007</v>
      </c>
    </row>
    <row r="38" spans="1:5" x14ac:dyDescent="0.25">
      <c r="A38" s="140" t="s">
        <v>96</v>
      </c>
      <c r="B38" s="156" t="s">
        <v>24</v>
      </c>
      <c r="C38" s="175">
        <f>+'3. Calculation of Def-Var RR'!J27</f>
        <v>7.2499999999999995E-2</v>
      </c>
      <c r="D38" s="181" t="s">
        <v>85</v>
      </c>
      <c r="E38" s="180">
        <f>+C38</f>
        <v>7.2499999999999995E-2</v>
      </c>
    </row>
    <row r="39" spans="1:5" x14ac:dyDescent="0.25">
      <c r="A39" s="140" t="s">
        <v>93</v>
      </c>
      <c r="B39" s="156" t="s">
        <v>24</v>
      </c>
      <c r="C39" s="175">
        <f>+C38</f>
        <v>7.2499999999999995E-2</v>
      </c>
      <c r="D39" s="180">
        <f>+'4. GA Calculation of RR'!G23</f>
        <v>0.5383</v>
      </c>
      <c r="E39" s="180">
        <f t="shared" si="0"/>
        <v>0.61080000000000001</v>
      </c>
    </row>
    <row r="40" spans="1:5" x14ac:dyDescent="0.25">
      <c r="A40" s="140" t="s">
        <v>27</v>
      </c>
      <c r="B40" s="156" t="s">
        <v>24</v>
      </c>
      <c r="C40" s="175">
        <f>+'3. Calculation of Def-Var RR'!J28</f>
        <v>4.5199999999999997E-2</v>
      </c>
      <c r="D40" s="180">
        <f>+'4. GA Calculation of RR'!G24</f>
        <v>0.42080000000000001</v>
      </c>
      <c r="E40" s="180">
        <f t="shared" si="0"/>
        <v>0.46600000000000003</v>
      </c>
    </row>
    <row r="41" spans="1:5" x14ac:dyDescent="0.25">
      <c r="A41" s="140" t="s">
        <v>28</v>
      </c>
      <c r="B41" s="179"/>
      <c r="C41" s="167" t="s">
        <v>85</v>
      </c>
      <c r="D41" s="181" t="s">
        <v>85</v>
      </c>
      <c r="E41" s="181" t="s">
        <v>85</v>
      </c>
    </row>
    <row r="42" spans="1:5" ht="15.75" thickBot="1" x14ac:dyDescent="0.3">
      <c r="A42" s="169" t="s">
        <v>29</v>
      </c>
      <c r="B42" s="184"/>
      <c r="C42" s="176" t="s">
        <v>85</v>
      </c>
      <c r="D42" s="182" t="s">
        <v>85</v>
      </c>
      <c r="E42" s="182" t="s">
        <v>85</v>
      </c>
    </row>
    <row r="43" spans="1:5" x14ac:dyDescent="0.25">
      <c r="D43" s="134"/>
    </row>
    <row r="44" spans="1:5" x14ac:dyDescent="0.25">
      <c r="D44" s="134"/>
    </row>
  </sheetData>
  <printOptions horizontalCentered="1" verticalCentered="1"/>
  <pageMargins left="0.70866141732283472" right="0.70866141732283472" top="0.74803149606299213" bottom="0.35433070866141736" header="0.31496062992125984" footer="0"/>
  <pageSetup scale="74" orientation="landscape" r:id="rId1"/>
  <headerFooter>
    <oddHeader>&amp;R&amp;"Arial,Regular"&amp;10Enersource Hydro Mississauga Inc.
Filed:  August 16, 2013
2014 IRM Application
EB-2013-0124
Attachment H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f8c490df22a83b7cc998b02ceba9412c">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2D099A-A817-43E5-A7D7-A8C7DB49B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70B85-A61C-4581-AC5F-D01C07575D6B}">
  <ds:schemaRefs>
    <ds:schemaRef ds:uri="http://schemas.microsoft.com/sharepoint/v3/contenttype/forms"/>
  </ds:schemaRefs>
</ds:datastoreItem>
</file>

<file path=customXml/itemProps3.xml><?xml version="1.0" encoding="utf-8"?>
<ds:datastoreItem xmlns:ds="http://schemas.openxmlformats.org/officeDocument/2006/customXml" ds:itemID="{BBE5EEEC-0DB5-4117-A3E6-3F391DE185A3}">
  <ds:schemaRefs>
    <ds:schemaRef ds:uri="http://schemas.openxmlformats.org/package/2006/metadata/core-propertie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Billling Det. for Def-Var</vt:lpstr>
      <vt:lpstr>2. Allocation of Def-Var</vt:lpstr>
      <vt:lpstr>3. Calculation of Def-Var RR</vt:lpstr>
      <vt:lpstr>4. GA Calculation of RR</vt:lpstr>
      <vt:lpstr>5. Summary of Def-Var RR</vt:lpstr>
      <vt:lpstr>'1. Billling Det. for Def-Var'!Print_Area</vt:lpstr>
      <vt:lpstr>'3. Calculation of Def-Var RR'!Print_Area</vt:lpstr>
      <vt:lpstr>'4. GA Calculation of RR'!Print_Area</vt:lpstr>
      <vt:lpstr>'5. Summary of Def-Var RR'!Print_Area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Sultana</dc:creator>
  <cp:lastModifiedBy>Daniel Kim</cp:lastModifiedBy>
  <cp:lastPrinted>2013-08-15T13:36:55Z</cp:lastPrinted>
  <dcterms:created xsi:type="dcterms:W3CDTF">2013-08-02T12:49:27Z</dcterms:created>
  <dcterms:modified xsi:type="dcterms:W3CDTF">2013-11-27T19:39:05Z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