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worksheets/sheet6.xml" ContentType="application/vnd.openxmlformats-officedocument.spreadsheetml.worksheet+xml"/>
  <Default Extension="jpeg" ContentType="image/jpeg"/>
  <Override PartName="/xl/drawings/drawing4.xml" ContentType="application/vnd.openxmlformats-officedocument.drawing+xml"/>
  <Override PartName="/xl/drawings/drawing5.xml" ContentType="application/vnd.openxmlformats-officedocument.drawing+xml"/>
  <Override PartName="/xl/vbaProject.bin" ContentType="application/vnd.ms-office.vbaProject"/>
  <Default Extension="rels" ContentType="application/vnd.openxmlformats-package.relationships+xml"/>
  <Default Extension="xml" ContentType="application/xml"/>
  <Override PartName="/xl/workbook.xml" ContentType="application/vnd.ms-excel.sheet.macroEnabled.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codeName="{B7FE6334-C1A2-E50D-BD3D-5F4D41BBC2E3}"/>
  <workbookPr codeName="ThisWorkbook"/>
  <bookViews>
    <workbookView xWindow="12585" yWindow="45" windowWidth="12630" windowHeight="12345" tabRatio="721" firstSheet="1" activeTab="5"/>
  </bookViews>
  <sheets>
    <sheet name="1. Information Sheet" sheetId="15" r:id="rId1"/>
    <sheet name="2. 2013 Continuity Schedule" sheetId="2" r:id="rId2"/>
    <sheet name="3. Appendix A" sheetId="11" r:id="rId3"/>
    <sheet name="4. Billing Determinants" sheetId="12" r:id="rId4"/>
    <sheet name="5. Allocation of Balances" sheetId="13" r:id="rId5"/>
    <sheet name="6. Rate Rider Calculations" sheetId="14" r:id="rId6"/>
  </sheets>
  <externalReferences>
    <externalReference r:id="rId7"/>
    <externalReference r:id="rId8"/>
    <externalReference r:id="rId9"/>
  </externalReferences>
  <definedNames>
    <definedName name="contactf" localSheetId="0">#REF!</definedName>
    <definedName name="contactf">#REF!</definedName>
    <definedName name="histdate">[1]Financials!$E$76</definedName>
    <definedName name="Incr2000" localSheetId="0">#REF!</definedName>
    <definedName name="Incr2000">#REF!</definedName>
    <definedName name="LIMIT" localSheetId="0">#REF!</definedName>
    <definedName name="LIMIT">#REF!</definedName>
    <definedName name="man_beg_bud" localSheetId="0">#REF!</definedName>
    <definedName name="man_beg_bud">#REF!</definedName>
    <definedName name="man_end_bud" localSheetId="0">#REF!</definedName>
    <definedName name="man_end_bud">#REF!</definedName>
    <definedName name="man12ACT" localSheetId="0">#REF!</definedName>
    <definedName name="man12ACT">#REF!</definedName>
    <definedName name="MANBUD" localSheetId="0">#REF!</definedName>
    <definedName name="MANBUD">#REF!</definedName>
    <definedName name="manCYACT" localSheetId="0">#REF!</definedName>
    <definedName name="manCYACT">#REF!</definedName>
    <definedName name="manCYBUD" localSheetId="0">#REF!</definedName>
    <definedName name="manCYBUD">#REF!</definedName>
    <definedName name="manCYF" localSheetId="0">#REF!</definedName>
    <definedName name="manCYF">#REF!</definedName>
    <definedName name="MANEND" localSheetId="0">#REF!</definedName>
    <definedName name="MANEND">#REF!</definedName>
    <definedName name="manNYbud" localSheetId="0">#REF!</definedName>
    <definedName name="manNYbud">#REF!</definedName>
    <definedName name="manpower_costs" localSheetId="0">#REF!</definedName>
    <definedName name="manpower_costs">#REF!</definedName>
    <definedName name="manPYACT" localSheetId="0">#REF!</definedName>
    <definedName name="manPYACT">#REF!</definedName>
    <definedName name="MANSTART" localSheetId="0">#REF!</definedName>
    <definedName name="MANSTART">#REF!</definedName>
    <definedName name="mat_beg_bud" localSheetId="0">#REF!</definedName>
    <definedName name="mat_beg_bud">#REF!</definedName>
    <definedName name="mat_end_bud" localSheetId="0">#REF!</definedName>
    <definedName name="mat_end_bud">#REF!</definedName>
    <definedName name="mat12ACT" localSheetId="0">#REF!</definedName>
    <definedName name="mat12ACT">#REF!</definedName>
    <definedName name="MATBUD" localSheetId="0">#REF!</definedName>
    <definedName name="MATBUD">#REF!</definedName>
    <definedName name="matCYACT" localSheetId="0">#REF!</definedName>
    <definedName name="matCYACT">#REF!</definedName>
    <definedName name="matCYBUD" localSheetId="0">#REF!</definedName>
    <definedName name="matCYBUD">#REF!</definedName>
    <definedName name="matCYF" localSheetId="0">#REF!</definedName>
    <definedName name="matCYF">#REF!</definedName>
    <definedName name="MATEND" localSheetId="0">#REF!</definedName>
    <definedName name="MATEND">#REF!</definedName>
    <definedName name="material_costs" localSheetId="0">#REF!</definedName>
    <definedName name="material_costs">#REF!</definedName>
    <definedName name="matNYbud" localSheetId="0">#REF!</definedName>
    <definedName name="matNYbud">#REF!</definedName>
    <definedName name="matPYACT" localSheetId="0">#REF!</definedName>
    <definedName name="matPYACT">#REF!</definedName>
    <definedName name="MATSTART" localSheetId="0">#REF!</definedName>
    <definedName name="MATSTART">#REF!</definedName>
    <definedName name="oth_beg_bud" localSheetId="0">#REF!</definedName>
    <definedName name="oth_beg_bud">#REF!</definedName>
    <definedName name="oth_end_bud" localSheetId="0">#REF!</definedName>
    <definedName name="oth_end_bud">#REF!</definedName>
    <definedName name="oth12ACT" localSheetId="0">#REF!</definedName>
    <definedName name="oth12ACT">#REF!</definedName>
    <definedName name="othCYACT" localSheetId="0">#REF!</definedName>
    <definedName name="othCYACT">#REF!</definedName>
    <definedName name="othCYBUD" localSheetId="0">#REF!</definedName>
    <definedName name="othCYBUD">#REF!</definedName>
    <definedName name="othCYF" localSheetId="0">#REF!</definedName>
    <definedName name="othCYF">#REF!</definedName>
    <definedName name="OTHEND" localSheetId="0">#REF!</definedName>
    <definedName name="OTHEND">#REF!</definedName>
    <definedName name="other_costs" localSheetId="0">#REF!</definedName>
    <definedName name="other_costs">#REF!</definedName>
    <definedName name="OTHERBUD" localSheetId="0">#REF!</definedName>
    <definedName name="OTHERBUD">#REF!</definedName>
    <definedName name="othNYbud" localSheetId="0">#REF!</definedName>
    <definedName name="othNYbud">#REF!</definedName>
    <definedName name="othPYACT" localSheetId="0">#REF!</definedName>
    <definedName name="othPYACT">#REF!</definedName>
    <definedName name="OTHSTART" localSheetId="0">#REF!</definedName>
    <definedName name="OTHSTART">#REF!</definedName>
    <definedName name="_xlnm.Print_Area" localSheetId="0">'1. Information Sheet'!$A$1:$O$40</definedName>
    <definedName name="_xlnm.Print_Area" localSheetId="2">'3. Appendix A'!$B$1:$F$69</definedName>
    <definedName name="_xlnm.Print_Area" localSheetId="5">'6. Rate Rider Calculations'!$A$1:$J$106</definedName>
    <definedName name="print_end" localSheetId="0">#REF!</definedName>
    <definedName name="print_end">#REF!</definedName>
    <definedName name="_xlnm.Print_Titles" localSheetId="1">'2. 2013 Continuity Schedule'!$C:$D,'2. 2013 Continuity Schedule'!$19:$22</definedName>
    <definedName name="_xlnm.Print_Titles" localSheetId="2">'3. Appendix A'!$C:$D,'3. Appendix A'!$19:$22</definedName>
    <definedName name="_xlnm.Print_Titles" localSheetId="4">'5. Allocation of Balances'!$B:$E</definedName>
    <definedName name="ratedescription">[2]hidden1!$D$1:$D$122</definedName>
    <definedName name="SALBENF" localSheetId="0">#REF!</definedName>
    <definedName name="SALBENF">#REF!</definedName>
    <definedName name="salreg" localSheetId="0">#REF!</definedName>
    <definedName name="salreg">#REF!</definedName>
    <definedName name="SALREGF" localSheetId="0">#REF!</definedName>
    <definedName name="SALREGF">#REF!</definedName>
    <definedName name="TEMPA" localSheetId="0">#REF!</definedName>
    <definedName name="TEMPA">#REF!</definedName>
    <definedName name="total_dept" localSheetId="0">#REF!</definedName>
    <definedName name="total_dept">#REF!</definedName>
    <definedName name="total_manpower" localSheetId="0">#REF!</definedName>
    <definedName name="total_manpower">#REF!</definedName>
    <definedName name="total_material" localSheetId="0">#REF!</definedName>
    <definedName name="total_material">#REF!</definedName>
    <definedName name="total_other" localSheetId="0">#REF!</definedName>
    <definedName name="total_other">#REF!</definedName>
    <definedName name="total_transportation" localSheetId="0">#REF!</definedName>
    <definedName name="total_transportation">#REF!</definedName>
    <definedName name="TRANBUD" localSheetId="0">#REF!</definedName>
    <definedName name="TRANBUD">#REF!</definedName>
    <definedName name="TRANEND" localSheetId="0">#REF!</definedName>
    <definedName name="TRANEND">#REF!</definedName>
    <definedName name="transportation_costs" localSheetId="0">#REF!</definedName>
    <definedName name="transportation_costs">#REF!</definedName>
    <definedName name="TRANSTART" localSheetId="0">#REF!</definedName>
    <definedName name="TRANSTART">#REF!</definedName>
    <definedName name="trn_beg_bud" localSheetId="0">#REF!</definedName>
    <definedName name="trn_beg_bud">#REF!</definedName>
    <definedName name="trn_end_bud" localSheetId="0">#REF!</definedName>
    <definedName name="trn_end_bud">#REF!</definedName>
    <definedName name="trn12ACT" localSheetId="0">#REF!</definedName>
    <definedName name="trn12ACT">#REF!</definedName>
    <definedName name="trnCYACT" localSheetId="0">#REF!</definedName>
    <definedName name="trnCYACT">#REF!</definedName>
    <definedName name="trnCYBUD" localSheetId="0">#REF!</definedName>
    <definedName name="trnCYBUD">#REF!</definedName>
    <definedName name="trnCYF" localSheetId="0">#REF!</definedName>
    <definedName name="trnCYF">#REF!</definedName>
    <definedName name="trnNYbud" localSheetId="0">#REF!</definedName>
    <definedName name="trnNYbud">#REF!</definedName>
    <definedName name="trnPYACT" localSheetId="0">#REF!</definedName>
    <definedName name="trnPYACT">#REF!</definedName>
    <definedName name="units">[2]hidden1!$J$3:$J$8</definedName>
    <definedName name="Utility">[1]Financials!$A$1</definedName>
    <definedName name="utitliy1">[3]Financials!$A$1</definedName>
    <definedName name="WAGBENF" localSheetId="0">#REF!</definedName>
    <definedName name="WAGBENF">#REF!</definedName>
    <definedName name="wagdob" localSheetId="0">#REF!</definedName>
    <definedName name="wagdob">#REF!</definedName>
    <definedName name="wagdobf" localSheetId="0">#REF!</definedName>
    <definedName name="wagdobf">#REF!</definedName>
    <definedName name="wagreg" localSheetId="0">#REF!</definedName>
    <definedName name="wagreg">#REF!</definedName>
    <definedName name="wagregf" localSheetId="0">#REF!</definedName>
    <definedName name="wagregf">#REF!</definedName>
  </definedNames>
  <calcPr calcId="125725" iterate="1"/>
</workbook>
</file>

<file path=xl/calcChain.xml><?xml version="1.0" encoding="utf-8"?>
<calcChain xmlns="http://schemas.openxmlformats.org/spreadsheetml/2006/main">
  <c r="G76" i="14"/>
  <c r="G77"/>
  <c r="G78"/>
  <c r="G79"/>
  <c r="G80"/>
  <c r="G81"/>
  <c r="G84"/>
  <c r="G75"/>
  <c r="N41" i="12" l="1"/>
  <c r="D76" i="14" l="1"/>
  <c r="D77"/>
  <c r="D78"/>
  <c r="D79"/>
  <c r="D80"/>
  <c r="D81"/>
  <c r="D84"/>
  <c r="D75"/>
  <c r="C94"/>
  <c r="C93"/>
  <c r="C92"/>
  <c r="C91"/>
  <c r="C90"/>
  <c r="C89"/>
  <c r="C88"/>
  <c r="C87"/>
  <c r="C86"/>
  <c r="C85"/>
  <c r="C83"/>
  <c r="C82"/>
  <c r="D87" l="1"/>
  <c r="G87"/>
  <c r="D90"/>
  <c r="G90"/>
  <c r="D85"/>
  <c r="G85"/>
  <c r="D89"/>
  <c r="G89"/>
  <c r="D93"/>
  <c r="G93"/>
  <c r="D82"/>
  <c r="G82"/>
  <c r="D86"/>
  <c r="G86"/>
  <c r="D94"/>
  <c r="G94"/>
  <c r="D83"/>
  <c r="G83"/>
  <c r="D88"/>
  <c r="G88"/>
  <c r="D92"/>
  <c r="G92"/>
  <c r="D91"/>
  <c r="G91"/>
  <c r="F36" i="2"/>
  <c r="G36"/>
  <c r="H36"/>
  <c r="J36"/>
  <c r="K36"/>
  <c r="L36"/>
  <c r="M36"/>
  <c r="P36"/>
  <c r="Q36"/>
  <c r="R36"/>
  <c r="U36"/>
  <c r="V36"/>
  <c r="W36"/>
  <c r="Z36"/>
  <c r="AA36"/>
  <c r="AB36"/>
  <c r="AE36"/>
  <c r="AF36"/>
  <c r="AG36"/>
  <c r="AJ36"/>
  <c r="AK36"/>
  <c r="AL36"/>
  <c r="AO36"/>
  <c r="AP36"/>
  <c r="AQ36"/>
  <c r="AT36"/>
  <c r="AU36"/>
  <c r="AV36"/>
  <c r="AY36"/>
  <c r="AZ36"/>
  <c r="BA36"/>
  <c r="BD36"/>
  <c r="BE36"/>
  <c r="BF36"/>
  <c r="BI36"/>
  <c r="BJ36"/>
  <c r="BK36"/>
  <c r="BN36"/>
  <c r="BO36"/>
  <c r="BP36"/>
  <c r="BS36"/>
  <c r="BT36"/>
  <c r="BU36"/>
  <c r="BX36"/>
  <c r="BY36"/>
  <c r="BZ36"/>
  <c r="CA36"/>
  <c r="CB36"/>
  <c r="CC36"/>
  <c r="CF36"/>
  <c r="CF37" s="1"/>
  <c r="CG36"/>
  <c r="CH36"/>
  <c r="CJ36"/>
  <c r="CK36"/>
  <c r="CN36"/>
  <c r="CO36"/>
  <c r="CQ36"/>
  <c r="E36"/>
  <c r="CE83"/>
  <c r="CI83" s="1"/>
  <c r="CM83" s="1"/>
  <c r="CH63"/>
  <c r="CG63"/>
  <c r="CF63"/>
  <c r="CC63"/>
  <c r="CB63"/>
  <c r="CA63"/>
  <c r="BZ63"/>
  <c r="BZ69" s="1"/>
  <c r="BZ75" s="1"/>
  <c r="BY63"/>
  <c r="BX63"/>
  <c r="CH38"/>
  <c r="CG38"/>
  <c r="CF38"/>
  <c r="CC38"/>
  <c r="CB38"/>
  <c r="CA38"/>
  <c r="CA37" s="1"/>
  <c r="BZ38"/>
  <c r="BY38"/>
  <c r="BX38"/>
  <c r="N34"/>
  <c r="T34" s="1"/>
  <c r="X34" s="1"/>
  <c r="AD34" s="1"/>
  <c r="AH34" s="1"/>
  <c r="AN34" s="1"/>
  <c r="AR34" s="1"/>
  <c r="AX34" s="1"/>
  <c r="BB34" s="1"/>
  <c r="BH34" s="1"/>
  <c r="BL34" s="1"/>
  <c r="BR34" s="1"/>
  <c r="BV34" s="1"/>
  <c r="CE34" s="1"/>
  <c r="CI34" s="1"/>
  <c r="CM34" s="1"/>
  <c r="I34"/>
  <c r="O34" s="1"/>
  <c r="S34" s="1"/>
  <c r="Y34" s="1"/>
  <c r="AC34" s="1"/>
  <c r="AI34" s="1"/>
  <c r="AM34" s="1"/>
  <c r="AS34" s="1"/>
  <c r="AW34" s="1"/>
  <c r="BC34" s="1"/>
  <c r="BG34" s="1"/>
  <c r="BM34" s="1"/>
  <c r="BQ34" s="1"/>
  <c r="CH69" l="1"/>
  <c r="CH75" s="1"/>
  <c r="BX37"/>
  <c r="CG37"/>
  <c r="CG69"/>
  <c r="CG75" s="1"/>
  <c r="BX69"/>
  <c r="BX75" s="1"/>
  <c r="CB69"/>
  <c r="CB75" s="1"/>
  <c r="CH37"/>
  <c r="BZ37"/>
  <c r="BW34"/>
  <c r="CD34" s="1"/>
  <c r="CD83"/>
  <c r="CB37"/>
  <c r="BY37"/>
  <c r="CC37"/>
  <c r="BY69"/>
  <c r="BY75" s="1"/>
  <c r="CC69"/>
  <c r="CC75" s="1"/>
  <c r="CF69"/>
  <c r="CF75" s="1"/>
  <c r="CA69"/>
  <c r="CA75" s="1"/>
  <c r="G48" i="14"/>
  <c r="G49"/>
  <c r="G50"/>
  <c r="G51"/>
  <c r="G52"/>
  <c r="G53"/>
  <c r="G20"/>
  <c r="G47"/>
  <c r="D48"/>
  <c r="D52"/>
  <c r="D53"/>
  <c r="D47"/>
  <c r="D20"/>
  <c r="C66"/>
  <c r="G66" s="1"/>
  <c r="C65"/>
  <c r="D65" s="1"/>
  <c r="C64"/>
  <c r="G64" s="1"/>
  <c r="C63"/>
  <c r="D63" s="1"/>
  <c r="G62"/>
  <c r="C61"/>
  <c r="D61" s="1"/>
  <c r="C60"/>
  <c r="G60" s="1"/>
  <c r="C59"/>
  <c r="D59" s="1"/>
  <c r="G58"/>
  <c r="C57"/>
  <c r="D57" s="1"/>
  <c r="G56"/>
  <c r="C55"/>
  <c r="D55" s="1"/>
  <c r="C54"/>
  <c r="G54" s="1"/>
  <c r="CL83" i="2" l="1"/>
  <c r="CP83" s="1"/>
  <c r="D55" i="13" s="1"/>
  <c r="CR83" i="2"/>
  <c r="E66" i="11" s="1"/>
  <c r="CL34" i="2"/>
  <c r="CP34" s="1"/>
  <c r="CR34"/>
  <c r="E34" i="11" s="1"/>
  <c r="D64" i="14"/>
  <c r="D62"/>
  <c r="D60"/>
  <c r="D58"/>
  <c r="D56"/>
  <c r="D54"/>
  <c r="G65"/>
  <c r="G63"/>
  <c r="G61"/>
  <c r="G59"/>
  <c r="G57"/>
  <c r="G55"/>
  <c r="D66"/>
  <c r="D15" i="13" l="1"/>
  <c r="C25" i="14"/>
  <c r="C26"/>
  <c r="C27"/>
  <c r="C28"/>
  <c r="C29"/>
  <c r="C30"/>
  <c r="C31"/>
  <c r="C32"/>
  <c r="C34"/>
  <c r="C35"/>
  <c r="C36"/>
  <c r="C37"/>
  <c r="C38"/>
  <c r="C39"/>
  <c r="B21"/>
  <c r="B22"/>
  <c r="B23"/>
  <c r="B24"/>
  <c r="B25"/>
  <c r="B26"/>
  <c r="B27"/>
  <c r="B28"/>
  <c r="B29"/>
  <c r="B30"/>
  <c r="B31"/>
  <c r="B32"/>
  <c r="B33"/>
  <c r="B34"/>
  <c r="B35"/>
  <c r="B36"/>
  <c r="B37"/>
  <c r="B38"/>
  <c r="B39"/>
  <c r="B20"/>
  <c r="D47" i="13"/>
  <c r="B63" i="14" l="1"/>
  <c r="B91"/>
  <c r="B59"/>
  <c r="B87"/>
  <c r="B55"/>
  <c r="B83"/>
  <c r="B51"/>
  <c r="B79"/>
  <c r="B66"/>
  <c r="B94"/>
  <c r="B62"/>
  <c r="B90"/>
  <c r="B58"/>
  <c r="B86"/>
  <c r="B54"/>
  <c r="B82"/>
  <c r="B50"/>
  <c r="B78"/>
  <c r="B65"/>
  <c r="B93"/>
  <c r="B61"/>
  <c r="B89"/>
  <c r="B57"/>
  <c r="B85"/>
  <c r="B53"/>
  <c r="B81"/>
  <c r="B64"/>
  <c r="B92"/>
  <c r="B60"/>
  <c r="B88"/>
  <c r="B56"/>
  <c r="B84"/>
  <c r="B52"/>
  <c r="B80"/>
  <c r="B49"/>
  <c r="B77"/>
  <c r="B48"/>
  <c r="B76"/>
  <c r="B47"/>
  <c r="B75"/>
  <c r="G38"/>
  <c r="D38"/>
  <c r="G36"/>
  <c r="D36"/>
  <c r="G34"/>
  <c r="D34"/>
  <c r="G32"/>
  <c r="D32"/>
  <c r="G30"/>
  <c r="D30"/>
  <c r="G28"/>
  <c r="D28"/>
  <c r="G26"/>
  <c r="D26"/>
  <c r="G24"/>
  <c r="D24"/>
  <c r="G22"/>
  <c r="D22"/>
  <c r="D39"/>
  <c r="G39"/>
  <c r="D37"/>
  <c r="G37"/>
  <c r="D35"/>
  <c r="G35"/>
  <c r="D33"/>
  <c r="G33"/>
  <c r="D31"/>
  <c r="G31"/>
  <c r="D29"/>
  <c r="G29"/>
  <c r="D27"/>
  <c r="G27"/>
  <c r="D25"/>
  <c r="G25"/>
  <c r="D23"/>
  <c r="G23"/>
  <c r="D21"/>
  <c r="G21"/>
  <c r="D41" i="12"/>
  <c r="Y4" i="13"/>
  <c r="X4"/>
  <c r="W4"/>
  <c r="V4"/>
  <c r="U4"/>
  <c r="T4"/>
  <c r="S4"/>
  <c r="R4"/>
  <c r="Q4"/>
  <c r="P4"/>
  <c r="O4"/>
  <c r="N4"/>
  <c r="M4"/>
  <c r="L4"/>
  <c r="K4"/>
  <c r="J4"/>
  <c r="I4"/>
  <c r="H4"/>
  <c r="G4"/>
  <c r="F4"/>
  <c r="F41" i="12"/>
  <c r="G41"/>
  <c r="I41"/>
  <c r="J41"/>
  <c r="K41"/>
  <c r="L41"/>
  <c r="M41"/>
  <c r="O41"/>
  <c r="E41"/>
  <c r="H22"/>
  <c r="H23"/>
  <c r="D49" i="14" s="1"/>
  <c r="H24" i="12"/>
  <c r="D50" i="14" s="1"/>
  <c r="H25" i="12"/>
  <c r="D51" i="14" s="1"/>
  <c r="H26" i="12"/>
  <c r="H27"/>
  <c r="H28"/>
  <c r="H29"/>
  <c r="H30"/>
  <c r="H31"/>
  <c r="H32"/>
  <c r="H33"/>
  <c r="H34"/>
  <c r="H35"/>
  <c r="H36"/>
  <c r="H37"/>
  <c r="H38"/>
  <c r="H39"/>
  <c r="H40"/>
  <c r="H21"/>
  <c r="BL72" i="2"/>
  <c r="BR72" s="1"/>
  <c r="BV72" s="1"/>
  <c r="CE72" s="1"/>
  <c r="CI72" s="1"/>
  <c r="CM72" s="1"/>
  <c r="BG72"/>
  <c r="BM72" s="1"/>
  <c r="BQ72" s="1"/>
  <c r="BW72" s="1"/>
  <c r="CD72" s="1"/>
  <c r="K13" i="13" l="1"/>
  <c r="K15"/>
  <c r="S13"/>
  <c r="S15"/>
  <c r="J13"/>
  <c r="J15"/>
  <c r="V13"/>
  <c r="V15"/>
  <c r="L13"/>
  <c r="L15"/>
  <c r="P13"/>
  <c r="P15"/>
  <c r="T13"/>
  <c r="T15"/>
  <c r="X13"/>
  <c r="X15"/>
  <c r="O13"/>
  <c r="O15"/>
  <c r="W13"/>
  <c r="W15"/>
  <c r="N13"/>
  <c r="N15"/>
  <c r="R13"/>
  <c r="R15"/>
  <c r="M13"/>
  <c r="M15"/>
  <c r="Q13"/>
  <c r="Q15"/>
  <c r="U13"/>
  <c r="U15"/>
  <c r="Y13"/>
  <c r="Y15"/>
  <c r="I13"/>
  <c r="I15"/>
  <c r="F13"/>
  <c r="F15"/>
  <c r="G13"/>
  <c r="G15"/>
  <c r="H13"/>
  <c r="H15"/>
  <c r="U55"/>
  <c r="U43"/>
  <c r="U41"/>
  <c r="U37"/>
  <c r="U35"/>
  <c r="U33"/>
  <c r="U31"/>
  <c r="U29"/>
  <c r="U27"/>
  <c r="U25"/>
  <c r="U54"/>
  <c r="U42"/>
  <c r="U38"/>
  <c r="U36"/>
  <c r="U34"/>
  <c r="U32"/>
  <c r="U30"/>
  <c r="U28"/>
  <c r="U26"/>
  <c r="U23"/>
  <c r="U21"/>
  <c r="U19"/>
  <c r="U11"/>
  <c r="U9"/>
  <c r="U7"/>
  <c r="U5"/>
  <c r="U24"/>
  <c r="U22"/>
  <c r="U20"/>
  <c r="U18"/>
  <c r="U10"/>
  <c r="U51" s="1"/>
  <c r="U8"/>
  <c r="U6"/>
  <c r="Y55"/>
  <c r="Y43"/>
  <c r="Y41"/>
  <c r="Y37"/>
  <c r="Y35"/>
  <c r="Y33"/>
  <c r="Y31"/>
  <c r="Y29"/>
  <c r="Y27"/>
  <c r="Y25"/>
  <c r="Y54"/>
  <c r="Y42"/>
  <c r="Y38"/>
  <c r="Y36"/>
  <c r="Y34"/>
  <c r="Y32"/>
  <c r="Y30"/>
  <c r="Y28"/>
  <c r="Y26"/>
  <c r="Y23"/>
  <c r="Y21"/>
  <c r="Y19"/>
  <c r="Y11"/>
  <c r="Y9"/>
  <c r="Y7"/>
  <c r="Y5"/>
  <c r="Y24"/>
  <c r="Y22"/>
  <c r="Y20"/>
  <c r="Y18"/>
  <c r="Y10"/>
  <c r="Y51" s="1"/>
  <c r="Y8"/>
  <c r="Y6"/>
  <c r="M55"/>
  <c r="M43"/>
  <c r="M41"/>
  <c r="M37"/>
  <c r="M35"/>
  <c r="M33"/>
  <c r="M31"/>
  <c r="M29"/>
  <c r="M27"/>
  <c r="M25"/>
  <c r="M54"/>
  <c r="M42"/>
  <c r="M38"/>
  <c r="M36"/>
  <c r="M34"/>
  <c r="M32"/>
  <c r="M30"/>
  <c r="M28"/>
  <c r="M26"/>
  <c r="M23"/>
  <c r="M21"/>
  <c r="M19"/>
  <c r="M11"/>
  <c r="M9"/>
  <c r="M7"/>
  <c r="M5"/>
  <c r="M24"/>
  <c r="M22"/>
  <c r="M20"/>
  <c r="M18"/>
  <c r="M10"/>
  <c r="M51" s="1"/>
  <c r="M8"/>
  <c r="M6"/>
  <c r="V54"/>
  <c r="V42"/>
  <c r="V38"/>
  <c r="V36"/>
  <c r="V34"/>
  <c r="V32"/>
  <c r="V30"/>
  <c r="V28"/>
  <c r="V26"/>
  <c r="V55"/>
  <c r="V43"/>
  <c r="V41"/>
  <c r="V37"/>
  <c r="V35"/>
  <c r="V33"/>
  <c r="V31"/>
  <c r="V29"/>
  <c r="V27"/>
  <c r="V25"/>
  <c r="V24"/>
  <c r="V22"/>
  <c r="V20"/>
  <c r="V18"/>
  <c r="V10"/>
  <c r="V51" s="1"/>
  <c r="V8"/>
  <c r="V6"/>
  <c r="V23"/>
  <c r="V21"/>
  <c r="V19"/>
  <c r="V11"/>
  <c r="V9"/>
  <c r="V7"/>
  <c r="V5"/>
  <c r="W54"/>
  <c r="W42"/>
  <c r="W38"/>
  <c r="W36"/>
  <c r="W34"/>
  <c r="W32"/>
  <c r="W30"/>
  <c r="W28"/>
  <c r="W26"/>
  <c r="W55"/>
  <c r="W43"/>
  <c r="W41"/>
  <c r="W37"/>
  <c r="W35"/>
  <c r="W33"/>
  <c r="W31"/>
  <c r="W29"/>
  <c r="W27"/>
  <c r="W25"/>
  <c r="W24"/>
  <c r="W22"/>
  <c r="W20"/>
  <c r="W18"/>
  <c r="W10"/>
  <c r="W51" s="1"/>
  <c r="W8"/>
  <c r="W6"/>
  <c r="W23"/>
  <c r="W21"/>
  <c r="W19"/>
  <c r="W11"/>
  <c r="W9"/>
  <c r="W7"/>
  <c r="W5"/>
  <c r="I55"/>
  <c r="Q55"/>
  <c r="Q43"/>
  <c r="Q41"/>
  <c r="Q37"/>
  <c r="Q35"/>
  <c r="Q33"/>
  <c r="Q31"/>
  <c r="Q29"/>
  <c r="Q27"/>
  <c r="Q25"/>
  <c r="Q54"/>
  <c r="Q42"/>
  <c r="Q38"/>
  <c r="Q36"/>
  <c r="Q34"/>
  <c r="Q32"/>
  <c r="Q30"/>
  <c r="Q28"/>
  <c r="Q26"/>
  <c r="Q23"/>
  <c r="Q21"/>
  <c r="Q19"/>
  <c r="Q11"/>
  <c r="Q9"/>
  <c r="Q7"/>
  <c r="Q5"/>
  <c r="Q24"/>
  <c r="Q22"/>
  <c r="Q20"/>
  <c r="Q18"/>
  <c r="Q10"/>
  <c r="Q51" s="1"/>
  <c r="Q8"/>
  <c r="Q6"/>
  <c r="J55"/>
  <c r="N54"/>
  <c r="N42"/>
  <c r="N38"/>
  <c r="N36"/>
  <c r="N34"/>
  <c r="N32"/>
  <c r="N30"/>
  <c r="N28"/>
  <c r="N26"/>
  <c r="N55"/>
  <c r="N43"/>
  <c r="N41"/>
  <c r="N37"/>
  <c r="N35"/>
  <c r="N33"/>
  <c r="N31"/>
  <c r="N29"/>
  <c r="N27"/>
  <c r="N25"/>
  <c r="N24"/>
  <c r="N22"/>
  <c r="N20"/>
  <c r="N18"/>
  <c r="N10"/>
  <c r="N51" s="1"/>
  <c r="N8"/>
  <c r="N6"/>
  <c r="N23"/>
  <c r="N21"/>
  <c r="N19"/>
  <c r="N11"/>
  <c r="N9"/>
  <c r="N7"/>
  <c r="N5"/>
  <c r="R54"/>
  <c r="R42"/>
  <c r="R38"/>
  <c r="R36"/>
  <c r="R34"/>
  <c r="R32"/>
  <c r="R30"/>
  <c r="R28"/>
  <c r="R26"/>
  <c r="R55"/>
  <c r="R43"/>
  <c r="R41"/>
  <c r="R37"/>
  <c r="R35"/>
  <c r="R33"/>
  <c r="R31"/>
  <c r="R29"/>
  <c r="R27"/>
  <c r="R25"/>
  <c r="R24"/>
  <c r="R22"/>
  <c r="R20"/>
  <c r="R18"/>
  <c r="R10"/>
  <c r="R51" s="1"/>
  <c r="R8"/>
  <c r="R6"/>
  <c r="R23"/>
  <c r="R21"/>
  <c r="R19"/>
  <c r="R11"/>
  <c r="R9"/>
  <c r="R7"/>
  <c r="R5"/>
  <c r="K54"/>
  <c r="K42"/>
  <c r="K38"/>
  <c r="K36"/>
  <c r="K34"/>
  <c r="K32"/>
  <c r="K30"/>
  <c r="K28"/>
  <c r="K26"/>
  <c r="K55"/>
  <c r="K43"/>
  <c r="K41"/>
  <c r="K37"/>
  <c r="K35"/>
  <c r="K33"/>
  <c r="K31"/>
  <c r="K29"/>
  <c r="K27"/>
  <c r="K25"/>
  <c r="K24"/>
  <c r="K22"/>
  <c r="K20"/>
  <c r="K18"/>
  <c r="K10"/>
  <c r="K8"/>
  <c r="K6"/>
  <c r="K23"/>
  <c r="K21"/>
  <c r="K19"/>
  <c r="K11"/>
  <c r="K9"/>
  <c r="K7"/>
  <c r="K5"/>
  <c r="O54"/>
  <c r="O42"/>
  <c r="O38"/>
  <c r="O36"/>
  <c r="O34"/>
  <c r="O32"/>
  <c r="O30"/>
  <c r="O28"/>
  <c r="O26"/>
  <c r="O55"/>
  <c r="O43"/>
  <c r="O41"/>
  <c r="O37"/>
  <c r="O35"/>
  <c r="O33"/>
  <c r="O31"/>
  <c r="O29"/>
  <c r="O27"/>
  <c r="O25"/>
  <c r="O24"/>
  <c r="O22"/>
  <c r="O20"/>
  <c r="O18"/>
  <c r="O10"/>
  <c r="O51" s="1"/>
  <c r="O8"/>
  <c r="O6"/>
  <c r="O23"/>
  <c r="O21"/>
  <c r="O19"/>
  <c r="O11"/>
  <c r="O9"/>
  <c r="O7"/>
  <c r="O5"/>
  <c r="S54"/>
  <c r="S42"/>
  <c r="S38"/>
  <c r="S36"/>
  <c r="S34"/>
  <c r="S32"/>
  <c r="S30"/>
  <c r="S28"/>
  <c r="S26"/>
  <c r="S55"/>
  <c r="S43"/>
  <c r="S41"/>
  <c r="S37"/>
  <c r="S35"/>
  <c r="S33"/>
  <c r="S31"/>
  <c r="S29"/>
  <c r="S27"/>
  <c r="S25"/>
  <c r="S24"/>
  <c r="S22"/>
  <c r="S20"/>
  <c r="S18"/>
  <c r="S10"/>
  <c r="S51" s="1"/>
  <c r="S8"/>
  <c r="S6"/>
  <c r="S23"/>
  <c r="S21"/>
  <c r="S19"/>
  <c r="S11"/>
  <c r="S9"/>
  <c r="S7"/>
  <c r="S5"/>
  <c r="H55"/>
  <c r="L55"/>
  <c r="L43"/>
  <c r="L41"/>
  <c r="L37"/>
  <c r="L35"/>
  <c r="L33"/>
  <c r="L31"/>
  <c r="L29"/>
  <c r="L27"/>
  <c r="L25"/>
  <c r="L54"/>
  <c r="L42"/>
  <c r="L38"/>
  <c r="L36"/>
  <c r="L34"/>
  <c r="L32"/>
  <c r="L30"/>
  <c r="L28"/>
  <c r="L26"/>
  <c r="L23"/>
  <c r="L21"/>
  <c r="L19"/>
  <c r="L11"/>
  <c r="L9"/>
  <c r="L7"/>
  <c r="L5"/>
  <c r="L24"/>
  <c r="L22"/>
  <c r="L20"/>
  <c r="L18"/>
  <c r="L10"/>
  <c r="L8"/>
  <c r="L6"/>
  <c r="P55"/>
  <c r="P43"/>
  <c r="P41"/>
  <c r="P37"/>
  <c r="P35"/>
  <c r="P33"/>
  <c r="P31"/>
  <c r="P29"/>
  <c r="P27"/>
  <c r="P25"/>
  <c r="P54"/>
  <c r="P42"/>
  <c r="P38"/>
  <c r="P36"/>
  <c r="P34"/>
  <c r="P32"/>
  <c r="P30"/>
  <c r="P28"/>
  <c r="P26"/>
  <c r="P23"/>
  <c r="P21"/>
  <c r="P19"/>
  <c r="P11"/>
  <c r="P9"/>
  <c r="P7"/>
  <c r="P5"/>
  <c r="P24"/>
  <c r="P22"/>
  <c r="P20"/>
  <c r="P18"/>
  <c r="P10"/>
  <c r="P51" s="1"/>
  <c r="P8"/>
  <c r="P6"/>
  <c r="T55"/>
  <c r="T43"/>
  <c r="T41"/>
  <c r="T37"/>
  <c r="T35"/>
  <c r="T33"/>
  <c r="T31"/>
  <c r="T29"/>
  <c r="T27"/>
  <c r="T25"/>
  <c r="T54"/>
  <c r="T42"/>
  <c r="T38"/>
  <c r="T36"/>
  <c r="T34"/>
  <c r="T32"/>
  <c r="T30"/>
  <c r="T28"/>
  <c r="T26"/>
  <c r="T23"/>
  <c r="T21"/>
  <c r="T19"/>
  <c r="T11"/>
  <c r="T9"/>
  <c r="T7"/>
  <c r="T5"/>
  <c r="T24"/>
  <c r="T22"/>
  <c r="T20"/>
  <c r="T18"/>
  <c r="T10"/>
  <c r="T51" s="1"/>
  <c r="T8"/>
  <c r="T6"/>
  <c r="X55"/>
  <c r="X43"/>
  <c r="X41"/>
  <c r="X37"/>
  <c r="X35"/>
  <c r="X33"/>
  <c r="X31"/>
  <c r="X29"/>
  <c r="X27"/>
  <c r="X25"/>
  <c r="X54"/>
  <c r="X42"/>
  <c r="X38"/>
  <c r="X36"/>
  <c r="X34"/>
  <c r="X32"/>
  <c r="X30"/>
  <c r="X28"/>
  <c r="X26"/>
  <c r="X23"/>
  <c r="X21"/>
  <c r="X19"/>
  <c r="X11"/>
  <c r="X9"/>
  <c r="X7"/>
  <c r="X5"/>
  <c r="X24"/>
  <c r="X22"/>
  <c r="X20"/>
  <c r="X18"/>
  <c r="X10"/>
  <c r="X51" s="1"/>
  <c r="X8"/>
  <c r="X6"/>
  <c r="G55"/>
  <c r="F55"/>
  <c r="CL72" i="2"/>
  <c r="CP72" s="1"/>
  <c r="D46" i="13" s="1"/>
  <c r="D48" s="1"/>
  <c r="CR72" i="2"/>
  <c r="H41" i="12"/>
  <c r="Y56" i="13" l="1"/>
  <c r="Q56"/>
  <c r="X56"/>
  <c r="P56"/>
  <c r="S56"/>
  <c r="V56"/>
  <c r="N56"/>
  <c r="O56"/>
  <c r="R56"/>
  <c r="U56"/>
  <c r="M56"/>
  <c r="K56"/>
  <c r="T56"/>
  <c r="L56"/>
  <c r="W56"/>
  <c r="N44"/>
  <c r="M39"/>
  <c r="M44"/>
  <c r="X44"/>
  <c r="V39"/>
  <c r="T44"/>
  <c r="R39"/>
  <c r="P39"/>
  <c r="N39"/>
  <c r="Y39"/>
  <c r="Y44"/>
  <c r="W39"/>
  <c r="W44"/>
  <c r="U39"/>
  <c r="U44"/>
  <c r="S39"/>
  <c r="S44"/>
  <c r="Q39"/>
  <c r="Q44"/>
  <c r="O39"/>
  <c r="O44"/>
  <c r="X39"/>
  <c r="V44"/>
  <c r="T39"/>
  <c r="R44"/>
  <c r="P44"/>
  <c r="O42" i="12"/>
  <c r="O43" s="1"/>
  <c r="BB57" i="2" l="1"/>
  <c r="BH57" s="1"/>
  <c r="BL57" s="1"/>
  <c r="BR57" s="1"/>
  <c r="BV57" s="1"/>
  <c r="CE57" s="1"/>
  <c r="CI57" s="1"/>
  <c r="CM57" s="1"/>
  <c r="AS44"/>
  <c r="AW44" s="1"/>
  <c r="BC44" s="1"/>
  <c r="BG44" s="1"/>
  <c r="BM44" s="1"/>
  <c r="BQ44" s="1"/>
  <c r="BW44" s="1"/>
  <c r="CD44" s="1"/>
  <c r="BM45"/>
  <c r="BQ45" s="1"/>
  <c r="BW45" s="1"/>
  <c r="CD45" s="1"/>
  <c r="BM46"/>
  <c r="BQ46" s="1"/>
  <c r="BW46" s="1"/>
  <c r="CD46" s="1"/>
  <c r="I30"/>
  <c r="O30" s="1"/>
  <c r="S30" s="1"/>
  <c r="Y30" s="1"/>
  <c r="AC30" s="1"/>
  <c r="AI30" s="1"/>
  <c r="AM30" s="1"/>
  <c r="AS30" s="1"/>
  <c r="AW30" s="1"/>
  <c r="BC30" s="1"/>
  <c r="BG30" s="1"/>
  <c r="BM30" s="1"/>
  <c r="BQ30" s="1"/>
  <c r="BW30" s="1"/>
  <c r="CD30" s="1"/>
  <c r="CK63"/>
  <c r="CJ63"/>
  <c r="BU63"/>
  <c r="BT63"/>
  <c r="BO63"/>
  <c r="BN63"/>
  <c r="BN69" s="1"/>
  <c r="BN75" s="1"/>
  <c r="BK63"/>
  <c r="BJ63"/>
  <c r="BD63"/>
  <c r="AT63"/>
  <c r="AJ63"/>
  <c r="Z63"/>
  <c r="P63"/>
  <c r="P69" s="1"/>
  <c r="P75" s="1"/>
  <c r="CK69"/>
  <c r="CK75" s="1"/>
  <c r="BO69"/>
  <c r="BO75" s="1"/>
  <c r="AT69"/>
  <c r="AT75" s="1"/>
  <c r="CD82"/>
  <c r="BR46"/>
  <c r="BV46" s="1"/>
  <c r="CE46" s="1"/>
  <c r="CI46" s="1"/>
  <c r="CM46" s="1"/>
  <c r="BR45"/>
  <c r="BV45" s="1"/>
  <c r="CE45" s="1"/>
  <c r="CI45" s="1"/>
  <c r="CM45" s="1"/>
  <c r="N33"/>
  <c r="T33" s="1"/>
  <c r="X33" s="1"/>
  <c r="AD33" s="1"/>
  <c r="AH33" s="1"/>
  <c r="AN33" s="1"/>
  <c r="AR33" s="1"/>
  <c r="AX33" s="1"/>
  <c r="BB33" s="1"/>
  <c r="BH33" s="1"/>
  <c r="BL33" s="1"/>
  <c r="BR33" s="1"/>
  <c r="BV33" s="1"/>
  <c r="CE33" s="1"/>
  <c r="CI33" s="1"/>
  <c r="CM33" s="1"/>
  <c r="I33"/>
  <c r="O33" s="1"/>
  <c r="S33" s="1"/>
  <c r="Y33" s="1"/>
  <c r="AC33" s="1"/>
  <c r="AI33" s="1"/>
  <c r="AM33" s="1"/>
  <c r="AS33" s="1"/>
  <c r="AW33" s="1"/>
  <c r="BC33" s="1"/>
  <c r="BG33" s="1"/>
  <c r="BS63"/>
  <c r="BP63"/>
  <c r="BU38"/>
  <c r="BT38"/>
  <c r="BS38"/>
  <c r="BP38"/>
  <c r="BO38"/>
  <c r="BN38"/>
  <c r="N66"/>
  <c r="T66" s="1"/>
  <c r="X66" s="1"/>
  <c r="AD66" s="1"/>
  <c r="AH66" s="1"/>
  <c r="AN66" s="1"/>
  <c r="AR66" s="1"/>
  <c r="AX66" s="1"/>
  <c r="BB66" s="1"/>
  <c r="BH66" s="1"/>
  <c r="I24"/>
  <c r="I27"/>
  <c r="O27" s="1"/>
  <c r="S27" s="1"/>
  <c r="Y27" s="1"/>
  <c r="AC27" s="1"/>
  <c r="AI27" s="1"/>
  <c r="AM27" s="1"/>
  <c r="AS27" s="1"/>
  <c r="AW27" s="1"/>
  <c r="BC27" s="1"/>
  <c r="BG27" s="1"/>
  <c r="BM27" s="1"/>
  <c r="BQ27" s="1"/>
  <c r="BW27" s="1"/>
  <c r="CD27" s="1"/>
  <c r="I25"/>
  <c r="O25" s="1"/>
  <c r="S25" s="1"/>
  <c r="I26"/>
  <c r="O26" s="1"/>
  <c r="S26" s="1"/>
  <c r="Y26" s="1"/>
  <c r="AC26" s="1"/>
  <c r="AI26" s="1"/>
  <c r="AM26" s="1"/>
  <c r="AS26" s="1"/>
  <c r="AW26" s="1"/>
  <c r="BC26" s="1"/>
  <c r="BG26" s="1"/>
  <c r="BM26" s="1"/>
  <c r="BQ26" s="1"/>
  <c r="BW26" s="1"/>
  <c r="CD26" s="1"/>
  <c r="I28"/>
  <c r="O28" s="1"/>
  <c r="S28" s="1"/>
  <c r="Y28" s="1"/>
  <c r="AC28" s="1"/>
  <c r="AI28" s="1"/>
  <c r="AM28" s="1"/>
  <c r="AS28" s="1"/>
  <c r="AW28" s="1"/>
  <c r="BC28" s="1"/>
  <c r="BG28" s="1"/>
  <c r="BM28" s="1"/>
  <c r="BQ28" s="1"/>
  <c r="BW28" s="1"/>
  <c r="CD28" s="1"/>
  <c r="I29"/>
  <c r="O29" s="1"/>
  <c r="O38" s="1"/>
  <c r="I31"/>
  <c r="O31" s="1"/>
  <c r="I32"/>
  <c r="O32" s="1"/>
  <c r="S32" s="1"/>
  <c r="Y32" s="1"/>
  <c r="AC32" s="1"/>
  <c r="AI32" s="1"/>
  <c r="AM32" s="1"/>
  <c r="AS32" s="1"/>
  <c r="AW32" s="1"/>
  <c r="BC32" s="1"/>
  <c r="BG32" s="1"/>
  <c r="BM32" s="1"/>
  <c r="BQ32" s="1"/>
  <c r="BW32" s="1"/>
  <c r="CD32" s="1"/>
  <c r="I41"/>
  <c r="O41" s="1"/>
  <c r="I42"/>
  <c r="O42" s="1"/>
  <c r="S42" s="1"/>
  <c r="Y42" s="1"/>
  <c r="AC42" s="1"/>
  <c r="AI42" s="1"/>
  <c r="AM42" s="1"/>
  <c r="AS42" s="1"/>
  <c r="AW42" s="1"/>
  <c r="BC42" s="1"/>
  <c r="BG42" s="1"/>
  <c r="BM42" s="1"/>
  <c r="BQ42" s="1"/>
  <c r="BW42" s="1"/>
  <c r="CD42" s="1"/>
  <c r="I43"/>
  <c r="O43" s="1"/>
  <c r="S43" s="1"/>
  <c r="Y43" s="1"/>
  <c r="AC43" s="1"/>
  <c r="AI43" s="1"/>
  <c r="AM43" s="1"/>
  <c r="AS43" s="1"/>
  <c r="AW43" s="1"/>
  <c r="BC43" s="1"/>
  <c r="BG43" s="1"/>
  <c r="BM43" s="1"/>
  <c r="BQ43" s="1"/>
  <c r="BW43" s="1"/>
  <c r="CD43" s="1"/>
  <c r="I47"/>
  <c r="O47" s="1"/>
  <c r="S47" s="1"/>
  <c r="Y47" s="1"/>
  <c r="AC47" s="1"/>
  <c r="AI47" s="1"/>
  <c r="AM47" s="1"/>
  <c r="AS47" s="1"/>
  <c r="AW47" s="1"/>
  <c r="BC47" s="1"/>
  <c r="BG47" s="1"/>
  <c r="BM47" s="1"/>
  <c r="BQ47" s="1"/>
  <c r="BW47" s="1"/>
  <c r="CD47" s="1"/>
  <c r="I48"/>
  <c r="O48" s="1"/>
  <c r="S48" s="1"/>
  <c r="Y48" s="1"/>
  <c r="AC48" s="1"/>
  <c r="AI48" s="1"/>
  <c r="AM48" s="1"/>
  <c r="AS48" s="1"/>
  <c r="AW48" s="1"/>
  <c r="BC48" s="1"/>
  <c r="BG48" s="1"/>
  <c r="BM48" s="1"/>
  <c r="BQ48" s="1"/>
  <c r="BW48" s="1"/>
  <c r="CD48" s="1"/>
  <c r="I49"/>
  <c r="O49" s="1"/>
  <c r="S49" s="1"/>
  <c r="Y49" s="1"/>
  <c r="AC49" s="1"/>
  <c r="AI49" s="1"/>
  <c r="AM49" s="1"/>
  <c r="AS49" s="1"/>
  <c r="AW49" s="1"/>
  <c r="BC49" s="1"/>
  <c r="BG49" s="1"/>
  <c r="BM49" s="1"/>
  <c r="BQ49" s="1"/>
  <c r="BW49" s="1"/>
  <c r="CD49" s="1"/>
  <c r="I56"/>
  <c r="O56" s="1"/>
  <c r="S56" s="1"/>
  <c r="Y56" s="1"/>
  <c r="AC56" s="1"/>
  <c r="AI56" s="1"/>
  <c r="AM56" s="1"/>
  <c r="AS56" s="1"/>
  <c r="AW56" s="1"/>
  <c r="BC56" s="1"/>
  <c r="BG56" s="1"/>
  <c r="BM56" s="1"/>
  <c r="BQ56" s="1"/>
  <c r="BW56" s="1"/>
  <c r="CD56" s="1"/>
  <c r="I77"/>
  <c r="O77" s="1"/>
  <c r="S77" s="1"/>
  <c r="Y77" s="1"/>
  <c r="AC77" s="1"/>
  <c r="AI77" s="1"/>
  <c r="AM77" s="1"/>
  <c r="AS77" s="1"/>
  <c r="AW77" s="1"/>
  <c r="BC77" s="1"/>
  <c r="BG77" s="1"/>
  <c r="BM77" s="1"/>
  <c r="BQ77" s="1"/>
  <c r="BW77" s="1"/>
  <c r="CD77" s="1"/>
  <c r="I78"/>
  <c r="O78" s="1"/>
  <c r="S78" s="1"/>
  <c r="Y78" s="1"/>
  <c r="AC78" s="1"/>
  <c r="AI78" s="1"/>
  <c r="AM78" s="1"/>
  <c r="AS78" s="1"/>
  <c r="AW78" s="1"/>
  <c r="BC78" s="1"/>
  <c r="BG78" s="1"/>
  <c r="BM78" s="1"/>
  <c r="BQ78" s="1"/>
  <c r="BW78" s="1"/>
  <c r="CD78" s="1"/>
  <c r="I79"/>
  <c r="O79" s="1"/>
  <c r="S79" s="1"/>
  <c r="Y79" s="1"/>
  <c r="AC79" s="1"/>
  <c r="AI79" s="1"/>
  <c r="AM79" s="1"/>
  <c r="AS79" s="1"/>
  <c r="AW79" s="1"/>
  <c r="BC79" s="1"/>
  <c r="BG79" s="1"/>
  <c r="BM79" s="1"/>
  <c r="BQ79" s="1"/>
  <c r="BW79" s="1"/>
  <c r="CD79" s="1"/>
  <c r="I80"/>
  <c r="O80" s="1"/>
  <c r="S80" s="1"/>
  <c r="Y80" s="1"/>
  <c r="AC80" s="1"/>
  <c r="AI80" s="1"/>
  <c r="AM80" s="1"/>
  <c r="AS80" s="1"/>
  <c r="AW80" s="1"/>
  <c r="BC80" s="1"/>
  <c r="BG80" s="1"/>
  <c r="BM80" s="1"/>
  <c r="BQ80" s="1"/>
  <c r="BW80" s="1"/>
  <c r="CD80" s="1"/>
  <c r="I58"/>
  <c r="O58" s="1"/>
  <c r="S58" s="1"/>
  <c r="Y58" s="1"/>
  <c r="AC58" s="1"/>
  <c r="AI58" s="1"/>
  <c r="AM58" s="1"/>
  <c r="AS58" s="1"/>
  <c r="AW58" s="1"/>
  <c r="BC58" s="1"/>
  <c r="BG58" s="1"/>
  <c r="BM58" s="1"/>
  <c r="BQ58" s="1"/>
  <c r="BW58" s="1"/>
  <c r="CD58" s="1"/>
  <c r="I59"/>
  <c r="O59" s="1"/>
  <c r="S59" s="1"/>
  <c r="Y59" s="1"/>
  <c r="AC59" s="1"/>
  <c r="AI59" s="1"/>
  <c r="AM59" s="1"/>
  <c r="AS59" s="1"/>
  <c r="AW59" s="1"/>
  <c r="BC59" s="1"/>
  <c r="BG59" s="1"/>
  <c r="BM59" s="1"/>
  <c r="BQ59" s="1"/>
  <c r="BW59" s="1"/>
  <c r="CD59" s="1"/>
  <c r="I60"/>
  <c r="O60" s="1"/>
  <c r="S60" s="1"/>
  <c r="Y60" s="1"/>
  <c r="AC60" s="1"/>
  <c r="AI60" s="1"/>
  <c r="AM60" s="1"/>
  <c r="AS60" s="1"/>
  <c r="AW60" s="1"/>
  <c r="BC60" s="1"/>
  <c r="BG60" s="1"/>
  <c r="BM60" s="1"/>
  <c r="BQ60" s="1"/>
  <c r="BW60" s="1"/>
  <c r="CD60" s="1"/>
  <c r="I61"/>
  <c r="O61" s="1"/>
  <c r="S61" s="1"/>
  <c r="Y61" s="1"/>
  <c r="AC61" s="1"/>
  <c r="AI61" s="1"/>
  <c r="AM61" s="1"/>
  <c r="AS61" s="1"/>
  <c r="AW61" s="1"/>
  <c r="BC61" s="1"/>
  <c r="BG61" s="1"/>
  <c r="BM61" s="1"/>
  <c r="BQ61" s="1"/>
  <c r="BW61" s="1"/>
  <c r="CD61" s="1"/>
  <c r="N27"/>
  <c r="T27" s="1"/>
  <c r="X27" s="1"/>
  <c r="AD27" s="1"/>
  <c r="AH27" s="1"/>
  <c r="AN27" s="1"/>
  <c r="AR27" s="1"/>
  <c r="AX27" s="1"/>
  <c r="BB27" s="1"/>
  <c r="BH27" s="1"/>
  <c r="BL27" s="1"/>
  <c r="BR27" s="1"/>
  <c r="BV27" s="1"/>
  <c r="CE27" s="1"/>
  <c r="CI27" s="1"/>
  <c r="CM27" s="1"/>
  <c r="N24"/>
  <c r="N25"/>
  <c r="T25" s="1"/>
  <c r="X25" s="1"/>
  <c r="AD25" s="1"/>
  <c r="AH25" s="1"/>
  <c r="AN25" s="1"/>
  <c r="AR25" s="1"/>
  <c r="AX25" s="1"/>
  <c r="BB25" s="1"/>
  <c r="BH25" s="1"/>
  <c r="BL25" s="1"/>
  <c r="BR25" s="1"/>
  <c r="BV25" s="1"/>
  <c r="CE25" s="1"/>
  <c r="CI25" s="1"/>
  <c r="CM25" s="1"/>
  <c r="N26"/>
  <c r="T26" s="1"/>
  <c r="X26" s="1"/>
  <c r="AD26" s="1"/>
  <c r="AH26" s="1"/>
  <c r="AN26" s="1"/>
  <c r="AR26" s="1"/>
  <c r="AX26" s="1"/>
  <c r="BB26" s="1"/>
  <c r="BH26" s="1"/>
  <c r="BL26" s="1"/>
  <c r="BR26" s="1"/>
  <c r="BV26" s="1"/>
  <c r="CE26" s="1"/>
  <c r="CI26" s="1"/>
  <c r="CM26" s="1"/>
  <c r="N28"/>
  <c r="T28" s="1"/>
  <c r="X28" s="1"/>
  <c r="AD28" s="1"/>
  <c r="AH28" s="1"/>
  <c r="AN28" s="1"/>
  <c r="AR28" s="1"/>
  <c r="AX28" s="1"/>
  <c r="BB28" s="1"/>
  <c r="BH28" s="1"/>
  <c r="BL28" s="1"/>
  <c r="N29"/>
  <c r="T29" s="1"/>
  <c r="N30"/>
  <c r="T30" s="1"/>
  <c r="X30" s="1"/>
  <c r="AD30" s="1"/>
  <c r="AH30" s="1"/>
  <c r="AN30" s="1"/>
  <c r="AR30" s="1"/>
  <c r="AX30" s="1"/>
  <c r="BB30" s="1"/>
  <c r="BH30" s="1"/>
  <c r="BL30" s="1"/>
  <c r="BR30" s="1"/>
  <c r="BV30" s="1"/>
  <c r="CE30" s="1"/>
  <c r="CI30" s="1"/>
  <c r="CM30" s="1"/>
  <c r="N31"/>
  <c r="T31" s="1"/>
  <c r="X31" s="1"/>
  <c r="AD31" s="1"/>
  <c r="AH31" s="1"/>
  <c r="AN31" s="1"/>
  <c r="AR31" s="1"/>
  <c r="AX31" s="1"/>
  <c r="BB31" s="1"/>
  <c r="BH31" s="1"/>
  <c r="BL31" s="1"/>
  <c r="BR31" s="1"/>
  <c r="BV31" s="1"/>
  <c r="CE31" s="1"/>
  <c r="CI31" s="1"/>
  <c r="CM31" s="1"/>
  <c r="N32"/>
  <c r="T32" s="1"/>
  <c r="X32" s="1"/>
  <c r="AD32" s="1"/>
  <c r="AH32" s="1"/>
  <c r="AN32" s="1"/>
  <c r="AR32" s="1"/>
  <c r="AX32" s="1"/>
  <c r="BB32" s="1"/>
  <c r="BH32" s="1"/>
  <c r="BL32" s="1"/>
  <c r="BR32" s="1"/>
  <c r="BV32" s="1"/>
  <c r="CE32" s="1"/>
  <c r="CI32" s="1"/>
  <c r="CM32" s="1"/>
  <c r="N41"/>
  <c r="T41" s="1"/>
  <c r="X41" s="1"/>
  <c r="AD41" s="1"/>
  <c r="AH41" s="1"/>
  <c r="AN41" s="1"/>
  <c r="AR41" s="1"/>
  <c r="AX41" s="1"/>
  <c r="BB41" s="1"/>
  <c r="N42"/>
  <c r="T42" s="1"/>
  <c r="X42" s="1"/>
  <c r="AD42" s="1"/>
  <c r="N43"/>
  <c r="T43" s="1"/>
  <c r="X43" s="1"/>
  <c r="AD43" s="1"/>
  <c r="AH43" s="1"/>
  <c r="AN43" s="1"/>
  <c r="AR43" s="1"/>
  <c r="AX43" s="1"/>
  <c r="BB43" s="1"/>
  <c r="BH43" s="1"/>
  <c r="BL43" s="1"/>
  <c r="BR43" s="1"/>
  <c r="BV43" s="1"/>
  <c r="CE43" s="1"/>
  <c r="CI43" s="1"/>
  <c r="CM43" s="1"/>
  <c r="AX44"/>
  <c r="BB44" s="1"/>
  <c r="BH44" s="1"/>
  <c r="BL44" s="1"/>
  <c r="N47"/>
  <c r="T47" s="1"/>
  <c r="X47" s="1"/>
  <c r="AD47" s="1"/>
  <c r="AH47" s="1"/>
  <c r="AN47" s="1"/>
  <c r="AR47" s="1"/>
  <c r="AX47" s="1"/>
  <c r="BB47" s="1"/>
  <c r="BH47" s="1"/>
  <c r="BL47" s="1"/>
  <c r="BR47" s="1"/>
  <c r="BV47" s="1"/>
  <c r="CE47" s="1"/>
  <c r="CI47" s="1"/>
  <c r="CM47" s="1"/>
  <c r="N48"/>
  <c r="T48" s="1"/>
  <c r="X48" s="1"/>
  <c r="AD48" s="1"/>
  <c r="AH48" s="1"/>
  <c r="N49"/>
  <c r="T49" s="1"/>
  <c r="X49" s="1"/>
  <c r="AD49" s="1"/>
  <c r="AH49" s="1"/>
  <c r="AN49" s="1"/>
  <c r="AR49" s="1"/>
  <c r="AX49" s="1"/>
  <c r="BB49" s="1"/>
  <c r="BH49" s="1"/>
  <c r="BL49" s="1"/>
  <c r="BR49" s="1"/>
  <c r="BV49" s="1"/>
  <c r="CE49" s="1"/>
  <c r="CI49" s="1"/>
  <c r="CM49" s="1"/>
  <c r="N56"/>
  <c r="T56" s="1"/>
  <c r="X56" s="1"/>
  <c r="AD56" s="1"/>
  <c r="AH56" s="1"/>
  <c r="AN56" s="1"/>
  <c r="AR56" s="1"/>
  <c r="AX56" s="1"/>
  <c r="BB56" s="1"/>
  <c r="BH56" s="1"/>
  <c r="BL56" s="1"/>
  <c r="N77"/>
  <c r="T77" s="1"/>
  <c r="X77" s="1"/>
  <c r="AD77" s="1"/>
  <c r="AH77" s="1"/>
  <c r="AN77" s="1"/>
  <c r="AR77" s="1"/>
  <c r="AX77" s="1"/>
  <c r="BB77" s="1"/>
  <c r="BH77" s="1"/>
  <c r="BL77" s="1"/>
  <c r="BR77" s="1"/>
  <c r="BV77" s="1"/>
  <c r="CE77" s="1"/>
  <c r="CI77" s="1"/>
  <c r="CM77" s="1"/>
  <c r="N78"/>
  <c r="T78" s="1"/>
  <c r="X78" s="1"/>
  <c r="AD78" s="1"/>
  <c r="AH78" s="1"/>
  <c r="AN78" s="1"/>
  <c r="AR78" s="1"/>
  <c r="AX78" s="1"/>
  <c r="BB78" s="1"/>
  <c r="BH78" s="1"/>
  <c r="BL78" s="1"/>
  <c r="BR78" s="1"/>
  <c r="BV78" s="1"/>
  <c r="CE78" s="1"/>
  <c r="CI78" s="1"/>
  <c r="CM78" s="1"/>
  <c r="N79"/>
  <c r="T79" s="1"/>
  <c r="X79" s="1"/>
  <c r="AD79" s="1"/>
  <c r="AH79" s="1"/>
  <c r="AN79" s="1"/>
  <c r="AR79" s="1"/>
  <c r="AX79" s="1"/>
  <c r="BB79" s="1"/>
  <c r="BH79" s="1"/>
  <c r="BL79" s="1"/>
  <c r="BR79" s="1"/>
  <c r="BV79" s="1"/>
  <c r="CE79" s="1"/>
  <c r="CI79" s="1"/>
  <c r="CM79" s="1"/>
  <c r="N80"/>
  <c r="T80" s="1"/>
  <c r="X80" s="1"/>
  <c r="AD80" s="1"/>
  <c r="AH80" s="1"/>
  <c r="AN80" s="1"/>
  <c r="AR80" s="1"/>
  <c r="AX80" s="1"/>
  <c r="BB80" s="1"/>
  <c r="BH80" s="1"/>
  <c r="BL80" s="1"/>
  <c r="BR80" s="1"/>
  <c r="BV80" s="1"/>
  <c r="CE80" s="1"/>
  <c r="CI80" s="1"/>
  <c r="CM80" s="1"/>
  <c r="N58"/>
  <c r="T58" s="1"/>
  <c r="X58" s="1"/>
  <c r="AD58" s="1"/>
  <c r="AH58" s="1"/>
  <c r="AN58" s="1"/>
  <c r="AR58" s="1"/>
  <c r="AX58" s="1"/>
  <c r="BB58" s="1"/>
  <c r="BH58" s="1"/>
  <c r="BL58" s="1"/>
  <c r="BR58" s="1"/>
  <c r="BV58" s="1"/>
  <c r="CE58" s="1"/>
  <c r="CI58" s="1"/>
  <c r="CM58" s="1"/>
  <c r="N59"/>
  <c r="T59" s="1"/>
  <c r="X59" s="1"/>
  <c r="AD59" s="1"/>
  <c r="AH59" s="1"/>
  <c r="AN59" s="1"/>
  <c r="AR59" s="1"/>
  <c r="AX59" s="1"/>
  <c r="BB59" s="1"/>
  <c r="BH59" s="1"/>
  <c r="BL59" s="1"/>
  <c r="BR59" s="1"/>
  <c r="BV59" s="1"/>
  <c r="CE59" s="1"/>
  <c r="CI59" s="1"/>
  <c r="CM59" s="1"/>
  <c r="N60"/>
  <c r="T60" s="1"/>
  <c r="X60" s="1"/>
  <c r="AD60" s="1"/>
  <c r="AH60" s="1"/>
  <c r="AN60" s="1"/>
  <c r="AR60" s="1"/>
  <c r="AX60" s="1"/>
  <c r="BB60" s="1"/>
  <c r="BH60" s="1"/>
  <c r="BL60" s="1"/>
  <c r="N61"/>
  <c r="T61" s="1"/>
  <c r="X61" s="1"/>
  <c r="AD61" s="1"/>
  <c r="AH61" s="1"/>
  <c r="AN61" s="1"/>
  <c r="AR61" s="1"/>
  <c r="AX61" s="1"/>
  <c r="BB61" s="1"/>
  <c r="BH61" s="1"/>
  <c r="BL61" s="1"/>
  <c r="BR61" s="1"/>
  <c r="BV61" s="1"/>
  <c r="CE61" s="1"/>
  <c r="CI61" s="1"/>
  <c r="CM61" s="1"/>
  <c r="I66"/>
  <c r="O66" s="1"/>
  <c r="S66" s="1"/>
  <c r="Y66" s="1"/>
  <c r="AC66" s="1"/>
  <c r="AI66" s="1"/>
  <c r="AM66" s="1"/>
  <c r="AS66" s="1"/>
  <c r="AW66" s="1"/>
  <c r="BC66" s="1"/>
  <c r="BG66" s="1"/>
  <c r="BM66" s="1"/>
  <c r="BQ66" s="1"/>
  <c r="BW66" s="1"/>
  <c r="CD66" s="1"/>
  <c r="I67"/>
  <c r="O67" s="1"/>
  <c r="S67" s="1"/>
  <c r="Y67" s="1"/>
  <c r="AC67" s="1"/>
  <c r="AI67" s="1"/>
  <c r="AM67" s="1"/>
  <c r="AS67" s="1"/>
  <c r="AW67" s="1"/>
  <c r="BC67" s="1"/>
  <c r="BG67" s="1"/>
  <c r="BM67" s="1"/>
  <c r="BQ67" s="1"/>
  <c r="BW67" s="1"/>
  <c r="CD67" s="1"/>
  <c r="N67"/>
  <c r="T67" s="1"/>
  <c r="X67" s="1"/>
  <c r="AD67" s="1"/>
  <c r="AH67" s="1"/>
  <c r="AN67" s="1"/>
  <c r="AR67" s="1"/>
  <c r="AX67" s="1"/>
  <c r="BB67" s="1"/>
  <c r="BH67" s="1"/>
  <c r="BL67" s="1"/>
  <c r="BR67" s="1"/>
  <c r="BV67" s="1"/>
  <c r="CE67" s="1"/>
  <c r="CI67" s="1"/>
  <c r="CM67" s="1"/>
  <c r="N65"/>
  <c r="T65" s="1"/>
  <c r="X65" s="1"/>
  <c r="AD65" s="1"/>
  <c r="AH65" s="1"/>
  <c r="AN65" s="1"/>
  <c r="AR65" s="1"/>
  <c r="AX65" s="1"/>
  <c r="BB65" s="1"/>
  <c r="BH65" s="1"/>
  <c r="BL65" s="1"/>
  <c r="BR65" s="1"/>
  <c r="BV65" s="1"/>
  <c r="CE65" s="1"/>
  <c r="CI65" s="1"/>
  <c r="CM65" s="1"/>
  <c r="I65"/>
  <c r="O65" s="1"/>
  <c r="S65" s="1"/>
  <c r="Y65" s="1"/>
  <c r="AC65" s="1"/>
  <c r="AI65" s="1"/>
  <c r="AM65" s="1"/>
  <c r="AS65" s="1"/>
  <c r="AW65" s="1"/>
  <c r="BC65" s="1"/>
  <c r="BG65" s="1"/>
  <c r="BM65" s="1"/>
  <c r="BQ65" s="1"/>
  <c r="BW65" s="1"/>
  <c r="CD65" s="1"/>
  <c r="AX50"/>
  <c r="BB50" s="1"/>
  <c r="BH50" s="1"/>
  <c r="BL50" s="1"/>
  <c r="BR50" s="1"/>
  <c r="BV50" s="1"/>
  <c r="CE50" s="1"/>
  <c r="CI50" s="1"/>
  <c r="CM50" s="1"/>
  <c r="AW50"/>
  <c r="BC50" s="1"/>
  <c r="BG50" s="1"/>
  <c r="BM50" s="1"/>
  <c r="BQ50" s="1"/>
  <c r="BW50" s="1"/>
  <c r="CD50" s="1"/>
  <c r="AX51"/>
  <c r="BB51" s="1"/>
  <c r="BH51" s="1"/>
  <c r="BL51" s="1"/>
  <c r="BR51" s="1"/>
  <c r="BV51" s="1"/>
  <c r="CE51" s="1"/>
  <c r="CI51" s="1"/>
  <c r="CM51" s="1"/>
  <c r="AW51"/>
  <c r="BC51" s="1"/>
  <c r="BG51" s="1"/>
  <c r="BM51" s="1"/>
  <c r="BQ51" s="1"/>
  <c r="BW51" s="1"/>
  <c r="CD51" s="1"/>
  <c r="AX52"/>
  <c r="BB52" s="1"/>
  <c r="BH52" s="1"/>
  <c r="BL52" s="1"/>
  <c r="BR52" s="1"/>
  <c r="BV52" s="1"/>
  <c r="CE52" s="1"/>
  <c r="CI52" s="1"/>
  <c r="CM52" s="1"/>
  <c r="AW52"/>
  <c r="BC52" s="1"/>
  <c r="BG52" s="1"/>
  <c r="BM52" s="1"/>
  <c r="BQ52" s="1"/>
  <c r="BW52" s="1"/>
  <c r="CD52" s="1"/>
  <c r="AX53"/>
  <c r="BB53" s="1"/>
  <c r="BH53" s="1"/>
  <c r="BL53" s="1"/>
  <c r="BR53" s="1"/>
  <c r="BV53" s="1"/>
  <c r="CE53" s="1"/>
  <c r="CI53" s="1"/>
  <c r="CM53" s="1"/>
  <c r="AW53"/>
  <c r="BC53" s="1"/>
  <c r="BG53" s="1"/>
  <c r="BM53" s="1"/>
  <c r="BQ53" s="1"/>
  <c r="BW53" s="1"/>
  <c r="CD53" s="1"/>
  <c r="AX54"/>
  <c r="BB54" s="1"/>
  <c r="BH54" s="1"/>
  <c r="BL54" s="1"/>
  <c r="BR54" s="1"/>
  <c r="BV54" s="1"/>
  <c r="CE54" s="1"/>
  <c r="CI54" s="1"/>
  <c r="CM54" s="1"/>
  <c r="AW54"/>
  <c r="BC54" s="1"/>
  <c r="BG54" s="1"/>
  <c r="BM54" s="1"/>
  <c r="BQ54" s="1"/>
  <c r="BW54" s="1"/>
  <c r="CD54" s="1"/>
  <c r="AX55"/>
  <c r="BB55" s="1"/>
  <c r="BH55" s="1"/>
  <c r="BL55" s="1"/>
  <c r="BR55" s="1"/>
  <c r="BV55" s="1"/>
  <c r="CE55" s="1"/>
  <c r="CI55" s="1"/>
  <c r="CM55" s="1"/>
  <c r="AW55"/>
  <c r="BC55" s="1"/>
  <c r="BG55" s="1"/>
  <c r="BM55" s="1"/>
  <c r="BQ55" s="1"/>
  <c r="BW55" s="1"/>
  <c r="CD55" s="1"/>
  <c r="I87"/>
  <c r="O87" s="1"/>
  <c r="S87" s="1"/>
  <c r="Y87" s="1"/>
  <c r="AC87" s="1"/>
  <c r="AI87" s="1"/>
  <c r="AM87" s="1"/>
  <c r="AS87" s="1"/>
  <c r="AW87" s="1"/>
  <c r="BC87" s="1"/>
  <c r="BG87" s="1"/>
  <c r="BM87" s="1"/>
  <c r="BQ87" s="1"/>
  <c r="BW87" s="1"/>
  <c r="CD87" s="1"/>
  <c r="N87"/>
  <c r="T87" s="1"/>
  <c r="X87" s="1"/>
  <c r="AD87" s="1"/>
  <c r="AH87" s="1"/>
  <c r="AN87" s="1"/>
  <c r="AR87" s="1"/>
  <c r="AX87" s="1"/>
  <c r="BB87" s="1"/>
  <c r="BH87" s="1"/>
  <c r="BL87" s="1"/>
  <c r="BR87" s="1"/>
  <c r="BV87" s="1"/>
  <c r="CE87" s="1"/>
  <c r="CI87" s="1"/>
  <c r="CM87" s="1"/>
  <c r="BG57"/>
  <c r="BM57" s="1"/>
  <c r="BQ57" s="1"/>
  <c r="BW57" s="1"/>
  <c r="CD57" s="1"/>
  <c r="I88"/>
  <c r="O88" s="1"/>
  <c r="S88" s="1"/>
  <c r="Y88" s="1"/>
  <c r="AC88" s="1"/>
  <c r="AI88" s="1"/>
  <c r="AM88" s="1"/>
  <c r="AS88" s="1"/>
  <c r="AW88" s="1"/>
  <c r="BC88" s="1"/>
  <c r="BG88" s="1"/>
  <c r="BM88" s="1"/>
  <c r="BQ88" s="1"/>
  <c r="BW88" s="1"/>
  <c r="CD88" s="1"/>
  <c r="N88"/>
  <c r="T88" s="1"/>
  <c r="X88" s="1"/>
  <c r="AD88" s="1"/>
  <c r="AH88" s="1"/>
  <c r="AN88" s="1"/>
  <c r="AR88" s="1"/>
  <c r="AX88" s="1"/>
  <c r="BB88" s="1"/>
  <c r="BH88" s="1"/>
  <c r="BL88" s="1"/>
  <c r="BR88" s="1"/>
  <c r="BV88" s="1"/>
  <c r="CE88" s="1"/>
  <c r="CI88" s="1"/>
  <c r="CM88" s="1"/>
  <c r="CO38"/>
  <c r="CO37" s="1"/>
  <c r="CN38"/>
  <c r="CJ38"/>
  <c r="CJ37" s="1"/>
  <c r="CK38"/>
  <c r="CK37" s="1"/>
  <c r="J63"/>
  <c r="J69" s="1"/>
  <c r="J75" s="1"/>
  <c r="K63"/>
  <c r="L63"/>
  <c r="L69" s="1"/>
  <c r="L75" s="1"/>
  <c r="M63"/>
  <c r="M69" s="1"/>
  <c r="M75" s="1"/>
  <c r="I86"/>
  <c r="O86" s="1"/>
  <c r="S86" s="1"/>
  <c r="Y86" s="1"/>
  <c r="AC86" s="1"/>
  <c r="AI86" s="1"/>
  <c r="AM86" s="1"/>
  <c r="AS86" s="1"/>
  <c r="AW86" s="1"/>
  <c r="BC86" s="1"/>
  <c r="BG86" s="1"/>
  <c r="BM86" s="1"/>
  <c r="BQ86" s="1"/>
  <c r="BW86" s="1"/>
  <c r="CD86" s="1"/>
  <c r="N86"/>
  <c r="T86" s="1"/>
  <c r="X86" s="1"/>
  <c r="AD86" s="1"/>
  <c r="AH86" s="1"/>
  <c r="AN86" s="1"/>
  <c r="AR86" s="1"/>
  <c r="AX86" s="1"/>
  <c r="BB86" s="1"/>
  <c r="BH86" s="1"/>
  <c r="BL86" s="1"/>
  <c r="BR86" s="1"/>
  <c r="BV86" s="1"/>
  <c r="CE86" s="1"/>
  <c r="CI86" s="1"/>
  <c r="CM86" s="1"/>
  <c r="CQ38"/>
  <c r="G63"/>
  <c r="G69" s="1"/>
  <c r="G75" s="1"/>
  <c r="H63"/>
  <c r="H69" s="1"/>
  <c r="H75" s="1"/>
  <c r="Q63"/>
  <c r="Q69" s="1"/>
  <c r="Q75" s="1"/>
  <c r="R63"/>
  <c r="R69" s="1"/>
  <c r="R75" s="1"/>
  <c r="U63"/>
  <c r="U69" s="1"/>
  <c r="U75" s="1"/>
  <c r="V63"/>
  <c r="V69" s="1"/>
  <c r="V75" s="1"/>
  <c r="W63"/>
  <c r="W69" s="1"/>
  <c r="W75" s="1"/>
  <c r="AA63"/>
  <c r="AA69" s="1"/>
  <c r="AA75" s="1"/>
  <c r="AB63"/>
  <c r="AB69" s="1"/>
  <c r="AB75" s="1"/>
  <c r="AE63"/>
  <c r="AE69" s="1"/>
  <c r="AE75" s="1"/>
  <c r="AF63"/>
  <c r="AF69" s="1"/>
  <c r="AF75" s="1"/>
  <c r="AG63"/>
  <c r="AG69" s="1"/>
  <c r="AG75" s="1"/>
  <c r="AK63"/>
  <c r="AK69" s="1"/>
  <c r="AK75" s="1"/>
  <c r="AL63"/>
  <c r="AL69" s="1"/>
  <c r="AL75" s="1"/>
  <c r="AO63"/>
  <c r="AO69" s="1"/>
  <c r="AO75" s="1"/>
  <c r="AP63"/>
  <c r="AP69" s="1"/>
  <c r="AP75" s="1"/>
  <c r="AQ63"/>
  <c r="AQ69" s="1"/>
  <c r="AQ75" s="1"/>
  <c r="AU63"/>
  <c r="AU69" s="1"/>
  <c r="AU75" s="1"/>
  <c r="AV63"/>
  <c r="AV69" s="1"/>
  <c r="AV75" s="1"/>
  <c r="AY63"/>
  <c r="AY69" s="1"/>
  <c r="AY75" s="1"/>
  <c r="AZ63"/>
  <c r="AZ69" s="1"/>
  <c r="AZ75" s="1"/>
  <c r="BA63"/>
  <c r="BA69" s="1"/>
  <c r="BA75" s="1"/>
  <c r="BE63"/>
  <c r="BE69" s="1"/>
  <c r="BE75" s="1"/>
  <c r="BF63"/>
  <c r="BF69" s="1"/>
  <c r="BF75" s="1"/>
  <c r="BI63"/>
  <c r="BI69" s="1"/>
  <c r="BI75" s="1"/>
  <c r="CN63"/>
  <c r="CN69" s="1"/>
  <c r="CN75" s="1"/>
  <c r="CO63"/>
  <c r="CO69" s="1"/>
  <c r="CO75" s="1"/>
  <c r="CQ63"/>
  <c r="F63"/>
  <c r="F69" s="1"/>
  <c r="F75" s="1"/>
  <c r="E63"/>
  <c r="E69" s="1"/>
  <c r="E75" s="1"/>
  <c r="E38"/>
  <c r="E37" s="1"/>
  <c r="F38"/>
  <c r="F37" s="1"/>
  <c r="G38"/>
  <c r="G37" s="1"/>
  <c r="H38"/>
  <c r="H37" s="1"/>
  <c r="J38"/>
  <c r="J37" s="1"/>
  <c r="K38"/>
  <c r="K37" s="1"/>
  <c r="L38"/>
  <c r="L37" s="1"/>
  <c r="M38"/>
  <c r="M37" s="1"/>
  <c r="N38"/>
  <c r="P38"/>
  <c r="P37" s="1"/>
  <c r="Q38"/>
  <c r="Q37" s="1"/>
  <c r="R38"/>
  <c r="R37" s="1"/>
  <c r="U38"/>
  <c r="U37" s="1"/>
  <c r="V38"/>
  <c r="V37" s="1"/>
  <c r="W38"/>
  <c r="W37" s="1"/>
  <c r="Z38"/>
  <c r="Z37" s="1"/>
  <c r="AA38"/>
  <c r="AA37" s="1"/>
  <c r="AB38"/>
  <c r="AB37" s="1"/>
  <c r="AE38"/>
  <c r="AE37" s="1"/>
  <c r="AF38"/>
  <c r="AF37" s="1"/>
  <c r="AG38"/>
  <c r="AG37" s="1"/>
  <c r="AJ38"/>
  <c r="AJ37" s="1"/>
  <c r="AK38"/>
  <c r="AK37" s="1"/>
  <c r="AL38"/>
  <c r="AL37" s="1"/>
  <c r="AO38"/>
  <c r="AO37" s="1"/>
  <c r="AP38"/>
  <c r="AQ38"/>
  <c r="AQ37" s="1"/>
  <c r="AT38"/>
  <c r="AT37" s="1"/>
  <c r="AU38"/>
  <c r="AV38"/>
  <c r="AV37" s="1"/>
  <c r="AY38"/>
  <c r="AY37" s="1"/>
  <c r="AZ38"/>
  <c r="AZ37" s="1"/>
  <c r="BA38"/>
  <c r="BA37" s="1"/>
  <c r="BD38"/>
  <c r="BD37" s="1"/>
  <c r="BE38"/>
  <c r="BE37" s="1"/>
  <c r="BF38"/>
  <c r="BF37" s="1"/>
  <c r="BI38"/>
  <c r="BI37" s="1"/>
  <c r="BJ38"/>
  <c r="BJ37" s="1"/>
  <c r="BK38"/>
  <c r="BK37" s="1"/>
  <c r="C38"/>
  <c r="S29"/>
  <c r="S38" s="1"/>
  <c r="BO37"/>
  <c r="BU37"/>
  <c r="BS37"/>
  <c r="CE82"/>
  <c r="CI82" s="1"/>
  <c r="CM82" s="1"/>
  <c r="BP37"/>
  <c r="BR28"/>
  <c r="BV28" s="1"/>
  <c r="CE28" s="1"/>
  <c r="CI28" s="1"/>
  <c r="CM28" s="1"/>
  <c r="BR56"/>
  <c r="BV56" s="1"/>
  <c r="CE56" s="1"/>
  <c r="CI56" s="1"/>
  <c r="CM56" s="1"/>
  <c r="BN37"/>
  <c r="AP37"/>
  <c r="BM33"/>
  <c r="BQ33" s="1"/>
  <c r="BW33" s="1"/>
  <c r="CD33" s="1"/>
  <c r="BR60"/>
  <c r="BV60" s="1"/>
  <c r="CE60" s="1"/>
  <c r="CI60" s="1"/>
  <c r="CM60" s="1"/>
  <c r="BT37"/>
  <c r="S31"/>
  <c r="Y31" s="1"/>
  <c r="AC31" s="1"/>
  <c r="AI31" s="1"/>
  <c r="AM31" s="1"/>
  <c r="AS31" s="1"/>
  <c r="AW31" s="1"/>
  <c r="BC31" s="1"/>
  <c r="BG31" s="1"/>
  <c r="BM31" s="1"/>
  <c r="BQ31" s="1"/>
  <c r="BW31" s="1"/>
  <c r="CD31" s="1"/>
  <c r="BR44"/>
  <c r="BV44" s="1"/>
  <c r="CE44" s="1"/>
  <c r="CI44" s="1"/>
  <c r="CM44" s="1"/>
  <c r="BL66"/>
  <c r="BR66" s="1"/>
  <c r="BV66" s="1"/>
  <c r="CE66" s="1"/>
  <c r="CI66" s="1"/>
  <c r="CM66" s="1"/>
  <c r="Y25"/>
  <c r="AC25" s="1"/>
  <c r="AI25" s="1"/>
  <c r="AM25" s="1"/>
  <c r="AS25" s="1"/>
  <c r="AW25" s="1"/>
  <c r="BC25" s="1"/>
  <c r="BG25" s="1"/>
  <c r="BM25" s="1"/>
  <c r="BQ25" s="1"/>
  <c r="BW25" s="1"/>
  <c r="CD25" s="1"/>
  <c r="AU37"/>
  <c r="E67" i="11"/>
  <c r="I63" i="2" l="1"/>
  <c r="CL25"/>
  <c r="CP25" s="1"/>
  <c r="D6" i="13" s="1"/>
  <c r="J6" s="1"/>
  <c r="CR25" i="2"/>
  <c r="CL79"/>
  <c r="CP79" s="1"/>
  <c r="CR79"/>
  <c r="E63" i="11" s="1"/>
  <c r="CQ37" i="2"/>
  <c r="CL86"/>
  <c r="CR86"/>
  <c r="CL88"/>
  <c r="CR88"/>
  <c r="E69" i="11" s="1"/>
  <c r="CL55" i="2"/>
  <c r="CR55"/>
  <c r="CL53"/>
  <c r="CR53"/>
  <c r="CL51"/>
  <c r="CR51"/>
  <c r="E46" i="11" s="1"/>
  <c r="CL65" i="2"/>
  <c r="CR65"/>
  <c r="CL66"/>
  <c r="CR66"/>
  <c r="CL58"/>
  <c r="CR58"/>
  <c r="E53" i="11" s="1"/>
  <c r="CL78" i="2"/>
  <c r="CR78"/>
  <c r="E62" i="11" s="1"/>
  <c r="CL48" i="2"/>
  <c r="CL42"/>
  <c r="CL27"/>
  <c r="CR27"/>
  <c r="CL45"/>
  <c r="CR45"/>
  <c r="CL57"/>
  <c r="CP57" s="1"/>
  <c r="D34" i="13" s="1"/>
  <c r="CR57" i="2"/>
  <c r="CL61"/>
  <c r="CR61"/>
  <c r="CL80"/>
  <c r="CR80"/>
  <c r="E64" i="11" s="1"/>
  <c r="CL77" i="2"/>
  <c r="CR77"/>
  <c r="E61" i="11" s="1"/>
  <c r="CL47" i="2"/>
  <c r="CP47" s="1"/>
  <c r="D24" i="13" s="1"/>
  <c r="CR47" i="2"/>
  <c r="CL28"/>
  <c r="CR28"/>
  <c r="E28" i="11" s="1"/>
  <c r="CL82" i="2"/>
  <c r="CP82" s="1"/>
  <c r="D54" i="13" s="1"/>
  <c r="CR82" i="2"/>
  <c r="E65" i="11" s="1"/>
  <c r="CL44" i="2"/>
  <c r="CR44"/>
  <c r="CL54"/>
  <c r="CR54"/>
  <c r="CL52"/>
  <c r="CR52"/>
  <c r="E47" i="11" s="1"/>
  <c r="CL50" i="2"/>
  <c r="CR50"/>
  <c r="E45" i="11" s="1"/>
  <c r="CL60" i="2"/>
  <c r="CR60"/>
  <c r="CL56"/>
  <c r="CR56"/>
  <c r="CL43"/>
  <c r="CR43"/>
  <c r="E38" i="11" s="1"/>
  <c r="CL32" i="2"/>
  <c r="CR32"/>
  <c r="CL26"/>
  <c r="CR26"/>
  <c r="E26" i="11" s="1"/>
  <c r="CL30" i="2"/>
  <c r="CP30" s="1"/>
  <c r="D11" i="13" s="1"/>
  <c r="CR30" i="2"/>
  <c r="CL31"/>
  <c r="CR31"/>
  <c r="CL33"/>
  <c r="CP33" s="1"/>
  <c r="CR33"/>
  <c r="CL87"/>
  <c r="CR87"/>
  <c r="CL67"/>
  <c r="CR67"/>
  <c r="CL59"/>
  <c r="CR59"/>
  <c r="E54" i="11" s="1"/>
  <c r="CL49" i="2"/>
  <c r="CP49" s="1"/>
  <c r="D26" i="13" s="1"/>
  <c r="CR49" i="2"/>
  <c r="E44" i="11" s="1"/>
  <c r="CL46" i="2"/>
  <c r="CP46" s="1"/>
  <c r="D23" i="13" s="1"/>
  <c r="CR46" i="2"/>
  <c r="E41" i="11" s="1"/>
  <c r="N36" i="2"/>
  <c r="N37" s="1"/>
  <c r="O24"/>
  <c r="O36" s="1"/>
  <c r="O37" s="1"/>
  <c r="I36"/>
  <c r="K69"/>
  <c r="K75" s="1"/>
  <c r="I38"/>
  <c r="Y29"/>
  <c r="X29"/>
  <c r="T38"/>
  <c r="E60" i="11"/>
  <c r="E58"/>
  <c r="E59"/>
  <c r="AH42" i="2"/>
  <c r="AN42" s="1"/>
  <c r="AR42" s="1"/>
  <c r="AX42" s="1"/>
  <c r="BB42" s="1"/>
  <c r="BH42" s="1"/>
  <c r="BL42" s="1"/>
  <c r="BR42" s="1"/>
  <c r="BV42" s="1"/>
  <c r="CE42" s="1"/>
  <c r="CI42" s="1"/>
  <c r="CM42" s="1"/>
  <c r="AD63"/>
  <c r="E27" i="11"/>
  <c r="E52"/>
  <c r="CP78" i="2"/>
  <c r="CJ69"/>
  <c r="CJ75" s="1"/>
  <c r="AJ69"/>
  <c r="AJ75" s="1"/>
  <c r="E49" i="11"/>
  <c r="BP69" i="2"/>
  <c r="BP75" s="1"/>
  <c r="BS69"/>
  <c r="BS75" s="1"/>
  <c r="Z69"/>
  <c r="Z75" s="1"/>
  <c r="E33" i="11"/>
  <c r="CP32" i="2"/>
  <c r="D13" i="13" s="1"/>
  <c r="CP26" i="2"/>
  <c r="D7" i="13" s="1"/>
  <c r="E56" i="11"/>
  <c r="E25"/>
  <c r="E39"/>
  <c r="CP44" i="2"/>
  <c r="D21" i="13" s="1"/>
  <c r="CP31" i="2"/>
  <c r="E31" i="11"/>
  <c r="CP59" i="2"/>
  <c r="D36" i="13" s="1"/>
  <c r="CP45" i="2"/>
  <c r="D22" i="13" s="1"/>
  <c r="E40" i="11"/>
  <c r="CP86" i="2"/>
  <c r="E42" i="11"/>
  <c r="E68"/>
  <c r="AH63" i="2"/>
  <c r="AN48"/>
  <c r="CP28"/>
  <c r="D9" i="13" s="1"/>
  <c r="E32" i="11"/>
  <c r="T63" i="2"/>
  <c r="X63"/>
  <c r="CP27"/>
  <c r="D8" i="13" s="1"/>
  <c r="CP77" i="2"/>
  <c r="E51" i="11"/>
  <c r="CP88" i="2"/>
  <c r="BH41"/>
  <c r="CP61"/>
  <c r="D38" i="13" s="1"/>
  <c r="CP66" i="2"/>
  <c r="D42" i="13" s="1"/>
  <c r="CP67" i="2"/>
  <c r="D43" i="13" s="1"/>
  <c r="CP56" i="2"/>
  <c r="D33" i="13" s="1"/>
  <c r="CP58" i="2"/>
  <c r="D35" i="13" s="1"/>
  <c r="CQ69" i="2"/>
  <c r="E50" i="11"/>
  <c r="E48"/>
  <c r="CP87" i="2"/>
  <c r="CP55"/>
  <c r="D32" i="13" s="1"/>
  <c r="CP54" i="2"/>
  <c r="D31" i="13" s="1"/>
  <c r="CP53" i="2"/>
  <c r="D30" i="13" s="1"/>
  <c r="CP52" i="2"/>
  <c r="D29" i="13" s="1"/>
  <c r="CP51" i="2"/>
  <c r="D28" i="13" s="1"/>
  <c r="CP50" i="2"/>
  <c r="D27" i="13" s="1"/>
  <c r="CP80" i="2"/>
  <c r="N63"/>
  <c r="E57" i="11"/>
  <c r="CP65" i="2"/>
  <c r="D41" i="13" s="1"/>
  <c r="T24" i="2"/>
  <c r="T36" s="1"/>
  <c r="CP60"/>
  <c r="D37" i="13" s="1"/>
  <c r="E55" i="11"/>
  <c r="CP43" i="2"/>
  <c r="D20" i="13" s="1"/>
  <c r="O63" i="2"/>
  <c r="S41"/>
  <c r="S24"/>
  <c r="S36" s="1"/>
  <c r="CN37"/>
  <c r="E30" i="11"/>
  <c r="BD69" i="2"/>
  <c r="BD75" s="1"/>
  <c r="BK69"/>
  <c r="BK75" s="1"/>
  <c r="BT69"/>
  <c r="BT75" s="1"/>
  <c r="BJ69"/>
  <c r="BJ75" s="1"/>
  <c r="BU69"/>
  <c r="BU75" s="1"/>
  <c r="I20" i="13" l="1"/>
  <c r="H20"/>
  <c r="J20"/>
  <c r="H27"/>
  <c r="J27"/>
  <c r="I27"/>
  <c r="J31"/>
  <c r="I31"/>
  <c r="H31"/>
  <c r="J43"/>
  <c r="I43"/>
  <c r="H43"/>
  <c r="I23"/>
  <c r="J23"/>
  <c r="H23"/>
  <c r="J33"/>
  <c r="I33"/>
  <c r="H33"/>
  <c r="J8"/>
  <c r="H8"/>
  <c r="I8"/>
  <c r="I9"/>
  <c r="J9"/>
  <c r="H9"/>
  <c r="J30"/>
  <c r="I30"/>
  <c r="H30"/>
  <c r="I36"/>
  <c r="H36"/>
  <c r="J36"/>
  <c r="I37"/>
  <c r="H37"/>
  <c r="J37"/>
  <c r="I29"/>
  <c r="H29"/>
  <c r="J29"/>
  <c r="H35"/>
  <c r="J35"/>
  <c r="I35"/>
  <c r="I22"/>
  <c r="J22"/>
  <c r="H22"/>
  <c r="I21"/>
  <c r="J21"/>
  <c r="H21"/>
  <c r="I7"/>
  <c r="J7"/>
  <c r="H7"/>
  <c r="H26"/>
  <c r="J26"/>
  <c r="I26"/>
  <c r="F54"/>
  <c r="G54"/>
  <c r="J54"/>
  <c r="J56" s="1"/>
  <c r="I54"/>
  <c r="I56" s="1"/>
  <c r="H54"/>
  <c r="J24"/>
  <c r="H24"/>
  <c r="I24"/>
  <c r="H34"/>
  <c r="J34"/>
  <c r="I34"/>
  <c r="I28"/>
  <c r="H28"/>
  <c r="J28"/>
  <c r="J32"/>
  <c r="I32"/>
  <c r="H32"/>
  <c r="J42"/>
  <c r="I42"/>
  <c r="H42"/>
  <c r="I38"/>
  <c r="J38"/>
  <c r="H38"/>
  <c r="D14"/>
  <c r="J14"/>
  <c r="T14"/>
  <c r="N14"/>
  <c r="U14"/>
  <c r="V14"/>
  <c r="X14"/>
  <c r="R14"/>
  <c r="Y14"/>
  <c r="G14"/>
  <c r="K14"/>
  <c r="L14"/>
  <c r="O14"/>
  <c r="M14"/>
  <c r="I14"/>
  <c r="H14"/>
  <c r="S14"/>
  <c r="P14"/>
  <c r="W14"/>
  <c r="Q14"/>
  <c r="F14"/>
  <c r="I41"/>
  <c r="J41"/>
  <c r="J44" s="1"/>
  <c r="H41"/>
  <c r="I11"/>
  <c r="J11"/>
  <c r="H11"/>
  <c r="D12"/>
  <c r="P12"/>
  <c r="X12"/>
  <c r="M12"/>
  <c r="M16" s="1"/>
  <c r="M50" s="1"/>
  <c r="M52" s="1"/>
  <c r="G12"/>
  <c r="I12"/>
  <c r="F12"/>
  <c r="K12"/>
  <c r="S12"/>
  <c r="S16" s="1"/>
  <c r="S50" s="1"/>
  <c r="S52" s="1"/>
  <c r="J12"/>
  <c r="V12"/>
  <c r="V16" s="1"/>
  <c r="V50" s="1"/>
  <c r="V52" s="1"/>
  <c r="L12"/>
  <c r="T12"/>
  <c r="O12"/>
  <c r="O16" s="1"/>
  <c r="O50" s="1"/>
  <c r="O52" s="1"/>
  <c r="W12"/>
  <c r="N12"/>
  <c r="N16" s="1"/>
  <c r="N50" s="1"/>
  <c r="N52" s="1"/>
  <c r="R12"/>
  <c r="R16" s="1"/>
  <c r="R50" s="1"/>
  <c r="R52" s="1"/>
  <c r="Q12"/>
  <c r="Q16" s="1"/>
  <c r="Q50" s="1"/>
  <c r="Q52" s="1"/>
  <c r="U12"/>
  <c r="U16" s="1"/>
  <c r="U50" s="1"/>
  <c r="U52" s="1"/>
  <c r="Y12"/>
  <c r="Y16" s="1"/>
  <c r="Y50" s="1"/>
  <c r="Y52" s="1"/>
  <c r="H12"/>
  <c r="H6"/>
  <c r="I6"/>
  <c r="G43"/>
  <c r="F43"/>
  <c r="G42"/>
  <c r="F42"/>
  <c r="G41"/>
  <c r="F41"/>
  <c r="G38"/>
  <c r="F38"/>
  <c r="G37"/>
  <c r="F37"/>
  <c r="G36"/>
  <c r="F36"/>
  <c r="G35"/>
  <c r="F35"/>
  <c r="G34"/>
  <c r="F34"/>
  <c r="G33"/>
  <c r="F33"/>
  <c r="G32"/>
  <c r="F32"/>
  <c r="G31"/>
  <c r="F31"/>
  <c r="F30"/>
  <c r="G30"/>
  <c r="G29"/>
  <c r="F29"/>
  <c r="G28"/>
  <c r="F28"/>
  <c r="G27"/>
  <c r="F27"/>
  <c r="G26"/>
  <c r="F26"/>
  <c r="G24"/>
  <c r="F24"/>
  <c r="G23"/>
  <c r="F23"/>
  <c r="G22"/>
  <c r="F22"/>
  <c r="G21"/>
  <c r="F21"/>
  <c r="G20"/>
  <c r="F20"/>
  <c r="G11"/>
  <c r="F11"/>
  <c r="G9"/>
  <c r="F9"/>
  <c r="G8"/>
  <c r="F8"/>
  <c r="G7"/>
  <c r="F7"/>
  <c r="G6"/>
  <c r="F6"/>
  <c r="D56"/>
  <c r="F56"/>
  <c r="H56"/>
  <c r="G56"/>
  <c r="CP42" i="2"/>
  <c r="D19" i="13" s="1"/>
  <c r="CR42" i="2"/>
  <c r="E37" i="11" s="1"/>
  <c r="I37" i="2"/>
  <c r="CQ75"/>
  <c r="Y38"/>
  <c r="AC29"/>
  <c r="X38"/>
  <c r="AD29"/>
  <c r="K44" i="13"/>
  <c r="I44"/>
  <c r="L44"/>
  <c r="H44"/>
  <c r="D44"/>
  <c r="T37" i="2"/>
  <c r="X24"/>
  <c r="X36" s="1"/>
  <c r="BL41"/>
  <c r="AR48"/>
  <c r="AN63"/>
  <c r="S63"/>
  <c r="Y41"/>
  <c r="S37"/>
  <c r="Y24"/>
  <c r="Y36" s="1"/>
  <c r="O69"/>
  <c r="O75" s="1"/>
  <c r="N69"/>
  <c r="N75" s="1"/>
  <c r="I69"/>
  <c r="I75" s="1"/>
  <c r="J19" i="13" l="1"/>
  <c r="H19"/>
  <c r="I19"/>
  <c r="W16"/>
  <c r="W50" s="1"/>
  <c r="W52" s="1"/>
  <c r="X16"/>
  <c r="X50" s="1"/>
  <c r="X52" s="1"/>
  <c r="T16"/>
  <c r="T50" s="1"/>
  <c r="T52" s="1"/>
  <c r="P16"/>
  <c r="P50" s="1"/>
  <c r="P52" s="1"/>
  <c r="F44"/>
  <c r="G44"/>
  <c r="G19"/>
  <c r="F19"/>
  <c r="E93" i="14"/>
  <c r="F93" s="1"/>
  <c r="E89"/>
  <c r="F89" s="1"/>
  <c r="E85"/>
  <c r="F85" s="1"/>
  <c r="E81"/>
  <c r="F81" s="1"/>
  <c r="E77"/>
  <c r="F77" s="1"/>
  <c r="E92"/>
  <c r="F92" s="1"/>
  <c r="E88"/>
  <c r="F88" s="1"/>
  <c r="E84"/>
  <c r="F84" s="1"/>
  <c r="E80"/>
  <c r="F80" s="1"/>
  <c r="E76"/>
  <c r="F76" s="1"/>
  <c r="E91"/>
  <c r="F91" s="1"/>
  <c r="E87"/>
  <c r="F87" s="1"/>
  <c r="E83"/>
  <c r="F83" s="1"/>
  <c r="E79"/>
  <c r="F79" s="1"/>
  <c r="E75"/>
  <c r="E94"/>
  <c r="F94" s="1"/>
  <c r="E90"/>
  <c r="F90" s="1"/>
  <c r="E86"/>
  <c r="F86" s="1"/>
  <c r="E82"/>
  <c r="F82" s="1"/>
  <c r="E78"/>
  <c r="F78" s="1"/>
  <c r="AC38" i="2"/>
  <c r="AI29"/>
  <c r="AD38"/>
  <c r="AH29"/>
  <c r="Y63"/>
  <c r="AC41"/>
  <c r="BR41"/>
  <c r="T69"/>
  <c r="T75" s="1"/>
  <c r="Y37"/>
  <c r="AC24"/>
  <c r="AC36" s="1"/>
  <c r="S69"/>
  <c r="S75" s="1"/>
  <c r="AR63"/>
  <c r="AX48"/>
  <c r="AD24"/>
  <c r="AD36" s="1"/>
  <c r="F75" i="14" l="1"/>
  <c r="E95"/>
  <c r="AM29" i="2"/>
  <c r="AI38"/>
  <c r="AH38"/>
  <c r="AN29"/>
  <c r="AH24"/>
  <c r="AH36" s="1"/>
  <c r="BB48"/>
  <c r="AX63"/>
  <c r="BV41"/>
  <c r="CE41" s="1"/>
  <c r="Y69"/>
  <c r="Y75" s="1"/>
  <c r="X37"/>
  <c r="X69"/>
  <c r="X75" s="1"/>
  <c r="AC37"/>
  <c r="AI24"/>
  <c r="AI36" s="1"/>
  <c r="AC63"/>
  <c r="AI41"/>
  <c r="CI41" l="1"/>
  <c r="AM38"/>
  <c r="AS29"/>
  <c r="AC69"/>
  <c r="AC75" s="1"/>
  <c r="AR29"/>
  <c r="AN38"/>
  <c r="BH48"/>
  <c r="BB63"/>
  <c r="AD37"/>
  <c r="AD69"/>
  <c r="AD75" s="1"/>
  <c r="AI63"/>
  <c r="AM41"/>
  <c r="AI37"/>
  <c r="AM24"/>
  <c r="AM36" s="1"/>
  <c r="AN24"/>
  <c r="AN36" s="1"/>
  <c r="CM41" l="1"/>
  <c r="AW29"/>
  <c r="AS38"/>
  <c r="AX29"/>
  <c r="AR38"/>
  <c r="AR24"/>
  <c r="AR36" s="1"/>
  <c r="AI69"/>
  <c r="AI75" s="1"/>
  <c r="BL48"/>
  <c r="BH63"/>
  <c r="AH37"/>
  <c r="AH69"/>
  <c r="AH75" s="1"/>
  <c r="AM37"/>
  <c r="AS24"/>
  <c r="AS36" s="1"/>
  <c r="AM63"/>
  <c r="AS41"/>
  <c r="BC29" l="1"/>
  <c r="AW38"/>
  <c r="AM69"/>
  <c r="AM75" s="1"/>
  <c r="BB29"/>
  <c r="AX38"/>
  <c r="AN37"/>
  <c r="AN69"/>
  <c r="AN75" s="1"/>
  <c r="AS63"/>
  <c r="AW41"/>
  <c r="AS37"/>
  <c r="AW24"/>
  <c r="AW36" s="1"/>
  <c r="BR48"/>
  <c r="BL63"/>
  <c r="AX24"/>
  <c r="AX36" s="1"/>
  <c r="BG29" l="1"/>
  <c r="BC38"/>
  <c r="BB38"/>
  <c r="BH29"/>
  <c r="BB24"/>
  <c r="BB36" s="1"/>
  <c r="AW37"/>
  <c r="BC24"/>
  <c r="BC36" s="1"/>
  <c r="AW63"/>
  <c r="BC41"/>
  <c r="AR37"/>
  <c r="AR69"/>
  <c r="AR75" s="1"/>
  <c r="BV48"/>
  <c r="CE48" s="1"/>
  <c r="BR63"/>
  <c r="AS69"/>
  <c r="AS75" s="1"/>
  <c r="CI48" l="1"/>
  <c r="CR48" s="1"/>
  <c r="E43" i="11" s="1"/>
  <c r="CE63" i="2"/>
  <c r="BM29"/>
  <c r="BG38"/>
  <c r="AW69"/>
  <c r="AW75" s="1"/>
  <c r="BH38"/>
  <c r="BL29"/>
  <c r="BV63"/>
  <c r="BC63"/>
  <c r="BG41"/>
  <c r="BC37"/>
  <c r="BG24"/>
  <c r="BG36" s="1"/>
  <c r="AX37"/>
  <c r="AX69"/>
  <c r="AX75" s="1"/>
  <c r="BH24"/>
  <c r="BH36" s="1"/>
  <c r="L51" i="13" l="1"/>
  <c r="K51"/>
  <c r="CM48" i="2"/>
  <c r="CI63"/>
  <c r="BM38"/>
  <c r="BQ29"/>
  <c r="BW29" s="1"/>
  <c r="BR29"/>
  <c r="BL38"/>
  <c r="BL24"/>
  <c r="BL36" s="1"/>
  <c r="BC69"/>
  <c r="BC75" s="1"/>
  <c r="CP48"/>
  <c r="D25" i="13" s="1"/>
  <c r="CM63" i="2"/>
  <c r="BB37"/>
  <c r="BB69"/>
  <c r="BB75" s="1"/>
  <c r="BG37"/>
  <c r="BM24"/>
  <c r="BM36" s="1"/>
  <c r="BG63"/>
  <c r="BM41"/>
  <c r="J25" i="13" l="1"/>
  <c r="I25"/>
  <c r="H25"/>
  <c r="G25"/>
  <c r="F25"/>
  <c r="CD29" i="2"/>
  <c r="BW38"/>
  <c r="BQ38"/>
  <c r="BG69"/>
  <c r="BG75" s="1"/>
  <c r="BR38"/>
  <c r="BV29"/>
  <c r="CE29" s="1"/>
  <c r="BM63"/>
  <c r="BQ41"/>
  <c r="BW41" s="1"/>
  <c r="BM37"/>
  <c r="BQ24"/>
  <c r="BH37"/>
  <c r="BH69"/>
  <c r="BH75" s="1"/>
  <c r="BR24"/>
  <c r="BR36" s="1"/>
  <c r="BQ36" l="1"/>
  <c r="BQ37" s="1"/>
  <c r="BW24"/>
  <c r="CE38"/>
  <c r="CI29"/>
  <c r="CR29" s="1"/>
  <c r="BW63"/>
  <c r="CD41"/>
  <c r="CR41" s="1"/>
  <c r="CD38"/>
  <c r="CL29"/>
  <c r="CL38" s="1"/>
  <c r="BV38"/>
  <c r="E29" i="11"/>
  <c r="BV24" i="2"/>
  <c r="BM69"/>
  <c r="BM75" s="1"/>
  <c r="BL37"/>
  <c r="BL69"/>
  <c r="BL75" s="1"/>
  <c r="BQ63"/>
  <c r="E36" i="11"/>
  <c r="CD24" i="2" l="1"/>
  <c r="BW36"/>
  <c r="BW37" s="1"/>
  <c r="CI38"/>
  <c r="CR38" s="1"/>
  <c r="CM29"/>
  <c r="CM38" s="1"/>
  <c r="CP38" s="1"/>
  <c r="BV36"/>
  <c r="CE24"/>
  <c r="CD63"/>
  <c r="CR63" s="1"/>
  <c r="CL41"/>
  <c r="CP41" s="1"/>
  <c r="D18" i="13" s="1"/>
  <c r="BQ69" i="2"/>
  <c r="BQ75" s="1"/>
  <c r="BR37"/>
  <c r="BR69"/>
  <c r="BR75" s="1"/>
  <c r="I18" i="13" l="1"/>
  <c r="I39" s="1"/>
  <c r="J18"/>
  <c r="H18"/>
  <c r="G18"/>
  <c r="G39" s="1"/>
  <c r="F18"/>
  <c r="F39" s="1"/>
  <c r="CL63" i="2"/>
  <c r="CP63" s="1"/>
  <c r="CP29"/>
  <c r="D10" i="13" s="1"/>
  <c r="BW69" i="2"/>
  <c r="BW75" s="1"/>
  <c r="CI24"/>
  <c r="CR24" s="1"/>
  <c r="E24" i="11" s="1"/>
  <c r="CE36" i="2"/>
  <c r="CD36"/>
  <c r="CL24"/>
  <c r="K39" i="13"/>
  <c r="J39"/>
  <c r="L39"/>
  <c r="H39"/>
  <c r="D39"/>
  <c r="BV37" i="2"/>
  <c r="BV69"/>
  <c r="BV75" s="1"/>
  <c r="I10" i="13" l="1"/>
  <c r="I51" s="1"/>
  <c r="H10"/>
  <c r="H51" s="1"/>
  <c r="J10"/>
  <c r="J51" s="1"/>
  <c r="G10"/>
  <c r="G51" s="1"/>
  <c r="F10"/>
  <c r="F51" s="1"/>
  <c r="D51"/>
  <c r="CD37" i="2"/>
  <c r="CE37"/>
  <c r="CE69"/>
  <c r="CE75" s="1"/>
  <c r="CI36"/>
  <c r="CI69" s="1"/>
  <c r="CI75" s="1"/>
  <c r="CM24"/>
  <c r="CM36" s="1"/>
  <c r="CL36"/>
  <c r="CP24"/>
  <c r="CD69"/>
  <c r="E54" i="14" l="1"/>
  <c r="E65"/>
  <c r="E61"/>
  <c r="E57"/>
  <c r="E53"/>
  <c r="E49"/>
  <c r="E64"/>
  <c r="E60"/>
  <c r="E56"/>
  <c r="E52"/>
  <c r="E48"/>
  <c r="E63"/>
  <c r="E59"/>
  <c r="E55"/>
  <c r="E51"/>
  <c r="E47"/>
  <c r="E66"/>
  <c r="E62"/>
  <c r="E58"/>
  <c r="E50"/>
  <c r="L16" i="13"/>
  <c r="L50" s="1"/>
  <c r="L52" s="1"/>
  <c r="K16"/>
  <c r="K50" s="1"/>
  <c r="K52" s="1"/>
  <c r="CR36" i="2"/>
  <c r="CD75"/>
  <c r="CR75" s="1"/>
  <c r="CR69"/>
  <c r="CP36"/>
  <c r="CP69" s="1"/>
  <c r="CP75" s="1"/>
  <c r="D5" i="13"/>
  <c r="CI37" i="2"/>
  <c r="CR37" s="1"/>
  <c r="CL37"/>
  <c r="CL69"/>
  <c r="CL75" s="1"/>
  <c r="CM37"/>
  <c r="CM69"/>
  <c r="CM75" s="1"/>
  <c r="I5" i="13" l="1"/>
  <c r="I16" s="1"/>
  <c r="I50" s="1"/>
  <c r="I52" s="1"/>
  <c r="J5"/>
  <c r="J16" s="1"/>
  <c r="J50" s="1"/>
  <c r="J52" s="1"/>
  <c r="H5"/>
  <c r="H16" s="1"/>
  <c r="H50" s="1"/>
  <c r="H52" s="1"/>
  <c r="G5"/>
  <c r="G16" s="1"/>
  <c r="G50" s="1"/>
  <c r="G52" s="1"/>
  <c r="F5"/>
  <c r="F16" s="1"/>
  <c r="F50" s="1"/>
  <c r="E20" i="14" s="1"/>
  <c r="F20" s="1"/>
  <c r="D16" i="13"/>
  <c r="F50" i="14"/>
  <c r="F57"/>
  <c r="F65"/>
  <c r="F53"/>
  <c r="F52"/>
  <c r="F60"/>
  <c r="F63"/>
  <c r="F56"/>
  <c r="F61"/>
  <c r="F66"/>
  <c r="F62"/>
  <c r="F64"/>
  <c r="F59"/>
  <c r="F55"/>
  <c r="F51"/>
  <c r="F58"/>
  <c r="F54"/>
  <c r="F49"/>
  <c r="F48"/>
  <c r="CP37" i="2"/>
  <c r="F52" i="13" l="1"/>
  <c r="E24" i="14"/>
  <c r="F24" s="1"/>
  <c r="E23"/>
  <c r="F23" s="1"/>
  <c r="E21"/>
  <c r="F21" s="1"/>
  <c r="E35"/>
  <c r="F35" s="1"/>
  <c r="E32"/>
  <c r="F32" s="1"/>
  <c r="E34"/>
  <c r="F34" s="1"/>
  <c r="E39"/>
  <c r="F39" s="1"/>
  <c r="E33"/>
  <c r="F33" s="1"/>
  <c r="E27"/>
  <c r="F27" s="1"/>
  <c r="E28"/>
  <c r="F28" s="1"/>
  <c r="E37"/>
  <c r="F37" s="1"/>
  <c r="E25"/>
  <c r="F25" s="1"/>
  <c r="E26"/>
  <c r="F26" s="1"/>
  <c r="E31"/>
  <c r="F31" s="1"/>
  <c r="E36"/>
  <c r="F36" s="1"/>
  <c r="E29"/>
  <c r="F29" s="1"/>
  <c r="E30"/>
  <c r="F30" s="1"/>
  <c r="E22"/>
  <c r="F22" s="1"/>
  <c r="E38"/>
  <c r="F38" s="1"/>
  <c r="D50" i="13"/>
  <c r="D52" s="1"/>
  <c r="E67" i="14"/>
  <c r="F47"/>
  <c r="E40" l="1"/>
</calcChain>
</file>

<file path=xl/sharedStrings.xml><?xml version="1.0" encoding="utf-8"?>
<sst xmlns="http://schemas.openxmlformats.org/spreadsheetml/2006/main" count="450" uniqueCount="312">
  <si>
    <t>Account Number</t>
  </si>
  <si>
    <t>RSVA - Wholesale Market Service Charge</t>
  </si>
  <si>
    <t>RSVA - Retail Transmission Network Charge</t>
  </si>
  <si>
    <t>RSVA - Retail Transmission Connection Charge</t>
  </si>
  <si>
    <t>Retail Cost Variance Account - Retail</t>
  </si>
  <si>
    <t>Retail Cost Variance Account - STR</t>
  </si>
  <si>
    <t>Deferred Rate Impact Amounts</t>
  </si>
  <si>
    <t>Other Deferred Credits</t>
  </si>
  <si>
    <t>Opening Interest Amounts as of Jan-1-05</t>
  </si>
  <si>
    <t>Closing Interest Amounts as of Dec-31-05</t>
  </si>
  <si>
    <t>Closing Principal Balance as of Dec-31-05</t>
  </si>
  <si>
    <t>Closing Principal Balance as of Dec-31-06</t>
  </si>
  <si>
    <t>Opening Interest Amounts as of Jan-1-06</t>
  </si>
  <si>
    <t>Closing Interest Amounts as of Dec-31-06</t>
  </si>
  <si>
    <t>Other Regulatory Assets - Sub-Account - OEB Cost Assessments</t>
  </si>
  <si>
    <t>Other Regulatory Assets - Sub-Account - Pension Contributions</t>
  </si>
  <si>
    <t>Deferred Payments in Lieu of Taxes</t>
  </si>
  <si>
    <t>Misc. Deferred Debits</t>
  </si>
  <si>
    <t>Extra-Ordinary Event Costs</t>
  </si>
  <si>
    <t>Recovery of Regulatory Asset Balances</t>
  </si>
  <si>
    <t>Please describe "other" components of 1508 and add more component lines if necessary.</t>
  </si>
  <si>
    <t>1563 is a contra-account and is not included in the total but is shown on a memo basis.  Account 1562 establishes the obligation to the ratepayer.</t>
  </si>
  <si>
    <t>Claim before Forecasted Transactions</t>
  </si>
  <si>
    <t>Closing Principal Balance as of Dec-31-07</t>
  </si>
  <si>
    <t>Closing Interest Amounts as of Dec-31-07</t>
  </si>
  <si>
    <t>Opening Interest Amounts as of Jan-1-07</t>
  </si>
  <si>
    <t>Closing Principal Balance as of Dec-31-08</t>
  </si>
  <si>
    <t>Opening Interest Amounts as of Jan-1-08</t>
  </si>
  <si>
    <t>Closing Interest Amounts as of Dec-31-08</t>
  </si>
  <si>
    <t>Closing Principal Balance as of Dec-31-09</t>
  </si>
  <si>
    <t>Opening Interest Amounts as of Jan-1-09</t>
  </si>
  <si>
    <t>Closing Interest Amounts as of Dec-31-09</t>
  </si>
  <si>
    <t>Smart Grid Capital Deferral Account</t>
  </si>
  <si>
    <t>Smart Grid OM&amp;A Deferral Account</t>
  </si>
  <si>
    <t>Group 2 Sub-Total</t>
  </si>
  <si>
    <t>The following is not included in the total claim but are included on a memo basis:</t>
  </si>
  <si>
    <t>Closing Principal Balance as of Dec-31-10</t>
  </si>
  <si>
    <t>Opening Interest Amounts as of Jan-1-10</t>
  </si>
  <si>
    <t>Closing Interest Amounts as of Dec-31-10</t>
  </si>
  <si>
    <t>Smart Grid Funding Adder Deferral Account</t>
  </si>
  <si>
    <t>Account Descriptions</t>
  </si>
  <si>
    <t xml:space="preserve">Renewable Generation Connection Funding Adder Deferral Account </t>
  </si>
  <si>
    <t>Interest Jan-1 to Dec-31-05</t>
  </si>
  <si>
    <t>Interest Jan-1 to Dec-31-06</t>
  </si>
  <si>
    <t>Interest Jan-1 to Dec-31-07</t>
  </si>
  <si>
    <t>Interest Jan-1 to Dec-31-08</t>
  </si>
  <si>
    <t>Interest Jan-1 to Dec-31-09</t>
  </si>
  <si>
    <t>Interest Jan-1 to Dec-31-10</t>
  </si>
  <si>
    <t>Total Claim</t>
  </si>
  <si>
    <t>2.1.7 RRR</t>
  </si>
  <si>
    <t>Explanation</t>
  </si>
  <si>
    <t>Board-Approved Disposition during 2005</t>
  </si>
  <si>
    <t>Board-Approved Disposition during 2007</t>
  </si>
  <si>
    <t>Board-Approved Disposition during 2008</t>
  </si>
  <si>
    <t>Board-Approved Disposition during 2009</t>
  </si>
  <si>
    <t>Board-Approved Disposition during 2010</t>
  </si>
  <si>
    <t>Provide supporting statement indicating whether due to denial of costs in 2006 EDR by the Board, 10% transition costs write-off, etc.</t>
  </si>
  <si>
    <t>For RSVA accounts only, report the net variance to the account during the year.  For all other accounts, record the transactions during the year.</t>
  </si>
  <si>
    <t>Please provide explanations for the nature of the adjustments.  If the adjustment relates to previously Board Approved disposed balances, please provide amounts for adjustments and include supporting documentations.</t>
  </si>
  <si>
    <t>Total of Group 1 and Group 2 Accounts (including 1562 and 1592)</t>
  </si>
  <si>
    <t>Group 1 Accounts</t>
  </si>
  <si>
    <t>Group 2 Accounts</t>
  </si>
  <si>
    <t>LV Variance Account</t>
  </si>
  <si>
    <t>RSVA - One-time</t>
  </si>
  <si>
    <t>Renewable Generation Connection Capital Deferral Account</t>
  </si>
  <si>
    <t>Renewable Generation Connection OM&amp;A Deferral Account</t>
  </si>
  <si>
    <t>Board-Approved CDM Variance Account</t>
  </si>
  <si>
    <t>Other Regulatory Assets - Sub-Account - Deferred IFRS Transition Costs</t>
  </si>
  <si>
    <t>Other Regulatory Assets - Sub-Account - Incremental Capital Charges</t>
  </si>
  <si>
    <t>Adjustments Instructed by the Board include deferral/variance account balances moved to Account 1590 as a result of the 2006 EDR and account 1595 during the 2008 EDR and subsequent years as ordered by the Board.</t>
  </si>
  <si>
    <t>PILs and Tax Variance for 2006 and Subsequent Years - Sub-Account HST/OVAT                          Input Tax Credits (ITCs)</t>
  </si>
  <si>
    <t>PILs and Tax Variance for 2006 and Subsequent Years                                                                          (excludes sub-account and contra account below)</t>
  </si>
  <si>
    <t>PILs and Tax Variance for 2006 and Subsequent Years -                                                                       Sub-Account HST/OVAT Contra Account</t>
  </si>
  <si>
    <t>Opening Principal Amounts as of Jan-1-05</t>
  </si>
  <si>
    <t xml:space="preserve">Opening Principal Amounts as of Jan-1-06 </t>
  </si>
  <si>
    <t xml:space="preserve">Opening Principal Amounts as of Jan-1-07 </t>
  </si>
  <si>
    <t xml:space="preserve">Opening Principal Amounts as of Jan-1-08 </t>
  </si>
  <si>
    <t>Opening Principal Amounts as of Jan-1-09</t>
  </si>
  <si>
    <t>Opening Principal Amounts as of Jan-1-10</t>
  </si>
  <si>
    <t>For all Board-Approved dispositions, please ensure that the disposition amount has the same sign (e.g: debit balances are to have a positive figure and credit balance are to have a negative figure) as per the related Board decision.</t>
  </si>
  <si>
    <t>Opening Principal Amounts as of Jan-1-11</t>
  </si>
  <si>
    <t>Board-Approved Disposition during 2011</t>
  </si>
  <si>
    <t>Closing Principal Balance as of Dec-31-11</t>
  </si>
  <si>
    <t>Opening Interest Amounts as of Jan-1-11</t>
  </si>
  <si>
    <t>Interest Jan-1 to Dec-31-11</t>
  </si>
  <si>
    <t>Closing Interest Amounts as of Dec-31-11</t>
  </si>
  <si>
    <t>Other Regulatory Assets - Sub-Account - Financial Assistance Payment and Recovery Carrying Charges</t>
  </si>
  <si>
    <t>As per the January 6, 2011 Letter from the Board, regarding the implementation of the Ontario Clean Energy Benefit:</t>
  </si>
  <si>
    <t>balances in "Sub account Financial Assistance Payment and Recovery Variance - Ontario Clean Energy Benefit Act" will be addressed through the monthly settlement process with the IESO or the host distributor, as applicable.</t>
  </si>
  <si>
    <r>
      <t xml:space="preserve">Board-Approved Disposition during 2006  </t>
    </r>
    <r>
      <rPr>
        <b/>
        <vertAlign val="superscript"/>
        <sz val="10"/>
        <rFont val="Book Antiqua"/>
        <family val="1"/>
      </rPr>
      <t>1, 1A</t>
    </r>
  </si>
  <si>
    <t>1A</t>
  </si>
  <si>
    <r>
      <t xml:space="preserve">Adjustments during 2005 - other </t>
    </r>
    <r>
      <rPr>
        <b/>
        <vertAlign val="superscript"/>
        <sz val="10"/>
        <rFont val="Book Antiqua"/>
        <family val="1"/>
      </rPr>
      <t>2</t>
    </r>
  </si>
  <si>
    <r>
      <t xml:space="preserve">Adjustments during 2006 - other </t>
    </r>
    <r>
      <rPr>
        <b/>
        <vertAlign val="superscript"/>
        <sz val="10"/>
        <rFont val="Book Antiqua"/>
        <family val="1"/>
      </rPr>
      <t>2</t>
    </r>
  </si>
  <si>
    <r>
      <t xml:space="preserve">Adjustments during 2007 - other </t>
    </r>
    <r>
      <rPr>
        <b/>
        <vertAlign val="superscript"/>
        <sz val="10"/>
        <rFont val="Book Antiqua"/>
        <family val="1"/>
      </rPr>
      <t>2</t>
    </r>
  </si>
  <si>
    <r>
      <t xml:space="preserve">Adjustments during 2008 - other </t>
    </r>
    <r>
      <rPr>
        <b/>
        <vertAlign val="superscript"/>
        <sz val="10"/>
        <rFont val="Book Antiqua"/>
        <family val="1"/>
      </rPr>
      <t>2</t>
    </r>
  </si>
  <si>
    <r>
      <t xml:space="preserve">Adjustments during 2009 - other </t>
    </r>
    <r>
      <rPr>
        <b/>
        <vertAlign val="superscript"/>
        <sz val="10"/>
        <rFont val="Book Antiqua"/>
        <family val="1"/>
      </rPr>
      <t>2</t>
    </r>
  </si>
  <si>
    <r>
      <t xml:space="preserve">Adjustments during 2010 - other </t>
    </r>
    <r>
      <rPr>
        <b/>
        <vertAlign val="superscript"/>
        <sz val="10"/>
        <rFont val="Book Antiqua"/>
        <family val="1"/>
      </rPr>
      <t>2</t>
    </r>
  </si>
  <si>
    <r>
      <t xml:space="preserve">Adjustments during 2011 - other </t>
    </r>
    <r>
      <rPr>
        <b/>
        <vertAlign val="superscript"/>
        <sz val="10"/>
        <rFont val="Book Antiqua"/>
        <family val="1"/>
      </rPr>
      <t>2</t>
    </r>
  </si>
  <si>
    <r>
      <t xml:space="preserve">Transactions Debit / (Credit) during 2005 excluding interest and adjustments </t>
    </r>
    <r>
      <rPr>
        <b/>
        <vertAlign val="superscript"/>
        <sz val="10"/>
        <rFont val="Book Antiqua"/>
        <family val="1"/>
      </rPr>
      <t>3</t>
    </r>
  </si>
  <si>
    <r>
      <t xml:space="preserve">Transactions Debit / (Credit) during 2006 excluding interest and adjustments </t>
    </r>
    <r>
      <rPr>
        <b/>
        <vertAlign val="superscript"/>
        <sz val="10"/>
        <rFont val="Book Antiqua"/>
        <family val="1"/>
      </rPr>
      <t>3</t>
    </r>
  </si>
  <si>
    <r>
      <t xml:space="preserve">Transactions Debit / (Credit) during 2007 excluding interest and adjustments </t>
    </r>
    <r>
      <rPr>
        <b/>
        <vertAlign val="superscript"/>
        <sz val="10"/>
        <rFont val="Book Antiqua"/>
        <family val="1"/>
      </rPr>
      <t>3</t>
    </r>
  </si>
  <si>
    <r>
      <t xml:space="preserve">Transactions Debit / (Credit) during 2008 excluding interest and adjustments </t>
    </r>
    <r>
      <rPr>
        <b/>
        <vertAlign val="superscript"/>
        <sz val="10"/>
        <rFont val="Book Antiqua"/>
        <family val="1"/>
      </rPr>
      <t>3</t>
    </r>
  </si>
  <si>
    <r>
      <t xml:space="preserve">Transactions Debit / (Credit) during 2009 excluding interest and adjustments </t>
    </r>
    <r>
      <rPr>
        <b/>
        <vertAlign val="superscript"/>
        <sz val="10"/>
        <rFont val="Book Antiqua"/>
        <family val="1"/>
      </rPr>
      <t>3</t>
    </r>
  </si>
  <si>
    <r>
      <t xml:space="preserve">Transactions Debit / (Credit) during 2010 excluding interest and adjustments </t>
    </r>
    <r>
      <rPr>
        <b/>
        <vertAlign val="superscript"/>
        <sz val="10"/>
        <rFont val="Book Antiqua"/>
        <family val="1"/>
      </rPr>
      <t>3</t>
    </r>
  </si>
  <si>
    <r>
      <t xml:space="preserve">Transactions Debit / (Credit) during 2011 excluding interest and adjustments </t>
    </r>
    <r>
      <rPr>
        <b/>
        <vertAlign val="superscript"/>
        <sz val="10"/>
        <rFont val="Book Antiqua"/>
        <family val="1"/>
      </rPr>
      <t>3</t>
    </r>
  </si>
  <si>
    <r>
      <t xml:space="preserve">Other Regulatory Assets - Sub-Account - Other </t>
    </r>
    <r>
      <rPr>
        <vertAlign val="superscript"/>
        <sz val="11"/>
        <rFont val="Arial"/>
        <family val="2"/>
      </rPr>
      <t>4</t>
    </r>
  </si>
  <si>
    <r>
      <t xml:space="preserve">Deferred PILs Contra Account </t>
    </r>
    <r>
      <rPr>
        <vertAlign val="superscript"/>
        <sz val="11"/>
        <rFont val="Arial"/>
        <family val="2"/>
      </rPr>
      <t>5</t>
    </r>
  </si>
  <si>
    <r>
      <t>Other Regulatory Assets - Sub-Account - Financial Assistance Payment and Recovery Variance - Ontario Clean Energy Benefit Act</t>
    </r>
    <r>
      <rPr>
        <vertAlign val="superscript"/>
        <sz val="11"/>
        <rFont val="Arial"/>
        <family val="2"/>
      </rPr>
      <t>8</t>
    </r>
  </si>
  <si>
    <r>
      <t>Disposition and Recovery of Regulatory Balances</t>
    </r>
    <r>
      <rPr>
        <vertAlign val="superscript"/>
        <sz val="11"/>
        <rFont val="Arial"/>
        <family val="2"/>
      </rPr>
      <t>7</t>
    </r>
  </si>
  <si>
    <r>
      <t>Disposition and Recovery/Refund of Regulatory Balances (2008)</t>
    </r>
    <r>
      <rPr>
        <vertAlign val="superscript"/>
        <sz val="11"/>
        <rFont val="Arial"/>
        <family val="2"/>
      </rPr>
      <t>7</t>
    </r>
  </si>
  <si>
    <r>
      <t>Disposition and Recovery/Refund of Regulatory Balances (2009)</t>
    </r>
    <r>
      <rPr>
        <vertAlign val="superscript"/>
        <sz val="11"/>
        <rFont val="Arial"/>
        <family val="2"/>
      </rPr>
      <t>7</t>
    </r>
  </si>
  <si>
    <r>
      <t>Disposition and Recovery/Refund of Regulatory Balances (2010)</t>
    </r>
    <r>
      <rPr>
        <vertAlign val="superscript"/>
        <sz val="11"/>
        <rFont val="Arial"/>
        <family val="2"/>
      </rPr>
      <t>7</t>
    </r>
  </si>
  <si>
    <t xml:space="preserve">Deferral accounts related to Smart Meter deployment are not to be recovered/refunded through the Deferral and Variance Account rate rider. For details on how to dispose of balances in Smart Meter accounts see the Board's </t>
  </si>
  <si>
    <t>Guideline: Smart Meter Disposition and Cost Recovery (G-2011-0001)</t>
  </si>
  <si>
    <t>RSVA - Power (excluding Global Adjustment)</t>
  </si>
  <si>
    <t>If the LDC’s 2013 rate year begins January 1, 2013, the projected interest is recorded from January 1, 2012 to December 31, 2012 on the December 31, 2011 balance adjusted for the disposed balances approved by the Board in the 2012 rate decision.  If the LDC’s 2013 rate year begins May 1, 2013 the projected interest is recorded from January 1, 2012 to April 30, 2013 on the December 31, 2011 balance adjusted for the disposed balances approved by the Board in the 2012 rate decision.</t>
  </si>
  <si>
    <t>balances in Account 1595 on a memo basis only (line 85).</t>
  </si>
  <si>
    <t>"By way of exception... The Board does acticipate that licensed distributors that cannot adapt their invoices as of January 1, 2011 will require a variance account for OCEB purposes... The Board expects that any principal</t>
  </si>
  <si>
    <t>Version</t>
  </si>
  <si>
    <t xml:space="preserve">Utility Name   </t>
  </si>
  <si>
    <t>Service Territory</t>
  </si>
  <si>
    <t>(if applicable)</t>
  </si>
  <si>
    <t>Assigned EB Number</t>
  </si>
  <si>
    <t>Name of Contact and Title</t>
  </si>
  <si>
    <t xml:space="preserve">Phone Number   </t>
  </si>
  <si>
    <t xml:space="preserve">Email Address   </t>
  </si>
  <si>
    <t>Notes</t>
  </si>
  <si>
    <t>Pale green cells represent input cells.</t>
  </si>
  <si>
    <t>Pale blue cells represent drop-down lists.  The applicant should select the appropriate item from the drop-down list.</t>
  </si>
  <si>
    <t xml:space="preserve">White cells contain fixed values, automatically generated values or formulae. </t>
  </si>
  <si>
    <r>
      <rPr>
        <b/>
        <u/>
        <sz val="11"/>
        <color theme="1"/>
        <rFont val="Calibri"/>
        <family val="2"/>
        <scheme val="minor"/>
      </rPr>
      <t>General Notes</t>
    </r>
    <r>
      <rPr>
        <sz val="11"/>
        <color theme="1"/>
        <rFont val="Calibri"/>
        <family val="2"/>
        <scheme val="minor"/>
      </rPr>
      <t xml:space="preserve">
1.  Please ensure that your macros have been enabled.  (Tools -&gt; Macro -&gt; Security)
2.  Due to the time lag of deferral/variance account dispositions, this model assumes that all opening balances include previously disposed of amounts.  Accordingly, all "Board Approved Dispositions" are deducted from the opening balance.
3.  Please provide information in this model since the last time your balances were disposed.
4.  For all Board-Approved dispositions, please ensure that the disposition amount has the same sign (e.g: debit balances are to have a positive figure and credit balance are to have a negative figure) as per the related Board decision.
</t>
    </r>
  </si>
  <si>
    <t>Billed kWh for Non-RPP Customers</t>
  </si>
  <si>
    <t>Estimated kW for Non-RPP Customers</t>
  </si>
  <si>
    <r>
      <t xml:space="preserve">Distribution Revenue </t>
    </r>
    <r>
      <rPr>
        <b/>
        <vertAlign val="superscript"/>
        <sz val="10"/>
        <rFont val="Arial"/>
        <family val="2"/>
      </rPr>
      <t>1</t>
    </r>
  </si>
  <si>
    <r>
      <t xml:space="preserve">1595 Recovery Share Proportion (2008) </t>
    </r>
    <r>
      <rPr>
        <b/>
        <vertAlign val="superscript"/>
        <sz val="10"/>
        <rFont val="Arial"/>
        <family val="2"/>
      </rPr>
      <t>2</t>
    </r>
  </si>
  <si>
    <r>
      <t xml:space="preserve">1595 Recovery Share Proportion (2009) </t>
    </r>
    <r>
      <rPr>
        <b/>
        <vertAlign val="superscript"/>
        <sz val="10"/>
        <rFont val="Arial"/>
        <family val="2"/>
      </rPr>
      <t>2</t>
    </r>
  </si>
  <si>
    <r>
      <t xml:space="preserve">1595 Recovery Share Proportion (2010) </t>
    </r>
    <r>
      <rPr>
        <b/>
        <vertAlign val="superscript"/>
        <sz val="10"/>
        <rFont val="Arial"/>
        <family val="2"/>
      </rPr>
      <t>2</t>
    </r>
  </si>
  <si>
    <t>Metered kWh</t>
  </si>
  <si>
    <t>Metered kW</t>
  </si>
  <si>
    <t>LRAM Variance Account</t>
  </si>
  <si>
    <r>
      <t xml:space="preserve">1568 LRAM Variance Account Class Allocation 
</t>
    </r>
    <r>
      <rPr>
        <b/>
        <sz val="10"/>
        <color rgb="FFFF0000"/>
        <rFont val="Arial"/>
        <family val="2"/>
      </rPr>
      <t>($ amounts)</t>
    </r>
  </si>
  <si>
    <r>
      <t>1</t>
    </r>
    <r>
      <rPr>
        <sz val="10"/>
        <rFont val="Arial"/>
        <family val="2"/>
      </rPr>
      <t xml:space="preserve"> For Account 1562, the allocation to customer classes should be performed on the basis of the test year distribution revenue allocation to customer classes found in the Applicant’s Cost of Service application that was most recently approved at the time of disposition of the 1562 account balances</t>
    </r>
  </si>
  <si>
    <r>
      <t>2</t>
    </r>
    <r>
      <rPr>
        <sz val="10"/>
        <rFont val="Arial"/>
        <family val="2"/>
      </rPr>
      <t xml:space="preserve"> Residual Account balance to be allocated to rate classes in proportion to the recovery share as established when rate riders were implemented.</t>
    </r>
  </si>
  <si>
    <t>Units</t>
  </si>
  <si>
    <t>Total</t>
  </si>
  <si>
    <t>In the green shaded cells, enter the most recent Board Approved volumetric forecast.  If there is a material difference between the latest Board-approved volumetric forecast and the most recent 12-month actual volumetric data, use the most recent 12-month actual data.  Do not enter data for the MicroFit class.</t>
  </si>
  <si>
    <t>1590 Recovery Share Proportion</t>
  </si>
  <si>
    <t>Balance as per Sheet 2</t>
  </si>
  <si>
    <t>Variance</t>
  </si>
  <si>
    <t>Disposition and Recovery/Refund of Regulatory Balances (2008)</t>
  </si>
  <si>
    <t>Disposition and Recovery/Refund of Regulatory Balances (2009)</t>
  </si>
  <si>
    <t>Disposition and Recovery/Refund of Regulatory Balances (2010)</t>
  </si>
  <si>
    <t>Other Regulatory Assets - Sub-Account - Financial Assistance Payment and Recovery Variance - Ontario Clean Energy Benefit Act</t>
  </si>
  <si>
    <t>Other Regulatory Assets - Sub-Account - Other</t>
  </si>
  <si>
    <t>PILs and Tax Variance for 2006 and Subsequent Years -
      Sub-Account HST/OVAT Input Tax Credits (ITCs)</t>
  </si>
  <si>
    <t>Allocator</t>
  </si>
  <si>
    <t>Total of Group 2 Accounts</t>
  </si>
  <si>
    <t># of Customers</t>
  </si>
  <si>
    <r>
      <t xml:space="preserve">Rate Class 
</t>
    </r>
    <r>
      <rPr>
        <b/>
        <sz val="8"/>
        <rFont val="Arial"/>
        <family val="2"/>
      </rPr>
      <t>(Enter Rate Classes in cells below)</t>
    </r>
  </si>
  <si>
    <t>PILs and Tax Variance for 2006 and Subsequent Years 
      (excludes sub-account and contra account)</t>
  </si>
  <si>
    <t>Total of Account 1562 and Account 1592</t>
  </si>
  <si>
    <r>
      <t xml:space="preserve">LRAM Variance Account </t>
    </r>
    <r>
      <rPr>
        <b/>
        <sz val="10"/>
        <color rgb="FFFF0000"/>
        <rFont val="Arial"/>
        <family val="2"/>
      </rPr>
      <t>(Enter dollar amount for each class)</t>
    </r>
  </si>
  <si>
    <t>Amounts from Sheet 2</t>
  </si>
  <si>
    <t>(Account 1568 - total amount allocated to classes)</t>
  </si>
  <si>
    <t>Rate Rider for Deferral/Variance Accounts</t>
  </si>
  <si>
    <t xml:space="preserve"> Please indicate the Rate Rider Recovery Period (in years)</t>
  </si>
  <si>
    <t>kW / kWh / # of Customers</t>
  </si>
  <si>
    <t>Rate Rider Calculation for Deferral / Variance Accounts Balances (excluding Global Adj.)</t>
  </si>
  <si>
    <t xml:space="preserve">Accounts that produced a variance on the 2014 continuity schedule are listed below.  
Please provide a detailed explanation for each variance below.
</t>
  </si>
  <si>
    <t>RSVA - Global Adjustment</t>
  </si>
  <si>
    <t>Group 1 Sub-Total (including Account 1589 - Global Adjustment)</t>
  </si>
  <si>
    <t>Group 1 Sub-Total (excluding Account 1589 - Global Adjustment)</t>
  </si>
  <si>
    <r>
      <t>Disposition and Recovery/Refund of Regulatory Balances (2011)</t>
    </r>
    <r>
      <rPr>
        <vertAlign val="superscript"/>
        <sz val="11"/>
        <rFont val="Arial"/>
        <family val="2"/>
      </rPr>
      <t>7</t>
    </r>
  </si>
  <si>
    <t>Include Account 1595 as part of Group 1 accounts (lines 31, 32, 33 and 34) for review and disposition if the recovery (or refund) period has been completed. If the recovery (or refund) period has not been completed, include the</t>
  </si>
  <si>
    <t>Opening Principal Amounts as of Jan-1-12</t>
  </si>
  <si>
    <r>
      <t xml:space="preserve">Transactions Debit / (Credit) during 2012 excluding interest and adjustments </t>
    </r>
    <r>
      <rPr>
        <b/>
        <vertAlign val="superscript"/>
        <sz val="10"/>
        <rFont val="Book Antiqua"/>
        <family val="1"/>
      </rPr>
      <t>3</t>
    </r>
  </si>
  <si>
    <t>Board-Approved Disposition during 2012</t>
  </si>
  <si>
    <r>
      <t xml:space="preserve">Other </t>
    </r>
    <r>
      <rPr>
        <b/>
        <vertAlign val="superscript"/>
        <sz val="10"/>
        <rFont val="Book Antiqua"/>
        <family val="1"/>
      </rPr>
      <t xml:space="preserve">2 </t>
    </r>
    <r>
      <rPr>
        <b/>
        <sz val="10"/>
        <rFont val="Book Antiqua"/>
        <family val="1"/>
      </rPr>
      <t>Adjustments during Q1 2012</t>
    </r>
  </si>
  <si>
    <r>
      <t xml:space="preserve">Other </t>
    </r>
    <r>
      <rPr>
        <b/>
        <vertAlign val="superscript"/>
        <sz val="10"/>
        <rFont val="Book Antiqua"/>
        <family val="1"/>
      </rPr>
      <t xml:space="preserve">2 </t>
    </r>
    <r>
      <rPr>
        <b/>
        <sz val="10"/>
        <rFont val="Book Antiqua"/>
        <family val="1"/>
      </rPr>
      <t>Adjustments during Q2 2012</t>
    </r>
  </si>
  <si>
    <r>
      <t xml:space="preserve">Other </t>
    </r>
    <r>
      <rPr>
        <b/>
        <vertAlign val="superscript"/>
        <sz val="10"/>
        <rFont val="Book Antiqua"/>
        <family val="1"/>
      </rPr>
      <t xml:space="preserve">2 </t>
    </r>
    <r>
      <rPr>
        <b/>
        <sz val="10"/>
        <rFont val="Book Antiqua"/>
        <family val="1"/>
      </rPr>
      <t>Adjustments during Q3 2012</t>
    </r>
  </si>
  <si>
    <r>
      <t xml:space="preserve">Other </t>
    </r>
    <r>
      <rPr>
        <b/>
        <vertAlign val="superscript"/>
        <sz val="10"/>
        <rFont val="Book Antiqua"/>
        <family val="1"/>
      </rPr>
      <t xml:space="preserve">2 </t>
    </r>
    <r>
      <rPr>
        <b/>
        <sz val="10"/>
        <rFont val="Book Antiqua"/>
        <family val="1"/>
      </rPr>
      <t>Adjustments during Q4 2012</t>
    </r>
  </si>
  <si>
    <t>Closing Principal Balance as of Dec-31-12</t>
  </si>
  <si>
    <t>Opening Interest Amounts as of Jan-1-12</t>
  </si>
  <si>
    <t>Interest Jan-1 to Dec-31-12</t>
  </si>
  <si>
    <r>
      <t xml:space="preserve">Adjustments during 2012 - other </t>
    </r>
    <r>
      <rPr>
        <b/>
        <vertAlign val="superscript"/>
        <sz val="10"/>
        <rFont val="Book Antiqua"/>
        <family val="1"/>
      </rPr>
      <t>2</t>
    </r>
  </si>
  <si>
    <t>Closing Interest Amounts as of Dec-31-12</t>
  </si>
  <si>
    <t>Principal Disposition during 2013 - instructed by Board</t>
  </si>
  <si>
    <t>Interest Disposition during 2013 - instructed by Board</t>
  </si>
  <si>
    <t>Closing Principal Balances as of Dec 31-12 Adjusted for Dispositions during 2013</t>
  </si>
  <si>
    <t>Closing Interest Balances as of Dec 31-12 Adjusted for Dispositions during 2013</t>
  </si>
  <si>
    <r>
      <t xml:space="preserve">Projected Interest from Jan 1, 2013 to December 31, 2013 on                        Dec 31 -12 balance adjusted for disposition during 2013 </t>
    </r>
    <r>
      <rPr>
        <b/>
        <vertAlign val="superscript"/>
        <sz val="10"/>
        <rFont val="Book Antiqua"/>
        <family val="1"/>
      </rPr>
      <t>6</t>
    </r>
  </si>
  <si>
    <r>
      <t xml:space="preserve">Projected Interest from January 1, 2014 to April 30, 2014 on Dec 31 -12 balance adjusted for disposition during 2013  </t>
    </r>
    <r>
      <rPr>
        <b/>
        <vertAlign val="superscript"/>
        <sz val="11"/>
        <rFont val="Book Antiqua"/>
        <family val="1"/>
      </rPr>
      <t>6</t>
    </r>
  </si>
  <si>
    <t>Projected Interest on Dec-31-12 Balances</t>
  </si>
  <si>
    <t>As of Dec 31-12</t>
  </si>
  <si>
    <r>
      <t xml:space="preserve">Variance                           RRR vs. 2012 Balance                        </t>
    </r>
    <r>
      <rPr>
        <b/>
        <i/>
        <sz val="10"/>
        <rFont val="Book Antiqua"/>
        <family val="1"/>
      </rPr>
      <t>(Principal + Interest)</t>
    </r>
  </si>
  <si>
    <t>Total Balance Allocated to each class (excluding 1589)</t>
  </si>
  <si>
    <t>Total Balance Allocated to each class (including 1589)</t>
  </si>
  <si>
    <r>
      <t>Smart Meter Capital and Recovery Offset Variance - Sub-Account - Capital</t>
    </r>
    <r>
      <rPr>
        <vertAlign val="superscript"/>
        <sz val="11"/>
        <rFont val="Arial"/>
        <family val="2"/>
      </rPr>
      <t>10</t>
    </r>
  </si>
  <si>
    <r>
      <t>Smart Meter Capital and Recovery Offset Variance - Sub-Account - Recoveries</t>
    </r>
    <r>
      <rPr>
        <vertAlign val="superscript"/>
        <sz val="11"/>
        <rFont val="Arial"/>
        <family val="2"/>
      </rPr>
      <t>10</t>
    </r>
  </si>
  <si>
    <r>
      <t>Smart Meter Capital and Recovery Offset Variance - Sub-Account - Stranded Meter Costs</t>
    </r>
    <r>
      <rPr>
        <vertAlign val="superscript"/>
        <sz val="11"/>
        <rFont val="Arial"/>
        <family val="2"/>
      </rPr>
      <t>10</t>
    </r>
  </si>
  <si>
    <r>
      <t>Smart Meter OM&amp;A Variance</t>
    </r>
    <r>
      <rPr>
        <vertAlign val="superscript"/>
        <sz val="11"/>
        <rFont val="Arial"/>
        <family val="2"/>
      </rPr>
      <t>10</t>
    </r>
  </si>
  <si>
    <t>Total including Account 1568</t>
  </si>
  <si>
    <t>Total of Group 1 Accounts (excluding 1589)</t>
  </si>
  <si>
    <t>Total Balance Allocated to each class from Account 1589</t>
  </si>
  <si>
    <t>Allocated Balance (excluding 1589)</t>
  </si>
  <si>
    <t>Total Balance Allocated to each class for Accounts 1575 and 1576</t>
  </si>
  <si>
    <t>Rate Rider Calculation for Accounts 1575 and 1576</t>
  </si>
  <si>
    <t>Balance of Accounts 1575 and 1576</t>
  </si>
  <si>
    <t>Rate Rider for Accounts 1575 and 1576</t>
  </si>
  <si>
    <t>The Board requires that disposition of Account 1575 and Account 1576 shall require the use of separate rate riders. In the "Other Adjustments during Q4 2012" column of the continuity schedule, please enter the amounts to be included in the Account 1575 and 1576 rate rider calculation from the applicable Chapter 2 appendices. For Account 1575, please provide the value in cell F39 from the relevant Chapter 2 Appendix (i.e. 2-EA, 2-EB or 2-EC). For Account 1576, please provide the value in cell F39 from the relevant Chapter 2 Appendix (i.e. 2-ED or 2-EE).</t>
  </si>
  <si>
    <t>Algoma Power Inc.</t>
  </si>
  <si>
    <t>Atikokan Hydro Inc.</t>
  </si>
  <si>
    <t xml:space="preserve">Attawapiskat Power Corp. </t>
  </si>
  <si>
    <t>Bluewater Power Distribution Corporation</t>
  </si>
  <si>
    <t>Brant County Power Inc.</t>
  </si>
  <si>
    <t>Brantford Power Inc.</t>
  </si>
  <si>
    <t>Burlington Hydro Inc.</t>
  </si>
  <si>
    <t>Cambridge and North Dumfries Hydro Inc.</t>
  </si>
  <si>
    <t>Canadian Niagara Power Inc.</t>
  </si>
  <si>
    <t>Centre Wellington Hydro Ltd.</t>
  </si>
  <si>
    <t>Chapleau Public Utilities Corporation</t>
  </si>
  <si>
    <t>Clinton Power Corporation</t>
  </si>
  <si>
    <t>COLLUS Power Corporation</t>
  </si>
  <si>
    <t>Cooperative Hydro Embrun Inc.</t>
  </si>
  <si>
    <t>E.L.K. Energy Inc.</t>
  </si>
  <si>
    <t>Enersource Hydro Mississauga Inc.</t>
  </si>
  <si>
    <t>Entegrus Powerlines Inc.</t>
  </si>
  <si>
    <t>ENWIN Utilities Ltd.</t>
  </si>
  <si>
    <t>Erie Thames Powerlines Corporation</t>
  </si>
  <si>
    <t>Espanola Regional Hydro Distribution Corporation</t>
  </si>
  <si>
    <t>Essex Powerlines Corporation</t>
  </si>
  <si>
    <t>Festival Hydro Inc.</t>
  </si>
  <si>
    <t>Fort Albany Power Corporation</t>
  </si>
  <si>
    <t>Fort Frances Power Corporation</t>
  </si>
  <si>
    <t>Greater Sudbury Hydro Inc.</t>
  </si>
  <si>
    <t>Grimsby Power Inc.</t>
  </si>
  <si>
    <t>Guelph Hydro Electric Systems Inc.</t>
  </si>
  <si>
    <t>Haldimand County Hydro Inc.</t>
  </si>
  <si>
    <t>Halton Hills Hydro Inc.</t>
  </si>
  <si>
    <t>Hearst Power Distribution Company Limited</t>
  </si>
  <si>
    <t>Horizon Utilities Corporation</t>
  </si>
  <si>
    <t>Hydro 2000 Inc.</t>
  </si>
  <si>
    <t>Hydro Hawkesbury Inc.</t>
  </si>
  <si>
    <t>Hydro One Brampton Networks Inc.</t>
  </si>
  <si>
    <t>Hydro One Networks Inc.</t>
  </si>
  <si>
    <t>Hydro Ottawa Limited</t>
  </si>
  <si>
    <t>Innisfil Hydro Distribution Systems Limited</t>
  </si>
  <si>
    <t>Kashechewan Power Corporation</t>
  </si>
  <si>
    <t>Kenora Hydro Electric Corporation Ltd.</t>
  </si>
  <si>
    <t>Kingston Hydro Corporation</t>
  </si>
  <si>
    <t>Kitchener-Wilmot Hydro Inc.</t>
  </si>
  <si>
    <t>Lakefront Utilities Inc.</t>
  </si>
  <si>
    <t>Lakeland Power Distribution Ltd.</t>
  </si>
  <si>
    <t>London Hydro Inc.</t>
  </si>
  <si>
    <t>Midland Power Utility Corporation</t>
  </si>
  <si>
    <t>Milton Hydro Distribution inc.</t>
  </si>
  <si>
    <t>Newmarket - Tay Power Distribution Ltd.</t>
  </si>
  <si>
    <t>Niagara Peninsula Energy Inc.</t>
  </si>
  <si>
    <t>Niagara-on-the-Lake Hydro Inc.</t>
  </si>
  <si>
    <t>Norfolk Power Distribution Inc.</t>
  </si>
  <si>
    <t>North Bay Hydro Distribution Limited</t>
  </si>
  <si>
    <t>Northern Ontario Wires Inc.</t>
  </si>
  <si>
    <t>Oakville Hydro Electricity Distribution Inc.</t>
  </si>
  <si>
    <t>Orangeville Hydro Limited</t>
  </si>
  <si>
    <t>Orillia Power Distribution Corporation</t>
  </si>
  <si>
    <t>Oshawa PUC Networks Inc.</t>
  </si>
  <si>
    <t>Ottawa River Power Corporation</t>
  </si>
  <si>
    <t>Parry Sound Power Corporation</t>
  </si>
  <si>
    <t>Peterborough Distribution Incorporated</t>
  </si>
  <si>
    <t>PowerStream Inc.</t>
  </si>
  <si>
    <t>PUC Distribution Inc.</t>
  </si>
  <si>
    <t>Renfrew Hydro Inc.</t>
  </si>
  <si>
    <t>Rideau St. Lawrence Distribution Inc.</t>
  </si>
  <si>
    <t>Sioux Lookout Hydro Inc.</t>
  </si>
  <si>
    <t>St. Thomas Energy Inc.</t>
  </si>
  <si>
    <t>Thunder Bay Hydro Electricity Distribution Inc.</t>
  </si>
  <si>
    <t>Tillsonburg Hydro Inc.</t>
  </si>
  <si>
    <t>Toronto Hydro-Electric System Limited</t>
  </si>
  <si>
    <t>Veridian Connections Inc.</t>
  </si>
  <si>
    <t>Wasaga Distribution Inc.</t>
  </si>
  <si>
    <t>Waterloo North Hydro Inc.</t>
  </si>
  <si>
    <t>Welland Hydro-Electric System Corp.</t>
  </si>
  <si>
    <t>Wellington North Power Inc.</t>
  </si>
  <si>
    <t>West Coast Huron Energy Inc.</t>
  </si>
  <si>
    <t>West Perth Power Inc.</t>
  </si>
  <si>
    <t>Westario Power Inc.</t>
  </si>
  <si>
    <t>Whitby Hydro Electric Corporation</t>
  </si>
  <si>
    <t>Woodstock Hydro Services Inc.</t>
  </si>
  <si>
    <t>Disposition and Recovery/Refund of Regulatory Balances (2011)</t>
  </si>
  <si>
    <r>
      <t>IFRS-CGAAP Transition PP&amp;E Amounts Balance + Return Component</t>
    </r>
    <r>
      <rPr>
        <vertAlign val="superscript"/>
        <sz val="11"/>
        <rFont val="Arial"/>
        <family val="2"/>
      </rPr>
      <t>9</t>
    </r>
  </si>
  <si>
    <r>
      <t>Accounting Changes Under CGAAP Balance + Return Component</t>
    </r>
    <r>
      <rPr>
        <vertAlign val="superscript"/>
        <sz val="11"/>
        <rFont val="Arial"/>
        <family val="2"/>
      </rPr>
      <t>9</t>
    </r>
  </si>
  <si>
    <t>IFRS-CGAAP Transition PP&amp;E Amounts Balance + Return Component</t>
  </si>
  <si>
    <t>Accounting Changes Under CGAAP Balance + Return Component</t>
  </si>
  <si>
    <t>Rate Rider Calculation for RSVA - Power - Global Adjustment</t>
  </si>
  <si>
    <t>Balance of RSVA - Power - Global Adjustment</t>
  </si>
  <si>
    <t>Rate Rider for RSVA - Power - Global Adjustment</t>
  </si>
  <si>
    <t>Non-RPP kW / kWh / # of Customers</t>
  </si>
  <si>
    <r>
      <t xml:space="preserve">1595 Recovery Share Proportion (2011) </t>
    </r>
    <r>
      <rPr>
        <b/>
        <vertAlign val="superscript"/>
        <sz val="10"/>
        <rFont val="Arial"/>
        <family val="2"/>
      </rPr>
      <t>2</t>
    </r>
  </si>
  <si>
    <t>EB-2013-0130</t>
  </si>
  <si>
    <t>Joerg Ruppenstein</t>
  </si>
  <si>
    <t>807-274-9291</t>
  </si>
  <si>
    <t>ffpc@fort-frances.com</t>
  </si>
  <si>
    <t>Residential</t>
  </si>
  <si>
    <t>Immaterial</t>
  </si>
  <si>
    <t>Shared Tax Savings from EB-2011-0146 recorded in 1595 for future disposition.  Omission from RRR filing.</t>
  </si>
  <si>
    <t>General Service Less Than 50 kW</t>
  </si>
  <si>
    <t>kWh</t>
  </si>
  <si>
    <t>kW</t>
  </si>
  <si>
    <t>Unmetered Scattered Load</t>
  </si>
  <si>
    <t>Street Lighting</t>
  </si>
  <si>
    <t>Non-RPP kWh</t>
  </si>
  <si>
    <t>General Service 50 to 4,999 kW</t>
  </si>
</sst>
</file>

<file path=xl/styles.xml><?xml version="1.0" encoding="utf-8"?>
<styleSheet xmlns="http://schemas.openxmlformats.org/spreadsheetml/2006/main">
  <numFmts count="20">
    <numFmt numFmtId="5" formatCode="&quot;$&quot;#,##0_);\(&quot;$&quot;#,##0\)"/>
    <numFmt numFmtId="44" formatCode="_(&quot;$&quot;* #,##0.00_);_(&quot;$&quot;* \(#,##0.00\);_(&quot;$&quot;* &quot;-&quot;??_);_(@_)"/>
    <numFmt numFmtId="43" formatCode="_(* #,##0.00_);_(* \(#,##0.00\);_(* &quot;-&quot;??_);_(@_)"/>
    <numFmt numFmtId="164" formatCode="&quot;$&quot;#,##0;[Red]\-&quot;$&quot;#,##0"/>
    <numFmt numFmtId="165" formatCode="&quot;$&quot;#,##0.00;[Red]\-&quot;$&quot;#,##0.00"/>
    <numFmt numFmtId="166" formatCode="_-&quot;$&quot;* #,##0.00_-;\-&quot;$&quot;* #,##0.00_-;_-&quot;$&quot;* &quot;-&quot;??_-;_-@_-"/>
    <numFmt numFmtId="167" formatCode="_-* #,##0.00_-;\-* #,##0.00_-;_-* &quot;-&quot;??_-;_-@_-"/>
    <numFmt numFmtId="168" formatCode="_(* #,##0.0_);_(* \(#,##0.0\);_(* &quot;-&quot;??_);_(@_)"/>
    <numFmt numFmtId="169" formatCode="_(* #,##0_);_(* \(#,##0\);_(* &quot;-&quot;??_);_(@_)"/>
    <numFmt numFmtId="170" formatCode="&quot;£ &quot;#,##0.00;[Red]\-&quot;£ &quot;#,##0.00"/>
    <numFmt numFmtId="171" formatCode="#,##0.0"/>
    <numFmt numFmtId="172" formatCode="##\-#"/>
    <numFmt numFmtId="173" formatCode="mm/dd/yyyy"/>
    <numFmt numFmtId="174" formatCode="0\-0"/>
    <numFmt numFmtId="175" formatCode="_-&quot;$&quot;* #,##0_-;\-&quot;$&quot;* #,##0_-;_-&quot;$&quot;* &quot;-&quot;??_-;_-@_-"/>
    <numFmt numFmtId="176" formatCode="0.0"/>
    <numFmt numFmtId="177" formatCode="#,##0;[Red]\(#,##0\)"/>
    <numFmt numFmtId="178" formatCode="_-* #,##0_-;\-* #,##0_-;_-* &quot;-&quot;??_-;_-@_-"/>
    <numFmt numFmtId="179" formatCode="_-* #,##0.0000_-;\-* #,##0.0000_-;_-* &quot;-&quot;??_-;_-@_-"/>
    <numFmt numFmtId="183" formatCode="[$-1009]d\-mmm\-yy;@"/>
  </numFmts>
  <fonts count="56">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1"/>
      <name val="Arial"/>
      <family val="2"/>
    </font>
    <font>
      <b/>
      <sz val="11"/>
      <name val="Arial"/>
      <family val="2"/>
    </font>
    <font>
      <b/>
      <sz val="10"/>
      <name val="Arial"/>
      <family val="2"/>
    </font>
    <font>
      <sz val="8"/>
      <name val="Arial"/>
      <family val="2"/>
    </font>
    <font>
      <b/>
      <sz val="18"/>
      <name val="Arial"/>
      <family val="2"/>
    </font>
    <font>
      <b/>
      <sz val="12"/>
      <name val="Arial"/>
      <family val="2"/>
    </font>
    <font>
      <vertAlign val="superscript"/>
      <sz val="11"/>
      <name val="Arial"/>
      <family val="2"/>
    </font>
    <font>
      <sz val="10"/>
      <name val="Arial"/>
      <family val="2"/>
    </font>
    <font>
      <b/>
      <sz val="11"/>
      <color indexed="12"/>
      <name val="Arial"/>
      <family val="2"/>
    </font>
    <font>
      <sz val="8"/>
      <name val="Arial"/>
      <family val="2"/>
    </font>
    <font>
      <b/>
      <sz val="22"/>
      <name val="Book Antiqua"/>
      <family val="1"/>
    </font>
    <font>
      <sz val="10"/>
      <name val="Book Antiqua"/>
      <family val="1"/>
    </font>
    <font>
      <sz val="22"/>
      <name val="Book Antiqua"/>
      <family val="1"/>
    </font>
    <font>
      <b/>
      <sz val="10"/>
      <name val="Book Antiqua"/>
      <family val="1"/>
    </font>
    <font>
      <b/>
      <vertAlign val="superscript"/>
      <sz val="10"/>
      <name val="Book Antiqua"/>
      <family val="1"/>
    </font>
    <font>
      <b/>
      <vertAlign val="superscript"/>
      <sz val="11"/>
      <name val="Book Antiqua"/>
      <family val="1"/>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indexed="10"/>
      <name val="Arial"/>
      <family val="2"/>
    </font>
    <font>
      <b/>
      <sz val="16"/>
      <name val="Book Antiqua"/>
      <family val="1"/>
    </font>
    <font>
      <b/>
      <i/>
      <sz val="10"/>
      <name val="Book Antiqua"/>
      <family val="1"/>
    </font>
    <font>
      <b/>
      <sz val="8"/>
      <name val="Book Antiqua"/>
      <family val="1"/>
    </font>
    <font>
      <sz val="8"/>
      <name val="Book Antiqua"/>
      <family val="1"/>
    </font>
    <font>
      <b/>
      <sz val="16"/>
      <color indexed="10"/>
      <name val="Arial"/>
      <family val="2"/>
    </font>
    <font>
      <sz val="10"/>
      <name val="Arial"/>
      <family val="2"/>
    </font>
    <font>
      <b/>
      <sz val="11"/>
      <color theme="1"/>
      <name val="Calibri"/>
      <family val="2"/>
      <scheme val="minor"/>
    </font>
    <font>
      <b/>
      <sz val="11"/>
      <color theme="3"/>
      <name val="Calibri"/>
      <family val="2"/>
      <scheme val="minor"/>
    </font>
    <font>
      <b/>
      <sz val="11"/>
      <color theme="1"/>
      <name val="Arial"/>
      <family val="2"/>
    </font>
    <font>
      <sz val="11"/>
      <color theme="1"/>
      <name val="Arial"/>
      <family val="2"/>
    </font>
    <font>
      <i/>
      <sz val="11"/>
      <color theme="0" tint="-0.34998626667073579"/>
      <name val="Arial"/>
      <family val="2"/>
    </font>
    <font>
      <b/>
      <u/>
      <sz val="10"/>
      <name val="Arial"/>
      <family val="2"/>
    </font>
    <font>
      <b/>
      <u/>
      <sz val="11"/>
      <color theme="1"/>
      <name val="Calibri"/>
      <family val="2"/>
      <scheme val="minor"/>
    </font>
    <font>
      <b/>
      <vertAlign val="superscript"/>
      <sz val="10"/>
      <name val="Arial"/>
      <family val="2"/>
    </font>
    <font>
      <b/>
      <sz val="10"/>
      <color rgb="FFFF0000"/>
      <name val="Arial"/>
      <family val="2"/>
    </font>
    <font>
      <vertAlign val="superscript"/>
      <sz val="11"/>
      <color theme="1"/>
      <name val="Calibri"/>
      <family val="2"/>
      <scheme val="minor"/>
    </font>
    <font>
      <b/>
      <sz val="8"/>
      <name val="Arial"/>
      <family val="2"/>
    </font>
    <font>
      <b/>
      <sz val="14"/>
      <name val="Arial"/>
      <family val="2"/>
    </font>
    <font>
      <sz val="11"/>
      <color indexed="8"/>
      <name val="Calibri"/>
      <family val="2"/>
    </font>
    <font>
      <u/>
      <sz val="10"/>
      <color theme="10"/>
      <name val="Arial"/>
      <family val="2"/>
    </font>
    <font>
      <sz val="10"/>
      <name val="Tahoma"/>
      <family val="2"/>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6"/>
        <bgColor indexed="64"/>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indexed="13"/>
        <bgColor indexed="64"/>
      </patternFill>
    </fill>
    <fill>
      <patternFill patternType="solid">
        <fgColor theme="0"/>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9" tint="0.39997558519241921"/>
        <bgColor indexed="64"/>
      </patternFill>
    </fill>
  </fills>
  <borders count="6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medium">
        <color indexed="30"/>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double">
        <color indexed="0"/>
      </top>
      <bottom/>
      <diagonal/>
    </border>
    <border>
      <left style="medium">
        <color indexed="64"/>
      </left>
      <right/>
      <top/>
      <bottom/>
      <diagonal/>
    </border>
    <border>
      <left/>
      <right style="medium">
        <color indexed="64"/>
      </right>
      <top/>
      <bottom/>
      <diagonal/>
    </border>
    <border>
      <left/>
      <right style="medium">
        <color indexed="64"/>
      </right>
      <top style="medium">
        <color indexed="12"/>
      </top>
      <bottom/>
      <diagonal/>
    </border>
    <border>
      <left style="medium">
        <color indexed="64"/>
      </left>
      <right/>
      <top style="medium">
        <color indexed="12"/>
      </top>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12"/>
      </top>
      <bottom/>
      <diagonal/>
    </border>
    <border>
      <left style="medium">
        <color indexed="64"/>
      </left>
      <right/>
      <top style="medium">
        <color indexed="64"/>
      </top>
      <bottom style="medium">
        <color indexed="64"/>
      </bottom>
      <diagonal/>
    </border>
    <border>
      <left/>
      <right/>
      <top style="medium">
        <color indexed="12"/>
      </top>
      <bottom/>
      <diagonal/>
    </border>
    <border>
      <left style="medium">
        <color indexed="64"/>
      </left>
      <right style="medium">
        <color indexed="9"/>
      </right>
      <top style="medium">
        <color indexed="9"/>
      </top>
      <bottom style="medium">
        <color indexed="9"/>
      </bottom>
      <diagonal/>
    </border>
    <border>
      <left style="medium">
        <color indexed="9"/>
      </left>
      <right style="medium">
        <color indexed="9"/>
      </right>
      <top style="medium">
        <color indexed="9"/>
      </top>
      <bottom style="medium">
        <color indexed="9"/>
      </bottom>
      <diagonal/>
    </border>
    <border>
      <left/>
      <right style="medium">
        <color indexed="9"/>
      </right>
      <top style="medium">
        <color indexed="9"/>
      </top>
      <bottom style="medium">
        <color indexed="9"/>
      </bottom>
      <diagonal/>
    </border>
    <border>
      <left style="medium">
        <color indexed="64"/>
      </left>
      <right style="medium">
        <color indexed="64"/>
      </right>
      <top style="medium">
        <color indexed="9"/>
      </top>
      <bottom style="medium">
        <color indexed="9"/>
      </bottom>
      <diagonal/>
    </border>
    <border>
      <left style="medium">
        <color indexed="64"/>
      </left>
      <right style="medium">
        <color indexed="9"/>
      </right>
      <top style="medium">
        <color indexed="9"/>
      </top>
      <bottom/>
      <diagonal/>
    </border>
    <border>
      <left style="medium">
        <color indexed="9"/>
      </left>
      <right style="medium">
        <color indexed="9"/>
      </right>
      <top style="medium">
        <color indexed="9"/>
      </top>
      <bottom/>
      <diagonal/>
    </border>
    <border>
      <left style="medium">
        <color indexed="9"/>
      </left>
      <right style="medium">
        <color indexed="9"/>
      </right>
      <top/>
      <bottom style="medium">
        <color indexed="9"/>
      </bottom>
      <diagonal/>
    </border>
    <border>
      <left style="medium">
        <color indexed="64"/>
      </left>
      <right style="medium">
        <color indexed="9"/>
      </right>
      <top/>
      <bottom style="medium">
        <color indexed="9"/>
      </bottom>
      <diagonal/>
    </border>
    <border>
      <left style="medium">
        <color indexed="64"/>
      </left>
      <right style="medium">
        <color indexed="9"/>
      </right>
      <top/>
      <bottom/>
      <diagonal/>
    </border>
    <border>
      <left style="medium">
        <color indexed="9"/>
      </left>
      <right style="medium">
        <color indexed="9"/>
      </right>
      <top/>
      <bottom/>
      <diagonal/>
    </border>
    <border>
      <left style="medium">
        <color indexed="9"/>
      </left>
      <right style="medium">
        <color indexed="9"/>
      </right>
      <top/>
      <bottom style="medium">
        <color indexed="64"/>
      </bottom>
      <diagonal/>
    </border>
    <border>
      <left style="medium">
        <color indexed="9"/>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9"/>
      </right>
      <top/>
      <bottom style="medium">
        <color indexed="64"/>
      </bottom>
      <diagonal/>
    </border>
    <border>
      <left/>
      <right style="medium">
        <color indexed="9"/>
      </right>
      <top/>
      <bottom style="medium">
        <color indexed="64"/>
      </bottom>
      <diagonal/>
    </border>
    <border>
      <left style="medium">
        <color indexed="64"/>
      </left>
      <right style="medium">
        <color indexed="9"/>
      </right>
      <top style="medium">
        <color indexed="9"/>
      </top>
      <bottom style="medium">
        <color indexed="64"/>
      </bottom>
      <diagonal/>
    </border>
    <border>
      <left style="medium">
        <color indexed="9"/>
      </left>
      <right style="medium">
        <color indexed="9"/>
      </right>
      <top style="medium">
        <color indexed="9"/>
      </top>
      <bottom style="medium">
        <color indexed="64"/>
      </bottom>
      <diagonal/>
    </border>
    <border>
      <left style="medium">
        <color indexed="64"/>
      </left>
      <right style="medium">
        <color indexed="64"/>
      </right>
      <top style="thin">
        <color indexed="64"/>
      </top>
      <bottom style="thin">
        <color indexed="64"/>
      </bottom>
      <diagonal/>
    </border>
    <border>
      <left style="medium">
        <color indexed="9"/>
      </left>
      <right style="medium">
        <color indexed="64"/>
      </right>
      <top style="medium">
        <color indexed="9"/>
      </top>
      <bottom style="medium">
        <color indexed="9"/>
      </bottom>
      <diagonal/>
    </border>
    <border>
      <left style="medium">
        <color indexed="64"/>
      </left>
      <right style="medium">
        <color indexed="64"/>
      </right>
      <top style="thin">
        <color indexed="64"/>
      </top>
      <bottom/>
      <diagonal/>
    </border>
    <border>
      <left/>
      <right/>
      <top style="medium">
        <color indexed="64"/>
      </top>
      <bottom/>
      <diagonal/>
    </border>
    <border>
      <left style="medium">
        <color indexed="8"/>
      </left>
      <right/>
      <top style="medium">
        <color indexed="9"/>
      </top>
      <bottom/>
      <diagonal/>
    </border>
    <border>
      <left style="medium">
        <color indexed="64"/>
      </left>
      <right/>
      <top style="medium">
        <color indexed="9"/>
      </top>
      <bottom/>
      <diagonal/>
    </border>
    <border>
      <left/>
      <right/>
      <top/>
      <bottom style="medium">
        <color indexed="64"/>
      </bottom>
      <diagonal/>
    </border>
    <border>
      <left/>
      <right style="medium">
        <color indexed="9"/>
      </right>
      <top style="medium">
        <color indexed="9"/>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style="medium">
        <color indexed="64"/>
      </left>
      <right/>
      <top/>
      <bottom style="medium">
        <color indexed="12"/>
      </bottom>
      <diagonal/>
    </border>
    <border>
      <left/>
      <right/>
      <top/>
      <bottom style="medium">
        <color indexed="12"/>
      </bottom>
      <diagonal/>
    </border>
    <border>
      <left/>
      <right style="medium">
        <color indexed="64"/>
      </right>
      <top style="medium">
        <color indexed="64"/>
      </top>
      <bottom/>
      <diagonal/>
    </border>
    <border>
      <left/>
      <right style="medium">
        <color indexed="64"/>
      </right>
      <top/>
      <bottom style="medium">
        <color indexed="12"/>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39"/>
      </bottom>
      <diagonal/>
    </border>
    <border>
      <left style="medium">
        <color indexed="64"/>
      </left>
      <right style="medium">
        <color indexed="64"/>
      </right>
      <top/>
      <bottom style="medium">
        <color indexed="12"/>
      </bottom>
      <diagonal/>
    </border>
    <border>
      <left style="thick">
        <color theme="0" tint="-0.34998626667073579"/>
      </left>
      <right/>
      <top style="thick">
        <color theme="0" tint="-0.34998626667073579"/>
      </top>
      <bottom style="medium">
        <color theme="0" tint="-4.9989318521683403E-2"/>
      </bottom>
      <diagonal/>
    </border>
    <border>
      <left/>
      <right/>
      <top style="thick">
        <color theme="0" tint="-0.34998626667073579"/>
      </top>
      <bottom style="medium">
        <color theme="0" tint="-4.9989318521683403E-2"/>
      </bottom>
      <diagonal/>
    </border>
    <border>
      <left/>
      <right style="medium">
        <color theme="0" tint="-4.9989318521683403E-2"/>
      </right>
      <top style="thick">
        <color theme="0" tint="-0.34998626667073579"/>
      </top>
      <bottom style="medium">
        <color theme="0" tint="-4.9989318521683403E-2"/>
      </bottom>
      <diagonal/>
    </border>
    <border>
      <left style="medium">
        <color indexed="9"/>
      </left>
      <right style="medium">
        <color indexed="64"/>
      </right>
      <top/>
      <bottom style="medium">
        <color theme="1"/>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
      <left style="medium">
        <color indexed="9"/>
      </left>
      <right style="medium">
        <color indexed="64"/>
      </right>
      <top style="medium">
        <color indexed="9"/>
      </top>
      <bottom/>
      <diagonal/>
    </border>
    <border>
      <left/>
      <right style="medium">
        <color indexed="9"/>
      </right>
      <top style="medium">
        <color indexed="9"/>
      </top>
      <bottom/>
      <diagonal/>
    </border>
    <border>
      <left style="medium">
        <color indexed="64"/>
      </left>
      <right style="medium">
        <color indexed="64"/>
      </right>
      <top style="medium">
        <color indexed="9"/>
      </top>
      <bottom/>
      <diagonal/>
    </border>
    <border>
      <left style="medium">
        <color indexed="9"/>
      </left>
      <right style="medium">
        <color indexed="64"/>
      </right>
      <top/>
      <bottom style="medium">
        <color indexed="9"/>
      </bottom>
      <diagonal/>
    </border>
  </borders>
  <cellStyleXfs count="114">
    <xf numFmtId="0" fontId="0" fillId="0" borderId="0"/>
    <xf numFmtId="168" fontId="4" fillId="0" borderId="0"/>
    <xf numFmtId="171" fontId="4" fillId="0" borderId="0"/>
    <xf numFmtId="173" fontId="4" fillId="0" borderId="0"/>
    <xf numFmtId="174" fontId="4" fillId="0" borderId="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5" borderId="0" applyNumberFormat="0" applyBorder="0" applyAlignment="0" applyProtection="0"/>
    <xf numFmtId="0" fontId="21" fillId="8" borderId="0" applyNumberFormat="0" applyBorder="0" applyAlignment="0" applyProtection="0"/>
    <xf numFmtId="0" fontId="21" fillId="11" borderId="0" applyNumberFormat="0" applyBorder="0" applyAlignment="0" applyProtection="0"/>
    <xf numFmtId="0" fontId="22" fillId="12"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9" borderId="0" applyNumberFormat="0" applyBorder="0" applyAlignment="0" applyProtection="0"/>
    <xf numFmtId="0" fontId="23" fillId="3" borderId="0" applyNumberFormat="0" applyBorder="0" applyAlignment="0" applyProtection="0"/>
    <xf numFmtId="0" fontId="24" fillId="20" borderId="1" applyNumberFormat="0" applyAlignment="0" applyProtection="0"/>
    <xf numFmtId="0" fontId="25" fillId="21" borderId="2" applyNumberFormat="0" applyAlignment="0" applyProtection="0"/>
    <xf numFmtId="3" fontId="4" fillId="0" borderId="0" applyFont="0" applyFill="0" applyBorder="0" applyAlignment="0" applyProtection="0"/>
    <xf numFmtId="5" fontId="4" fillId="0" borderId="0" applyFont="0" applyFill="0" applyBorder="0" applyAlignment="0" applyProtection="0"/>
    <xf numFmtId="14" fontId="4" fillId="0" borderId="0" applyFont="0" applyFill="0" applyBorder="0" applyAlignment="0" applyProtection="0"/>
    <xf numFmtId="0" fontId="26" fillId="0" borderId="0" applyNumberFormat="0" applyFill="0" applyBorder="0" applyAlignment="0" applyProtection="0"/>
    <xf numFmtId="2" fontId="4" fillId="0" borderId="0" applyFont="0" applyFill="0" applyBorder="0" applyAlignment="0" applyProtection="0"/>
    <xf numFmtId="0" fontId="27" fillId="4" borderId="0" applyNumberFormat="0" applyBorder="0" applyAlignment="0" applyProtection="0"/>
    <xf numFmtId="38" fontId="8" fillId="22" borderId="0" applyNumberFormat="0" applyBorder="0" applyAlignment="0" applyProtection="0"/>
    <xf numFmtId="0" fontId="9" fillId="0" borderId="0" applyNumberFormat="0" applyFont="0" applyFill="0" applyAlignment="0" applyProtection="0"/>
    <xf numFmtId="0" fontId="10" fillId="0" borderId="0" applyNumberFormat="0" applyFont="0" applyFill="0" applyAlignment="0" applyProtection="0"/>
    <xf numFmtId="0" fontId="28" fillId="0" borderId="3" applyNumberFormat="0" applyFill="0" applyAlignment="0" applyProtection="0"/>
    <xf numFmtId="0" fontId="28" fillId="0" borderId="0" applyNumberFormat="0" applyFill="0" applyBorder="0" applyAlignment="0" applyProtection="0"/>
    <xf numFmtId="0" fontId="29" fillId="7" borderId="1" applyNumberFormat="0" applyAlignment="0" applyProtection="0"/>
    <xf numFmtId="10" fontId="8" fillId="23" borderId="4" applyNumberFormat="0" applyBorder="0" applyAlignment="0" applyProtection="0"/>
    <xf numFmtId="0" fontId="30" fillId="0" borderId="5" applyNumberFormat="0" applyFill="0" applyAlignment="0" applyProtection="0"/>
    <xf numFmtId="172" fontId="4" fillId="0" borderId="0"/>
    <xf numFmtId="169" fontId="4" fillId="0" borderId="0"/>
    <xf numFmtId="0" fontId="31" fillId="24" borderId="0" applyNumberFormat="0" applyBorder="0" applyAlignment="0" applyProtection="0"/>
    <xf numFmtId="170" fontId="4" fillId="0" borderId="0"/>
    <xf numFmtId="0" fontId="12" fillId="25" borderId="6" applyNumberFormat="0" applyFont="0" applyAlignment="0" applyProtection="0"/>
    <xf numFmtId="0" fontId="32" fillId="20" borderId="7" applyNumberFormat="0" applyAlignment="0" applyProtection="0"/>
    <xf numFmtId="10" fontId="4" fillId="0" borderId="0" applyFont="0" applyFill="0" applyBorder="0" applyAlignment="0" applyProtection="0"/>
    <xf numFmtId="0" fontId="33" fillId="0" borderId="0" applyNumberFormat="0" applyFill="0" applyBorder="0" applyAlignment="0" applyProtection="0"/>
    <xf numFmtId="0" fontId="4" fillId="0" borderId="8" applyNumberFormat="0" applyFont="0" applyBorder="0" applyAlignment="0" applyProtection="0"/>
    <xf numFmtId="0" fontId="34" fillId="0" borderId="0" applyNumberFormat="0" applyFill="0" applyBorder="0" applyAlignment="0" applyProtection="0"/>
    <xf numFmtId="167" fontId="40" fillId="0" borderId="0" applyFont="0" applyFill="0" applyBorder="0" applyAlignment="0" applyProtection="0"/>
    <xf numFmtId="166" fontId="40" fillId="0" borderId="0" applyFont="0" applyFill="0" applyBorder="0" applyAlignment="0" applyProtection="0"/>
    <xf numFmtId="9" fontId="40" fillId="0" borderId="0" applyFont="0" applyFill="0" applyBorder="0" applyAlignment="0" applyProtection="0"/>
    <xf numFmtId="0" fontId="3" fillId="0" borderId="0"/>
    <xf numFmtId="168" fontId="4" fillId="0" borderId="0"/>
    <xf numFmtId="168" fontId="4" fillId="0" borderId="0"/>
    <xf numFmtId="168" fontId="4" fillId="0" borderId="0"/>
    <xf numFmtId="168" fontId="4" fillId="0" borderId="0"/>
    <xf numFmtId="173" fontId="4" fillId="0" borderId="0"/>
    <xf numFmtId="172" fontId="4" fillId="0" borderId="0"/>
    <xf numFmtId="172" fontId="4" fillId="0" borderId="0"/>
    <xf numFmtId="172" fontId="4" fillId="0" borderId="0"/>
    <xf numFmtId="172" fontId="4" fillId="0" borderId="0"/>
    <xf numFmtId="0" fontId="4" fillId="0" borderId="0"/>
    <xf numFmtId="0" fontId="4" fillId="0" borderId="0"/>
    <xf numFmtId="0" fontId="53" fillId="0" borderId="0"/>
    <xf numFmtId="0" fontId="54" fillId="0" borderId="0" applyNumberFormat="0" applyFill="0" applyBorder="0" applyAlignment="0" applyProtection="0">
      <alignment vertical="top"/>
      <protection locked="0"/>
    </xf>
    <xf numFmtId="0" fontId="2" fillId="0" borderId="0"/>
    <xf numFmtId="166" fontId="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55" fillId="0" borderId="0" applyFont="0" applyFill="0" applyBorder="0" applyAlignment="0" applyProtection="0"/>
    <xf numFmtId="167" fontId="4" fillId="0" borderId="0" applyFont="0" applyFill="0" applyBorder="0" applyAlignment="0" applyProtection="0"/>
    <xf numFmtId="43" fontId="4" fillId="0" borderId="0" applyFont="0" applyFill="0" applyBorder="0" applyAlignment="0" applyProtection="0"/>
    <xf numFmtId="43" fontId="55" fillId="0" borderId="0" applyFont="0" applyFill="0" applyBorder="0" applyAlignment="0" applyProtection="0"/>
    <xf numFmtId="167" fontId="4" fillId="0" borderId="0" applyFont="0" applyFill="0" applyBorder="0" applyAlignment="0" applyProtection="0"/>
    <xf numFmtId="167" fontId="53" fillId="0" borderId="0" applyFont="0" applyFill="0" applyBorder="0" applyAlignment="0" applyProtection="0"/>
    <xf numFmtId="167" fontId="4" fillId="0" borderId="0" applyFont="0" applyFill="0" applyBorder="0" applyAlignment="0" applyProtection="0"/>
    <xf numFmtId="166" fontId="4" fillId="0" borderId="0" applyFont="0" applyFill="0" applyBorder="0" applyAlignment="0" applyProtection="0"/>
    <xf numFmtId="44" fontId="4" fillId="0" borderId="0" applyFont="0" applyFill="0" applyBorder="0" applyAlignment="0" applyProtection="0"/>
    <xf numFmtId="44" fontId="55" fillId="0" borderId="0" applyFont="0" applyFill="0" applyBorder="0" applyAlignment="0" applyProtection="0"/>
    <xf numFmtId="166" fontId="4" fillId="0" borderId="0" applyFont="0" applyFill="0" applyBorder="0" applyAlignment="0" applyProtection="0"/>
    <xf numFmtId="183" fontId="4" fillId="0" borderId="0"/>
    <xf numFmtId="0" fontId="4" fillId="0" borderId="0"/>
    <xf numFmtId="183" fontId="4" fillId="0" borderId="0"/>
    <xf numFmtId="0" fontId="2" fillId="0" borderId="0"/>
    <xf numFmtId="183" fontId="21" fillId="0" borderId="0"/>
    <xf numFmtId="183" fontId="2" fillId="0" borderId="0"/>
    <xf numFmtId="0" fontId="2" fillId="0" borderId="0"/>
    <xf numFmtId="183" fontId="53" fillId="0" borderId="0"/>
    <xf numFmtId="0" fontId="4" fillId="0" borderId="0"/>
    <xf numFmtId="0" fontId="2" fillId="0" borderId="0"/>
    <xf numFmtId="0" fontId="4" fillId="0" borderId="0"/>
    <xf numFmtId="0" fontId="4" fillId="0" borderId="0"/>
    <xf numFmtId="0" fontId="4" fillId="0" borderId="0"/>
    <xf numFmtId="0" fontId="21" fillId="0" borderId="0"/>
    <xf numFmtId="0" fontId="4" fillId="0" borderId="0"/>
    <xf numFmtId="0" fontId="2" fillId="0" borderId="0"/>
    <xf numFmtId="0" fontId="4" fillId="0" borderId="0"/>
    <xf numFmtId="0" fontId="53" fillId="0" borderId="0"/>
    <xf numFmtId="0" fontId="4" fillId="0" borderId="0"/>
    <xf numFmtId="0" fontId="53"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55"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cellStyleXfs>
  <cellXfs count="291">
    <xf numFmtId="0" fontId="0" fillId="0" borderId="0" xfId="0"/>
    <xf numFmtId="0" fontId="0" fillId="0" borderId="0" xfId="0" applyProtection="1"/>
    <xf numFmtId="0" fontId="7" fillId="0" borderId="0" xfId="0" applyFont="1" applyProtection="1"/>
    <xf numFmtId="0" fontId="18" fillId="0" borderId="0" xfId="0" applyFont="1" applyProtection="1"/>
    <xf numFmtId="0" fontId="6" fillId="0" borderId="0" xfId="0" applyFont="1" applyProtection="1"/>
    <xf numFmtId="0" fontId="5" fillId="0" borderId="0" xfId="0" applyFont="1" applyProtection="1"/>
    <xf numFmtId="0" fontId="5" fillId="0" borderId="0" xfId="0" applyFont="1" applyBorder="1" applyProtection="1"/>
    <xf numFmtId="0" fontId="0" fillId="0" borderId="10" xfId="0" applyBorder="1" applyProtection="1"/>
    <xf numFmtId="0" fontId="5" fillId="0" borderId="0" xfId="0" applyFont="1" applyAlignment="1" applyProtection="1">
      <alignment horizontal="center"/>
    </xf>
    <xf numFmtId="0" fontId="5" fillId="0" borderId="0" xfId="0" applyFont="1" applyAlignment="1" applyProtection="1"/>
    <xf numFmtId="0" fontId="5" fillId="0" borderId="0" xfId="0" applyFont="1" applyAlignment="1" applyProtection="1">
      <alignment horizontal="left"/>
    </xf>
    <xf numFmtId="0" fontId="6" fillId="0" borderId="0" xfId="0" applyFont="1" applyAlignment="1" applyProtection="1"/>
    <xf numFmtId="0" fontId="6" fillId="0" borderId="0" xfId="0" applyFont="1" applyAlignment="1" applyProtection="1">
      <alignment horizontal="left"/>
    </xf>
    <xf numFmtId="0" fontId="6" fillId="0" borderId="0" xfId="0" applyFont="1" applyAlignment="1" applyProtection="1">
      <alignment horizontal="center"/>
    </xf>
    <xf numFmtId="0" fontId="5" fillId="0" borderId="0" xfId="0" applyFont="1" applyBorder="1" applyAlignment="1" applyProtection="1">
      <alignment horizontal="center"/>
    </xf>
    <xf numFmtId="0" fontId="6" fillId="0" borderId="0" xfId="0" applyFont="1" applyBorder="1" applyProtection="1"/>
    <xf numFmtId="0" fontId="5" fillId="0" borderId="0" xfId="0" applyFont="1" applyFill="1" applyBorder="1" applyProtection="1"/>
    <xf numFmtId="0" fontId="6" fillId="0" borderId="0" xfId="0" applyFont="1" applyFill="1" applyBorder="1" applyProtection="1"/>
    <xf numFmtId="0" fontId="11" fillId="0" borderId="0" xfId="0" applyFont="1" applyProtection="1"/>
    <xf numFmtId="0" fontId="12" fillId="0" borderId="0" xfId="0" applyFont="1" applyProtection="1"/>
    <xf numFmtId="0" fontId="11" fillId="0" borderId="0" xfId="0" applyFont="1" applyAlignment="1" applyProtection="1">
      <alignment horizontal="right"/>
    </xf>
    <xf numFmtId="0" fontId="35" fillId="0" borderId="0" xfId="0" applyFont="1" applyAlignment="1" applyProtection="1">
      <alignment vertical="center"/>
    </xf>
    <xf numFmtId="0" fontId="5" fillId="0" borderId="10" xfId="0" applyFont="1" applyBorder="1" applyProtection="1"/>
    <xf numFmtId="0" fontId="17" fillId="0" borderId="13" xfId="0" applyFont="1" applyBorder="1" applyAlignment="1" applyProtection="1"/>
    <xf numFmtId="0" fontId="17" fillId="0" borderId="14" xfId="0" applyFont="1" applyBorder="1" applyAlignment="1" applyProtection="1"/>
    <xf numFmtId="0" fontId="0" fillId="0" borderId="16" xfId="0" applyBorder="1" applyProtection="1"/>
    <xf numFmtId="0" fontId="17" fillId="0" borderId="17" xfId="0" applyFont="1" applyBorder="1" applyAlignment="1" applyProtection="1"/>
    <xf numFmtId="44" fontId="0" fillId="0" borderId="15" xfId="0" applyNumberFormat="1" applyBorder="1" applyAlignment="1" applyProtection="1">
      <alignment vertical="center"/>
    </xf>
    <xf numFmtId="0" fontId="6" fillId="0" borderId="10" xfId="0" applyFont="1" applyBorder="1" applyAlignment="1" applyProtection="1">
      <alignment horizontal="left" vertical="center"/>
    </xf>
    <xf numFmtId="0" fontId="39" fillId="0" borderId="9" xfId="0" applyFont="1" applyBorder="1" applyAlignment="1" applyProtection="1">
      <alignment vertical="center"/>
    </xf>
    <xf numFmtId="0" fontId="5" fillId="0" borderId="0" xfId="0" applyFont="1" applyAlignment="1" applyProtection="1">
      <alignment vertical="center" wrapText="1"/>
    </xf>
    <xf numFmtId="0" fontId="5" fillId="0" borderId="0" xfId="0" applyFont="1" applyBorder="1" applyAlignment="1" applyProtection="1">
      <alignment horizontal="center" vertical="center"/>
    </xf>
    <xf numFmtId="0" fontId="0" fillId="0" borderId="37" xfId="0" applyBorder="1" applyAlignment="1" applyProtection="1">
      <alignment horizontal="left" vertical="top" wrapText="1"/>
      <protection locked="0"/>
    </xf>
    <xf numFmtId="0" fontId="5" fillId="0" borderId="0" xfId="0" applyFont="1" applyAlignment="1" applyProtection="1">
      <alignment wrapText="1"/>
    </xf>
    <xf numFmtId="0" fontId="5" fillId="0" borderId="0" xfId="0" applyFont="1" applyAlignment="1" applyProtection="1">
      <alignment horizontal="center" vertical="center"/>
    </xf>
    <xf numFmtId="0" fontId="5" fillId="0" borderId="9" xfId="0" applyFont="1" applyBorder="1" applyAlignment="1" applyProtection="1">
      <alignment vertical="center"/>
    </xf>
    <xf numFmtId="0" fontId="5" fillId="0" borderId="9" xfId="0" applyFont="1" applyBorder="1" applyAlignment="1" applyProtection="1">
      <alignment vertical="center" wrapText="1"/>
    </xf>
    <xf numFmtId="0" fontId="5" fillId="0" borderId="9" xfId="0" applyFont="1" applyBorder="1" applyAlignment="1" applyProtection="1">
      <alignment horizontal="left" vertical="center"/>
    </xf>
    <xf numFmtId="0" fontId="0" fillId="0" borderId="10" xfId="0" applyBorder="1" applyProtection="1">
      <protection locked="0"/>
    </xf>
    <xf numFmtId="0" fontId="0" fillId="0" borderId="40" xfId="0" applyBorder="1" applyProtection="1"/>
    <xf numFmtId="0" fontId="3" fillId="0" borderId="0" xfId="59" applyProtection="1"/>
    <xf numFmtId="0" fontId="3" fillId="0" borderId="0" xfId="59" applyFill="1" applyProtection="1"/>
    <xf numFmtId="0" fontId="3" fillId="28" borderId="0" xfId="59" applyFill="1" applyAlignment="1" applyProtection="1">
      <alignment horizontal="left"/>
    </xf>
    <xf numFmtId="0" fontId="41" fillId="0" borderId="0" xfId="59" applyFont="1" applyProtection="1"/>
    <xf numFmtId="176" fontId="42" fillId="0" borderId="0" xfId="59" applyNumberFormat="1" applyFont="1" applyAlignment="1" applyProtection="1">
      <alignment horizontal="left"/>
    </xf>
    <xf numFmtId="0" fontId="43" fillId="0" borderId="0" xfId="59" applyFont="1" applyAlignment="1" applyProtection="1">
      <alignment horizontal="right" vertical="center"/>
    </xf>
    <xf numFmtId="0" fontId="3" fillId="0" borderId="0" xfId="59" applyAlignment="1" applyProtection="1">
      <alignment horizontal="right" vertical="center"/>
    </xf>
    <xf numFmtId="0" fontId="3" fillId="0" borderId="0" xfId="59" applyAlignment="1" applyProtection="1">
      <alignment vertical="center"/>
    </xf>
    <xf numFmtId="0" fontId="3" fillId="0" borderId="0" xfId="59" applyFill="1" applyAlignment="1" applyProtection="1">
      <alignment vertical="center"/>
    </xf>
    <xf numFmtId="0" fontId="43" fillId="0" borderId="0" xfId="59" applyFont="1" applyAlignment="1" applyProtection="1">
      <alignment horizontal="right" vertical="center" indent="1"/>
    </xf>
    <xf numFmtId="0" fontId="44" fillId="0" borderId="0" xfId="59" applyFont="1" applyProtection="1"/>
    <xf numFmtId="0" fontId="44" fillId="0" borderId="0" xfId="59" applyFont="1" applyAlignment="1" applyProtection="1">
      <alignment horizontal="right" vertical="center"/>
    </xf>
    <xf numFmtId="0" fontId="46" fillId="0" borderId="0" xfId="59" applyFont="1"/>
    <xf numFmtId="0" fontId="3" fillId="0" borderId="0" xfId="59"/>
    <xf numFmtId="0" fontId="3" fillId="30" borderId="14" xfId="59" applyFill="1" applyBorder="1"/>
    <xf numFmtId="0" fontId="3" fillId="29" borderId="14" xfId="59" applyFill="1" applyBorder="1"/>
    <xf numFmtId="0" fontId="3" fillId="0" borderId="0" xfId="59" applyAlignment="1">
      <alignment wrapText="1"/>
    </xf>
    <xf numFmtId="0" fontId="3" fillId="0" borderId="14" xfId="59" applyBorder="1"/>
    <xf numFmtId="0" fontId="9" fillId="0" borderId="0" xfId="0" applyFont="1" applyAlignment="1" applyProtection="1">
      <alignment vertical="center"/>
    </xf>
    <xf numFmtId="0" fontId="4" fillId="0" borderId="0" xfId="0" applyFont="1"/>
    <xf numFmtId="0" fontId="7" fillId="0" borderId="0" xfId="0" applyFont="1"/>
    <xf numFmtId="0" fontId="13" fillId="0" borderId="10" xfId="59" applyFont="1" applyBorder="1" applyAlignment="1" applyProtection="1">
      <alignment horizontal="center"/>
    </xf>
    <xf numFmtId="0" fontId="13" fillId="0" borderId="0" xfId="59" applyFont="1" applyBorder="1" applyProtection="1"/>
    <xf numFmtId="0" fontId="13" fillId="0" borderId="0" xfId="59" applyFont="1" applyBorder="1" applyAlignment="1" applyProtection="1">
      <alignment horizontal="center"/>
    </xf>
    <xf numFmtId="0" fontId="0" fillId="0" borderId="4" xfId="0" applyBorder="1"/>
    <xf numFmtId="0" fontId="7" fillId="0" borderId="4" xfId="0" applyFont="1" applyBorder="1"/>
    <xf numFmtId="175" fontId="7" fillId="0" borderId="4" xfId="57" applyNumberFormat="1" applyFont="1" applyBorder="1"/>
    <xf numFmtId="0" fontId="8" fillId="0" borderId="0" xfId="0" applyFont="1" applyAlignment="1">
      <alignment horizontal="right" indent="1"/>
    </xf>
    <xf numFmtId="175" fontId="8" fillId="0" borderId="0" xfId="57" applyNumberFormat="1" applyFont="1" applyAlignment="1">
      <alignment horizontal="right" indent="1"/>
    </xf>
    <xf numFmtId="175" fontId="8" fillId="0" borderId="0" xfId="0" applyNumberFormat="1" applyFont="1" applyAlignment="1">
      <alignment horizontal="right" indent="1"/>
    </xf>
    <xf numFmtId="0" fontId="7" fillId="0" borderId="58" xfId="0" applyFont="1" applyBorder="1" applyAlignment="1">
      <alignment horizontal="center" vertical="center"/>
    </xf>
    <xf numFmtId="0" fontId="7" fillId="0" borderId="58" xfId="0" applyFont="1" applyBorder="1" applyAlignment="1">
      <alignment horizontal="center" vertical="center" wrapText="1"/>
    </xf>
    <xf numFmtId="0" fontId="4" fillId="0" borderId="4" xfId="0" applyFont="1" applyBorder="1" applyProtection="1"/>
    <xf numFmtId="0" fontId="4" fillId="0" borderId="4" xfId="0" applyFont="1" applyBorder="1" applyAlignment="1" applyProtection="1">
      <alignment horizontal="center"/>
    </xf>
    <xf numFmtId="177" fontId="4" fillId="0" borderId="4" xfId="57" applyNumberFormat="1" applyFont="1" applyBorder="1" applyAlignment="1" applyProtection="1">
      <alignment horizontal="center" vertical="center"/>
    </xf>
    <xf numFmtId="0" fontId="4" fillId="0" borderId="4" xfId="0" applyFont="1" applyBorder="1" applyAlignment="1" applyProtection="1"/>
    <xf numFmtId="0" fontId="4" fillId="0" borderId="4" xfId="0" applyFont="1" applyBorder="1" applyAlignment="1" applyProtection="1">
      <alignment horizontal="left"/>
    </xf>
    <xf numFmtId="0" fontId="7" fillId="0" borderId="0" xfId="0" applyFont="1" applyAlignment="1" applyProtection="1"/>
    <xf numFmtId="175" fontId="7" fillId="0" borderId="0" xfId="57" applyNumberFormat="1" applyFont="1" applyAlignment="1" applyProtection="1"/>
    <xf numFmtId="0" fontId="4" fillId="0" borderId="4" xfId="0" applyFont="1" applyBorder="1" applyAlignment="1" applyProtection="1">
      <alignment wrapText="1"/>
    </xf>
    <xf numFmtId="0" fontId="4" fillId="0" borderId="0" xfId="0" applyFont="1" applyBorder="1"/>
    <xf numFmtId="0" fontId="7" fillId="0" borderId="0" xfId="0" applyFont="1" applyBorder="1" applyProtection="1"/>
    <xf numFmtId="0" fontId="4" fillId="0" borderId="0" xfId="0" applyFont="1" applyBorder="1" applyAlignment="1" applyProtection="1">
      <alignment horizontal="center"/>
    </xf>
    <xf numFmtId="177" fontId="4" fillId="0" borderId="0" xfId="57" applyNumberFormat="1" applyFont="1" applyBorder="1" applyAlignment="1" applyProtection="1">
      <alignment horizontal="center" vertical="center"/>
    </xf>
    <xf numFmtId="0" fontId="4" fillId="0" borderId="0" xfId="0" applyFont="1" applyBorder="1" applyProtection="1"/>
    <xf numFmtId="175" fontId="4" fillId="0" borderId="0" xfId="57" applyNumberFormat="1" applyFont="1" applyBorder="1" applyProtection="1"/>
    <xf numFmtId="175" fontId="4" fillId="0" borderId="0" xfId="57" applyNumberFormat="1" applyFont="1"/>
    <xf numFmtId="0" fontId="4" fillId="0" borderId="4" xfId="0" applyFont="1" applyBorder="1" applyAlignment="1" applyProtection="1">
      <alignment horizontal="center" vertical="center"/>
    </xf>
    <xf numFmtId="0" fontId="4" fillId="0" borderId="0" xfId="0" applyFont="1" applyBorder="1" applyAlignment="1" applyProtection="1">
      <alignment horizontal="center" vertical="center"/>
    </xf>
    <xf numFmtId="0" fontId="4" fillId="0" borderId="4" xfId="0" applyFont="1" applyBorder="1" applyAlignment="1" applyProtection="1">
      <alignment horizontal="left" vertical="center"/>
    </xf>
    <xf numFmtId="0" fontId="4" fillId="0" borderId="4" xfId="0" applyFont="1" applyBorder="1" applyAlignment="1" applyProtection="1">
      <alignment horizontal="left" vertical="center" wrapText="1"/>
    </xf>
    <xf numFmtId="0" fontId="7" fillId="0" borderId="0" xfId="0" applyFont="1" applyAlignment="1" applyProtection="1">
      <alignment vertical="center"/>
    </xf>
    <xf numFmtId="0" fontId="7" fillId="31" borderId="4" xfId="0" applyFont="1" applyFill="1" applyBorder="1" applyProtection="1"/>
    <xf numFmtId="177" fontId="7" fillId="31" borderId="4" xfId="57" applyNumberFormat="1" applyFont="1" applyFill="1" applyBorder="1" applyAlignment="1" applyProtection="1">
      <alignment horizontal="center" vertical="center"/>
    </xf>
    <xf numFmtId="0" fontId="7" fillId="31" borderId="4" xfId="0" applyFont="1" applyFill="1" applyBorder="1" applyAlignment="1" applyProtection="1">
      <alignment horizontal="center" vertical="center"/>
    </xf>
    <xf numFmtId="3" fontId="7" fillId="0" borderId="4" xfId="0" applyNumberFormat="1" applyFont="1" applyBorder="1"/>
    <xf numFmtId="9" fontId="7" fillId="0" borderId="4" xfId="58" applyFont="1" applyBorder="1"/>
    <xf numFmtId="0" fontId="4" fillId="28" borderId="0" xfId="0" applyFont="1" applyFill="1" applyBorder="1" applyAlignment="1" applyProtection="1">
      <alignment horizontal="center" vertical="center"/>
    </xf>
    <xf numFmtId="0" fontId="4" fillId="28" borderId="4" xfId="0" applyFont="1" applyFill="1" applyBorder="1" applyAlignment="1" applyProtection="1">
      <alignment horizontal="center" vertical="center"/>
    </xf>
    <xf numFmtId="177" fontId="4" fillId="0" borderId="0" xfId="0" applyNumberFormat="1" applyFont="1" applyBorder="1" applyAlignment="1">
      <alignment horizontal="center" vertical="center"/>
    </xf>
    <xf numFmtId="0" fontId="4" fillId="28" borderId="4" xfId="0" applyFont="1" applyFill="1" applyBorder="1"/>
    <xf numFmtId="0" fontId="4" fillId="28" borderId="0" xfId="0" applyFont="1" applyFill="1" applyBorder="1"/>
    <xf numFmtId="0" fontId="4" fillId="28" borderId="0" xfId="0" applyFont="1" applyFill="1"/>
    <xf numFmtId="178" fontId="0" fillId="0" borderId="4" xfId="56" applyNumberFormat="1" applyFont="1" applyBorder="1" applyAlignment="1">
      <alignment horizontal="center" vertical="center"/>
    </xf>
    <xf numFmtId="175" fontId="0" fillId="0" borderId="4" xfId="57" applyNumberFormat="1" applyFont="1" applyBorder="1"/>
    <xf numFmtId="177" fontId="7" fillId="31" borderId="4" xfId="0" applyNumberFormat="1" applyFont="1" applyFill="1" applyBorder="1" applyAlignment="1" applyProtection="1">
      <alignment vertical="center"/>
    </xf>
    <xf numFmtId="177" fontId="7" fillId="28" borderId="4" xfId="57" applyNumberFormat="1" applyFont="1" applyFill="1" applyBorder="1" applyAlignment="1" applyProtection="1">
      <alignment horizontal="center" vertical="center"/>
    </xf>
    <xf numFmtId="0" fontId="7" fillId="28" borderId="4" xfId="0" applyFont="1" applyFill="1" applyBorder="1" applyAlignment="1" applyProtection="1">
      <alignment horizontal="center" vertical="center"/>
    </xf>
    <xf numFmtId="177" fontId="7" fillId="33" borderId="4" xfId="57" applyNumberFormat="1" applyFont="1" applyFill="1" applyBorder="1" applyAlignment="1" applyProtection="1">
      <alignment horizontal="center" vertical="center"/>
    </xf>
    <xf numFmtId="0" fontId="7" fillId="33" borderId="4" xfId="0" applyFont="1" applyFill="1" applyBorder="1" applyAlignment="1" applyProtection="1">
      <alignment horizontal="center" vertical="center"/>
    </xf>
    <xf numFmtId="0" fontId="7" fillId="32" borderId="4" xfId="0" applyFont="1" applyFill="1" applyBorder="1"/>
    <xf numFmtId="0" fontId="7" fillId="32" borderId="4" xfId="0" applyFont="1" applyFill="1" applyBorder="1" applyAlignment="1">
      <alignment horizontal="center" vertical="center"/>
    </xf>
    <xf numFmtId="178" fontId="7" fillId="32" borderId="4" xfId="56" applyNumberFormat="1" applyFont="1" applyFill="1" applyBorder="1" applyAlignment="1">
      <alignment horizontal="center" vertical="center"/>
    </xf>
    <xf numFmtId="175" fontId="7" fillId="32" borderId="4" xfId="57" applyNumberFormat="1" applyFont="1" applyFill="1" applyBorder="1"/>
    <xf numFmtId="179" fontId="7" fillId="0" borderId="4" xfId="56" applyNumberFormat="1" applyFont="1" applyBorder="1" applyAlignment="1">
      <alignment horizontal="center" vertical="center"/>
    </xf>
    <xf numFmtId="0" fontId="7" fillId="0" borderId="0" xfId="70" applyFont="1" applyAlignment="1" applyProtection="1">
      <alignment vertical="top"/>
    </xf>
    <xf numFmtId="0" fontId="7" fillId="0" borderId="0" xfId="70" applyFont="1" applyAlignment="1" applyProtection="1">
      <alignment vertical="top" wrapText="1"/>
    </xf>
    <xf numFmtId="0" fontId="7" fillId="29" borderId="4" xfId="70" applyFont="1" applyFill="1" applyBorder="1" applyAlignment="1" applyProtection="1">
      <alignment horizontal="center"/>
      <protection locked="0"/>
    </xf>
    <xf numFmtId="178" fontId="4" fillId="28" borderId="4" xfId="0" applyNumberFormat="1" applyFont="1" applyFill="1" applyBorder="1" applyAlignment="1">
      <alignment horizontal="right" vertical="center"/>
    </xf>
    <xf numFmtId="0" fontId="52" fillId="0" borderId="0" xfId="0" applyFont="1"/>
    <xf numFmtId="178" fontId="0" fillId="0" borderId="0" xfId="0" applyNumberFormat="1"/>
    <xf numFmtId="0" fontId="4" fillId="0" borderId="0" xfId="0" applyFont="1" applyProtection="1"/>
    <xf numFmtId="0" fontId="11" fillId="0" borderId="0" xfId="0" applyFont="1" applyAlignment="1" applyProtection="1">
      <alignment vertical="top"/>
    </xf>
    <xf numFmtId="0" fontId="0" fillId="0" borderId="4" xfId="0" applyFill="1" applyBorder="1"/>
    <xf numFmtId="0" fontId="53" fillId="0" borderId="4" xfId="71" applyFont="1" applyFill="1" applyBorder="1"/>
    <xf numFmtId="0" fontId="4" fillId="0" borderId="4" xfId="0" applyFont="1" applyFill="1" applyBorder="1"/>
    <xf numFmtId="165" fontId="0" fillId="0" borderId="0" xfId="0" applyNumberFormat="1" applyProtection="1"/>
    <xf numFmtId="165" fontId="5" fillId="0" borderId="0" xfId="0" applyNumberFormat="1" applyFont="1" applyFill="1" applyBorder="1" applyProtection="1"/>
    <xf numFmtId="165" fontId="12" fillId="0" borderId="0" xfId="0" applyNumberFormat="1" applyFont="1" applyProtection="1"/>
    <xf numFmtId="165" fontId="5" fillId="0" borderId="0" xfId="0" applyNumberFormat="1" applyFont="1" applyProtection="1"/>
    <xf numFmtId="165" fontId="0" fillId="0" borderId="0" xfId="0" applyNumberFormat="1" applyAlignment="1" applyProtection="1">
      <alignment horizontal="center" vertical="center" wrapText="1"/>
    </xf>
    <xf numFmtId="165" fontId="0" fillId="0" borderId="0" xfId="0" applyNumberFormat="1" applyFill="1" applyProtection="1"/>
    <xf numFmtId="165" fontId="5" fillId="0" borderId="0" xfId="0" applyNumberFormat="1" applyFont="1" applyFill="1" applyProtection="1"/>
    <xf numFmtId="165" fontId="6" fillId="0" borderId="0" xfId="0" applyNumberFormat="1" applyFont="1" applyAlignment="1" applyProtection="1">
      <alignment horizontal="center" vertical="center" wrapText="1"/>
    </xf>
    <xf numFmtId="0" fontId="0" fillId="0" borderId="0" xfId="0" applyNumberFormat="1" applyProtection="1"/>
    <xf numFmtId="0" fontId="6" fillId="0" borderId="0" xfId="0" applyNumberFormat="1" applyFont="1" applyProtection="1"/>
    <xf numFmtId="0" fontId="6" fillId="0" borderId="0" xfId="0" applyNumberFormat="1" applyFont="1" applyAlignment="1" applyProtection="1">
      <alignment wrapText="1"/>
    </xf>
    <xf numFmtId="0" fontId="17" fillId="0" borderId="14" xfId="0" applyNumberFormat="1" applyFont="1" applyBorder="1" applyAlignment="1" applyProtection="1">
      <alignment horizontal="center"/>
    </xf>
    <xf numFmtId="0" fontId="17" fillId="0" borderId="13" xfId="0" applyNumberFormat="1" applyFont="1" applyBorder="1" applyAlignment="1" applyProtection="1"/>
    <xf numFmtId="0" fontId="5" fillId="0" borderId="10" xfId="0" applyFont="1" applyBorder="1" applyAlignment="1" applyProtection="1">
      <alignment horizontal="center" vertical="center"/>
    </xf>
    <xf numFmtId="0" fontId="5" fillId="0" borderId="0" xfId="0" applyFont="1" applyBorder="1" applyAlignment="1" applyProtection="1">
      <alignment vertical="center"/>
    </xf>
    <xf numFmtId="0" fontId="5" fillId="0" borderId="0" xfId="0" applyFont="1" applyBorder="1" applyAlignment="1" applyProtection="1">
      <alignment vertical="center" wrapText="1"/>
    </xf>
    <xf numFmtId="0" fontId="5" fillId="0" borderId="43" xfId="0" applyFont="1" applyBorder="1" applyAlignment="1" applyProtection="1">
      <alignment vertical="center"/>
    </xf>
    <xf numFmtId="0" fontId="4" fillId="29" borderId="4" xfId="0" applyFont="1" applyFill="1" applyBorder="1" applyAlignment="1" applyProtection="1">
      <alignment horizontal="center" vertical="center"/>
      <protection locked="0"/>
    </xf>
    <xf numFmtId="177" fontId="4" fillId="30" borderId="4" xfId="57" applyNumberFormat="1" applyFont="1" applyFill="1" applyBorder="1" applyAlignment="1" applyProtection="1">
      <alignment horizontal="center" vertical="center"/>
      <protection locked="0"/>
    </xf>
    <xf numFmtId="0" fontId="4" fillId="30" borderId="4" xfId="0" applyFont="1" applyFill="1" applyBorder="1" applyProtection="1">
      <protection locked="0"/>
    </xf>
    <xf numFmtId="0" fontId="4" fillId="29" borderId="4" xfId="0" applyFont="1" applyFill="1" applyBorder="1" applyProtection="1">
      <protection locked="0"/>
    </xf>
    <xf numFmtId="178" fontId="4" fillId="30" borderId="4" xfId="56" applyNumberFormat="1" applyFont="1" applyFill="1" applyBorder="1" applyProtection="1">
      <protection locked="0"/>
    </xf>
    <xf numFmtId="9" fontId="4" fillId="30" borderId="4" xfId="58" applyFont="1" applyFill="1" applyBorder="1" applyProtection="1">
      <protection locked="0"/>
    </xf>
    <xf numFmtId="164" fontId="5" fillId="0" borderId="9" xfId="0" applyNumberFormat="1" applyFont="1" applyBorder="1" applyProtection="1"/>
    <xf numFmtId="164" fontId="5" fillId="0" borderId="0" xfId="0" applyNumberFormat="1" applyFont="1" applyBorder="1" applyProtection="1"/>
    <xf numFmtId="164" fontId="0" fillId="0" borderId="0" xfId="0" applyNumberFormat="1" applyBorder="1" applyAlignment="1" applyProtection="1">
      <alignment wrapText="1"/>
    </xf>
    <xf numFmtId="164" fontId="6" fillId="0" borderId="10" xfId="0" applyNumberFormat="1" applyFont="1" applyBorder="1" applyAlignment="1" applyProtection="1">
      <alignment horizontal="center" vertical="center" wrapText="1"/>
    </xf>
    <xf numFmtId="164" fontId="0" fillId="0" borderId="12" xfId="0" applyNumberFormat="1" applyBorder="1" applyAlignment="1" applyProtection="1">
      <alignment wrapText="1"/>
    </xf>
    <xf numFmtId="164" fontId="0" fillId="0" borderId="18" xfId="0" applyNumberFormat="1" applyBorder="1" applyAlignment="1" applyProtection="1">
      <alignment wrapText="1"/>
    </xf>
    <xf numFmtId="164" fontId="0" fillId="0" borderId="11" xfId="0" applyNumberFormat="1" applyBorder="1" applyAlignment="1" applyProtection="1">
      <alignment wrapText="1"/>
    </xf>
    <xf numFmtId="164" fontId="0" fillId="0" borderId="0" xfId="0" applyNumberFormat="1" applyBorder="1" applyProtection="1"/>
    <xf numFmtId="164" fontId="0" fillId="0" borderId="10" xfId="0" applyNumberFormat="1" applyBorder="1" applyProtection="1"/>
    <xf numFmtId="164" fontId="0" fillId="0" borderId="15" xfId="0" applyNumberFormat="1" applyBorder="1" applyProtection="1"/>
    <xf numFmtId="164" fontId="0" fillId="0" borderId="11" xfId="0" applyNumberFormat="1" applyBorder="1" applyProtection="1"/>
    <xf numFmtId="164" fontId="0" fillId="0" borderId="0" xfId="0" applyNumberFormat="1" applyProtection="1"/>
    <xf numFmtId="164" fontId="5" fillId="30" borderId="19" xfId="0" applyNumberFormat="1" applyFont="1" applyFill="1" applyBorder="1" applyProtection="1">
      <protection locked="0"/>
    </xf>
    <xf numFmtId="164" fontId="5" fillId="30" borderId="20" xfId="0" applyNumberFormat="1" applyFont="1" applyFill="1" applyBorder="1" applyProtection="1">
      <protection locked="0"/>
    </xf>
    <xf numFmtId="164" fontId="5" fillId="0" borderId="0" xfId="0" applyNumberFormat="1" applyFont="1" applyFill="1" applyBorder="1" applyProtection="1"/>
    <xf numFmtId="164" fontId="5" fillId="0" borderId="10" xfId="0" applyNumberFormat="1" applyFont="1" applyFill="1" applyBorder="1" applyProtection="1"/>
    <xf numFmtId="164" fontId="5" fillId="26" borderId="19" xfId="0" applyNumberFormat="1" applyFont="1" applyFill="1" applyBorder="1" applyProtection="1"/>
    <xf numFmtId="164" fontId="5" fillId="26" borderId="20" xfId="0" applyNumberFormat="1" applyFont="1" applyFill="1" applyBorder="1" applyProtection="1"/>
    <xf numFmtId="164" fontId="5" fillId="26" borderId="38" xfId="0" applyNumberFormat="1" applyFont="1" applyFill="1" applyBorder="1" applyProtection="1"/>
    <xf numFmtId="164" fontId="5" fillId="30" borderId="21" xfId="0" applyNumberFormat="1" applyFont="1" applyFill="1" applyBorder="1" applyProtection="1">
      <protection locked="0"/>
    </xf>
    <xf numFmtId="164" fontId="5" fillId="30" borderId="22" xfId="0" applyNumberFormat="1" applyFont="1" applyFill="1" applyBorder="1" applyProtection="1">
      <protection locked="0"/>
    </xf>
    <xf numFmtId="164" fontId="5" fillId="0" borderId="9" xfId="0" applyNumberFormat="1" applyFont="1" applyFill="1" applyBorder="1" applyProtection="1"/>
    <xf numFmtId="164" fontId="5" fillId="0" borderId="15" xfId="0" applyNumberFormat="1" applyFont="1" applyFill="1" applyBorder="1" applyProtection="1"/>
    <xf numFmtId="164" fontId="5" fillId="22" borderId="19" xfId="0" applyNumberFormat="1" applyFont="1" applyFill="1" applyBorder="1" applyProtection="1"/>
    <xf numFmtId="164" fontId="5" fillId="22" borderId="20" xfId="0" applyNumberFormat="1" applyFont="1" applyFill="1" applyBorder="1" applyProtection="1"/>
    <xf numFmtId="164" fontId="5" fillId="30" borderId="23" xfId="0" applyNumberFormat="1" applyFont="1" applyFill="1" applyBorder="1" applyProtection="1">
      <protection locked="0"/>
    </xf>
    <xf numFmtId="164" fontId="5" fillId="30" borderId="24" xfId="0" applyNumberFormat="1" applyFont="1" applyFill="1" applyBorder="1" applyProtection="1">
      <protection locked="0"/>
    </xf>
    <xf numFmtId="164" fontId="5" fillId="30" borderId="25" xfId="0" applyNumberFormat="1" applyFont="1" applyFill="1" applyBorder="1" applyProtection="1">
      <protection locked="0"/>
    </xf>
    <xf numFmtId="164" fontId="5" fillId="30" borderId="26" xfId="0" applyNumberFormat="1" applyFont="1" applyFill="1" applyBorder="1" applyProtection="1">
      <protection locked="0"/>
    </xf>
    <xf numFmtId="164" fontId="5" fillId="26" borderId="25" xfId="0" applyNumberFormat="1" applyFont="1" applyFill="1" applyBorder="1" applyProtection="1"/>
    <xf numFmtId="164" fontId="5" fillId="22" borderId="24" xfId="0" applyNumberFormat="1" applyFont="1" applyFill="1" applyBorder="1" applyProtection="1"/>
    <xf numFmtId="164" fontId="5" fillId="30" borderId="20" xfId="0" applyNumberFormat="1" applyFont="1" applyFill="1" applyBorder="1" applyAlignment="1" applyProtection="1">
      <alignment horizontal="center"/>
      <protection locked="0"/>
    </xf>
    <xf numFmtId="164" fontId="5" fillId="22" borderId="9" xfId="0" applyNumberFormat="1" applyFont="1" applyFill="1" applyBorder="1" applyProtection="1"/>
    <xf numFmtId="164" fontId="5" fillId="22" borderId="0" xfId="0" applyNumberFormat="1" applyFont="1" applyFill="1" applyBorder="1" applyProtection="1"/>
    <xf numFmtId="164" fontId="5" fillId="22" borderId="10" xfId="0" applyNumberFormat="1" applyFont="1" applyFill="1" applyBorder="1" applyProtection="1"/>
    <xf numFmtId="164" fontId="5" fillId="30" borderId="27" xfId="0" applyNumberFormat="1" applyFont="1" applyFill="1" applyBorder="1" applyProtection="1">
      <protection locked="0"/>
    </xf>
    <xf numFmtId="164" fontId="5" fillId="30" borderId="28" xfId="0" applyNumberFormat="1" applyFont="1" applyFill="1" applyBorder="1" applyProtection="1">
      <protection locked="0"/>
    </xf>
    <xf numFmtId="164" fontId="5" fillId="30" borderId="0" xfId="0" applyNumberFormat="1" applyFont="1" applyFill="1" applyBorder="1" applyProtection="1">
      <protection locked="0"/>
    </xf>
    <xf numFmtId="164" fontId="5" fillId="30" borderId="15" xfId="0" applyNumberFormat="1" applyFont="1" applyFill="1" applyBorder="1" applyProtection="1">
      <protection locked="0"/>
    </xf>
    <xf numFmtId="164" fontId="5" fillId="26" borderId="23" xfId="0" applyNumberFormat="1" applyFont="1" applyFill="1" applyBorder="1" applyProtection="1"/>
    <xf numFmtId="164" fontId="5" fillId="26" borderId="24" xfId="0" applyNumberFormat="1" applyFont="1" applyFill="1" applyBorder="1" applyProtection="1"/>
    <xf numFmtId="164" fontId="5" fillId="26" borderId="61" xfId="0" applyNumberFormat="1" applyFont="1" applyFill="1" applyBorder="1" applyProtection="1"/>
    <xf numFmtId="164" fontId="5" fillId="30" borderId="62" xfId="0" applyNumberFormat="1" applyFont="1" applyFill="1" applyBorder="1" applyProtection="1">
      <protection locked="0"/>
    </xf>
    <xf numFmtId="164" fontId="5" fillId="30" borderId="63" xfId="0" applyNumberFormat="1" applyFont="1" applyFill="1" applyBorder="1" applyProtection="1">
      <protection locked="0"/>
    </xf>
    <xf numFmtId="164" fontId="5" fillId="22" borderId="21" xfId="0" applyNumberFormat="1" applyFont="1" applyFill="1" applyBorder="1" applyProtection="1"/>
    <xf numFmtId="164" fontId="5" fillId="26" borderId="26" xfId="0" applyNumberFormat="1" applyFont="1" applyFill="1" applyBorder="1" applyProtection="1"/>
    <xf numFmtId="164" fontId="5" fillId="26" borderId="64" xfId="0" applyNumberFormat="1" applyFont="1" applyFill="1" applyBorder="1" applyProtection="1"/>
    <xf numFmtId="164" fontId="5" fillId="0" borderId="42" xfId="0" applyNumberFormat="1" applyFont="1" applyFill="1" applyBorder="1" applyProtection="1"/>
    <xf numFmtId="164" fontId="5" fillId="0" borderId="41" xfId="0" applyNumberFormat="1" applyFont="1" applyFill="1" applyBorder="1" applyProtection="1"/>
    <xf numFmtId="164" fontId="5" fillId="0" borderId="10" xfId="0" applyNumberFormat="1" applyFont="1" applyBorder="1" applyProtection="1"/>
    <xf numFmtId="164" fontId="5" fillId="30" borderId="33" xfId="0" applyNumberFormat="1" applyFont="1" applyFill="1" applyBorder="1" applyProtection="1">
      <protection locked="0"/>
    </xf>
    <xf numFmtId="164" fontId="5" fillId="30" borderId="29" xfId="0" applyNumberFormat="1" applyFont="1" applyFill="1" applyBorder="1" applyProtection="1">
      <protection locked="0"/>
    </xf>
    <xf numFmtId="164" fontId="5" fillId="0" borderId="29" xfId="0" applyNumberFormat="1" applyFont="1" applyFill="1" applyBorder="1" applyProtection="1"/>
    <xf numFmtId="164" fontId="5" fillId="0" borderId="30" xfId="0" applyNumberFormat="1" applyFont="1" applyFill="1" applyBorder="1" applyProtection="1"/>
    <xf numFmtId="164" fontId="5" fillId="26" borderId="33" xfId="0" applyNumberFormat="1" applyFont="1" applyFill="1" applyBorder="1" applyProtection="1"/>
    <xf numFmtId="164" fontId="5" fillId="26" borderId="29" xfId="0" applyNumberFormat="1" applyFont="1" applyFill="1" applyBorder="1" applyProtection="1"/>
    <xf numFmtId="164" fontId="5" fillId="0" borderId="31" xfId="0" applyNumberFormat="1" applyFont="1" applyFill="1" applyBorder="1" applyProtection="1"/>
    <xf numFmtId="164" fontId="5" fillId="0" borderId="43" xfId="0" applyNumberFormat="1" applyFont="1" applyFill="1" applyBorder="1" applyProtection="1"/>
    <xf numFmtId="164" fontId="5" fillId="26" borderId="44" xfId="0" applyNumberFormat="1" applyFont="1" applyFill="1" applyBorder="1" applyProtection="1"/>
    <xf numFmtId="164" fontId="5" fillId="30" borderId="35" xfId="0" applyNumberFormat="1" applyFont="1" applyFill="1" applyBorder="1" applyProtection="1">
      <protection locked="0"/>
    </xf>
    <xf numFmtId="164" fontId="5" fillId="30" borderId="36" xfId="0" applyNumberFormat="1" applyFont="1" applyFill="1" applyBorder="1" applyProtection="1">
      <protection locked="0"/>
    </xf>
    <xf numFmtId="164" fontId="5" fillId="30" borderId="34" xfId="0" applyNumberFormat="1" applyFont="1" applyFill="1" applyBorder="1" applyProtection="1">
      <protection locked="0"/>
    </xf>
    <xf numFmtId="164" fontId="0" fillId="0" borderId="57" xfId="0" applyNumberFormat="1" applyBorder="1" applyProtection="1"/>
    <xf numFmtId="164" fontId="5" fillId="30" borderId="32" xfId="0" applyNumberFormat="1" applyFont="1" applyFill="1" applyBorder="1" applyProtection="1">
      <protection locked="0"/>
    </xf>
    <xf numFmtId="164" fontId="0" fillId="0" borderId="32" xfId="0" applyNumberFormat="1" applyBorder="1" applyProtection="1"/>
    <xf numFmtId="0" fontId="4" fillId="0" borderId="37" xfId="0" applyFont="1" applyBorder="1" applyAlignment="1" applyProtection="1">
      <alignment horizontal="left" vertical="top" wrapText="1"/>
      <protection locked="0"/>
    </xf>
    <xf numFmtId="0" fontId="4" fillId="0" borderId="10" xfId="0" applyFont="1" applyBorder="1" applyAlignment="1" applyProtection="1">
      <alignment horizontal="left" vertical="top" wrapText="1"/>
      <protection locked="0"/>
    </xf>
    <xf numFmtId="0" fontId="4" fillId="0" borderId="39" xfId="0" applyFont="1" applyBorder="1" applyAlignment="1" applyProtection="1">
      <alignment horizontal="left" vertical="top" wrapText="1"/>
      <protection locked="0"/>
    </xf>
    <xf numFmtId="0" fontId="3" fillId="0" borderId="0" xfId="59" applyAlignment="1">
      <alignment horizontal="left"/>
    </xf>
    <xf numFmtId="0" fontId="4" fillId="0" borderId="9" xfId="59" applyFont="1" applyBorder="1" applyAlignment="1">
      <alignment horizontal="left" vertical="top" wrapText="1"/>
    </xf>
    <xf numFmtId="0" fontId="4" fillId="0" borderId="0" xfId="59" applyFont="1" applyBorder="1" applyAlignment="1">
      <alignment horizontal="left" vertical="top" wrapText="1"/>
    </xf>
    <xf numFmtId="0" fontId="4" fillId="0" borderId="0" xfId="59" applyFont="1" applyAlignment="1">
      <alignment horizontal="left" wrapText="1"/>
    </xf>
    <xf numFmtId="0" fontId="3" fillId="0" borderId="0" xfId="59" applyAlignment="1">
      <alignment horizontal="left" wrapText="1"/>
    </xf>
    <xf numFmtId="0" fontId="3" fillId="0" borderId="0" xfId="59" applyAlignment="1" applyProtection="1">
      <alignment horizontal="left" vertical="top" wrapText="1"/>
    </xf>
    <xf numFmtId="0" fontId="44" fillId="29" borderId="54" xfId="59" applyFont="1" applyFill="1" applyBorder="1" applyAlignment="1" applyProtection="1">
      <alignment horizontal="left" vertical="center" wrapText="1"/>
      <protection locked="0"/>
    </xf>
    <xf numFmtId="0" fontId="44" fillId="29" borderId="55" xfId="59" applyFont="1" applyFill="1" applyBorder="1" applyAlignment="1" applyProtection="1">
      <alignment horizontal="left" vertical="center" wrapText="1"/>
      <protection locked="0"/>
    </xf>
    <xf numFmtId="0" fontId="44" fillId="29" borderId="56" xfId="59" applyFont="1" applyFill="1" applyBorder="1" applyAlignment="1" applyProtection="1">
      <alignment horizontal="left" vertical="center" wrapText="1"/>
      <protection locked="0"/>
    </xf>
    <xf numFmtId="0" fontId="45" fillId="30" borderId="54" xfId="59" applyFont="1" applyFill="1" applyBorder="1" applyAlignment="1" applyProtection="1">
      <alignment horizontal="left" vertical="center"/>
      <protection locked="0"/>
    </xf>
    <xf numFmtId="0" fontId="45" fillId="30" borderId="55" xfId="59" applyFont="1" applyFill="1" applyBorder="1" applyAlignment="1" applyProtection="1">
      <alignment horizontal="left" vertical="center"/>
      <protection locked="0"/>
    </xf>
    <xf numFmtId="0" fontId="45" fillId="30" borderId="56" xfId="59" applyFont="1" applyFill="1" applyBorder="1" applyAlignment="1" applyProtection="1">
      <alignment horizontal="left" vertical="center"/>
      <protection locked="0"/>
    </xf>
    <xf numFmtId="0" fontId="44" fillId="30" borderId="54" xfId="59" applyFont="1" applyFill="1" applyBorder="1" applyAlignment="1" applyProtection="1">
      <alignment horizontal="left" vertical="center"/>
      <protection locked="0"/>
    </xf>
    <xf numFmtId="0" fontId="44" fillId="30" borderId="55" xfId="59" applyFont="1" applyFill="1" applyBorder="1" applyAlignment="1" applyProtection="1">
      <alignment horizontal="left" vertical="center"/>
      <protection locked="0"/>
    </xf>
    <xf numFmtId="0" fontId="44" fillId="30" borderId="56" xfId="59" applyFont="1" applyFill="1" applyBorder="1" applyAlignment="1" applyProtection="1">
      <alignment horizontal="left" vertical="center"/>
      <protection locked="0"/>
    </xf>
    <xf numFmtId="0" fontId="54" fillId="30" borderId="54" xfId="72" applyNumberFormat="1" applyFill="1" applyBorder="1" applyAlignment="1" applyProtection="1">
      <alignment horizontal="left" vertical="center"/>
      <protection locked="0"/>
    </xf>
    <xf numFmtId="0" fontId="44" fillId="30" borderId="55" xfId="59" applyNumberFormat="1" applyFont="1" applyFill="1" applyBorder="1" applyAlignment="1" applyProtection="1">
      <alignment horizontal="left" vertical="center"/>
      <protection locked="0"/>
    </xf>
    <xf numFmtId="0" fontId="44" fillId="30" borderId="56" xfId="59" applyNumberFormat="1" applyFont="1" applyFill="1" applyBorder="1" applyAlignment="1" applyProtection="1">
      <alignment horizontal="left" vertical="center"/>
      <protection locked="0"/>
    </xf>
    <xf numFmtId="165" fontId="37" fillId="0" borderId="40" xfId="0" applyNumberFormat="1" applyFont="1" applyBorder="1" applyAlignment="1" applyProtection="1">
      <alignment horizontal="center" vertical="center" wrapText="1"/>
    </xf>
    <xf numFmtId="165" fontId="38" fillId="0" borderId="0" xfId="0" applyNumberFormat="1" applyFont="1" applyBorder="1" applyAlignment="1" applyProtection="1">
      <alignment horizontal="center" vertical="center" wrapText="1"/>
    </xf>
    <xf numFmtId="165" fontId="38" fillId="0" borderId="48" xfId="0" applyNumberFormat="1" applyFont="1" applyBorder="1" applyAlignment="1" applyProtection="1">
      <alignment horizontal="center" vertical="center" wrapText="1"/>
    </xf>
    <xf numFmtId="165" fontId="18" fillId="0" borderId="40" xfId="0" applyNumberFormat="1" applyFont="1" applyBorder="1" applyAlignment="1" applyProtection="1">
      <alignment horizontal="center" vertical="center" wrapText="1"/>
    </xf>
    <xf numFmtId="165" fontId="16" fillId="0" borderId="0" xfId="0" applyNumberFormat="1" applyFont="1" applyBorder="1" applyAlignment="1" applyProtection="1">
      <alignment horizontal="center" vertical="center" wrapText="1"/>
    </xf>
    <xf numFmtId="165" fontId="16" fillId="0" borderId="48" xfId="0" applyNumberFormat="1" applyFont="1" applyBorder="1" applyAlignment="1" applyProtection="1">
      <alignment horizontal="center" vertical="center" wrapText="1"/>
    </xf>
    <xf numFmtId="165" fontId="18" fillId="0" borderId="49" xfId="0" applyNumberFormat="1" applyFont="1" applyBorder="1" applyAlignment="1" applyProtection="1">
      <alignment horizontal="center" vertical="center" wrapText="1"/>
    </xf>
    <xf numFmtId="165" fontId="18" fillId="0" borderId="10" xfId="0" applyNumberFormat="1" applyFont="1" applyBorder="1" applyAlignment="1" applyProtection="1">
      <alignment horizontal="center" vertical="center" wrapText="1"/>
    </xf>
    <xf numFmtId="165" fontId="18" fillId="0" borderId="50" xfId="0" applyNumberFormat="1" applyFont="1" applyBorder="1" applyAlignment="1" applyProtection="1">
      <alignment horizontal="center" vertical="center" wrapText="1"/>
    </xf>
    <xf numFmtId="165" fontId="18" fillId="0" borderId="46" xfId="0" applyNumberFormat="1" applyFont="1" applyBorder="1" applyAlignment="1" applyProtection="1">
      <alignment horizontal="center" vertical="center" wrapText="1"/>
    </xf>
    <xf numFmtId="165" fontId="18" fillId="0" borderId="9" xfId="0" applyNumberFormat="1" applyFont="1" applyBorder="1" applyAlignment="1" applyProtection="1">
      <alignment horizontal="center" vertical="center" wrapText="1"/>
    </xf>
    <xf numFmtId="165" fontId="18" fillId="0" borderId="47" xfId="0" applyNumberFormat="1" applyFont="1" applyBorder="1" applyAlignment="1" applyProtection="1">
      <alignment horizontal="center" vertical="center" wrapText="1"/>
    </xf>
    <xf numFmtId="165" fontId="18" fillId="0" borderId="0" xfId="0" applyNumberFormat="1" applyFont="1" applyBorder="1" applyAlignment="1" applyProtection="1">
      <alignment horizontal="center" vertical="center" wrapText="1"/>
    </xf>
    <xf numFmtId="165" fontId="18" fillId="0" borderId="48" xfId="0" applyNumberFormat="1" applyFont="1" applyBorder="1" applyAlignment="1" applyProtection="1">
      <alignment horizontal="center" vertical="center" wrapText="1"/>
    </xf>
    <xf numFmtId="165" fontId="18" fillId="0" borderId="51" xfId="0" applyNumberFormat="1" applyFont="1" applyBorder="1" applyAlignment="1" applyProtection="1">
      <alignment horizontal="center" vertical="center" wrapText="1"/>
    </xf>
    <xf numFmtId="165" fontId="18" fillId="0" borderId="15" xfId="0" applyNumberFormat="1" applyFont="1" applyBorder="1" applyAlignment="1" applyProtection="1">
      <alignment horizontal="center" vertical="center" wrapText="1"/>
    </xf>
    <xf numFmtId="165" fontId="18" fillId="0" borderId="52" xfId="0" applyNumberFormat="1" applyFont="1" applyBorder="1" applyAlignment="1" applyProtection="1">
      <alignment horizontal="center" vertical="center" wrapText="1"/>
    </xf>
    <xf numFmtId="0" fontId="17" fillId="0" borderId="17" xfId="0" applyNumberFormat="1" applyFont="1" applyBorder="1" applyAlignment="1" applyProtection="1">
      <alignment horizontal="center"/>
    </xf>
    <xf numFmtId="0" fontId="17" fillId="0" borderId="45" xfId="0" applyNumberFormat="1" applyFont="1" applyBorder="1" applyAlignment="1" applyProtection="1">
      <alignment horizontal="center"/>
    </xf>
    <xf numFmtId="0" fontId="17" fillId="0" borderId="13" xfId="0" applyNumberFormat="1" applyFont="1" applyBorder="1" applyAlignment="1" applyProtection="1">
      <alignment horizontal="center"/>
    </xf>
    <xf numFmtId="0" fontId="15" fillId="0" borderId="17" xfId="0" applyNumberFormat="1" applyFont="1" applyFill="1" applyBorder="1" applyAlignment="1" applyProtection="1">
      <alignment horizontal="center" vertical="center"/>
    </xf>
    <xf numFmtId="0" fontId="15" fillId="0" borderId="45" xfId="0" applyNumberFormat="1" applyFont="1" applyFill="1" applyBorder="1" applyAlignment="1" applyProtection="1">
      <alignment horizontal="center" vertical="center"/>
    </xf>
    <xf numFmtId="0" fontId="15" fillId="0" borderId="13" xfId="0" applyNumberFormat="1" applyFont="1" applyFill="1" applyBorder="1" applyAlignment="1" applyProtection="1">
      <alignment horizontal="center" vertical="center"/>
    </xf>
    <xf numFmtId="0" fontId="4" fillId="0" borderId="0" xfId="0" applyFont="1" applyAlignment="1" applyProtection="1">
      <alignment wrapText="1"/>
    </xf>
    <xf numFmtId="0" fontId="0" fillId="0" borderId="0" xfId="0" applyAlignment="1">
      <alignment wrapText="1"/>
    </xf>
    <xf numFmtId="0" fontId="12" fillId="0" borderId="0" xfId="0" applyFont="1" applyAlignment="1" applyProtection="1">
      <alignment horizontal="left" vertical="top" wrapText="1"/>
    </xf>
    <xf numFmtId="0" fontId="35" fillId="0" borderId="46" xfId="0" applyFont="1" applyBorder="1" applyAlignment="1" applyProtection="1">
      <alignment horizontal="left" vertical="center"/>
    </xf>
    <xf numFmtId="0" fontId="35" fillId="0" borderId="9" xfId="0" applyFont="1" applyBorder="1" applyAlignment="1" applyProtection="1">
      <alignment horizontal="left" vertical="center"/>
    </xf>
    <xf numFmtId="0" fontId="35" fillId="0" borderId="47" xfId="0" applyFont="1" applyBorder="1" applyAlignment="1" applyProtection="1">
      <alignment horizontal="left" vertical="center"/>
    </xf>
    <xf numFmtId="0" fontId="18" fillId="0" borderId="49" xfId="0" applyFont="1" applyBorder="1" applyAlignment="1" applyProtection="1">
      <alignment horizontal="center" vertical="center" wrapText="1"/>
    </xf>
    <xf numFmtId="0" fontId="18" fillId="0" borderId="10" xfId="0" applyFont="1" applyBorder="1" applyAlignment="1" applyProtection="1">
      <alignment horizontal="center" vertical="center" wrapText="1"/>
    </xf>
    <xf numFmtId="0" fontId="18" fillId="0" borderId="50" xfId="0" applyFont="1" applyBorder="1" applyAlignment="1" applyProtection="1">
      <alignment horizontal="center" vertical="center" wrapText="1"/>
    </xf>
    <xf numFmtId="0" fontId="6" fillId="27" borderId="0" xfId="0" applyFont="1" applyFill="1" applyBorder="1" applyAlignment="1" applyProtection="1">
      <alignment horizontal="left" vertical="top" wrapText="1"/>
    </xf>
    <xf numFmtId="0" fontId="18" fillId="0" borderId="51" xfId="0" applyFont="1" applyBorder="1" applyAlignment="1" applyProtection="1">
      <alignment horizontal="center" vertical="center" wrapText="1"/>
    </xf>
    <xf numFmtId="0" fontId="18" fillId="0" borderId="15" xfId="0" applyFont="1" applyBorder="1" applyAlignment="1" applyProtection="1">
      <alignment horizontal="center" vertical="center" wrapText="1"/>
    </xf>
    <xf numFmtId="0" fontId="18" fillId="0" borderId="53" xfId="0" applyFont="1" applyBorder="1" applyAlignment="1" applyProtection="1">
      <alignment horizontal="center" vertical="center" wrapText="1"/>
    </xf>
    <xf numFmtId="0" fontId="35" fillId="0" borderId="46" xfId="0" applyFont="1" applyBorder="1" applyAlignment="1" applyProtection="1">
      <alignment horizontal="left" vertical="center" wrapText="1"/>
    </xf>
    <xf numFmtId="0" fontId="35" fillId="0" borderId="9" xfId="0" applyFont="1" applyBorder="1" applyAlignment="1" applyProtection="1">
      <alignment horizontal="left" vertical="center" wrapText="1"/>
    </xf>
    <xf numFmtId="0" fontId="35" fillId="0" borderId="47" xfId="0" applyFont="1" applyBorder="1" applyAlignment="1" applyProtection="1">
      <alignment horizontal="left" vertical="center" wrapText="1"/>
    </xf>
    <xf numFmtId="0" fontId="7" fillId="0" borderId="0" xfId="0" applyFont="1" applyAlignment="1" applyProtection="1">
      <alignment horizontal="left" vertical="top" wrapText="1"/>
    </xf>
    <xf numFmtId="0" fontId="4" fillId="0" borderId="0" xfId="0" applyFont="1" applyAlignment="1" applyProtection="1">
      <alignment horizontal="left" vertical="top" wrapText="1"/>
    </xf>
    <xf numFmtId="177" fontId="7" fillId="28" borderId="4" xfId="69" applyNumberFormat="1" applyFont="1" applyFill="1" applyBorder="1" applyAlignment="1" applyProtection="1">
      <alignment horizontal="center" vertical="center"/>
    </xf>
    <xf numFmtId="10" fontId="7" fillId="28" borderId="4" xfId="69" applyNumberFormat="1" applyFont="1" applyFill="1" applyBorder="1" applyAlignment="1" applyProtection="1">
      <alignment horizontal="center" vertical="center" wrapText="1"/>
    </xf>
    <xf numFmtId="0" fontId="7" fillId="28" borderId="4" xfId="69" applyNumberFormat="1" applyFont="1" applyFill="1" applyBorder="1" applyAlignment="1" applyProtection="1">
      <alignment horizontal="center" vertical="center" wrapText="1"/>
    </xf>
    <xf numFmtId="0" fontId="50" fillId="0" borderId="0" xfId="0" applyFont="1" applyAlignment="1" applyProtection="1">
      <alignment horizontal="left" vertical="top" wrapText="1"/>
    </xf>
    <xf numFmtId="177" fontId="7" fillId="28" borderId="4" xfId="69" applyNumberFormat="1" applyFont="1" applyFill="1" applyBorder="1" applyAlignment="1" applyProtection="1">
      <alignment horizontal="center" vertical="center" wrapText="1"/>
    </xf>
    <xf numFmtId="0" fontId="7" fillId="28" borderId="4" xfId="69" applyFont="1" applyFill="1" applyBorder="1" applyAlignment="1" applyProtection="1">
      <alignment horizontal="center" vertical="center"/>
    </xf>
    <xf numFmtId="0" fontId="7" fillId="0" borderId="4" xfId="69" applyFont="1" applyBorder="1" applyAlignment="1" applyProtection="1">
      <alignment horizontal="center" vertical="center" wrapText="1"/>
    </xf>
    <xf numFmtId="0" fontId="7" fillId="0" borderId="4" xfId="69" applyFont="1" applyBorder="1" applyAlignment="1" applyProtection="1">
      <alignment horizontal="center" vertical="center"/>
    </xf>
    <xf numFmtId="0" fontId="4" fillId="0" borderId="59" xfId="0" applyFont="1" applyBorder="1" applyAlignment="1">
      <alignment horizontal="right" vertical="center" wrapText="1" indent="1"/>
    </xf>
    <xf numFmtId="0" fontId="4" fillId="0" borderId="0" xfId="0" applyFont="1" applyBorder="1" applyAlignment="1">
      <alignment horizontal="right" vertical="center" wrapText="1" indent="1"/>
    </xf>
    <xf numFmtId="0" fontId="7" fillId="28" borderId="4" xfId="0" applyFont="1" applyFill="1" applyBorder="1" applyAlignment="1">
      <alignment horizontal="right" vertical="center" wrapText="1" indent="1"/>
    </xf>
    <xf numFmtId="0" fontId="7" fillId="33" borderId="4" xfId="0" applyFont="1" applyFill="1" applyBorder="1" applyAlignment="1">
      <alignment horizontal="right" vertical="center" wrapText="1" indent="1"/>
    </xf>
    <xf numFmtId="0" fontId="7" fillId="28" borderId="58" xfId="69" applyFont="1" applyFill="1" applyBorder="1" applyAlignment="1" applyProtection="1">
      <alignment horizontal="center" vertical="center" wrapText="1"/>
    </xf>
    <xf numFmtId="0" fontId="7" fillId="28" borderId="60" xfId="69" applyFont="1" applyFill="1" applyBorder="1" applyAlignment="1" applyProtection="1">
      <alignment horizontal="center" vertical="center" wrapText="1"/>
    </xf>
    <xf numFmtId="0" fontId="7" fillId="28" borderId="4" xfId="69" applyFont="1" applyFill="1" applyBorder="1" applyAlignment="1" applyProtection="1">
      <alignment horizontal="center" vertical="center" wrapText="1"/>
    </xf>
  </cellXfs>
  <cellStyles count="114">
    <cellStyle name="$" xfId="1"/>
    <cellStyle name="$.00" xfId="2"/>
    <cellStyle name="$_9. Rev2Cost_GDPIPI" xfId="60"/>
    <cellStyle name="$_lists" xfId="61"/>
    <cellStyle name="$_lists_4. Current Monthly Fixed Charge" xfId="62"/>
    <cellStyle name="$_Sheet4" xfId="63"/>
    <cellStyle name="$M" xfId="3"/>
    <cellStyle name="$M.00" xfId="4"/>
    <cellStyle name="$M_9. Rev2Cost_GDPIPI" xfId="64"/>
    <cellStyle name="20% - Accent1" xfId="5" builtinId="30" customBuiltin="1"/>
    <cellStyle name="20% - Accent2" xfId="6" builtinId="34" customBuiltin="1"/>
    <cellStyle name="20% - Accent3" xfId="7" builtinId="38" customBuiltin="1"/>
    <cellStyle name="20% - Accent4" xfId="8" builtinId="42" customBuiltin="1"/>
    <cellStyle name="20% - Accent5" xfId="9" builtinId="46" customBuiltin="1"/>
    <cellStyle name="20% - Accent6" xfId="10" builtinId="50" customBuiltin="1"/>
    <cellStyle name="40% - Accent1" xfId="11" builtinId="31" customBuiltin="1"/>
    <cellStyle name="40% - Accent2" xfId="12" builtinId="35" customBuiltin="1"/>
    <cellStyle name="40% - Accent3" xfId="13" builtinId="39" customBuiltin="1"/>
    <cellStyle name="40% - Accent4" xfId="14" builtinId="43" customBuiltin="1"/>
    <cellStyle name="40% - Accent5" xfId="15" builtinId="47" customBuiltin="1"/>
    <cellStyle name="40% - Accent6" xfId="16" builtinId="51" customBuiltin="1"/>
    <cellStyle name="60% - Accent1" xfId="17" builtinId="32" customBuiltin="1"/>
    <cellStyle name="60% - Accent2" xfId="18" builtinId="36" customBuiltin="1"/>
    <cellStyle name="60% - Accent3" xfId="19" builtinId="40" customBuiltin="1"/>
    <cellStyle name="60% - Accent4" xfId="20" builtinId="44" customBuiltin="1"/>
    <cellStyle name="60% - Accent5" xfId="21" builtinId="48" customBuiltin="1"/>
    <cellStyle name="60% - Accent6" xfId="22" builtinId="52" customBuiltin="1"/>
    <cellStyle name="Accent1" xfId="23" builtinId="29" customBuiltin="1"/>
    <cellStyle name="Accent2" xfId="24" builtinId="33" customBuiltin="1"/>
    <cellStyle name="Accent3" xfId="25" builtinId="37" customBuiltin="1"/>
    <cellStyle name="Accent4" xfId="26" builtinId="41" customBuiltin="1"/>
    <cellStyle name="Accent5" xfId="27" builtinId="45" customBuiltin="1"/>
    <cellStyle name="Accent6" xfId="28" builtinId="49" customBuiltin="1"/>
    <cellStyle name="Bad" xfId="29" builtinId="27" customBuiltin="1"/>
    <cellStyle name="Calculation" xfId="30" builtinId="22" customBuiltin="1"/>
    <cellStyle name="Check Cell" xfId="31" builtinId="23" customBuiltin="1"/>
    <cellStyle name="Comma" xfId="56" builtinId="3"/>
    <cellStyle name="Comma 2" xfId="75"/>
    <cellStyle name="Comma 2 2" xfId="76"/>
    <cellStyle name="Comma 2 3" xfId="77"/>
    <cellStyle name="Comma 2_ROB Comparison" xfId="78"/>
    <cellStyle name="Comma 3" xfId="79"/>
    <cellStyle name="Comma 4" xfId="80"/>
    <cellStyle name="Comma 5" xfId="81"/>
    <cellStyle name="Comma 5 2" xfId="82"/>
    <cellStyle name="Comma 6" xfId="83"/>
    <cellStyle name="Comma0" xfId="32"/>
    <cellStyle name="Currency" xfId="57" builtinId="4"/>
    <cellStyle name="Currency 2" xfId="74"/>
    <cellStyle name="Currency 2 2" xfId="84"/>
    <cellStyle name="Currency 2_ROB Comparison" xfId="85"/>
    <cellStyle name="Currency 3" xfId="86"/>
    <cellStyle name="Currency 4" xfId="87"/>
    <cellStyle name="Currency0" xfId="33"/>
    <cellStyle name="Date" xfId="34"/>
    <cellStyle name="Explanatory Text" xfId="35" builtinId="53" customBuiltin="1"/>
    <cellStyle name="Fixed" xfId="36"/>
    <cellStyle name="Good" xfId="37" builtinId="26" customBuiltin="1"/>
    <cellStyle name="Grey" xfId="38"/>
    <cellStyle name="Heading 1" xfId="39" builtinId="16" customBuiltin="1"/>
    <cellStyle name="Heading 2" xfId="40" builtinId="17" customBuiltin="1"/>
    <cellStyle name="Heading 3" xfId="41" builtinId="18" customBuiltin="1"/>
    <cellStyle name="Heading 4" xfId="42" builtinId="19" customBuiltin="1"/>
    <cellStyle name="Hyperlink" xfId="72" builtinId="8"/>
    <cellStyle name="Input" xfId="43" builtinId="20" customBuiltin="1"/>
    <cellStyle name="Input [yellow]" xfId="44"/>
    <cellStyle name="Linked Cell" xfId="45" builtinId="24" customBuiltin="1"/>
    <cellStyle name="M" xfId="46"/>
    <cellStyle name="M.00" xfId="47"/>
    <cellStyle name="M_9. Rev2Cost_GDPIPI" xfId="65"/>
    <cellStyle name="M_lists" xfId="66"/>
    <cellStyle name="M_lists_4. Current Monthly Fixed Charge" xfId="67"/>
    <cellStyle name="M_Sheet4" xfId="68"/>
    <cellStyle name="Neutral" xfId="48" builtinId="28" customBuiltin="1"/>
    <cellStyle name="Normal" xfId="0" builtinId="0"/>
    <cellStyle name="Normal - Style1" xfId="49"/>
    <cellStyle name="Normal 2" xfId="59"/>
    <cellStyle name="Normal 2 2" xfId="88"/>
    <cellStyle name="Normal 2 3" xfId="89"/>
    <cellStyle name="Normal 2_Consumer Complaints" xfId="90"/>
    <cellStyle name="Normal 3" xfId="73"/>
    <cellStyle name="Normal 3 2" xfId="91"/>
    <cellStyle name="Normal 3_2012-2013 Risk Model (June 11, 2012)" xfId="92"/>
    <cellStyle name="Normal 4" xfId="93"/>
    <cellStyle name="Normal 4 2" xfId="94"/>
    <cellStyle name="Normal 4_2012-2013 Risk Model (June 11, 2012)" xfId="95"/>
    <cellStyle name="Normal 5" xfId="96"/>
    <cellStyle name="Normal 5 2" xfId="97"/>
    <cellStyle name="Normal 5_2012-2013 Risk Model (June 11, 2012)" xfId="98"/>
    <cellStyle name="Normal 6" xfId="99"/>
    <cellStyle name="Normal 6 2" xfId="100"/>
    <cellStyle name="Normal 6 3" xfId="101"/>
    <cellStyle name="Normal 6_Consumer Complaints" xfId="102"/>
    <cellStyle name="Normal 7" xfId="103"/>
    <cellStyle name="Normal 8" xfId="104"/>
    <cellStyle name="Normal 8 2" xfId="105"/>
    <cellStyle name="Normal 8_2012-2013 Risk Model (June 11, 2012)" xfId="106"/>
    <cellStyle name="Normal 9" xfId="107"/>
    <cellStyle name="Normal_6. Cost Allocation for Def-Var" xfId="69"/>
    <cellStyle name="Normal_Sheet3" xfId="71"/>
    <cellStyle name="Normal_Sheet7" xfId="70"/>
    <cellStyle name="Note" xfId="50" builtinId="10" customBuiltin="1"/>
    <cellStyle name="Output" xfId="51" builtinId="21" customBuiltin="1"/>
    <cellStyle name="Percent" xfId="58" builtinId="5"/>
    <cellStyle name="Percent [2]" xfId="52"/>
    <cellStyle name="Percent 2" xfId="108"/>
    <cellStyle name="Percent 3" xfId="109"/>
    <cellStyle name="Percent 3 2" xfId="110"/>
    <cellStyle name="Percent 4" xfId="111"/>
    <cellStyle name="Percent 5" xfId="112"/>
    <cellStyle name="Percent 6" xfId="113"/>
    <cellStyle name="Title" xfId="53" builtinId="15" customBuiltin="1"/>
    <cellStyle name="Total" xfId="54" builtinId="25" customBuiltin="1"/>
    <cellStyle name="Warning Text" xfId="55" builtinId="11" customBuiltin="1"/>
  </cellStyles>
  <dxfs count="7">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patternFill>
          <bgColor indexed="42"/>
        </patternFill>
      </fill>
    </dxf>
  </dxfs>
  <tableStyles count="0" defaultTableStyle="TableStyleMedium9" defaultPivotStyle="PivotStyleLight16"/>
  <colors>
    <mruColors>
      <color rgb="FF0066FF"/>
      <color rgb="FFCCFFCC"/>
    </mruColors>
  </colors>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microsoft.com/office/2006/relationships/vbaProject" Target="vbaProject.bin"/></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9524</xdr:colOff>
      <xdr:row>0</xdr:row>
      <xdr:rowOff>19051</xdr:rowOff>
    </xdr:from>
    <xdr:to>
      <xdr:col>14</xdr:col>
      <xdr:colOff>12835</xdr:colOff>
      <xdr:row>10</xdr:row>
      <xdr:rowOff>38100</xdr:rowOff>
    </xdr:to>
    <xdr:grpSp>
      <xdr:nvGrpSpPr>
        <xdr:cNvPr id="2" name="Group 1"/>
        <xdr:cNvGrpSpPr/>
      </xdr:nvGrpSpPr>
      <xdr:grpSpPr>
        <a:xfrm>
          <a:off x="9524" y="19051"/>
          <a:ext cx="8813936" cy="1924049"/>
          <a:chOff x="9524" y="19051"/>
          <a:chExt cx="8537711" cy="1924049"/>
        </a:xfrm>
      </xdr:grpSpPr>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tretch>
            <a:fillRect/>
          </a:stretch>
        </xdr:blipFill>
        <xdr:spPr>
          <a:xfrm>
            <a:off x="9524" y="19051"/>
            <a:ext cx="8537711" cy="1924049"/>
          </a:xfrm>
          <a:prstGeom prst="rect">
            <a:avLst/>
          </a:prstGeom>
          <a:ln>
            <a:noFill/>
          </a:ln>
          <a:effectLst>
            <a:softEdge rad="112500"/>
          </a:effectLst>
        </xdr:spPr>
      </xdr:pic>
      <xdr:pic>
        <xdr:nvPicPr>
          <xdr:cNvPr id="4" name="Picture 3"/>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xmlns="" val="0"/>
              </a:ext>
            </a:extLst>
          </a:blip>
          <a:srcRect l="13661" t="6152" r="48056" b="74414"/>
          <a:stretch/>
        </xdr:blipFill>
        <xdr:spPr bwMode="auto">
          <a:xfrm>
            <a:off x="47624" y="276226"/>
            <a:ext cx="3238607" cy="1381124"/>
          </a:xfrm>
          <a:prstGeom prst="rect">
            <a:avLst/>
          </a:prstGeom>
          <a:ln>
            <a:noFill/>
          </a:ln>
          <a:effectLst>
            <a:softEdge rad="112500"/>
          </a:effectLst>
          <a:extLst>
            <a:ext uri="{909E8E84-426E-40DD-AFC4-6F175D3DCCD1}">
              <a14:hiddenFill xmlns:a14="http://schemas.microsoft.com/office/drawing/2010/main" xmlns="">
                <a:solidFill>
                  <a:srgbClr xmlns:mc="http://schemas.openxmlformats.org/markup-compatibility/2006" val="000000" mc:Ignorable="a14" a14:legacySpreadsheetColorIndex="64"/>
                </a:solidFill>
              </a14:hiddenFill>
            </a:ext>
            <a:ext uri="{91240B29-F687-4F45-9708-019B960494DF}">
              <a14:hiddenLine xmlns:a14="http://schemas.microsoft.com/office/drawing/2010/main" xmlns=""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xmlns="">
                <a:effectLst>
                  <a:outerShdw dist="35921" dir="2700000" algn="ctr" rotWithShape="0">
                    <a:srgbClr val="808080"/>
                  </a:outerShdw>
                </a:effectLst>
              </a14:hiddenEffects>
            </a:ext>
          </a:extLst>
        </xdr:spPr>
      </xdr:pic>
      <xdr:sp macro="" textlink="">
        <xdr:nvSpPr>
          <xdr:cNvPr id="5" name="Rectangle 4"/>
          <xdr:cNvSpPr/>
        </xdr:nvSpPr>
        <xdr:spPr>
          <a:xfrm>
            <a:off x="3391129" y="440823"/>
            <a:ext cx="4819422" cy="906274"/>
          </a:xfrm>
          <a:prstGeom prst="rect">
            <a:avLst/>
          </a:prstGeom>
          <a:noFill/>
        </xdr:spPr>
        <xdr:txBody>
          <a:bodyPr wrap="none" lIns="91440" tIns="45720" rIns="91440" bIns="45720">
            <a:noAutofit/>
          </a:bodyPr>
          <a:lstStyle/>
          <a:p>
            <a:pPr algn="ctr" rtl="0"/>
            <a:r>
              <a:rPr lang="en-CA" sz="26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Deferral/Variance Account Workform</a:t>
            </a:r>
          </a:p>
          <a:p>
            <a:pPr algn="ctr" rtl="0"/>
            <a:r>
              <a:rPr lang="en-CA" sz="26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for 2014 Filers</a:t>
            </a:r>
            <a:endParaRPr lang="en-CA" sz="26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0</xdr:col>
      <xdr:colOff>182217</xdr:colOff>
      <xdr:row>36</xdr:row>
      <xdr:rowOff>8266</xdr:rowOff>
    </xdr:from>
    <xdr:to>
      <xdr:col>14</xdr:col>
      <xdr:colOff>157368</xdr:colOff>
      <xdr:row>41</xdr:row>
      <xdr:rowOff>24838</xdr:rowOff>
    </xdr:to>
    <xdr:sp macro="" textlink="">
      <xdr:nvSpPr>
        <xdr:cNvPr id="6" name="Text Box 50"/>
        <xdr:cNvSpPr txBox="1">
          <a:spLocks noChangeArrowheads="1"/>
        </xdr:cNvSpPr>
      </xdr:nvSpPr>
      <xdr:spPr bwMode="auto">
        <a:xfrm>
          <a:off x="182217" y="7123441"/>
          <a:ext cx="8785776" cy="969072"/>
        </a:xfrm>
        <a:prstGeom prst="rect">
          <a:avLst/>
        </a:prstGeom>
        <a:noFill/>
        <a:ln>
          <a:noFill/>
        </a:ln>
        <a:effectLst>
          <a:softEdge rad="31750"/>
        </a:effectLst>
        <a:extLst/>
      </xdr:spPr>
      <xdr:txBody>
        <a:bodyPr vertOverflow="clip" wrap="square" lIns="27432" tIns="22860" rIns="0" bIns="0" anchor="t" upright="1"/>
        <a:lstStyle/>
        <a:p>
          <a:pPr rtl="0"/>
          <a:r>
            <a:rPr lang="en-CA" sz="800" b="1" i="1" baseline="0">
              <a:effectLst/>
              <a:latin typeface="Arial" pitchFamily="34" charset="0"/>
              <a:ea typeface="+mn-ea"/>
              <a:cs typeface="Arial" pitchFamily="34" charset="0"/>
            </a:rPr>
            <a:t>This Workbook Model is protected by copyright and is being made available to you solely for the purpose of preparing your rate application.   You may use and copy this model for that purpose, and provide a copy of this model to any person that is advising or assisting you in that regard.  Except as indicated above, any copying, reproduction, publication, sale, adaptation, translation, modification, reverse engineering or other use or dissemination of this model without the express written consent of the Ontario Energy Board is prohibited.  If you provide a copy of this model to a person that is advising or assisting you in preparing or reviewing your draft rate order, you must ensure that the person understands and agrees to the restrictions noted above.</a:t>
          </a:r>
          <a:endParaRPr lang="en-CA" sz="800">
            <a:effectLst/>
            <a:latin typeface="Arial" pitchFamily="34" charset="0"/>
            <a:cs typeface="Arial"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0</xdr:row>
      <xdr:rowOff>63500</xdr:rowOff>
    </xdr:from>
    <xdr:to>
      <xdr:col>6</xdr:col>
      <xdr:colOff>127000</xdr:colOff>
      <xdr:row>14</xdr:row>
      <xdr:rowOff>114300</xdr:rowOff>
    </xdr:to>
    <xdr:grpSp>
      <xdr:nvGrpSpPr>
        <xdr:cNvPr id="16" name="Group 15"/>
        <xdr:cNvGrpSpPr/>
      </xdr:nvGrpSpPr>
      <xdr:grpSpPr>
        <a:xfrm>
          <a:off x="645319" y="63500"/>
          <a:ext cx="9304337" cy="2384425"/>
          <a:chOff x="9524" y="19051"/>
          <a:chExt cx="8537711" cy="1924049"/>
        </a:xfrm>
      </xdr:grpSpPr>
      <xdr:pic>
        <xdr:nvPicPr>
          <xdr:cNvPr id="17" name="Picture 16"/>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tretch>
            <a:fillRect/>
          </a:stretch>
        </xdr:blipFill>
        <xdr:spPr>
          <a:xfrm>
            <a:off x="9524" y="19051"/>
            <a:ext cx="8537711" cy="1924049"/>
          </a:xfrm>
          <a:prstGeom prst="rect">
            <a:avLst/>
          </a:prstGeom>
          <a:ln>
            <a:noFill/>
          </a:ln>
          <a:effectLst>
            <a:softEdge rad="112500"/>
          </a:effectLst>
        </xdr:spPr>
      </xdr:pic>
      <xdr:pic>
        <xdr:nvPicPr>
          <xdr:cNvPr id="18" name="Picture 17"/>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xmlns="" val="0"/>
              </a:ext>
            </a:extLst>
          </a:blip>
          <a:srcRect l="13661" t="6152" r="48056" b="74414"/>
          <a:stretch/>
        </xdr:blipFill>
        <xdr:spPr bwMode="auto">
          <a:xfrm>
            <a:off x="47624" y="276226"/>
            <a:ext cx="3238607" cy="1381124"/>
          </a:xfrm>
          <a:prstGeom prst="rect">
            <a:avLst/>
          </a:prstGeom>
          <a:ln>
            <a:noFill/>
          </a:ln>
          <a:effectLst>
            <a:softEdge rad="112500"/>
          </a:effectLst>
          <a:extLst>
            <a:ext uri="{909E8E84-426E-40DD-AFC4-6F175D3DCCD1}">
              <a14:hiddenFill xmlns:a14="http://schemas.microsoft.com/office/drawing/2010/main" xmlns="">
                <a:solidFill>
                  <a:srgbClr xmlns:mc="http://schemas.openxmlformats.org/markup-compatibility/2006" val="000000" mc:Ignorable="a14" a14:legacySpreadsheetColorIndex="64"/>
                </a:solidFill>
              </a14:hiddenFill>
            </a:ext>
            <a:ext uri="{91240B29-F687-4F45-9708-019B960494DF}">
              <a14:hiddenLine xmlns:a14="http://schemas.microsoft.com/office/drawing/2010/main" xmlns=""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xmlns="">
                <a:effectLst>
                  <a:outerShdw dist="35921" dir="2700000" algn="ctr" rotWithShape="0">
                    <a:srgbClr val="808080"/>
                  </a:outerShdw>
                </a:effectLst>
              </a14:hiddenEffects>
            </a:ext>
          </a:extLst>
        </xdr:spPr>
      </xdr:pic>
      <xdr:sp macro="" textlink="">
        <xdr:nvSpPr>
          <xdr:cNvPr id="19" name="Rectangle 18"/>
          <xdr:cNvSpPr/>
        </xdr:nvSpPr>
        <xdr:spPr>
          <a:xfrm>
            <a:off x="3391129" y="440823"/>
            <a:ext cx="4819422" cy="906274"/>
          </a:xfrm>
          <a:prstGeom prst="rect">
            <a:avLst/>
          </a:prstGeom>
          <a:noFill/>
        </xdr:spPr>
        <xdr:txBody>
          <a:bodyPr wrap="none" lIns="91440" tIns="45720" rIns="91440" bIns="45720">
            <a:noAutofit/>
          </a:bodyPr>
          <a:lstStyle/>
          <a:p>
            <a:pPr algn="ctr" rtl="0"/>
            <a:r>
              <a:rPr lang="en-CA" sz="26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Deferral/Variance Account Workform</a:t>
            </a:r>
          </a:p>
          <a:p>
            <a:pPr algn="ctr" rtl="0"/>
            <a:r>
              <a:rPr lang="en-CA" sz="26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for 2014 Filers</a:t>
            </a:r>
            <a:endParaRPr lang="en-CA" sz="26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3.xml><?xml version="1.0" encoding="utf-8"?>
<xdr:wsDr xmlns:xdr="http://schemas.openxmlformats.org/drawingml/2006/spreadsheetDrawing" xmlns:a="http://schemas.openxmlformats.org/drawingml/2006/main">
  <xdr:twoCellAnchor editAs="absolute">
    <xdr:from>
      <xdr:col>1</xdr:col>
      <xdr:colOff>699135</xdr:colOff>
      <xdr:row>12</xdr:row>
      <xdr:rowOff>7620</xdr:rowOff>
    </xdr:from>
    <xdr:to>
      <xdr:col>4</xdr:col>
      <xdr:colOff>1266830</xdr:colOff>
      <xdr:row>13</xdr:row>
      <xdr:rowOff>144780</xdr:rowOff>
    </xdr:to>
    <xdr:sp macro="" textlink="#REF!">
      <xdr:nvSpPr>
        <xdr:cNvPr id="12302" name="Text Box 14"/>
        <xdr:cNvSpPr txBox="1">
          <a:spLocks noChangeArrowheads="1" noTextEdit="1"/>
        </xdr:cNvSpPr>
      </xdr:nvSpPr>
      <xdr:spPr bwMode="auto">
        <a:xfrm>
          <a:off x="1127760" y="2019300"/>
          <a:ext cx="8168640" cy="304800"/>
        </a:xfrm>
        <a:prstGeom prst="rect">
          <a:avLst/>
        </a:prstGeom>
        <a:noFill/>
        <a:ln w="9525">
          <a:noFill/>
          <a:miter lim="800000"/>
          <a:headEnd/>
          <a:tailEnd/>
        </a:ln>
      </xdr:spPr>
      <xdr:txBody>
        <a:bodyPr vertOverflow="clip" wrap="square" lIns="36576" tIns="32004" rIns="0" bIns="0" anchor="t" upright="1"/>
        <a:lstStyle/>
        <a:p>
          <a:pPr algn="l" rtl="0">
            <a:defRPr sz="1000"/>
          </a:pPr>
          <a:fld id="{806C0CFF-A928-4D4F-9047-D2845C89EA71}" type="TxLink">
            <a:rPr lang="en-CA" sz="1200" b="1" i="0" u="none" strike="noStrike" baseline="0">
              <a:solidFill>
                <a:srgbClr val="FFFFFF"/>
              </a:solidFill>
              <a:latin typeface="Book Antiqua"/>
              <a:cs typeface="Arial"/>
            </a:rPr>
            <a:pPr algn="l" rtl="0">
              <a:defRPr sz="1000"/>
            </a:pPr>
            <a:t>Canadian Niagara Power Inc. - Eastern Ontario Power</a:t>
          </a:fld>
          <a:endParaRPr lang="en-CA" sz="1200" b="1" i="0" u="none" strike="noStrike" baseline="0">
            <a:solidFill>
              <a:srgbClr val="FFFFFF"/>
            </a:solidFill>
            <a:latin typeface="Book Antiqua"/>
          </a:endParaRPr>
        </a:p>
      </xdr:txBody>
    </xdr:sp>
    <xdr:clientData/>
  </xdr:twoCellAnchor>
  <xdr:twoCellAnchor>
    <xdr:from>
      <xdr:col>1</xdr:col>
      <xdr:colOff>47625</xdr:colOff>
      <xdr:row>0</xdr:row>
      <xdr:rowOff>28575</xdr:rowOff>
    </xdr:from>
    <xdr:to>
      <xdr:col>5</xdr:col>
      <xdr:colOff>663575</xdr:colOff>
      <xdr:row>14</xdr:row>
      <xdr:rowOff>123825</xdr:rowOff>
    </xdr:to>
    <xdr:grpSp>
      <xdr:nvGrpSpPr>
        <xdr:cNvPr id="13" name="Group 12"/>
        <xdr:cNvGrpSpPr/>
      </xdr:nvGrpSpPr>
      <xdr:grpSpPr>
        <a:xfrm>
          <a:off x="447675" y="28575"/>
          <a:ext cx="9321800" cy="2362200"/>
          <a:chOff x="9524" y="19051"/>
          <a:chExt cx="8537711" cy="1924049"/>
        </a:xfrm>
      </xdr:grpSpPr>
      <xdr:pic>
        <xdr:nvPicPr>
          <xdr:cNvPr id="14" name="Picture 1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tretch>
            <a:fillRect/>
          </a:stretch>
        </xdr:blipFill>
        <xdr:spPr>
          <a:xfrm>
            <a:off x="9524" y="19051"/>
            <a:ext cx="8537711" cy="1924049"/>
          </a:xfrm>
          <a:prstGeom prst="rect">
            <a:avLst/>
          </a:prstGeom>
          <a:ln>
            <a:noFill/>
          </a:ln>
          <a:effectLst>
            <a:softEdge rad="112500"/>
          </a:effectLst>
        </xdr:spPr>
      </xdr:pic>
      <xdr:pic>
        <xdr:nvPicPr>
          <xdr:cNvPr id="15" name="Picture 14"/>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xmlns="" val="0"/>
              </a:ext>
            </a:extLst>
          </a:blip>
          <a:srcRect l="13661" t="6152" r="48056" b="74414"/>
          <a:stretch/>
        </xdr:blipFill>
        <xdr:spPr bwMode="auto">
          <a:xfrm>
            <a:off x="47624" y="276226"/>
            <a:ext cx="3238607" cy="1381124"/>
          </a:xfrm>
          <a:prstGeom prst="rect">
            <a:avLst/>
          </a:prstGeom>
          <a:ln>
            <a:noFill/>
          </a:ln>
          <a:effectLst>
            <a:softEdge rad="112500"/>
          </a:effectLst>
          <a:extLst>
            <a:ext uri="{909E8E84-426E-40DD-AFC4-6F175D3DCCD1}">
              <a14:hiddenFill xmlns:a14="http://schemas.microsoft.com/office/drawing/2010/main" xmlns="">
                <a:solidFill>
                  <a:srgbClr xmlns:mc="http://schemas.openxmlformats.org/markup-compatibility/2006" val="000000" mc:Ignorable="a14" a14:legacySpreadsheetColorIndex="64"/>
                </a:solidFill>
              </a14:hiddenFill>
            </a:ext>
            <a:ext uri="{91240B29-F687-4F45-9708-019B960494DF}">
              <a14:hiddenLine xmlns:a14="http://schemas.microsoft.com/office/drawing/2010/main" xmlns=""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xmlns="">
                <a:effectLst>
                  <a:outerShdw dist="35921" dir="2700000" algn="ctr" rotWithShape="0">
                    <a:srgbClr val="808080"/>
                  </a:outerShdw>
                </a:effectLst>
              </a14:hiddenEffects>
            </a:ext>
          </a:extLst>
        </xdr:spPr>
      </xdr:pic>
      <xdr:sp macro="" textlink="">
        <xdr:nvSpPr>
          <xdr:cNvPr id="16" name="Rectangle 15"/>
          <xdr:cNvSpPr/>
        </xdr:nvSpPr>
        <xdr:spPr>
          <a:xfrm>
            <a:off x="3391129" y="440823"/>
            <a:ext cx="4819422" cy="906274"/>
          </a:xfrm>
          <a:prstGeom prst="rect">
            <a:avLst/>
          </a:prstGeom>
          <a:noFill/>
        </xdr:spPr>
        <xdr:txBody>
          <a:bodyPr wrap="none" lIns="91440" tIns="45720" rIns="91440" bIns="45720">
            <a:noAutofit/>
          </a:bodyPr>
          <a:lstStyle/>
          <a:p>
            <a:pPr algn="ctr" rtl="0"/>
            <a:r>
              <a:rPr lang="en-CA" sz="26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Deferral/Variance Account Workform</a:t>
            </a:r>
          </a:p>
          <a:p>
            <a:pPr algn="ctr" rtl="0"/>
            <a:r>
              <a:rPr lang="en-CA" sz="26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for 2014 Filers</a:t>
            </a:r>
            <a:endParaRPr lang="en-CA" sz="26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4.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8</xdr:col>
      <xdr:colOff>73025</xdr:colOff>
      <xdr:row>14</xdr:row>
      <xdr:rowOff>95250</xdr:rowOff>
    </xdr:to>
    <xdr:grpSp>
      <xdr:nvGrpSpPr>
        <xdr:cNvPr id="2" name="Group 1"/>
        <xdr:cNvGrpSpPr/>
      </xdr:nvGrpSpPr>
      <xdr:grpSpPr>
        <a:xfrm>
          <a:off x="0" y="0"/>
          <a:ext cx="9333442" cy="2317750"/>
          <a:chOff x="9524" y="19051"/>
          <a:chExt cx="8537711" cy="1924049"/>
        </a:xfrm>
      </xdr:grpSpPr>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tretch>
            <a:fillRect/>
          </a:stretch>
        </xdr:blipFill>
        <xdr:spPr>
          <a:xfrm>
            <a:off x="9524" y="19051"/>
            <a:ext cx="8537711" cy="1924049"/>
          </a:xfrm>
          <a:prstGeom prst="rect">
            <a:avLst/>
          </a:prstGeom>
          <a:ln>
            <a:noFill/>
          </a:ln>
          <a:effectLst>
            <a:softEdge rad="112500"/>
          </a:effectLst>
        </xdr:spPr>
      </xdr:pic>
      <xdr:pic>
        <xdr:nvPicPr>
          <xdr:cNvPr id="4" name="Picture 3"/>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xmlns="" val="0"/>
              </a:ext>
            </a:extLst>
          </a:blip>
          <a:srcRect l="13661" t="6152" r="48056" b="74414"/>
          <a:stretch/>
        </xdr:blipFill>
        <xdr:spPr bwMode="auto">
          <a:xfrm>
            <a:off x="47624" y="276226"/>
            <a:ext cx="3238607" cy="1381124"/>
          </a:xfrm>
          <a:prstGeom prst="rect">
            <a:avLst/>
          </a:prstGeom>
          <a:ln>
            <a:noFill/>
          </a:ln>
          <a:effectLst>
            <a:softEdge rad="112500"/>
          </a:effectLst>
          <a:extLst>
            <a:ext uri="{909E8E84-426E-40DD-AFC4-6F175D3DCCD1}">
              <a14:hiddenFill xmlns:a14="http://schemas.microsoft.com/office/drawing/2010/main" xmlns="">
                <a:solidFill>
                  <a:srgbClr xmlns:mc="http://schemas.openxmlformats.org/markup-compatibility/2006" val="000000" mc:Ignorable="a14" a14:legacySpreadsheetColorIndex="64"/>
                </a:solidFill>
              </a14:hiddenFill>
            </a:ext>
            <a:ext uri="{91240B29-F687-4F45-9708-019B960494DF}">
              <a14:hiddenLine xmlns:a14="http://schemas.microsoft.com/office/drawing/2010/main" xmlns=""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xmlns="">
                <a:effectLst>
                  <a:outerShdw dist="35921" dir="2700000" algn="ctr" rotWithShape="0">
                    <a:srgbClr val="808080"/>
                  </a:outerShdw>
                </a:effectLst>
              </a14:hiddenEffects>
            </a:ext>
          </a:extLst>
        </xdr:spPr>
      </xdr:pic>
      <xdr:sp macro="" textlink="">
        <xdr:nvSpPr>
          <xdr:cNvPr id="5" name="Rectangle 4"/>
          <xdr:cNvSpPr/>
        </xdr:nvSpPr>
        <xdr:spPr>
          <a:xfrm>
            <a:off x="3391129" y="440823"/>
            <a:ext cx="4819422" cy="906274"/>
          </a:xfrm>
          <a:prstGeom prst="rect">
            <a:avLst/>
          </a:prstGeom>
          <a:noFill/>
        </xdr:spPr>
        <xdr:txBody>
          <a:bodyPr wrap="none" lIns="91440" tIns="45720" rIns="91440" bIns="45720">
            <a:noAutofit/>
          </a:bodyPr>
          <a:lstStyle/>
          <a:p>
            <a:pPr algn="ctr" rtl="0"/>
            <a:r>
              <a:rPr lang="en-CA" sz="26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Deferral/Variance Account Workform</a:t>
            </a:r>
          </a:p>
          <a:p>
            <a:pPr algn="ctr" rtl="0"/>
            <a:r>
              <a:rPr lang="en-CA" sz="26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for 2014 Filers</a:t>
            </a:r>
            <a:endParaRPr lang="en-CA" sz="26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5.xml><?xml version="1.0" encoding="utf-8"?>
<xdr:wsDr xmlns:xdr="http://schemas.openxmlformats.org/drawingml/2006/spreadsheetDrawing" xmlns:a="http://schemas.openxmlformats.org/drawingml/2006/main">
  <xdr:twoCellAnchor editAs="absolute">
    <xdr:from>
      <xdr:col>0</xdr:col>
      <xdr:colOff>38100</xdr:colOff>
      <xdr:row>0</xdr:row>
      <xdr:rowOff>0</xdr:rowOff>
    </xdr:from>
    <xdr:to>
      <xdr:col>6</xdr:col>
      <xdr:colOff>238125</xdr:colOff>
      <xdr:row>1</xdr:row>
      <xdr:rowOff>28575</xdr:rowOff>
    </xdr:to>
    <xdr:grpSp>
      <xdr:nvGrpSpPr>
        <xdr:cNvPr id="2" name="Group 1"/>
        <xdr:cNvGrpSpPr/>
      </xdr:nvGrpSpPr>
      <xdr:grpSpPr>
        <a:xfrm>
          <a:off x="38100" y="0"/>
          <a:ext cx="8867775" cy="1847850"/>
          <a:chOff x="9524" y="19051"/>
          <a:chExt cx="8537711" cy="1924049"/>
        </a:xfrm>
      </xdr:grpSpPr>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tretch>
            <a:fillRect/>
          </a:stretch>
        </xdr:blipFill>
        <xdr:spPr>
          <a:xfrm>
            <a:off x="9524" y="19051"/>
            <a:ext cx="8537711" cy="1924049"/>
          </a:xfrm>
          <a:prstGeom prst="rect">
            <a:avLst/>
          </a:prstGeom>
          <a:ln>
            <a:noFill/>
          </a:ln>
          <a:effectLst>
            <a:softEdge rad="112500"/>
          </a:effectLst>
        </xdr:spPr>
      </xdr:pic>
      <xdr:pic>
        <xdr:nvPicPr>
          <xdr:cNvPr id="4" name="Picture 3"/>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xmlns="" val="0"/>
              </a:ext>
            </a:extLst>
          </a:blip>
          <a:srcRect l="13661" t="6152" r="48056" b="74414"/>
          <a:stretch/>
        </xdr:blipFill>
        <xdr:spPr bwMode="auto">
          <a:xfrm>
            <a:off x="47624" y="276226"/>
            <a:ext cx="3238607" cy="1381124"/>
          </a:xfrm>
          <a:prstGeom prst="rect">
            <a:avLst/>
          </a:prstGeom>
          <a:ln>
            <a:noFill/>
          </a:ln>
          <a:effectLst>
            <a:softEdge rad="112500"/>
          </a:effectLst>
          <a:extLst>
            <a:ext uri="{909E8E84-426E-40DD-AFC4-6F175D3DCCD1}">
              <a14:hiddenFill xmlns:a14="http://schemas.microsoft.com/office/drawing/2010/main" xmlns="">
                <a:solidFill>
                  <a:srgbClr xmlns:mc="http://schemas.openxmlformats.org/markup-compatibility/2006" val="000000" mc:Ignorable="a14" a14:legacySpreadsheetColorIndex="64"/>
                </a:solidFill>
              </a14:hiddenFill>
            </a:ext>
            <a:ext uri="{91240B29-F687-4F45-9708-019B960494DF}">
              <a14:hiddenLine xmlns:a14="http://schemas.microsoft.com/office/drawing/2010/main" xmlns=""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xmlns="">
                <a:effectLst>
                  <a:outerShdw dist="35921" dir="2700000" algn="ctr" rotWithShape="0">
                    <a:srgbClr val="808080"/>
                  </a:outerShdw>
                </a:effectLst>
              </a14:hiddenEffects>
            </a:ext>
          </a:extLst>
        </xdr:spPr>
      </xdr:pic>
      <xdr:sp macro="" textlink="">
        <xdr:nvSpPr>
          <xdr:cNvPr id="5" name="Rectangle 4"/>
          <xdr:cNvSpPr/>
        </xdr:nvSpPr>
        <xdr:spPr>
          <a:xfrm>
            <a:off x="3391129" y="440823"/>
            <a:ext cx="4819422" cy="906274"/>
          </a:xfrm>
          <a:prstGeom prst="rect">
            <a:avLst/>
          </a:prstGeom>
          <a:noFill/>
        </xdr:spPr>
        <xdr:txBody>
          <a:bodyPr wrap="none" lIns="91440" tIns="45720" rIns="91440" bIns="45720">
            <a:noAutofit/>
          </a:bodyPr>
          <a:lstStyle/>
          <a:p>
            <a:pPr algn="ctr" rtl="0"/>
            <a:r>
              <a:rPr lang="en-CA" sz="26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Deferral/Variance Account Workform</a:t>
            </a:r>
          </a:p>
          <a:p>
            <a:pPr algn="ctr" rtl="0"/>
            <a:r>
              <a:rPr lang="en-CA" sz="26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for 2014 Filers</a:t>
            </a:r>
            <a:endParaRPr lang="en-CA" sz="26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6.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9</xdr:col>
      <xdr:colOff>914400</xdr:colOff>
      <xdr:row>11</xdr:row>
      <xdr:rowOff>63500</xdr:rowOff>
    </xdr:to>
    <xdr:grpSp>
      <xdr:nvGrpSpPr>
        <xdr:cNvPr id="2" name="Group 1"/>
        <xdr:cNvGrpSpPr/>
      </xdr:nvGrpSpPr>
      <xdr:grpSpPr>
        <a:xfrm>
          <a:off x="0" y="0"/>
          <a:ext cx="11115675" cy="1844675"/>
          <a:chOff x="9524" y="19051"/>
          <a:chExt cx="8537711" cy="1924049"/>
        </a:xfrm>
      </xdr:grpSpPr>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tretch>
            <a:fillRect/>
          </a:stretch>
        </xdr:blipFill>
        <xdr:spPr>
          <a:xfrm>
            <a:off x="9524" y="19051"/>
            <a:ext cx="8537711" cy="1924049"/>
          </a:xfrm>
          <a:prstGeom prst="rect">
            <a:avLst/>
          </a:prstGeom>
          <a:ln>
            <a:noFill/>
          </a:ln>
          <a:effectLst>
            <a:softEdge rad="112500"/>
          </a:effectLst>
        </xdr:spPr>
      </xdr:pic>
      <xdr:pic>
        <xdr:nvPicPr>
          <xdr:cNvPr id="4" name="Picture 3"/>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xmlns="" val="0"/>
              </a:ext>
            </a:extLst>
          </a:blip>
          <a:srcRect l="13661" t="6152" r="48056" b="74414"/>
          <a:stretch/>
        </xdr:blipFill>
        <xdr:spPr bwMode="auto">
          <a:xfrm>
            <a:off x="47624" y="276226"/>
            <a:ext cx="3238607" cy="1381124"/>
          </a:xfrm>
          <a:prstGeom prst="rect">
            <a:avLst/>
          </a:prstGeom>
          <a:ln>
            <a:noFill/>
          </a:ln>
          <a:effectLst>
            <a:softEdge rad="112500"/>
          </a:effectLst>
          <a:extLst>
            <a:ext uri="{909E8E84-426E-40DD-AFC4-6F175D3DCCD1}">
              <a14:hiddenFill xmlns:a14="http://schemas.microsoft.com/office/drawing/2010/main" xmlns="">
                <a:solidFill>
                  <a:srgbClr xmlns:mc="http://schemas.openxmlformats.org/markup-compatibility/2006" val="000000" mc:Ignorable="a14" a14:legacySpreadsheetColorIndex="64"/>
                </a:solidFill>
              </a14:hiddenFill>
            </a:ext>
            <a:ext uri="{91240B29-F687-4F45-9708-019B960494DF}">
              <a14:hiddenLine xmlns:a14="http://schemas.microsoft.com/office/drawing/2010/main" xmlns=""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xmlns="">
                <a:effectLst>
                  <a:outerShdw dist="35921" dir="2700000" algn="ctr" rotWithShape="0">
                    <a:srgbClr val="808080"/>
                  </a:outerShdw>
                </a:effectLst>
              </a14:hiddenEffects>
            </a:ext>
          </a:extLst>
        </xdr:spPr>
      </xdr:pic>
      <xdr:sp macro="" textlink="">
        <xdr:nvSpPr>
          <xdr:cNvPr id="5" name="Rectangle 4"/>
          <xdr:cNvSpPr/>
        </xdr:nvSpPr>
        <xdr:spPr>
          <a:xfrm>
            <a:off x="3391129" y="440823"/>
            <a:ext cx="4819422" cy="906274"/>
          </a:xfrm>
          <a:prstGeom prst="rect">
            <a:avLst/>
          </a:prstGeom>
          <a:noFill/>
        </xdr:spPr>
        <xdr:txBody>
          <a:bodyPr wrap="none" lIns="91440" tIns="45720" rIns="91440" bIns="45720">
            <a:noAutofit/>
          </a:bodyPr>
          <a:lstStyle/>
          <a:p>
            <a:pPr algn="ctr" rtl="0"/>
            <a:r>
              <a:rPr lang="en-CA" sz="26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Deferral/Variance Account Workform</a:t>
            </a:r>
          </a:p>
          <a:p>
            <a:pPr algn="ctr" rtl="0"/>
            <a:r>
              <a:rPr lang="en-CA" sz="26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for 2014 Filers</a:t>
            </a:r>
            <a:endParaRPr lang="en-CA" sz="26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ts1\amar$\My%20Documents\EXCEL\COSA\COSA_Unbundling%20(MEA)\Mea_UCA_tes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Market%20Operations\Department%20Applications\Reports\Rates\Electricity%20Rates%20-%20Billing%20Determinants%20Database\2012%20IRM%20DEVELOPMENT\2012%20IRM%20MODEL%20(2ND%20AND%203RD).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nts1\eichsteller$\My%20Documents\EXCEL\COSA\COSA_Unbundling%20(MEA)\Mea_UCA_test.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Index"/>
      <sheetName val="LOBs"/>
      <sheetName val="Financials"/>
      <sheetName val="Loads"/>
      <sheetName val="Classify"/>
      <sheetName val="Allocate"/>
      <sheetName val="F&amp;C"/>
      <sheetName val="Summary"/>
      <sheetName val="Macros"/>
      <sheetName val="Module1"/>
    </sheetNames>
    <sheetDataSet>
      <sheetData sheetId="0"/>
      <sheetData sheetId="1"/>
      <sheetData sheetId="2" refreshError="1">
        <row r="1">
          <cell r="A1" t="str">
            <v>LDC Name</v>
          </cell>
        </row>
        <row r="76">
          <cell r="E76">
            <v>36161</v>
          </cell>
        </row>
      </sheetData>
      <sheetData sheetId="3"/>
      <sheetData sheetId="4"/>
      <sheetData sheetId="5"/>
      <sheetData sheetId="6"/>
      <sheetData sheetId="7"/>
      <sheetData sheetId="8" refreshError="1"/>
      <sheetData sheetId="9"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1. Info"/>
      <sheetName val="2. Applicable Worksheets"/>
      <sheetName val="3. Rate Classes"/>
      <sheetName val="hidden1"/>
      <sheetName val="4. Most Recent Tariff"/>
    </sheetNames>
    <sheetDataSet>
      <sheetData sheetId="0"/>
      <sheetData sheetId="1" refreshError="1"/>
      <sheetData sheetId="2"/>
      <sheetData sheetId="3">
        <row r="1">
          <cell r="D1" t="str">
            <v>Applicable only for Non-RPP Customers</v>
          </cell>
        </row>
        <row r="2">
          <cell r="D2" t="str">
            <v>Deferral / Variance Account Rate Rider</v>
          </cell>
        </row>
        <row r="3">
          <cell r="D3" t="str">
            <v>Deferral / Variance Account Rate Rider (excl GA)</v>
          </cell>
          <cell r="J3" t="str">
            <v>$</v>
          </cell>
        </row>
        <row r="4">
          <cell r="D4" t="str">
            <v>Deferral / Variance Account Rate Rider (GA) – if applicable</v>
          </cell>
          <cell r="J4" t="str">
            <v>$/kWh</v>
          </cell>
        </row>
        <row r="5">
          <cell r="D5" t="str">
            <v>Distribution Volumetric Rate</v>
          </cell>
          <cell r="J5" t="str">
            <v>$/kW</v>
          </cell>
        </row>
        <row r="6">
          <cell r="D6" t="str">
            <v>Distribution Wheeling Service Rate</v>
          </cell>
          <cell r="J6" t="str">
            <v>$/kVA</v>
          </cell>
        </row>
        <row r="7">
          <cell r="D7" t="str">
            <v>General Service 1,500 to 4,999 kW customer</v>
          </cell>
        </row>
        <row r="8">
          <cell r="D8" t="str">
            <v>General Service 50 to 1,499 kW customer</v>
          </cell>
        </row>
        <row r="9">
          <cell r="D9" t="str">
            <v>General Service Large Use customer</v>
          </cell>
        </row>
        <row r="10">
          <cell r="D10" t="str">
            <v>Green Energy Act Initiatives Funding Adder</v>
          </cell>
        </row>
        <row r="11">
          <cell r="D11" t="str">
            <v>Lost Revenue Adjustment Mechanism (LRAM) Recovery/Shared Savings Mechanism (SSM) Recovery Rate Rider – effective until April 30, 2012</v>
          </cell>
        </row>
        <row r="12">
          <cell r="D12" t="str">
            <v>Lost Revenue Adjustment Mechanism (LRAM) Recovery/Shared Savings Mechanism (SSM) Recovery Rate Rider (2011) – effective until April 30, 2014</v>
          </cell>
        </row>
        <row r="13">
          <cell r="D13" t="str">
            <v>Low Voltage Service Rate</v>
          </cell>
        </row>
        <row r="14">
          <cell r="D14" t="str">
            <v>Low Voltage Volumetric Rate</v>
          </cell>
        </row>
        <row r="15">
          <cell r="D15" t="str">
            <v>LRAM &amp; SSM Rate Rider</v>
          </cell>
        </row>
        <row r="16">
          <cell r="D16" t="str">
            <v>Minimum Distribution Charge – per KW of maximum billing demand in the previous 11 months</v>
          </cell>
        </row>
        <row r="17">
          <cell r="D17" t="str">
            <v>Monthly Distribution Wheeling Service Rate – Dedicated LV Line</v>
          </cell>
        </row>
        <row r="18">
          <cell r="D18" t="str">
            <v>Monthly Distribution Wheeling Service Rate – Hydro One Networks</v>
          </cell>
        </row>
        <row r="19">
          <cell r="D19" t="str">
            <v>Monthly Distribution Wheeling Service Rate – Shared LV Line</v>
          </cell>
        </row>
        <row r="20">
          <cell r="D20" t="str">
            <v>Monthly Distribution Wheeling Service Rate – Waterloo North Hydro</v>
          </cell>
        </row>
        <row r="21">
          <cell r="D21" t="str">
            <v>Rate Rider for Deferral/Variance Account Disposition – effective until April 30, 2014</v>
          </cell>
        </row>
        <row r="22">
          <cell r="D22" t="str">
            <v>Rate Rider for Deferral/Variance Account Disposition (2009) – effective until April 30, 2013</v>
          </cell>
        </row>
        <row r="23">
          <cell r="D23" t="str">
            <v>Rate Rider for Deferral/Variance Account Disposition (2010) – effective until April 30, 2012</v>
          </cell>
        </row>
        <row r="24">
          <cell r="D24" t="str">
            <v>Rate Rider for Deferral/Variance Account Disposition (2010) – effective until April 30, 2012 Applicable only for Wholesale Market Participants</v>
          </cell>
        </row>
        <row r="25">
          <cell r="D25" t="str">
            <v>Rate Rider for Deferral/Variance Account Disposition (2010) – effective until April 30, 2013</v>
          </cell>
        </row>
        <row r="26">
          <cell r="D26" t="str">
            <v>Rate Rider for Deferral/Variance Account Disposition (2010) – effective until April 30, 2014</v>
          </cell>
        </row>
        <row r="27">
          <cell r="D27" t="str">
            <v>Rate Rider for Deferral/Variance Account Disposition (2010) – effective until January 31, 2012</v>
          </cell>
        </row>
        <row r="28">
          <cell r="D28" t="str">
            <v>Rate Rider for Deferral/Variance Account Disposition (2011) – effective until April 30, 2012</v>
          </cell>
        </row>
        <row r="29">
          <cell r="D29" t="str">
            <v>Rate Rider for Deferral/Variance Account Disposition (2011) – effective until April 30, 2012 (per connection)</v>
          </cell>
        </row>
        <row r="30">
          <cell r="D30" t="str">
            <v>Rate Rider for Deferral/Variance Account Disposition (2011) – effective until April 30, 2013</v>
          </cell>
        </row>
        <row r="31">
          <cell r="D31" t="str">
            <v>Rate Rider for Deferral/Variance Account Disposition (2011) – effective until April 30, 2013 Applicable only for Wholesale Market Participants</v>
          </cell>
        </row>
        <row r="32">
          <cell r="D32" t="str">
            <v>Rate Rider for Deferral/Variance Account Disposition (2011) – effective until April 30, 2014</v>
          </cell>
        </row>
        <row r="33">
          <cell r="D33" t="str">
            <v>Rate Rider for Deferral/Variance Account Disposition (2011) – effective until April 30, 2015</v>
          </cell>
        </row>
        <row r="34">
          <cell r="D34" t="str">
            <v>Rate Rider for Deferral/Variance Account Disposition (2011) – effective until December 31, 2011</v>
          </cell>
        </row>
        <row r="35">
          <cell r="D35" t="str">
            <v>Rate Rider for Global Adjustment Sub-Account (2010) – effective until April 30, 2012 Applicable only for Non-RPP Customers</v>
          </cell>
        </row>
        <row r="36">
          <cell r="D36" t="str">
            <v>Rate Rider for Global Adjustment Sub-Account (2011) – effective until April 30, 2012 Applicable only for Non-RPP Customers</v>
          </cell>
        </row>
        <row r="37">
          <cell r="D37" t="str">
            <v>Rate Rider for Global Adjustment Sub-Account Disposition – effective until April 30, 2012 Applicable only for Non-RPP Customers</v>
          </cell>
        </row>
        <row r="38">
          <cell r="D38" t="str">
            <v>Rate Rider for Global Adjustment Sub-Account Disposition – effective until April 30, 2014 Applicable only for Non-RPP Customers</v>
          </cell>
        </row>
        <row r="39">
          <cell r="D39" t="str">
            <v>Rate Rider for Global Adjustment Sub-Account Disposition (2010 credit) – effective until April 30, 2012 Applicable only for Non-RPP Customers</v>
          </cell>
        </row>
        <row r="40">
          <cell r="D40" t="str">
            <v>Rate Rider for Global Adjustment Sub-Account Disposition (2010 recalculated) – effective until April 30, 2013 Applicable only for Non-RPP Customers</v>
          </cell>
        </row>
        <row r="41">
          <cell r="D41" t="str">
            <v>Rate Rider for Global Adjustment Sub-Account Disposition (2010) – effective until April 30, 2012 Applicable only for Non-RPP Customers</v>
          </cell>
        </row>
        <row r="42">
          <cell r="D42" t="str">
            <v>Rate Rider for Global Adjustment Sub-Account Disposition (2010) – effective until April 30, 2013 Applicable only for Non-RPP Customers</v>
          </cell>
        </row>
        <row r="43">
          <cell r="D43" t="str">
            <v>Rate Rider for Global Adjustment Sub-Account Disposition (2010) – effective until April 30, 2014 Applicable only for Non-RPP Customers</v>
          </cell>
        </row>
        <row r="44">
          <cell r="D44" t="str">
            <v>Rate Rider for Global Adjustment Sub-Account Disposition (2011) – effective until April 30, 2012 Applicable only for Non-RPP Customers</v>
          </cell>
        </row>
        <row r="45">
          <cell r="D45" t="str">
            <v>Rate Rider for Global Adjustment Sub-Account Disposition (2011) – effective until April 30, 2012 Applicable only for Non-RPP Customers (per connection)</v>
          </cell>
        </row>
        <row r="46">
          <cell r="D46" t="str">
            <v>Rate Rider for Global Adjustment Sub-Account Disposition (2011) – effective until April 30, 2013 Applicable only for Non-RPP Customers</v>
          </cell>
        </row>
        <row r="47">
          <cell r="D47" t="str">
            <v>Rate Rider for Global Adjustment Sub-Account Disposition (2011) – effective until April 30, 2013 Applicable only for Non-RPP Customers and excluding Wholesale Market Participants</v>
          </cell>
        </row>
        <row r="48">
          <cell r="D48" t="str">
            <v>Rate Rider for Global Adjustment Sub-Account Disposition (2011) – effective until April 30, 2015 Applicable only for Non-RPP Customers</v>
          </cell>
        </row>
        <row r="49">
          <cell r="D49" t="str">
            <v>Rate Rider for Lost Revenue Adjustment Mechanism (LRAM) Recovery – effective until April 30, 2012</v>
          </cell>
        </row>
        <row r="50">
          <cell r="D50" t="str">
            <v>Rate Rider for Lost Revenue Adjustment Mechanism (LRAM) Recovery/Shared Savings Mechanism (SSM) Recovery – effective until April 30, 2012</v>
          </cell>
        </row>
        <row r="51">
          <cell r="D51" t="str">
            <v>Rate Rider for Lost Revenue Adjustment Mechanism (LRAM) Recovery/Shared Savings Mechanism (SSM) Recovery – effective until April 30, 2012</v>
          </cell>
        </row>
        <row r="52">
          <cell r="D52" t="str">
            <v>Rate Rider for Lost Revenue Adjustment Mechanism (LRAM) Recovery/Shared Savings Mechanism (SSM) Recovery – effective until April 30, 2013</v>
          </cell>
        </row>
        <row r="53">
          <cell r="D53" t="str">
            <v>Rate Rider for Lost Revenue Adjustment Mechanism (LRAM) Recovery/Shared Savings Mechanism (SSM) Recovery – effective until April 30, 2014</v>
          </cell>
        </row>
        <row r="54">
          <cell r="D54" t="str">
            <v>Rate Rider for Lost Revenue Adjustment Mechanism (LRAM) Recovery/Shared Savings Mechanism (SSM) Recovery – effective until December 31, 2012</v>
          </cell>
        </row>
        <row r="55">
          <cell r="D55" t="str">
            <v>Rate Rider for Lost Revenue Adjustment Mechanism (LRAM) Recovery/Shared Savings Mechanism (SSM) Recovery (2009) – effective until April 30, 2012</v>
          </cell>
        </row>
        <row r="56">
          <cell r="D56" t="str">
            <v>Rate Rider for Lost Revenue Adjustment Mechanism (LRAM) Recovery/Shared Savings Mechanism (SSM) Recovery (2011) – effective until April 30, 2012</v>
          </cell>
        </row>
        <row r="57">
          <cell r="D57" t="str">
            <v>Rate Rider for Lost Revenue Adjustment Mechanism (LRAM) Recovery/Shared Savings Mechanism (SSM) Recovery (2011) – effective until April 30, 2013</v>
          </cell>
        </row>
        <row r="58">
          <cell r="D58" t="str">
            <v>Rate Rider for Recalculated Deferral/Variance Account Disposition (2010) – effective until April 30, 2013</v>
          </cell>
        </row>
        <row r="59">
          <cell r="D59" t="str">
            <v>Rate Rider for Recovery of Foregone Revenue – effective until December 31, 2011</v>
          </cell>
        </row>
        <row r="60">
          <cell r="D60" t="str">
            <v>Rate Rider for Recovery of Incremental Capital Costs – effective until April 30, 2012</v>
          </cell>
        </row>
        <row r="61">
          <cell r="D61" t="str">
            <v>Rate Rider for Recovery of Incremental Capital Costs – effective until April 30, 2013</v>
          </cell>
        </row>
        <row r="62">
          <cell r="D62" t="str">
            <v>Rate Rider for Recovery of Late Payment Penalty Litigation Costs – effective until April 30, 2012</v>
          </cell>
        </row>
        <row r="63">
          <cell r="D63" t="str">
            <v>Rate Rider for Recovery of Late Payment Penalty Litigation Costs – effective until April 30, 2012 (per connection)</v>
          </cell>
        </row>
        <row r="64">
          <cell r="D64" t="str">
            <v>Rate Rider for Recovery of Late Payment Penalty Litigation Costs (per customer) – effective until April 30, 2012</v>
          </cell>
        </row>
        <row r="65">
          <cell r="D65" t="str">
            <v>Rate Rider for Recovery of Stranded Meter Assets – effective until December 31, 2012</v>
          </cell>
        </row>
        <row r="66">
          <cell r="D66" t="str">
            <v>Rate Rider for Regulatory Asset Recovery – effective until April 30, 2012</v>
          </cell>
        </row>
        <row r="67">
          <cell r="D67" t="str">
            <v>Rate Rider for Regulatory Asset Recovery – effective until April 30, 2013</v>
          </cell>
        </row>
        <row r="68">
          <cell r="D68" t="str">
            <v>Rate Rider for Return of Revenue Sufficiency – effective until December 31, 2011</v>
          </cell>
        </row>
        <row r="69">
          <cell r="D69" t="str">
            <v>Rate Rider for Return of Transformer Ownership Allowance Sufficiency – effective until December 31, 2011</v>
          </cell>
        </row>
        <row r="70">
          <cell r="D70" t="str">
            <v>Rate Rider for Smart Meter Incremental Revenue Requirement – in effect until the effective date of the next cost of service application</v>
          </cell>
        </row>
        <row r="71">
          <cell r="D71" t="str">
            <v>Rate Rider for Smart Meter Variance Account Disposition – effective until April 30, 2012</v>
          </cell>
        </row>
        <row r="72">
          <cell r="D72" t="str">
            <v>Rate Rider for Smart Meter Variance Account Disposition – effective until December 31, 2011</v>
          </cell>
        </row>
        <row r="73">
          <cell r="D73" t="str">
            <v>Rate Rider for Tax Change – effective until April 20, 2012</v>
          </cell>
        </row>
        <row r="74">
          <cell r="D74" t="str">
            <v>Rate Rider for Tax Change – effective until April 30, 2012</v>
          </cell>
        </row>
        <row r="75">
          <cell r="D75" t="str">
            <v>Rate Rider for Tax Change – effective until April 30, 2012 (per connection)</v>
          </cell>
        </row>
        <row r="76">
          <cell r="D76" t="str">
            <v>Rate Rider for Tax Change – Hydro One Networks - effective until April 30, 2012</v>
          </cell>
        </row>
        <row r="77">
          <cell r="D77" t="str">
            <v>Rate Rider for Tax Change – Waterloo North Hydro – effective until April 30, 2012</v>
          </cell>
        </row>
        <row r="78">
          <cell r="D78" t="str">
            <v>Rate Rider for Tax Change Dedicated LV Line – effective until April 30, 2012</v>
          </cell>
        </row>
        <row r="79">
          <cell r="D79" t="str">
            <v>Rate Rider for Tax Change Shared LV Line – effective until April 30, 2012</v>
          </cell>
        </row>
        <row r="80">
          <cell r="D80" t="str">
            <v>Rate Rider for Z-Factor Recovery – Effective until April 30, 2012</v>
          </cell>
        </row>
        <row r="81">
          <cell r="D81" t="str">
            <v>Retail Transmission Rate – Line and Transformation Connection Service Rate</v>
          </cell>
        </row>
        <row r="82">
          <cell r="D82" t="str">
            <v>Retail Transmission Rate – Line and Transformation Connection Service Rate – Interval Metered</v>
          </cell>
        </row>
        <row r="83">
          <cell r="D83" t="str">
            <v>Retail Transmission Rate – Line and Transformation Connection Service Rate – Interval Metered &lt; 1,000 kW</v>
          </cell>
        </row>
        <row r="84">
          <cell r="D84" t="str">
            <v>Retail Transmission Rate – Line and Transformation Connection Service Rate – Interval Metered &gt; 1,000 kW</v>
          </cell>
        </row>
        <row r="85">
          <cell r="D85" t="str">
            <v>Retail Transmission Rate – Line and Transformation Connection Service Rate – Interval Metered ≥ 1,000kW</v>
          </cell>
        </row>
        <row r="86">
          <cell r="D86" t="str">
            <v>Retail Transmission Rate – Line Connection Service Rate</v>
          </cell>
        </row>
        <row r="87">
          <cell r="D87" t="str">
            <v>Retail Transmission Rate – Network Service Rate</v>
          </cell>
        </row>
        <row r="88">
          <cell r="D88" t="str">
            <v>Retail Transmission Rate – Network Service Rate – Interval Metered</v>
          </cell>
        </row>
        <row r="89">
          <cell r="D89" t="str">
            <v>Retail Transmission Rate – Network Service Rate – Interval Metered &lt; 1,000 kW Rate</v>
          </cell>
        </row>
        <row r="90">
          <cell r="D90" t="str">
            <v>Retail Transmission Rate – Network Service Rate – Interval Metered &gt; 1,000 kW</v>
          </cell>
        </row>
        <row r="91">
          <cell r="D91" t="str">
            <v>Retail Transmission Rate – Network Service Rate – Interval Metered ≥ 1,000 kW</v>
          </cell>
        </row>
        <row r="92">
          <cell r="D92" t="str">
            <v>Retail Transmission Rate – Transformation Connection Service Rate</v>
          </cell>
        </row>
        <row r="93">
          <cell r="D93" t="str">
            <v>Service Charge</v>
          </cell>
        </row>
        <row r="94">
          <cell r="D94" t="str">
            <v>Service Charge (Based on 30 day month)</v>
          </cell>
        </row>
        <row r="95">
          <cell r="D95" t="str">
            <v>Service Charge (per account)</v>
          </cell>
        </row>
        <row r="96">
          <cell r="D96" t="str">
            <v>Service Charge (per connection)</v>
          </cell>
        </row>
        <row r="97">
          <cell r="D97" t="str">
            <v>Service Charge (per customer)</v>
          </cell>
        </row>
        <row r="98">
          <cell r="D98" t="str">
            <v>Service Charge for metered account</v>
          </cell>
        </row>
        <row r="99">
          <cell r="D99" t="str">
            <v>Service Charge for Unmetered Scattered Load account (per connection)</v>
          </cell>
        </row>
        <row r="100">
          <cell r="D100" t="str">
            <v>Smart Grid Rate Adder</v>
          </cell>
        </row>
        <row r="101">
          <cell r="D101" t="str">
            <v>Smart Meter Disposition Rider 2 – effective until next cost of service application</v>
          </cell>
        </row>
        <row r="102">
          <cell r="D102" t="str">
            <v>Smart Meter Disposition Rider 3 – effective until next cost of service application</v>
          </cell>
        </row>
        <row r="103">
          <cell r="D103" t="str">
            <v>Smart Meter Funding Adder</v>
          </cell>
        </row>
        <row r="104">
          <cell r="D104" t="str">
            <v>Smart Meter Funding Adder – effective until April 30, 2012</v>
          </cell>
        </row>
        <row r="105">
          <cell r="D105" t="str">
            <v>Smart Meter Funding Adder – effective until December 31, 2011</v>
          </cell>
        </row>
        <row r="106">
          <cell r="D106" t="str">
            <v>Smart Meter Funding Adder for metered account – effective until April 30, 2012</v>
          </cell>
        </row>
        <row r="107">
          <cell r="D107" t="str">
            <v>Standby Charge – for a month where standby power is not provided. The charge is applied to the contracted amount (e.g. nameplate rating of the generation facility).</v>
          </cell>
        </row>
        <row r="108">
          <cell r="D108" t="str">
            <v>Total Loss Factor – Primary Metered Customer &lt; 5,000 kW</v>
          </cell>
        </row>
        <row r="109">
          <cell r="D109" t="str">
            <v>Total Loss Factor – Primary Metered Customer &gt; 5,000 kW</v>
          </cell>
        </row>
        <row r="110">
          <cell r="D110" t="str">
            <v>Total Loss Factor – Secondary Metered Customer &lt; 5,000 kW</v>
          </cell>
        </row>
        <row r="111">
          <cell r="D111" t="str">
            <v>Total Loss Factor – Secondary Metered Customer &gt; 5,000 kW</v>
          </cell>
        </row>
        <row r="112">
          <cell r="D112" t="str">
            <v>Transmission Rate – Network Service Rate – Interval Metered</v>
          </cell>
        </row>
      </sheetData>
      <sheetData sheetId="4"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dex"/>
      <sheetName val="LOBs"/>
      <sheetName val="Financials"/>
      <sheetName val="Loads"/>
      <sheetName val="Classify"/>
      <sheetName val="Allocate"/>
      <sheetName val="F&amp;C"/>
      <sheetName val="Summary"/>
      <sheetName val="Macros"/>
      <sheetName val="Module1"/>
    </sheetNames>
    <sheetDataSet>
      <sheetData sheetId="0"/>
      <sheetData sheetId="1"/>
      <sheetData sheetId="2" refreshError="1">
        <row r="1">
          <cell r="A1" t="str">
            <v>LDC Name</v>
          </cell>
        </row>
      </sheetData>
      <sheetData sheetId="3"/>
      <sheetData sheetId="4"/>
      <sheetData sheetId="5"/>
      <sheetData sheetId="6"/>
      <sheetData sheetId="7"/>
      <sheetData sheetId="8" refreshError="1"/>
      <sheetData sheetId="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ffpc@fort-frances.com"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sheetPr codeName="Sheet1"/>
  <dimension ref="B1:V78"/>
  <sheetViews>
    <sheetView showGridLines="0" workbookViewId="0">
      <selection activeCell="L28" sqref="L28"/>
    </sheetView>
  </sheetViews>
  <sheetFormatPr defaultRowHeight="15"/>
  <cols>
    <col min="1" max="1" width="13.28515625" style="40" customWidth="1"/>
    <col min="2" max="4" width="9.140625" style="40"/>
    <col min="5" max="5" width="9.140625" style="40" customWidth="1"/>
    <col min="6" max="21" width="9.140625" style="40"/>
    <col min="22" max="22" width="0" style="40" hidden="1" customWidth="1"/>
    <col min="23" max="16384" width="9.140625" style="40"/>
  </cols>
  <sheetData>
    <row r="1" spans="2:22">
      <c r="V1" s="123" t="s">
        <v>210</v>
      </c>
    </row>
    <row r="2" spans="2:22">
      <c r="V2" s="123" t="s">
        <v>211</v>
      </c>
    </row>
    <row r="3" spans="2:22">
      <c r="V3" s="123" t="s">
        <v>212</v>
      </c>
    </row>
    <row r="4" spans="2:22">
      <c r="V4" s="123" t="s">
        <v>213</v>
      </c>
    </row>
    <row r="5" spans="2:22">
      <c r="V5" s="123" t="s">
        <v>214</v>
      </c>
    </row>
    <row r="6" spans="2:22">
      <c r="V6" s="123" t="s">
        <v>215</v>
      </c>
    </row>
    <row r="7" spans="2:22">
      <c r="V7" s="123" t="s">
        <v>216</v>
      </c>
    </row>
    <row r="8" spans="2:22">
      <c r="V8" s="123" t="s">
        <v>217</v>
      </c>
    </row>
    <row r="9" spans="2:22">
      <c r="V9" s="123" t="s">
        <v>218</v>
      </c>
    </row>
    <row r="10" spans="2:22">
      <c r="V10" s="123" t="s">
        <v>219</v>
      </c>
    </row>
    <row r="11" spans="2:22">
      <c r="G11" s="41"/>
      <c r="V11" s="123" t="s">
        <v>220</v>
      </c>
    </row>
    <row r="12" spans="2:22">
      <c r="B12" s="42"/>
      <c r="C12" s="42"/>
      <c r="D12" s="42"/>
      <c r="E12" s="42"/>
      <c r="F12" s="42"/>
      <c r="G12" s="41"/>
      <c r="M12" s="43" t="s">
        <v>118</v>
      </c>
      <c r="N12" s="44">
        <v>2.2000000000000002</v>
      </c>
      <c r="V12" s="123" t="s">
        <v>221</v>
      </c>
    </row>
    <row r="13" spans="2:22" ht="15.75" thickBot="1">
      <c r="G13" s="41"/>
      <c r="V13" s="123" t="s">
        <v>222</v>
      </c>
    </row>
    <row r="14" spans="2:22" ht="16.5" customHeight="1" thickTop="1" thickBot="1">
      <c r="E14" s="45" t="s">
        <v>119</v>
      </c>
      <c r="F14" s="223" t="s">
        <v>233</v>
      </c>
      <c r="G14" s="224"/>
      <c r="H14" s="224"/>
      <c r="I14" s="224"/>
      <c r="J14" s="224"/>
      <c r="K14" s="224"/>
      <c r="L14" s="225"/>
      <c r="V14" s="123" t="s">
        <v>223</v>
      </c>
    </row>
    <row r="15" spans="2:22" ht="15.75" thickBot="1">
      <c r="E15" s="46"/>
      <c r="F15" s="47"/>
      <c r="G15" s="48"/>
      <c r="H15" s="47"/>
      <c r="I15" s="47"/>
      <c r="J15" s="47"/>
      <c r="V15" s="123" t="s">
        <v>224</v>
      </c>
    </row>
    <row r="16" spans="2:22" ht="16.5" thickTop="1" thickBot="1">
      <c r="E16" s="49" t="s">
        <v>120</v>
      </c>
      <c r="F16" s="226" t="s">
        <v>121</v>
      </c>
      <c r="G16" s="227"/>
      <c r="H16" s="227"/>
      <c r="I16" s="227"/>
      <c r="J16" s="228"/>
      <c r="V16" s="123" t="s">
        <v>225</v>
      </c>
    </row>
    <row r="17" spans="2:22" ht="15.75" thickBot="1">
      <c r="E17" s="50"/>
      <c r="V17" s="124" t="s">
        <v>226</v>
      </c>
    </row>
    <row r="18" spans="2:22" ht="16.5" thickTop="1" thickBot="1">
      <c r="E18" s="49" t="s">
        <v>122</v>
      </c>
      <c r="F18" s="229" t="s">
        <v>298</v>
      </c>
      <c r="G18" s="230"/>
      <c r="H18" s="230"/>
      <c r="I18" s="230"/>
      <c r="J18" s="231"/>
      <c r="V18" s="123" t="s">
        <v>227</v>
      </c>
    </row>
    <row r="19" spans="2:22" ht="15.75" thickBot="1">
      <c r="E19" s="50"/>
      <c r="V19" s="123" t="s">
        <v>228</v>
      </c>
    </row>
    <row r="20" spans="2:22" ht="16.5" thickTop="1" thickBot="1">
      <c r="E20" s="49" t="s">
        <v>123</v>
      </c>
      <c r="F20" s="229" t="s">
        <v>299</v>
      </c>
      <c r="G20" s="230"/>
      <c r="H20" s="230"/>
      <c r="I20" s="230"/>
      <c r="J20" s="231"/>
      <c r="V20" s="123" t="s">
        <v>229</v>
      </c>
    </row>
    <row r="21" spans="2:22" ht="15.75" thickBot="1">
      <c r="E21" s="51"/>
      <c r="F21" s="47"/>
      <c r="G21" s="48"/>
      <c r="H21" s="47"/>
      <c r="I21" s="47"/>
      <c r="J21" s="47"/>
      <c r="V21" s="123" t="s">
        <v>230</v>
      </c>
    </row>
    <row r="22" spans="2:22" ht="16.5" thickTop="1" thickBot="1">
      <c r="E22" s="45" t="s">
        <v>124</v>
      </c>
      <c r="F22" s="229" t="s">
        <v>300</v>
      </c>
      <c r="G22" s="230"/>
      <c r="H22" s="230"/>
      <c r="I22" s="230"/>
      <c r="J22" s="231"/>
      <c r="V22" s="123" t="s">
        <v>231</v>
      </c>
    </row>
    <row r="23" spans="2:22" ht="15.75" thickBot="1">
      <c r="E23" s="51"/>
      <c r="F23" s="47"/>
      <c r="G23" s="48"/>
      <c r="H23" s="47"/>
      <c r="I23" s="47"/>
      <c r="J23" s="47"/>
      <c r="V23" s="123" t="s">
        <v>232</v>
      </c>
    </row>
    <row r="24" spans="2:22" ht="16.5" thickTop="1" thickBot="1">
      <c r="E24" s="45" t="s">
        <v>125</v>
      </c>
      <c r="F24" s="232" t="s">
        <v>301</v>
      </c>
      <c r="G24" s="233"/>
      <c r="H24" s="233"/>
      <c r="I24" s="233"/>
      <c r="J24" s="234"/>
      <c r="V24" s="123" t="s">
        <v>233</v>
      </c>
    </row>
    <row r="25" spans="2:22">
      <c r="E25" s="51"/>
      <c r="F25" s="47"/>
      <c r="G25" s="48"/>
      <c r="H25" s="47"/>
      <c r="I25" s="47"/>
      <c r="J25" s="47"/>
      <c r="V25" s="123" t="s">
        <v>234</v>
      </c>
    </row>
    <row r="26" spans="2:22">
      <c r="E26" s="45"/>
      <c r="I26" s="47"/>
      <c r="J26" s="47"/>
      <c r="V26" s="123" t="s">
        <v>235</v>
      </c>
    </row>
    <row r="27" spans="2:22" ht="168.75" customHeight="1">
      <c r="B27" s="222" t="s">
        <v>130</v>
      </c>
      <c r="C27" s="222"/>
      <c r="D27" s="222"/>
      <c r="E27" s="222"/>
      <c r="F27" s="222"/>
      <c r="G27" s="222"/>
      <c r="H27" s="222"/>
      <c r="I27" s="222"/>
      <c r="J27" s="222"/>
      <c r="K27" s="222"/>
      <c r="L27" s="222"/>
      <c r="M27" s="222"/>
      <c r="V27" s="123" t="s">
        <v>236</v>
      </c>
    </row>
    <row r="28" spans="2:22">
      <c r="V28" s="123" t="s">
        <v>237</v>
      </c>
    </row>
    <row r="29" spans="2:22">
      <c r="B29" s="52" t="s">
        <v>126</v>
      </c>
      <c r="C29" s="53"/>
      <c r="D29" s="53"/>
      <c r="E29" s="53"/>
      <c r="F29" s="53"/>
      <c r="G29" s="53"/>
      <c r="H29" s="53"/>
      <c r="I29" s="53"/>
      <c r="J29" s="53"/>
      <c r="K29" s="53"/>
      <c r="L29" s="53"/>
      <c r="M29" s="53"/>
      <c r="N29" s="53"/>
      <c r="V29" s="123" t="s">
        <v>238</v>
      </c>
    </row>
    <row r="30" spans="2:22" ht="15.75" thickBot="1">
      <c r="B30" s="53"/>
      <c r="C30" s="53"/>
      <c r="D30" s="53"/>
      <c r="E30" s="53"/>
      <c r="F30" s="53"/>
      <c r="G30" s="53"/>
      <c r="H30" s="53"/>
      <c r="I30" s="53"/>
      <c r="J30" s="53"/>
      <c r="K30" s="53"/>
      <c r="L30" s="53"/>
      <c r="M30" s="53"/>
      <c r="N30" s="53"/>
      <c r="V30" s="123" t="s">
        <v>239</v>
      </c>
    </row>
    <row r="31" spans="2:22" ht="15.75" thickBot="1">
      <c r="B31" s="54"/>
      <c r="C31" s="217" t="s">
        <v>127</v>
      </c>
      <c r="D31" s="217"/>
      <c r="E31" s="217"/>
      <c r="F31" s="217"/>
      <c r="G31" s="217"/>
      <c r="H31" s="217"/>
      <c r="I31" s="217"/>
      <c r="J31" s="217"/>
      <c r="K31" s="217"/>
      <c r="L31" s="217"/>
      <c r="M31" s="53"/>
      <c r="N31" s="53"/>
      <c r="V31" s="123" t="s">
        <v>240</v>
      </c>
    </row>
    <row r="32" spans="2:22" ht="15.75" thickBot="1">
      <c r="B32" s="53"/>
      <c r="C32" s="53"/>
      <c r="D32" s="53"/>
      <c r="E32" s="53"/>
      <c r="F32" s="53"/>
      <c r="G32" s="53"/>
      <c r="H32" s="53"/>
      <c r="I32" s="53"/>
      <c r="J32" s="53"/>
      <c r="K32" s="53"/>
      <c r="L32" s="53"/>
      <c r="M32" s="53"/>
      <c r="N32" s="53"/>
      <c r="V32" s="123" t="s">
        <v>241</v>
      </c>
    </row>
    <row r="33" spans="2:22" ht="15.75" thickBot="1">
      <c r="B33" s="55"/>
      <c r="C33" s="218" t="s">
        <v>128</v>
      </c>
      <c r="D33" s="219"/>
      <c r="E33" s="219"/>
      <c r="F33" s="219"/>
      <c r="G33" s="219"/>
      <c r="H33" s="219"/>
      <c r="I33" s="219"/>
      <c r="J33" s="219"/>
      <c r="K33" s="219"/>
      <c r="L33" s="219"/>
      <c r="M33" s="219"/>
      <c r="N33" s="219"/>
      <c r="V33" s="123" t="s">
        <v>242</v>
      </c>
    </row>
    <row r="34" spans="2:22" ht="15.75" thickBot="1">
      <c r="B34" s="56"/>
      <c r="C34" s="53"/>
      <c r="D34" s="53"/>
      <c r="E34" s="53"/>
      <c r="F34" s="53"/>
      <c r="G34" s="53"/>
      <c r="H34" s="53"/>
      <c r="I34" s="53"/>
      <c r="J34" s="53"/>
      <c r="K34" s="53"/>
      <c r="L34" s="53"/>
      <c r="M34" s="53"/>
      <c r="N34" s="53"/>
      <c r="V34" s="123" t="s">
        <v>243</v>
      </c>
    </row>
    <row r="35" spans="2:22" ht="15.75" thickBot="1">
      <c r="B35" s="57"/>
      <c r="C35" s="220" t="s">
        <v>129</v>
      </c>
      <c r="D35" s="221"/>
      <c r="E35" s="221"/>
      <c r="F35" s="221"/>
      <c r="G35" s="221"/>
      <c r="H35" s="221"/>
      <c r="I35" s="221"/>
      <c r="J35" s="221"/>
      <c r="K35" s="221"/>
      <c r="L35" s="221"/>
      <c r="M35" s="221"/>
      <c r="N35" s="53"/>
      <c r="V35" s="125" t="s">
        <v>244</v>
      </c>
    </row>
    <row r="36" spans="2:22">
      <c r="B36" s="53"/>
      <c r="C36" s="53"/>
      <c r="D36" s="53"/>
      <c r="E36" s="53"/>
      <c r="F36" s="53"/>
      <c r="G36" s="53"/>
      <c r="H36" s="53"/>
      <c r="I36" s="53"/>
      <c r="J36" s="53"/>
      <c r="K36" s="53"/>
      <c r="L36" s="53"/>
      <c r="M36" s="53"/>
      <c r="N36" s="53"/>
      <c r="V36" s="123" t="s">
        <v>245</v>
      </c>
    </row>
    <row r="37" spans="2:22">
      <c r="V37" s="123" t="s">
        <v>246</v>
      </c>
    </row>
    <row r="38" spans="2:22">
      <c r="V38" s="123" t="s">
        <v>247</v>
      </c>
    </row>
    <row r="39" spans="2:22">
      <c r="V39" s="123" t="s">
        <v>248</v>
      </c>
    </row>
    <row r="40" spans="2:22">
      <c r="V40" s="123" t="s">
        <v>249</v>
      </c>
    </row>
    <row r="41" spans="2:22">
      <c r="V41" s="123" t="s">
        <v>250</v>
      </c>
    </row>
    <row r="42" spans="2:22">
      <c r="V42" s="123" t="s">
        <v>251</v>
      </c>
    </row>
    <row r="43" spans="2:22">
      <c r="V43" s="123" t="s">
        <v>252</v>
      </c>
    </row>
    <row r="44" spans="2:22">
      <c r="V44" s="123" t="s">
        <v>253</v>
      </c>
    </row>
    <row r="45" spans="2:22">
      <c r="V45" s="123" t="s">
        <v>254</v>
      </c>
    </row>
    <row r="46" spans="2:22">
      <c r="V46" s="123" t="s">
        <v>255</v>
      </c>
    </row>
    <row r="47" spans="2:22">
      <c r="V47" s="123" t="s">
        <v>256</v>
      </c>
    </row>
    <row r="48" spans="2:22">
      <c r="V48" s="123" t="s">
        <v>257</v>
      </c>
    </row>
    <row r="49" spans="22:22">
      <c r="V49" s="123" t="s">
        <v>258</v>
      </c>
    </row>
    <row r="50" spans="22:22">
      <c r="V50" s="123" t="s">
        <v>259</v>
      </c>
    </row>
    <row r="51" spans="22:22">
      <c r="V51" s="123" t="s">
        <v>260</v>
      </c>
    </row>
    <row r="52" spans="22:22">
      <c r="V52" s="123" t="s">
        <v>261</v>
      </c>
    </row>
    <row r="53" spans="22:22">
      <c r="V53" s="123" t="s">
        <v>262</v>
      </c>
    </row>
    <row r="54" spans="22:22">
      <c r="V54" s="123" t="s">
        <v>263</v>
      </c>
    </row>
    <row r="55" spans="22:22">
      <c r="V55" s="123" t="s">
        <v>264</v>
      </c>
    </row>
    <row r="56" spans="22:22">
      <c r="V56" s="123" t="s">
        <v>265</v>
      </c>
    </row>
    <row r="57" spans="22:22">
      <c r="V57" s="123" t="s">
        <v>266</v>
      </c>
    </row>
    <row r="58" spans="22:22">
      <c r="V58" s="123" t="s">
        <v>267</v>
      </c>
    </row>
    <row r="59" spans="22:22">
      <c r="V59" s="123" t="s">
        <v>268</v>
      </c>
    </row>
    <row r="60" spans="22:22">
      <c r="V60" s="123" t="s">
        <v>269</v>
      </c>
    </row>
    <row r="61" spans="22:22">
      <c r="V61" s="123" t="s">
        <v>270</v>
      </c>
    </row>
    <row r="62" spans="22:22">
      <c r="V62" s="123" t="s">
        <v>271</v>
      </c>
    </row>
    <row r="63" spans="22:22">
      <c r="V63" s="123" t="s">
        <v>272</v>
      </c>
    </row>
    <row r="64" spans="22:22">
      <c r="V64" s="123" t="s">
        <v>273</v>
      </c>
    </row>
    <row r="65" spans="22:22">
      <c r="V65" s="123" t="s">
        <v>274</v>
      </c>
    </row>
    <row r="66" spans="22:22">
      <c r="V66" s="123" t="s">
        <v>275</v>
      </c>
    </row>
    <row r="67" spans="22:22">
      <c r="V67" s="123" t="s">
        <v>276</v>
      </c>
    </row>
    <row r="68" spans="22:22">
      <c r="V68" s="123" t="s">
        <v>277</v>
      </c>
    </row>
    <row r="69" spans="22:22">
      <c r="V69" s="123" t="s">
        <v>278</v>
      </c>
    </row>
    <row r="70" spans="22:22">
      <c r="V70" s="123" t="s">
        <v>279</v>
      </c>
    </row>
    <row r="71" spans="22:22">
      <c r="V71" s="123" t="s">
        <v>280</v>
      </c>
    </row>
    <row r="72" spans="22:22">
      <c r="V72" s="123" t="s">
        <v>281</v>
      </c>
    </row>
    <row r="73" spans="22:22">
      <c r="V73" s="123" t="s">
        <v>282</v>
      </c>
    </row>
    <row r="74" spans="22:22">
      <c r="V74" s="123" t="s">
        <v>283</v>
      </c>
    </row>
    <row r="75" spans="22:22">
      <c r="V75" s="123" t="s">
        <v>284</v>
      </c>
    </row>
    <row r="76" spans="22:22">
      <c r="V76" s="123" t="s">
        <v>285</v>
      </c>
    </row>
    <row r="77" spans="22:22">
      <c r="V77" s="123" t="s">
        <v>286</v>
      </c>
    </row>
    <row r="78" spans="22:22">
      <c r="V78" s="123" t="s">
        <v>287</v>
      </c>
    </row>
  </sheetData>
  <mergeCells count="10">
    <mergeCell ref="C31:L31"/>
    <mergeCell ref="C33:N33"/>
    <mergeCell ref="C35:M35"/>
    <mergeCell ref="B27:M27"/>
    <mergeCell ref="F14:L14"/>
    <mergeCell ref="F16:J16"/>
    <mergeCell ref="F18:J18"/>
    <mergeCell ref="F20:J20"/>
    <mergeCell ref="F22:J22"/>
    <mergeCell ref="F24:J24"/>
  </mergeCells>
  <dataValidations count="2">
    <dataValidation allowBlank="1" showInputMessage="1" showErrorMessage="1" prompt="First and last name, title" sqref="F20:J20"/>
    <dataValidation type="list" allowBlank="1" showInputMessage="1" showErrorMessage="1" sqref="F14:L14">
      <formula1>$V$1:$V$78</formula1>
    </dataValidation>
  </dataValidations>
  <hyperlinks>
    <hyperlink ref="F24" r:id="rId1"/>
  </hyperlinks>
  <pageMargins left="0.25" right="0.25" top="0.75" bottom="0.75" header="0.3" footer="0.3"/>
  <pageSetup scale="65" orientation="landscape" r:id="rId2"/>
  <rowBreaks count="1" manualBreakCount="1">
    <brk id="41" max="16383" man="1"/>
  </rowBreaks>
  <drawing r:id="rId3"/>
</worksheet>
</file>

<file path=xl/worksheets/sheet2.xml><?xml version="1.0" encoding="utf-8"?>
<worksheet xmlns="http://schemas.openxmlformats.org/spreadsheetml/2006/main" xmlns:r="http://schemas.openxmlformats.org/officeDocument/2006/relationships">
  <sheetPr codeName="Sheet2"/>
  <dimension ref="A18:CR108"/>
  <sheetViews>
    <sheetView topLeftCell="A12" zoomScale="80" zoomScaleNormal="80" workbookViewId="0">
      <pane xSplit="4" ySplit="11" topLeftCell="CG50" activePane="bottomRight" state="frozenSplit"/>
      <selection activeCell="J29" sqref="J29"/>
      <selection pane="topRight" activeCell="J29" sqref="J29"/>
      <selection pane="bottomLeft" activeCell="J29" sqref="J29"/>
      <selection pane="bottomRight" activeCell="CH51" sqref="CH51"/>
    </sheetView>
  </sheetViews>
  <sheetFormatPr defaultRowHeight="12.75"/>
  <cols>
    <col min="1" max="1" width="9.140625" style="1" customWidth="1"/>
    <col min="2" max="2" width="2.85546875" style="1" bestFit="1" customWidth="1"/>
    <col min="3" max="3" width="86.42578125" style="1" customWidth="1"/>
    <col min="4" max="4" width="9.7109375" style="1" customWidth="1"/>
    <col min="5" max="5" width="16.140625" style="126" customWidth="1"/>
    <col min="6" max="6" width="23.140625" style="126" customWidth="1"/>
    <col min="7" max="8" width="18.42578125" style="126" customWidth="1"/>
    <col min="9" max="9" width="17.7109375" style="126" customWidth="1"/>
    <col min="10" max="10" width="14.140625" style="126" customWidth="1"/>
    <col min="11" max="13" width="14.85546875" style="126" customWidth="1"/>
    <col min="14" max="14" width="15.42578125" style="126" customWidth="1"/>
    <col min="15" max="15" width="16.140625" style="126" customWidth="1"/>
    <col min="16" max="16" width="23.140625" style="126" customWidth="1"/>
    <col min="17" max="18" width="18.42578125" style="126" customWidth="1"/>
    <col min="19" max="19" width="14.7109375" style="126" customWidth="1"/>
    <col min="20" max="20" width="14.140625" style="126" customWidth="1"/>
    <col min="21" max="23" width="14.85546875" style="126" customWidth="1"/>
    <col min="24" max="24" width="15.42578125" style="126" customWidth="1"/>
    <col min="25" max="25" width="16.140625" style="126" customWidth="1"/>
    <col min="26" max="26" width="23.140625" style="126" customWidth="1"/>
    <col min="27" max="28" width="18.42578125" style="126" customWidth="1"/>
    <col min="29" max="29" width="14.7109375" style="126" customWidth="1"/>
    <col min="30" max="30" width="14.140625" style="126" customWidth="1"/>
    <col min="31" max="33" width="14.85546875" style="126" customWidth="1"/>
    <col min="34" max="34" width="15.42578125" style="126" customWidth="1"/>
    <col min="35" max="35" width="16.140625" style="126" customWidth="1"/>
    <col min="36" max="36" width="23.140625" style="126" customWidth="1"/>
    <col min="37" max="38" width="18.42578125" style="126" customWidth="1"/>
    <col min="39" max="39" width="14.7109375" style="126" customWidth="1"/>
    <col min="40" max="40" width="14.140625" style="126" customWidth="1"/>
    <col min="41" max="43" width="14.85546875" style="126" customWidth="1"/>
    <col min="44" max="44" width="15.42578125" style="126" customWidth="1"/>
    <col min="45" max="45" width="16.140625" style="126" customWidth="1"/>
    <col min="46" max="46" width="23.140625" style="126" customWidth="1"/>
    <col min="47" max="48" width="18.42578125" style="126" customWidth="1"/>
    <col min="49" max="49" width="14.7109375" style="126" customWidth="1"/>
    <col min="50" max="50" width="14.140625" style="126" customWidth="1"/>
    <col min="51" max="53" width="14.85546875" style="126" customWidth="1"/>
    <col min="54" max="54" width="15.42578125" style="126" customWidth="1"/>
    <col min="55" max="55" width="16.140625" style="126" customWidth="1"/>
    <col min="56" max="56" width="23.140625" style="126" customWidth="1"/>
    <col min="57" max="58" width="18.42578125" style="126" customWidth="1"/>
    <col min="59" max="59" width="14.7109375" style="126" customWidth="1"/>
    <col min="60" max="60" width="14.140625" style="126" customWidth="1"/>
    <col min="61" max="63" width="14.85546875" style="126" customWidth="1"/>
    <col min="64" max="64" width="15.42578125" style="126" customWidth="1"/>
    <col min="65" max="65" width="16.140625" style="126" customWidth="1"/>
    <col min="66" max="66" width="23.140625" style="126" customWidth="1"/>
    <col min="67" max="68" width="18.42578125" style="126" customWidth="1"/>
    <col min="69" max="69" width="14.7109375" style="126" customWidth="1"/>
    <col min="70" max="70" width="14.140625" style="126" customWidth="1"/>
    <col min="71" max="73" width="14.85546875" style="126" customWidth="1"/>
    <col min="74" max="74" width="15.42578125" style="126" customWidth="1"/>
    <col min="75" max="75" width="16.140625" style="126" customWidth="1"/>
    <col min="76" max="76" width="23.140625" style="126" customWidth="1"/>
    <col min="77" max="81" width="18.42578125" style="126" customWidth="1"/>
    <col min="82" max="82" width="14.7109375" style="126" customWidth="1"/>
    <col min="83" max="83" width="14.140625" style="126" customWidth="1"/>
    <col min="84" max="86" width="14.85546875" style="126" customWidth="1"/>
    <col min="87" max="87" width="15.42578125" style="126" customWidth="1"/>
    <col min="88" max="89" width="14.85546875" style="126" customWidth="1"/>
    <col min="90" max="90" width="16.85546875" style="126" customWidth="1"/>
    <col min="91" max="91" width="17.28515625" style="126" customWidth="1"/>
    <col min="92" max="93" width="26.85546875" style="126" customWidth="1"/>
    <col min="94" max="94" width="22.28515625" style="126" bestFit="1" customWidth="1"/>
    <col min="95" max="95" width="22.42578125" style="126" bestFit="1" customWidth="1"/>
    <col min="96" max="96" width="19.85546875" style="126" customWidth="1"/>
    <col min="97" max="16384" width="9.140625" style="1"/>
  </cols>
  <sheetData>
    <row r="18" spans="1:96" ht="15.75" thickBot="1">
      <c r="C18" s="3"/>
    </row>
    <row r="19" spans="1:96" s="134" customFormat="1" ht="29.25" thickBot="1">
      <c r="C19" s="135"/>
      <c r="D19" s="136"/>
      <c r="E19" s="255">
        <v>2005</v>
      </c>
      <c r="F19" s="256"/>
      <c r="G19" s="256"/>
      <c r="H19" s="256"/>
      <c r="I19" s="256"/>
      <c r="J19" s="256"/>
      <c r="K19" s="256"/>
      <c r="L19" s="256"/>
      <c r="M19" s="256"/>
      <c r="N19" s="257"/>
      <c r="O19" s="255">
        <v>2006</v>
      </c>
      <c r="P19" s="256"/>
      <c r="Q19" s="256"/>
      <c r="R19" s="256"/>
      <c r="S19" s="256"/>
      <c r="T19" s="256"/>
      <c r="U19" s="256"/>
      <c r="V19" s="256"/>
      <c r="W19" s="256"/>
      <c r="X19" s="257"/>
      <c r="Y19" s="255">
        <v>2007</v>
      </c>
      <c r="Z19" s="256"/>
      <c r="AA19" s="256"/>
      <c r="AB19" s="256"/>
      <c r="AC19" s="256"/>
      <c r="AD19" s="256"/>
      <c r="AE19" s="256"/>
      <c r="AF19" s="256"/>
      <c r="AG19" s="256"/>
      <c r="AH19" s="257"/>
      <c r="AI19" s="255">
        <v>2008</v>
      </c>
      <c r="AJ19" s="256"/>
      <c r="AK19" s="256"/>
      <c r="AL19" s="256"/>
      <c r="AM19" s="256"/>
      <c r="AN19" s="256"/>
      <c r="AO19" s="256"/>
      <c r="AP19" s="256"/>
      <c r="AQ19" s="256"/>
      <c r="AR19" s="257"/>
      <c r="AS19" s="255">
        <v>2009</v>
      </c>
      <c r="AT19" s="256"/>
      <c r="AU19" s="256"/>
      <c r="AV19" s="256"/>
      <c r="AW19" s="256"/>
      <c r="AX19" s="256"/>
      <c r="AY19" s="256"/>
      <c r="AZ19" s="256"/>
      <c r="BA19" s="256"/>
      <c r="BB19" s="257"/>
      <c r="BC19" s="255">
        <v>2010</v>
      </c>
      <c r="BD19" s="256"/>
      <c r="BE19" s="256"/>
      <c r="BF19" s="256"/>
      <c r="BG19" s="256"/>
      <c r="BH19" s="256"/>
      <c r="BI19" s="256"/>
      <c r="BJ19" s="256"/>
      <c r="BK19" s="256"/>
      <c r="BL19" s="257"/>
      <c r="BM19" s="255">
        <v>2011</v>
      </c>
      <c r="BN19" s="256"/>
      <c r="BO19" s="256"/>
      <c r="BP19" s="256"/>
      <c r="BQ19" s="256"/>
      <c r="BR19" s="256"/>
      <c r="BS19" s="256"/>
      <c r="BT19" s="256"/>
      <c r="BU19" s="256"/>
      <c r="BV19" s="257"/>
      <c r="BW19" s="255">
        <v>2012</v>
      </c>
      <c r="BX19" s="256"/>
      <c r="BY19" s="256"/>
      <c r="BZ19" s="256"/>
      <c r="CA19" s="256"/>
      <c r="CB19" s="256"/>
      <c r="CC19" s="256"/>
      <c r="CD19" s="256"/>
      <c r="CE19" s="256"/>
      <c r="CF19" s="256"/>
      <c r="CG19" s="256"/>
      <c r="CH19" s="256"/>
      <c r="CI19" s="257"/>
      <c r="CJ19" s="255">
        <v>2013</v>
      </c>
      <c r="CK19" s="256"/>
      <c r="CL19" s="256"/>
      <c r="CM19" s="257"/>
      <c r="CN19" s="252" t="s">
        <v>192</v>
      </c>
      <c r="CO19" s="253"/>
      <c r="CP19" s="254"/>
      <c r="CQ19" s="137" t="s">
        <v>49</v>
      </c>
      <c r="CR19" s="138"/>
    </row>
    <row r="20" spans="1:96" ht="14.25" customHeight="1">
      <c r="C20" s="261" t="s">
        <v>40</v>
      </c>
      <c r="D20" s="264" t="s">
        <v>0</v>
      </c>
      <c r="E20" s="244" t="s">
        <v>73</v>
      </c>
      <c r="F20" s="238" t="s">
        <v>98</v>
      </c>
      <c r="G20" s="238" t="s">
        <v>51</v>
      </c>
      <c r="H20" s="238" t="s">
        <v>91</v>
      </c>
      <c r="I20" s="238" t="s">
        <v>10</v>
      </c>
      <c r="J20" s="238" t="s">
        <v>8</v>
      </c>
      <c r="K20" s="238" t="s">
        <v>42</v>
      </c>
      <c r="L20" s="238" t="s">
        <v>51</v>
      </c>
      <c r="M20" s="238" t="s">
        <v>91</v>
      </c>
      <c r="N20" s="241" t="s">
        <v>9</v>
      </c>
      <c r="O20" s="244" t="s">
        <v>74</v>
      </c>
      <c r="P20" s="238" t="s">
        <v>99</v>
      </c>
      <c r="Q20" s="238" t="s">
        <v>89</v>
      </c>
      <c r="R20" s="238" t="s">
        <v>92</v>
      </c>
      <c r="S20" s="238" t="s">
        <v>11</v>
      </c>
      <c r="T20" s="238" t="s">
        <v>12</v>
      </c>
      <c r="U20" s="238" t="s">
        <v>43</v>
      </c>
      <c r="V20" s="238" t="s">
        <v>89</v>
      </c>
      <c r="W20" s="238" t="s">
        <v>92</v>
      </c>
      <c r="X20" s="241" t="s">
        <v>13</v>
      </c>
      <c r="Y20" s="244" t="s">
        <v>75</v>
      </c>
      <c r="Z20" s="238" t="s">
        <v>100</v>
      </c>
      <c r="AA20" s="238" t="s">
        <v>52</v>
      </c>
      <c r="AB20" s="238" t="s">
        <v>93</v>
      </c>
      <c r="AC20" s="238" t="s">
        <v>23</v>
      </c>
      <c r="AD20" s="238" t="s">
        <v>25</v>
      </c>
      <c r="AE20" s="238" t="s">
        <v>44</v>
      </c>
      <c r="AF20" s="238" t="s">
        <v>52</v>
      </c>
      <c r="AG20" s="238" t="s">
        <v>93</v>
      </c>
      <c r="AH20" s="241" t="s">
        <v>24</v>
      </c>
      <c r="AI20" s="244" t="s">
        <v>76</v>
      </c>
      <c r="AJ20" s="238" t="s">
        <v>101</v>
      </c>
      <c r="AK20" s="238" t="s">
        <v>53</v>
      </c>
      <c r="AL20" s="238" t="s">
        <v>94</v>
      </c>
      <c r="AM20" s="238" t="s">
        <v>26</v>
      </c>
      <c r="AN20" s="238" t="s">
        <v>27</v>
      </c>
      <c r="AO20" s="238" t="s">
        <v>45</v>
      </c>
      <c r="AP20" s="238" t="s">
        <v>53</v>
      </c>
      <c r="AQ20" s="238" t="s">
        <v>94</v>
      </c>
      <c r="AR20" s="241" t="s">
        <v>28</v>
      </c>
      <c r="AS20" s="244" t="s">
        <v>77</v>
      </c>
      <c r="AT20" s="238" t="s">
        <v>102</v>
      </c>
      <c r="AU20" s="238" t="s">
        <v>54</v>
      </c>
      <c r="AV20" s="238" t="s">
        <v>95</v>
      </c>
      <c r="AW20" s="238" t="s">
        <v>29</v>
      </c>
      <c r="AX20" s="238" t="s">
        <v>30</v>
      </c>
      <c r="AY20" s="238" t="s">
        <v>46</v>
      </c>
      <c r="AZ20" s="238" t="s">
        <v>54</v>
      </c>
      <c r="BA20" s="238" t="s">
        <v>95</v>
      </c>
      <c r="BB20" s="241" t="s">
        <v>31</v>
      </c>
      <c r="BC20" s="244" t="s">
        <v>78</v>
      </c>
      <c r="BD20" s="238" t="s">
        <v>103</v>
      </c>
      <c r="BE20" s="238" t="s">
        <v>55</v>
      </c>
      <c r="BF20" s="238" t="s">
        <v>96</v>
      </c>
      <c r="BG20" s="238" t="s">
        <v>36</v>
      </c>
      <c r="BH20" s="238" t="s">
        <v>37</v>
      </c>
      <c r="BI20" s="238" t="s">
        <v>47</v>
      </c>
      <c r="BJ20" s="238" t="s">
        <v>55</v>
      </c>
      <c r="BK20" s="238" t="s">
        <v>96</v>
      </c>
      <c r="BL20" s="241" t="s">
        <v>38</v>
      </c>
      <c r="BM20" s="244" t="s">
        <v>80</v>
      </c>
      <c r="BN20" s="238" t="s">
        <v>104</v>
      </c>
      <c r="BO20" s="238" t="s">
        <v>81</v>
      </c>
      <c r="BP20" s="238" t="s">
        <v>96</v>
      </c>
      <c r="BQ20" s="238" t="s">
        <v>82</v>
      </c>
      <c r="BR20" s="238" t="s">
        <v>83</v>
      </c>
      <c r="BS20" s="238" t="s">
        <v>84</v>
      </c>
      <c r="BT20" s="238" t="s">
        <v>81</v>
      </c>
      <c r="BU20" s="238" t="s">
        <v>97</v>
      </c>
      <c r="BV20" s="241" t="s">
        <v>85</v>
      </c>
      <c r="BW20" s="244" t="s">
        <v>174</v>
      </c>
      <c r="BX20" s="238" t="s">
        <v>175</v>
      </c>
      <c r="BY20" s="238" t="s">
        <v>176</v>
      </c>
      <c r="BZ20" s="238" t="s">
        <v>177</v>
      </c>
      <c r="CA20" s="238" t="s">
        <v>178</v>
      </c>
      <c r="CB20" s="238" t="s">
        <v>179</v>
      </c>
      <c r="CC20" s="238" t="s">
        <v>180</v>
      </c>
      <c r="CD20" s="238" t="s">
        <v>181</v>
      </c>
      <c r="CE20" s="238" t="s">
        <v>182</v>
      </c>
      <c r="CF20" s="238" t="s">
        <v>183</v>
      </c>
      <c r="CG20" s="238" t="s">
        <v>176</v>
      </c>
      <c r="CH20" s="238" t="s">
        <v>184</v>
      </c>
      <c r="CI20" s="241" t="s">
        <v>185</v>
      </c>
      <c r="CJ20" s="238" t="s">
        <v>186</v>
      </c>
      <c r="CK20" s="238" t="s">
        <v>187</v>
      </c>
      <c r="CL20" s="235" t="s">
        <v>188</v>
      </c>
      <c r="CM20" s="235" t="s">
        <v>189</v>
      </c>
      <c r="CN20" s="244" t="s">
        <v>190</v>
      </c>
      <c r="CO20" s="238" t="s">
        <v>191</v>
      </c>
      <c r="CP20" s="241" t="s">
        <v>48</v>
      </c>
      <c r="CQ20" s="249" t="s">
        <v>193</v>
      </c>
      <c r="CR20" s="241" t="s">
        <v>194</v>
      </c>
    </row>
    <row r="21" spans="1:96" ht="24.75" customHeight="1">
      <c r="C21" s="262"/>
      <c r="D21" s="265"/>
      <c r="E21" s="245"/>
      <c r="F21" s="247"/>
      <c r="G21" s="239"/>
      <c r="H21" s="239"/>
      <c r="I21" s="239"/>
      <c r="J21" s="247"/>
      <c r="K21" s="239"/>
      <c r="L21" s="239"/>
      <c r="M21" s="239"/>
      <c r="N21" s="242"/>
      <c r="O21" s="245"/>
      <c r="P21" s="247"/>
      <c r="Q21" s="239"/>
      <c r="R21" s="239"/>
      <c r="S21" s="239"/>
      <c r="T21" s="247"/>
      <c r="U21" s="239"/>
      <c r="V21" s="239"/>
      <c r="W21" s="239"/>
      <c r="X21" s="242"/>
      <c r="Y21" s="245"/>
      <c r="Z21" s="247"/>
      <c r="AA21" s="239"/>
      <c r="AB21" s="239"/>
      <c r="AC21" s="239"/>
      <c r="AD21" s="247"/>
      <c r="AE21" s="239"/>
      <c r="AF21" s="239"/>
      <c r="AG21" s="239"/>
      <c r="AH21" s="242"/>
      <c r="AI21" s="245"/>
      <c r="AJ21" s="247"/>
      <c r="AK21" s="239"/>
      <c r="AL21" s="239"/>
      <c r="AM21" s="239"/>
      <c r="AN21" s="247"/>
      <c r="AO21" s="239"/>
      <c r="AP21" s="239"/>
      <c r="AQ21" s="239"/>
      <c r="AR21" s="242"/>
      <c r="AS21" s="245"/>
      <c r="AT21" s="247"/>
      <c r="AU21" s="239"/>
      <c r="AV21" s="239"/>
      <c r="AW21" s="239"/>
      <c r="AX21" s="247"/>
      <c r="AY21" s="239"/>
      <c r="AZ21" s="239"/>
      <c r="BA21" s="239"/>
      <c r="BB21" s="242"/>
      <c r="BC21" s="245"/>
      <c r="BD21" s="247"/>
      <c r="BE21" s="239"/>
      <c r="BF21" s="239"/>
      <c r="BG21" s="239"/>
      <c r="BH21" s="247"/>
      <c r="BI21" s="239"/>
      <c r="BJ21" s="239"/>
      <c r="BK21" s="239"/>
      <c r="BL21" s="242"/>
      <c r="BM21" s="245"/>
      <c r="BN21" s="247"/>
      <c r="BO21" s="239"/>
      <c r="BP21" s="239"/>
      <c r="BQ21" s="239"/>
      <c r="BR21" s="247"/>
      <c r="BS21" s="239"/>
      <c r="BT21" s="239"/>
      <c r="BU21" s="239"/>
      <c r="BV21" s="242"/>
      <c r="BW21" s="245"/>
      <c r="BX21" s="247"/>
      <c r="BY21" s="239"/>
      <c r="BZ21" s="239"/>
      <c r="CA21" s="239"/>
      <c r="CB21" s="239"/>
      <c r="CC21" s="239"/>
      <c r="CD21" s="239"/>
      <c r="CE21" s="247"/>
      <c r="CF21" s="239"/>
      <c r="CG21" s="239"/>
      <c r="CH21" s="239"/>
      <c r="CI21" s="242"/>
      <c r="CJ21" s="239"/>
      <c r="CK21" s="239"/>
      <c r="CL21" s="236"/>
      <c r="CM21" s="236"/>
      <c r="CN21" s="245"/>
      <c r="CO21" s="247"/>
      <c r="CP21" s="242"/>
      <c r="CQ21" s="250"/>
      <c r="CR21" s="242"/>
    </row>
    <row r="22" spans="1:96" ht="36.75" customHeight="1" thickBot="1">
      <c r="B22" s="21"/>
      <c r="C22" s="263"/>
      <c r="D22" s="266"/>
      <c r="E22" s="246"/>
      <c r="F22" s="248"/>
      <c r="G22" s="240"/>
      <c r="H22" s="240"/>
      <c r="I22" s="240"/>
      <c r="J22" s="248"/>
      <c r="K22" s="240"/>
      <c r="L22" s="240"/>
      <c r="M22" s="240"/>
      <c r="N22" s="243"/>
      <c r="O22" s="246"/>
      <c r="P22" s="248"/>
      <c r="Q22" s="240"/>
      <c r="R22" s="240"/>
      <c r="S22" s="240"/>
      <c r="T22" s="248"/>
      <c r="U22" s="240"/>
      <c r="V22" s="240"/>
      <c r="W22" s="240"/>
      <c r="X22" s="243"/>
      <c r="Y22" s="246"/>
      <c r="Z22" s="248"/>
      <c r="AA22" s="240"/>
      <c r="AB22" s="240"/>
      <c r="AC22" s="240"/>
      <c r="AD22" s="248"/>
      <c r="AE22" s="240"/>
      <c r="AF22" s="240"/>
      <c r="AG22" s="240"/>
      <c r="AH22" s="243"/>
      <c r="AI22" s="246"/>
      <c r="AJ22" s="248"/>
      <c r="AK22" s="240"/>
      <c r="AL22" s="240"/>
      <c r="AM22" s="240"/>
      <c r="AN22" s="248"/>
      <c r="AO22" s="240"/>
      <c r="AP22" s="240"/>
      <c r="AQ22" s="240"/>
      <c r="AR22" s="243"/>
      <c r="AS22" s="246"/>
      <c r="AT22" s="248"/>
      <c r="AU22" s="240"/>
      <c r="AV22" s="240"/>
      <c r="AW22" s="240"/>
      <c r="AX22" s="248"/>
      <c r="AY22" s="240"/>
      <c r="AZ22" s="240"/>
      <c r="BA22" s="240"/>
      <c r="BB22" s="243"/>
      <c r="BC22" s="246"/>
      <c r="BD22" s="248"/>
      <c r="BE22" s="240"/>
      <c r="BF22" s="240"/>
      <c r="BG22" s="240"/>
      <c r="BH22" s="248"/>
      <c r="BI22" s="240"/>
      <c r="BJ22" s="240"/>
      <c r="BK22" s="240"/>
      <c r="BL22" s="243"/>
      <c r="BM22" s="246"/>
      <c r="BN22" s="248"/>
      <c r="BO22" s="240"/>
      <c r="BP22" s="240"/>
      <c r="BQ22" s="240"/>
      <c r="BR22" s="248"/>
      <c r="BS22" s="240"/>
      <c r="BT22" s="240"/>
      <c r="BU22" s="240"/>
      <c r="BV22" s="243"/>
      <c r="BW22" s="246"/>
      <c r="BX22" s="248"/>
      <c r="BY22" s="240"/>
      <c r="BZ22" s="240"/>
      <c r="CA22" s="240"/>
      <c r="CB22" s="240"/>
      <c r="CC22" s="240"/>
      <c r="CD22" s="240"/>
      <c r="CE22" s="248"/>
      <c r="CF22" s="240"/>
      <c r="CG22" s="240"/>
      <c r="CH22" s="240"/>
      <c r="CI22" s="243"/>
      <c r="CJ22" s="240"/>
      <c r="CK22" s="240"/>
      <c r="CL22" s="237"/>
      <c r="CM22" s="237"/>
      <c r="CN22" s="246"/>
      <c r="CO22" s="248"/>
      <c r="CP22" s="243" t="s">
        <v>22</v>
      </c>
      <c r="CQ22" s="251"/>
      <c r="CR22" s="243"/>
    </row>
    <row r="23" spans="1:96" s="160" customFormat="1" ht="33.75" customHeight="1" thickBot="1">
      <c r="A23" s="1"/>
      <c r="B23" s="1"/>
      <c r="C23" s="58" t="s">
        <v>60</v>
      </c>
      <c r="D23" s="5"/>
      <c r="E23" s="149"/>
      <c r="F23" s="150"/>
      <c r="G23" s="151"/>
      <c r="H23" s="151"/>
      <c r="I23" s="151"/>
      <c r="J23" s="151"/>
      <c r="K23" s="151"/>
      <c r="L23" s="151"/>
      <c r="M23" s="151"/>
      <c r="N23" s="152"/>
      <c r="O23" s="149"/>
      <c r="P23" s="150"/>
      <c r="Q23" s="151"/>
      <c r="R23" s="151"/>
      <c r="S23" s="151"/>
      <c r="T23" s="151"/>
      <c r="U23" s="151"/>
      <c r="V23" s="151"/>
      <c r="W23" s="151"/>
      <c r="X23" s="152"/>
      <c r="Y23" s="149"/>
      <c r="Z23" s="150"/>
      <c r="AA23" s="151"/>
      <c r="AB23" s="151"/>
      <c r="AC23" s="151"/>
      <c r="AD23" s="151"/>
      <c r="AE23" s="151"/>
      <c r="AF23" s="151"/>
      <c r="AG23" s="151"/>
      <c r="AH23" s="152"/>
      <c r="AI23" s="149"/>
      <c r="AJ23" s="150"/>
      <c r="AK23" s="151"/>
      <c r="AL23" s="151"/>
      <c r="AM23" s="151"/>
      <c r="AN23" s="151"/>
      <c r="AO23" s="151"/>
      <c r="AP23" s="151"/>
      <c r="AQ23" s="151"/>
      <c r="AR23" s="152"/>
      <c r="AS23" s="149"/>
      <c r="AT23" s="150"/>
      <c r="AU23" s="151"/>
      <c r="AV23" s="151"/>
      <c r="AW23" s="151"/>
      <c r="AX23" s="151"/>
      <c r="AY23" s="151"/>
      <c r="AZ23" s="151"/>
      <c r="BA23" s="151"/>
      <c r="BB23" s="152"/>
      <c r="BC23" s="149"/>
      <c r="BD23" s="150"/>
      <c r="BE23" s="151"/>
      <c r="BF23" s="151"/>
      <c r="BG23" s="151"/>
      <c r="BH23" s="151"/>
      <c r="BI23" s="151"/>
      <c r="BJ23" s="151"/>
      <c r="BK23" s="151"/>
      <c r="BL23" s="152"/>
      <c r="BM23" s="149"/>
      <c r="BN23" s="150"/>
      <c r="BO23" s="151"/>
      <c r="BP23" s="151"/>
      <c r="BQ23" s="151"/>
      <c r="BR23" s="151"/>
      <c r="BS23" s="151"/>
      <c r="BT23" s="151"/>
      <c r="BU23" s="151"/>
      <c r="BV23" s="152"/>
      <c r="BW23" s="149"/>
      <c r="BX23" s="150"/>
      <c r="BY23" s="151"/>
      <c r="BZ23" s="151"/>
      <c r="CA23" s="151"/>
      <c r="CB23" s="151"/>
      <c r="CC23" s="151"/>
      <c r="CD23" s="151"/>
      <c r="CE23" s="151"/>
      <c r="CF23" s="151"/>
      <c r="CG23" s="151"/>
      <c r="CH23" s="151"/>
      <c r="CI23" s="152"/>
      <c r="CJ23" s="153"/>
      <c r="CK23" s="154"/>
      <c r="CL23" s="151"/>
      <c r="CM23" s="155"/>
      <c r="CN23" s="156"/>
      <c r="CO23" s="156"/>
      <c r="CP23" s="157"/>
      <c r="CQ23" s="158"/>
      <c r="CR23" s="159"/>
    </row>
    <row r="24" spans="1:96" s="160" customFormat="1" ht="15" customHeight="1" thickBot="1">
      <c r="A24" s="1">
        <v>1</v>
      </c>
      <c r="B24" s="1"/>
      <c r="C24" s="5" t="s">
        <v>62</v>
      </c>
      <c r="D24" s="8">
        <v>1550</v>
      </c>
      <c r="E24" s="161"/>
      <c r="F24" s="162"/>
      <c r="G24" s="162"/>
      <c r="H24" s="162"/>
      <c r="I24" s="163">
        <f>E24+F24-G24+H24</f>
        <v>0</v>
      </c>
      <c r="J24" s="162"/>
      <c r="K24" s="162"/>
      <c r="L24" s="162"/>
      <c r="M24" s="162"/>
      <c r="N24" s="164">
        <f>J24+K24-L24+M24</f>
        <v>0</v>
      </c>
      <c r="O24" s="165">
        <f>I24</f>
        <v>0</v>
      </c>
      <c r="P24" s="162"/>
      <c r="Q24" s="162"/>
      <c r="R24" s="162"/>
      <c r="S24" s="163">
        <f>O24+P24-Q24+R24</f>
        <v>0</v>
      </c>
      <c r="T24" s="166">
        <f>N24</f>
        <v>0</v>
      </c>
      <c r="U24" s="162"/>
      <c r="V24" s="162"/>
      <c r="W24" s="162"/>
      <c r="X24" s="164">
        <f>T24+U24-V24+W24</f>
        <v>0</v>
      </c>
      <c r="Y24" s="165">
        <f>S24</f>
        <v>0</v>
      </c>
      <c r="Z24" s="162"/>
      <c r="AA24" s="162"/>
      <c r="AB24" s="162"/>
      <c r="AC24" s="163">
        <f>Y24+Z24-AA24+AB24</f>
        <v>0</v>
      </c>
      <c r="AD24" s="166">
        <f>X24</f>
        <v>0</v>
      </c>
      <c r="AE24" s="162"/>
      <c r="AF24" s="162"/>
      <c r="AG24" s="162"/>
      <c r="AH24" s="164">
        <f>AD24+AE24-AF24+AG24</f>
        <v>0</v>
      </c>
      <c r="AI24" s="165">
        <f>AC24</f>
        <v>0</v>
      </c>
      <c r="AJ24" s="162"/>
      <c r="AK24" s="162"/>
      <c r="AL24" s="162"/>
      <c r="AM24" s="163">
        <f>AI24+AJ24-AK24+AL24</f>
        <v>0</v>
      </c>
      <c r="AN24" s="166">
        <f>AH24</f>
        <v>0</v>
      </c>
      <c r="AO24" s="162"/>
      <c r="AP24" s="162"/>
      <c r="AQ24" s="162"/>
      <c r="AR24" s="164">
        <f>AN24+AO24-AP24+AQ24</f>
        <v>0</v>
      </c>
      <c r="AS24" s="165">
        <f>AM24</f>
        <v>0</v>
      </c>
      <c r="AT24" s="162"/>
      <c r="AU24" s="162"/>
      <c r="AV24" s="162"/>
      <c r="AW24" s="163">
        <f>AS24+AT24-AU24+AV24</f>
        <v>0</v>
      </c>
      <c r="AX24" s="166">
        <f>AR24</f>
        <v>0</v>
      </c>
      <c r="AY24" s="162"/>
      <c r="AZ24" s="162"/>
      <c r="BA24" s="162"/>
      <c r="BB24" s="164">
        <f>AX24+AY24-AZ24+BA24</f>
        <v>0</v>
      </c>
      <c r="BC24" s="165">
        <f>AW24</f>
        <v>0</v>
      </c>
      <c r="BD24" s="162"/>
      <c r="BE24" s="162"/>
      <c r="BF24" s="162"/>
      <c r="BG24" s="163">
        <f>BC24+BD24-BE24+BF24</f>
        <v>0</v>
      </c>
      <c r="BH24" s="166">
        <f>BB24</f>
        <v>0</v>
      </c>
      <c r="BI24" s="162"/>
      <c r="BJ24" s="162"/>
      <c r="BK24" s="162"/>
      <c r="BL24" s="164">
        <f>BH24+BI24-BJ24+BK24</f>
        <v>0</v>
      </c>
      <c r="BM24" s="165">
        <f>BG24</f>
        <v>0</v>
      </c>
      <c r="BN24" s="162"/>
      <c r="BO24" s="162"/>
      <c r="BP24" s="162"/>
      <c r="BQ24" s="163">
        <f t="shared" ref="BQ24:BQ34" si="0">BM24+BN24-BO24+SUM(BP24:BP24)</f>
        <v>0</v>
      </c>
      <c r="BR24" s="166">
        <f t="shared" ref="BR24:BR34" si="1">BL24</f>
        <v>0</v>
      </c>
      <c r="BS24" s="162"/>
      <c r="BT24" s="162"/>
      <c r="BU24" s="162"/>
      <c r="BV24" s="164">
        <f>BR24+BS24-BT24+BU24</f>
        <v>0</v>
      </c>
      <c r="BW24" s="165">
        <f>BQ24</f>
        <v>0</v>
      </c>
      <c r="BX24" s="162"/>
      <c r="BY24" s="162"/>
      <c r="BZ24" s="162"/>
      <c r="CA24" s="162"/>
      <c r="CB24" s="162"/>
      <c r="CC24" s="162"/>
      <c r="CD24" s="163">
        <f>BW24+BX24-BY24+SUM(BZ24:CC24)</f>
        <v>0</v>
      </c>
      <c r="CE24" s="166">
        <f>BV24</f>
        <v>0</v>
      </c>
      <c r="CF24" s="162"/>
      <c r="CG24" s="162"/>
      <c r="CH24" s="162"/>
      <c r="CI24" s="164">
        <f>CE24+CF24-CG24+CH24</f>
        <v>0</v>
      </c>
      <c r="CJ24" s="161"/>
      <c r="CK24" s="162"/>
      <c r="CL24" s="166">
        <f>CD24-CJ24</f>
        <v>0</v>
      </c>
      <c r="CM24" s="167">
        <f>CI24-CK24</f>
        <v>0</v>
      </c>
      <c r="CN24" s="168"/>
      <c r="CO24" s="162"/>
      <c r="CP24" s="157">
        <f>SUM(CL24:CO24)</f>
        <v>0</v>
      </c>
      <c r="CQ24" s="169"/>
      <c r="CR24" s="157">
        <f>CQ24-SUM(CD24,CI24)</f>
        <v>0</v>
      </c>
    </row>
    <row r="25" spans="1:96" s="160" customFormat="1" ht="15" thickBot="1">
      <c r="A25" s="1">
        <v>2</v>
      </c>
      <c r="B25" s="1"/>
      <c r="C25" s="9" t="s">
        <v>1</v>
      </c>
      <c r="D25" s="8">
        <v>1580</v>
      </c>
      <c r="E25" s="161"/>
      <c r="F25" s="162"/>
      <c r="G25" s="162"/>
      <c r="H25" s="162"/>
      <c r="I25" s="163">
        <f t="shared" ref="I25:I32" si="2">E25+F25-G25+H25</f>
        <v>0</v>
      </c>
      <c r="J25" s="162"/>
      <c r="K25" s="162"/>
      <c r="L25" s="162"/>
      <c r="M25" s="162"/>
      <c r="N25" s="164">
        <f t="shared" ref="N25:N32" si="3">J25+K25-L25+M25</f>
        <v>0</v>
      </c>
      <c r="O25" s="165">
        <f t="shared" ref="O25:O32" si="4">I25</f>
        <v>0</v>
      </c>
      <c r="P25" s="162"/>
      <c r="Q25" s="162"/>
      <c r="R25" s="162"/>
      <c r="S25" s="163">
        <f t="shared" ref="S25:S32" si="5">O25+P25-Q25+R25</f>
        <v>0</v>
      </c>
      <c r="T25" s="166">
        <f t="shared" ref="T25:T32" si="6">N25</f>
        <v>0</v>
      </c>
      <c r="U25" s="162"/>
      <c r="V25" s="162"/>
      <c r="W25" s="162"/>
      <c r="X25" s="164">
        <f t="shared" ref="X25:X32" si="7">T25+U25-V25+W25</f>
        <v>0</v>
      </c>
      <c r="Y25" s="165">
        <f t="shared" ref="Y25:Y32" si="8">S25</f>
        <v>0</v>
      </c>
      <c r="Z25" s="162"/>
      <c r="AA25" s="162"/>
      <c r="AB25" s="162"/>
      <c r="AC25" s="163">
        <f t="shared" ref="AC25:AC32" si="9">Y25+Z25-AA25+AB25</f>
        <v>0</v>
      </c>
      <c r="AD25" s="166">
        <f t="shared" ref="AD25:AD32" si="10">X25</f>
        <v>0</v>
      </c>
      <c r="AE25" s="162"/>
      <c r="AF25" s="162"/>
      <c r="AG25" s="162"/>
      <c r="AH25" s="164">
        <f t="shared" ref="AH25:AH32" si="11">AD25+AE25-AF25+AG25</f>
        <v>0</v>
      </c>
      <c r="AI25" s="165">
        <f t="shared" ref="AI25:AI32" si="12">AC25</f>
        <v>0</v>
      </c>
      <c r="AJ25" s="162"/>
      <c r="AK25" s="162"/>
      <c r="AL25" s="162"/>
      <c r="AM25" s="163">
        <f t="shared" ref="AM25:AM32" si="13">AI25+AJ25-AK25+AL25</f>
        <v>0</v>
      </c>
      <c r="AN25" s="166">
        <f t="shared" ref="AN25:AN32" si="14">AH25</f>
        <v>0</v>
      </c>
      <c r="AO25" s="162"/>
      <c r="AP25" s="162"/>
      <c r="AQ25" s="162"/>
      <c r="AR25" s="164">
        <f t="shared" ref="AR25:AR32" si="15">AN25+AO25-AP25+AQ25</f>
        <v>0</v>
      </c>
      <c r="AS25" s="165">
        <f t="shared" ref="AS25:AS32" si="16">AM25</f>
        <v>0</v>
      </c>
      <c r="AT25" s="162"/>
      <c r="AU25" s="162"/>
      <c r="AV25" s="162"/>
      <c r="AW25" s="163">
        <f t="shared" ref="AW25:AW32" si="17">AS25+AT25-AU25+AV25</f>
        <v>0</v>
      </c>
      <c r="AX25" s="166">
        <f t="shared" ref="AX25:AX32" si="18">AR25</f>
        <v>0</v>
      </c>
      <c r="AY25" s="162"/>
      <c r="AZ25" s="162"/>
      <c r="BA25" s="162"/>
      <c r="BB25" s="164">
        <f t="shared" ref="BB25:BB32" si="19">AX25+AY25-AZ25+BA25</f>
        <v>0</v>
      </c>
      <c r="BC25" s="165">
        <f t="shared" ref="BC25:BC32" si="20">AW25</f>
        <v>0</v>
      </c>
      <c r="BD25" s="162"/>
      <c r="BE25" s="162"/>
      <c r="BF25" s="162">
        <v>-280612</v>
      </c>
      <c r="BG25" s="163">
        <f t="shared" ref="BG25:BG33" si="21">BC25+BD25-BE25+SUM(BF25:BF25)</f>
        <v>-280612</v>
      </c>
      <c r="BH25" s="166">
        <f t="shared" ref="BH25:BH32" si="22">BB25</f>
        <v>0</v>
      </c>
      <c r="BI25" s="162"/>
      <c r="BJ25" s="162"/>
      <c r="BK25" s="162">
        <v>32788</v>
      </c>
      <c r="BL25" s="164">
        <f t="shared" ref="BL25:BL32" si="23">BH25+BI25-BJ25+BK25</f>
        <v>32788</v>
      </c>
      <c r="BM25" s="165">
        <f t="shared" ref="BM25:BM30" si="24">BG25</f>
        <v>-280612</v>
      </c>
      <c r="BN25" s="162">
        <v>-76144</v>
      </c>
      <c r="BO25" s="162"/>
      <c r="BP25" s="162"/>
      <c r="BQ25" s="163">
        <f t="shared" si="0"/>
        <v>-356756</v>
      </c>
      <c r="BR25" s="166">
        <f t="shared" si="1"/>
        <v>32788</v>
      </c>
      <c r="BS25" s="162">
        <v>-4630</v>
      </c>
      <c r="BT25" s="162"/>
      <c r="BU25" s="162"/>
      <c r="BV25" s="164">
        <f t="shared" ref="BV25:BV32" si="25">BR25+BS25-BT25+BU25</f>
        <v>28158</v>
      </c>
      <c r="BW25" s="165">
        <f t="shared" ref="BW25:BW30" si="26">BQ25</f>
        <v>-356756</v>
      </c>
      <c r="BX25" s="162">
        <v>-95338.55</v>
      </c>
      <c r="BY25" s="162">
        <v>-280612</v>
      </c>
      <c r="BZ25" s="162"/>
      <c r="CA25" s="162"/>
      <c r="CB25" s="162"/>
      <c r="CC25" s="162"/>
      <c r="CD25" s="163">
        <f t="shared" ref="CD25:CD32" si="27">BW25+BX25-BY25+SUM(BZ25:CC25)</f>
        <v>-171482.55</v>
      </c>
      <c r="CE25" s="166">
        <f t="shared" ref="CE25:CE30" si="28">BV25</f>
        <v>28158</v>
      </c>
      <c r="CF25" s="162">
        <v>-3541.28</v>
      </c>
      <c r="CG25" s="162">
        <v>27302</v>
      </c>
      <c r="CH25" s="162"/>
      <c r="CI25" s="164">
        <f t="shared" ref="CI25:CI32" si="29">CE25+CF25-CG25+CH25</f>
        <v>-2685.2799999999988</v>
      </c>
      <c r="CJ25" s="161">
        <v>-76144</v>
      </c>
      <c r="CK25" s="162">
        <v>-636</v>
      </c>
      <c r="CL25" s="166">
        <f t="shared" ref="CL25:CL34" si="30">CD25-CJ25</f>
        <v>-95338.549999999988</v>
      </c>
      <c r="CM25" s="167">
        <f t="shared" ref="CM25:CM34" si="31">CI25-CK25</f>
        <v>-2049.2799999999988</v>
      </c>
      <c r="CN25" s="168">
        <v>-1432</v>
      </c>
      <c r="CO25" s="162">
        <v>-477</v>
      </c>
      <c r="CP25" s="157">
        <f t="shared" ref="CP25:CP88" si="32">SUM(CL25:CO25)</f>
        <v>-99296.829999999987</v>
      </c>
      <c r="CQ25" s="169">
        <v>-174167.64</v>
      </c>
      <c r="CR25" s="157">
        <f t="shared" ref="CR25:CR88" si="33">CQ25-SUM(CD25,CI25)</f>
        <v>0.18999999997322448</v>
      </c>
    </row>
    <row r="26" spans="1:96" s="160" customFormat="1" ht="15" thickBot="1">
      <c r="A26" s="1">
        <v>3</v>
      </c>
      <c r="B26" s="1"/>
      <c r="C26" s="9" t="s">
        <v>2</v>
      </c>
      <c r="D26" s="8">
        <v>1584</v>
      </c>
      <c r="E26" s="161"/>
      <c r="F26" s="162"/>
      <c r="G26" s="162"/>
      <c r="H26" s="162"/>
      <c r="I26" s="163">
        <f t="shared" si="2"/>
        <v>0</v>
      </c>
      <c r="J26" s="162"/>
      <c r="K26" s="162"/>
      <c r="L26" s="162"/>
      <c r="M26" s="162"/>
      <c r="N26" s="164">
        <f t="shared" si="3"/>
        <v>0</v>
      </c>
      <c r="O26" s="165">
        <f t="shared" si="4"/>
        <v>0</v>
      </c>
      <c r="P26" s="162"/>
      <c r="Q26" s="162"/>
      <c r="R26" s="162"/>
      <c r="S26" s="163">
        <f t="shared" si="5"/>
        <v>0</v>
      </c>
      <c r="T26" s="166">
        <f t="shared" si="6"/>
        <v>0</v>
      </c>
      <c r="U26" s="162"/>
      <c r="V26" s="162"/>
      <c r="W26" s="162"/>
      <c r="X26" s="164">
        <f t="shared" si="7"/>
        <v>0</v>
      </c>
      <c r="Y26" s="165">
        <f t="shared" si="8"/>
        <v>0</v>
      </c>
      <c r="Z26" s="162"/>
      <c r="AA26" s="162"/>
      <c r="AB26" s="162"/>
      <c r="AC26" s="163">
        <f t="shared" si="9"/>
        <v>0</v>
      </c>
      <c r="AD26" s="166">
        <f t="shared" si="10"/>
        <v>0</v>
      </c>
      <c r="AE26" s="162"/>
      <c r="AF26" s="162"/>
      <c r="AG26" s="162"/>
      <c r="AH26" s="164">
        <f t="shared" si="11"/>
        <v>0</v>
      </c>
      <c r="AI26" s="165">
        <f t="shared" si="12"/>
        <v>0</v>
      </c>
      <c r="AJ26" s="162"/>
      <c r="AK26" s="162"/>
      <c r="AL26" s="162"/>
      <c r="AM26" s="163">
        <f t="shared" si="13"/>
        <v>0</v>
      </c>
      <c r="AN26" s="166">
        <f t="shared" si="14"/>
        <v>0</v>
      </c>
      <c r="AO26" s="162"/>
      <c r="AP26" s="162"/>
      <c r="AQ26" s="162"/>
      <c r="AR26" s="164">
        <f t="shared" si="15"/>
        <v>0</v>
      </c>
      <c r="AS26" s="165">
        <f t="shared" si="16"/>
        <v>0</v>
      </c>
      <c r="AT26" s="162"/>
      <c r="AU26" s="162"/>
      <c r="AV26" s="162"/>
      <c r="AW26" s="163">
        <f t="shared" si="17"/>
        <v>0</v>
      </c>
      <c r="AX26" s="166">
        <f t="shared" si="18"/>
        <v>0</v>
      </c>
      <c r="AY26" s="162"/>
      <c r="AZ26" s="162"/>
      <c r="BA26" s="162"/>
      <c r="BB26" s="164">
        <f t="shared" si="19"/>
        <v>0</v>
      </c>
      <c r="BC26" s="165">
        <f t="shared" si="20"/>
        <v>0</v>
      </c>
      <c r="BD26" s="162"/>
      <c r="BE26" s="162"/>
      <c r="BF26" s="162">
        <v>12889</v>
      </c>
      <c r="BG26" s="163">
        <f t="shared" si="21"/>
        <v>12889</v>
      </c>
      <c r="BH26" s="166">
        <f t="shared" si="22"/>
        <v>0</v>
      </c>
      <c r="BI26" s="162"/>
      <c r="BJ26" s="162"/>
      <c r="BK26" s="162">
        <v>-12957</v>
      </c>
      <c r="BL26" s="164">
        <f t="shared" si="23"/>
        <v>-12957</v>
      </c>
      <c r="BM26" s="165">
        <f t="shared" si="24"/>
        <v>12889</v>
      </c>
      <c r="BN26" s="162">
        <v>17336</v>
      </c>
      <c r="BO26" s="162"/>
      <c r="BP26" s="162"/>
      <c r="BQ26" s="163">
        <f t="shared" si="0"/>
        <v>30225</v>
      </c>
      <c r="BR26" s="166">
        <f t="shared" si="1"/>
        <v>-12957</v>
      </c>
      <c r="BS26" s="162">
        <v>420</v>
      </c>
      <c r="BT26" s="162"/>
      <c r="BU26" s="162"/>
      <c r="BV26" s="164">
        <f t="shared" si="25"/>
        <v>-12537</v>
      </c>
      <c r="BW26" s="165">
        <f t="shared" si="26"/>
        <v>30225</v>
      </c>
      <c r="BX26" s="162">
        <v>1186.3699999999999</v>
      </c>
      <c r="BY26" s="162">
        <v>12889</v>
      </c>
      <c r="BZ26" s="162"/>
      <c r="CA26" s="162"/>
      <c r="CB26" s="162"/>
      <c r="CC26" s="162"/>
      <c r="CD26" s="163">
        <f t="shared" si="27"/>
        <v>18522.37</v>
      </c>
      <c r="CE26" s="166">
        <f t="shared" si="28"/>
        <v>-12537</v>
      </c>
      <c r="CF26" s="162">
        <v>710.51</v>
      </c>
      <c r="CG26" s="162">
        <v>-12705</v>
      </c>
      <c r="CH26" s="162"/>
      <c r="CI26" s="164">
        <f t="shared" si="29"/>
        <v>878.51000000000022</v>
      </c>
      <c r="CJ26" s="161">
        <v>17336</v>
      </c>
      <c r="CK26" s="162">
        <v>508</v>
      </c>
      <c r="CL26" s="166">
        <f t="shared" si="30"/>
        <v>1186.369999999999</v>
      </c>
      <c r="CM26" s="167">
        <f t="shared" si="31"/>
        <v>370.51000000000022</v>
      </c>
      <c r="CN26" s="168">
        <v>23</v>
      </c>
      <c r="CO26" s="162">
        <v>8</v>
      </c>
      <c r="CP26" s="157">
        <f t="shared" si="32"/>
        <v>1587.8799999999992</v>
      </c>
      <c r="CQ26" s="169">
        <v>19400.55</v>
      </c>
      <c r="CR26" s="157">
        <f t="shared" si="33"/>
        <v>-0.32999999999810825</v>
      </c>
    </row>
    <row r="27" spans="1:96" s="160" customFormat="1" ht="15" thickBot="1">
      <c r="A27" s="1">
        <v>4</v>
      </c>
      <c r="B27" s="1"/>
      <c r="C27" s="9" t="s">
        <v>3</v>
      </c>
      <c r="D27" s="8">
        <v>1586</v>
      </c>
      <c r="E27" s="161"/>
      <c r="F27" s="162"/>
      <c r="G27" s="162"/>
      <c r="H27" s="162"/>
      <c r="I27" s="163">
        <f t="shared" si="2"/>
        <v>0</v>
      </c>
      <c r="J27" s="162"/>
      <c r="K27" s="162"/>
      <c r="L27" s="162"/>
      <c r="M27" s="162"/>
      <c r="N27" s="164">
        <f t="shared" si="3"/>
        <v>0</v>
      </c>
      <c r="O27" s="165">
        <f t="shared" si="4"/>
        <v>0</v>
      </c>
      <c r="P27" s="162"/>
      <c r="Q27" s="162"/>
      <c r="R27" s="162"/>
      <c r="S27" s="163">
        <f t="shared" si="5"/>
        <v>0</v>
      </c>
      <c r="T27" s="166">
        <f t="shared" si="6"/>
        <v>0</v>
      </c>
      <c r="U27" s="162"/>
      <c r="V27" s="162"/>
      <c r="W27" s="162"/>
      <c r="X27" s="164">
        <f t="shared" si="7"/>
        <v>0</v>
      </c>
      <c r="Y27" s="165">
        <f t="shared" si="8"/>
        <v>0</v>
      </c>
      <c r="Z27" s="162"/>
      <c r="AA27" s="162"/>
      <c r="AB27" s="162"/>
      <c r="AC27" s="163">
        <f t="shared" si="9"/>
        <v>0</v>
      </c>
      <c r="AD27" s="166">
        <f t="shared" si="10"/>
        <v>0</v>
      </c>
      <c r="AE27" s="162"/>
      <c r="AF27" s="162"/>
      <c r="AG27" s="162"/>
      <c r="AH27" s="164">
        <f t="shared" si="11"/>
        <v>0</v>
      </c>
      <c r="AI27" s="165">
        <f t="shared" si="12"/>
        <v>0</v>
      </c>
      <c r="AJ27" s="162"/>
      <c r="AK27" s="162"/>
      <c r="AL27" s="162"/>
      <c r="AM27" s="163">
        <f t="shared" si="13"/>
        <v>0</v>
      </c>
      <c r="AN27" s="166">
        <f t="shared" si="14"/>
        <v>0</v>
      </c>
      <c r="AO27" s="162"/>
      <c r="AP27" s="162"/>
      <c r="AQ27" s="162"/>
      <c r="AR27" s="164">
        <f t="shared" si="15"/>
        <v>0</v>
      </c>
      <c r="AS27" s="165">
        <f t="shared" si="16"/>
        <v>0</v>
      </c>
      <c r="AT27" s="162"/>
      <c r="AU27" s="162"/>
      <c r="AV27" s="162"/>
      <c r="AW27" s="163">
        <f t="shared" si="17"/>
        <v>0</v>
      </c>
      <c r="AX27" s="166">
        <f t="shared" si="18"/>
        <v>0</v>
      </c>
      <c r="AY27" s="162"/>
      <c r="AZ27" s="162"/>
      <c r="BA27" s="162"/>
      <c r="BB27" s="164">
        <f t="shared" si="19"/>
        <v>0</v>
      </c>
      <c r="BC27" s="165">
        <f t="shared" si="20"/>
        <v>0</v>
      </c>
      <c r="BD27" s="162"/>
      <c r="BE27" s="162"/>
      <c r="BF27" s="162">
        <v>-404911</v>
      </c>
      <c r="BG27" s="163">
        <f t="shared" si="21"/>
        <v>-404911</v>
      </c>
      <c r="BH27" s="166">
        <f t="shared" si="22"/>
        <v>0</v>
      </c>
      <c r="BI27" s="162"/>
      <c r="BJ27" s="162"/>
      <c r="BK27" s="162">
        <v>-120532</v>
      </c>
      <c r="BL27" s="164">
        <f t="shared" si="23"/>
        <v>-120532</v>
      </c>
      <c r="BM27" s="165">
        <f t="shared" si="24"/>
        <v>-404911</v>
      </c>
      <c r="BN27" s="162">
        <v>-3146</v>
      </c>
      <c r="BO27" s="162"/>
      <c r="BP27" s="162"/>
      <c r="BQ27" s="163">
        <f t="shared" si="0"/>
        <v>-408057</v>
      </c>
      <c r="BR27" s="166">
        <f t="shared" si="1"/>
        <v>-120532</v>
      </c>
      <c r="BS27" s="162">
        <v>-6010</v>
      </c>
      <c r="BT27" s="162"/>
      <c r="BU27" s="162"/>
      <c r="BV27" s="164">
        <f t="shared" si="25"/>
        <v>-126542</v>
      </c>
      <c r="BW27" s="165">
        <f t="shared" si="26"/>
        <v>-408057</v>
      </c>
      <c r="BX27" s="162">
        <v>2390.52</v>
      </c>
      <c r="BY27" s="162">
        <v>-404911</v>
      </c>
      <c r="BZ27" s="162"/>
      <c r="CA27" s="162"/>
      <c r="CB27" s="162"/>
      <c r="CC27" s="162"/>
      <c r="CD27" s="163">
        <f t="shared" si="27"/>
        <v>-755.47999999998137</v>
      </c>
      <c r="CE27" s="166">
        <f t="shared" si="28"/>
        <v>-126542</v>
      </c>
      <c r="CF27" s="162">
        <v>-2604.88</v>
      </c>
      <c r="CG27" s="162">
        <v>-128449</v>
      </c>
      <c r="CH27" s="162"/>
      <c r="CI27" s="164">
        <f t="shared" si="29"/>
        <v>-697.88000000000466</v>
      </c>
      <c r="CJ27" s="161">
        <v>-3146</v>
      </c>
      <c r="CK27" s="162">
        <v>1846</v>
      </c>
      <c r="CL27" s="166">
        <f t="shared" si="30"/>
        <v>2390.5200000000186</v>
      </c>
      <c r="CM27" s="167">
        <f t="shared" si="31"/>
        <v>-2543.8800000000047</v>
      </c>
      <c r="CN27" s="168">
        <v>-2</v>
      </c>
      <c r="CO27" s="162">
        <v>-1</v>
      </c>
      <c r="CP27" s="157">
        <f t="shared" si="32"/>
        <v>-156.35999999998603</v>
      </c>
      <c r="CQ27" s="169">
        <v>-1452.8</v>
      </c>
      <c r="CR27" s="157">
        <f t="shared" si="33"/>
        <v>0.55999999998607564</v>
      </c>
    </row>
    <row r="28" spans="1:96" s="160" customFormat="1" ht="15" thickBot="1">
      <c r="A28" s="1">
        <v>5</v>
      </c>
      <c r="B28" s="1"/>
      <c r="C28" s="9" t="s">
        <v>114</v>
      </c>
      <c r="D28" s="8">
        <v>1588</v>
      </c>
      <c r="E28" s="161"/>
      <c r="F28" s="162"/>
      <c r="G28" s="162"/>
      <c r="H28" s="162"/>
      <c r="I28" s="163">
        <f t="shared" si="2"/>
        <v>0</v>
      </c>
      <c r="J28" s="162"/>
      <c r="K28" s="162"/>
      <c r="L28" s="162"/>
      <c r="M28" s="162"/>
      <c r="N28" s="164">
        <f t="shared" si="3"/>
        <v>0</v>
      </c>
      <c r="O28" s="165">
        <f t="shared" si="4"/>
        <v>0</v>
      </c>
      <c r="P28" s="162"/>
      <c r="Q28" s="162"/>
      <c r="R28" s="162"/>
      <c r="S28" s="163">
        <f t="shared" si="5"/>
        <v>0</v>
      </c>
      <c r="T28" s="166">
        <f t="shared" si="6"/>
        <v>0</v>
      </c>
      <c r="U28" s="162"/>
      <c r="V28" s="162"/>
      <c r="W28" s="162"/>
      <c r="X28" s="164">
        <f t="shared" si="7"/>
        <v>0</v>
      </c>
      <c r="Y28" s="165">
        <f t="shared" si="8"/>
        <v>0</v>
      </c>
      <c r="Z28" s="162"/>
      <c r="AA28" s="162"/>
      <c r="AB28" s="162"/>
      <c r="AC28" s="163">
        <f t="shared" si="9"/>
        <v>0</v>
      </c>
      <c r="AD28" s="166">
        <f t="shared" si="10"/>
        <v>0</v>
      </c>
      <c r="AE28" s="162"/>
      <c r="AF28" s="162"/>
      <c r="AG28" s="162"/>
      <c r="AH28" s="164">
        <f t="shared" si="11"/>
        <v>0</v>
      </c>
      <c r="AI28" s="165">
        <f t="shared" si="12"/>
        <v>0</v>
      </c>
      <c r="AJ28" s="162"/>
      <c r="AK28" s="162"/>
      <c r="AL28" s="162"/>
      <c r="AM28" s="163">
        <f t="shared" si="13"/>
        <v>0</v>
      </c>
      <c r="AN28" s="166">
        <f t="shared" si="14"/>
        <v>0</v>
      </c>
      <c r="AO28" s="162"/>
      <c r="AP28" s="162"/>
      <c r="AQ28" s="162"/>
      <c r="AR28" s="164">
        <f t="shared" si="15"/>
        <v>0</v>
      </c>
      <c r="AS28" s="165">
        <f t="shared" si="16"/>
        <v>0</v>
      </c>
      <c r="AT28" s="162"/>
      <c r="AU28" s="162"/>
      <c r="AV28" s="162"/>
      <c r="AW28" s="163">
        <f t="shared" si="17"/>
        <v>0</v>
      </c>
      <c r="AX28" s="166">
        <f t="shared" si="18"/>
        <v>0</v>
      </c>
      <c r="AY28" s="162"/>
      <c r="AZ28" s="162"/>
      <c r="BA28" s="162"/>
      <c r="BB28" s="164">
        <f t="shared" si="19"/>
        <v>0</v>
      </c>
      <c r="BC28" s="165">
        <f t="shared" si="20"/>
        <v>0</v>
      </c>
      <c r="BD28" s="162"/>
      <c r="BE28" s="162"/>
      <c r="BF28" s="162">
        <v>436070</v>
      </c>
      <c r="BG28" s="163">
        <f t="shared" si="21"/>
        <v>436070</v>
      </c>
      <c r="BH28" s="166">
        <f t="shared" si="22"/>
        <v>0</v>
      </c>
      <c r="BI28" s="162"/>
      <c r="BJ28" s="162"/>
      <c r="BK28" s="162">
        <v>28050</v>
      </c>
      <c r="BL28" s="164">
        <f t="shared" si="23"/>
        <v>28050</v>
      </c>
      <c r="BM28" s="165">
        <f t="shared" si="24"/>
        <v>436070</v>
      </c>
      <c r="BN28" s="162">
        <v>-9401</v>
      </c>
      <c r="BO28" s="162"/>
      <c r="BP28" s="162"/>
      <c r="BQ28" s="163">
        <f t="shared" si="0"/>
        <v>426669</v>
      </c>
      <c r="BR28" s="166">
        <f t="shared" si="1"/>
        <v>28050</v>
      </c>
      <c r="BS28" s="162">
        <v>9130</v>
      </c>
      <c r="BT28" s="162"/>
      <c r="BU28" s="162"/>
      <c r="BV28" s="164">
        <f t="shared" si="25"/>
        <v>37180</v>
      </c>
      <c r="BW28" s="165">
        <f t="shared" si="26"/>
        <v>426669</v>
      </c>
      <c r="BX28" s="162">
        <v>49299.54</v>
      </c>
      <c r="BY28" s="162">
        <v>436070</v>
      </c>
      <c r="BZ28" s="162"/>
      <c r="CA28" s="162"/>
      <c r="CB28" s="162"/>
      <c r="CC28" s="162"/>
      <c r="CD28" s="163">
        <f t="shared" si="27"/>
        <v>39898.539999999979</v>
      </c>
      <c r="CE28" s="166">
        <f t="shared" si="28"/>
        <v>37180</v>
      </c>
      <c r="CF28" s="162">
        <v>5607.97</v>
      </c>
      <c r="CG28" s="162">
        <v>36575</v>
      </c>
      <c r="CH28" s="162"/>
      <c r="CI28" s="164">
        <f t="shared" si="29"/>
        <v>6212.9700000000012</v>
      </c>
      <c r="CJ28" s="161">
        <v>-9401</v>
      </c>
      <c r="CK28" s="162">
        <v>513</v>
      </c>
      <c r="CL28" s="166">
        <f t="shared" si="30"/>
        <v>49299.539999999979</v>
      </c>
      <c r="CM28" s="167">
        <f t="shared" si="31"/>
        <v>5699.9700000000012</v>
      </c>
      <c r="CN28" s="168">
        <v>808</v>
      </c>
      <c r="CO28" s="162">
        <v>269</v>
      </c>
      <c r="CP28" s="157">
        <f t="shared" si="32"/>
        <v>56076.50999999998</v>
      </c>
      <c r="CQ28" s="169">
        <v>46111.97</v>
      </c>
      <c r="CR28" s="157">
        <f t="shared" si="33"/>
        <v>0.46000000002095476</v>
      </c>
    </row>
    <row r="29" spans="1:96" s="160" customFormat="1" ht="15" thickBot="1">
      <c r="A29" s="1">
        <v>6</v>
      </c>
      <c r="B29" s="1"/>
      <c r="C29" s="9" t="s">
        <v>169</v>
      </c>
      <c r="D29" s="8">
        <v>1589</v>
      </c>
      <c r="E29" s="161"/>
      <c r="F29" s="162"/>
      <c r="G29" s="162"/>
      <c r="H29" s="162"/>
      <c r="I29" s="163">
        <f t="shared" si="2"/>
        <v>0</v>
      </c>
      <c r="J29" s="162"/>
      <c r="K29" s="162"/>
      <c r="L29" s="162"/>
      <c r="M29" s="162"/>
      <c r="N29" s="164">
        <f t="shared" si="3"/>
        <v>0</v>
      </c>
      <c r="O29" s="165">
        <f t="shared" si="4"/>
        <v>0</v>
      </c>
      <c r="P29" s="162"/>
      <c r="Q29" s="162"/>
      <c r="R29" s="162"/>
      <c r="S29" s="163">
        <f t="shared" si="5"/>
        <v>0</v>
      </c>
      <c r="T29" s="166">
        <f t="shared" si="6"/>
        <v>0</v>
      </c>
      <c r="U29" s="162"/>
      <c r="V29" s="162"/>
      <c r="W29" s="162"/>
      <c r="X29" s="164">
        <f t="shared" si="7"/>
        <v>0</v>
      </c>
      <c r="Y29" s="165">
        <f t="shared" si="8"/>
        <v>0</v>
      </c>
      <c r="Z29" s="162"/>
      <c r="AA29" s="162"/>
      <c r="AB29" s="162"/>
      <c r="AC29" s="163">
        <f t="shared" si="9"/>
        <v>0</v>
      </c>
      <c r="AD29" s="166">
        <f t="shared" si="10"/>
        <v>0</v>
      </c>
      <c r="AE29" s="162"/>
      <c r="AF29" s="162"/>
      <c r="AG29" s="162"/>
      <c r="AH29" s="164">
        <f t="shared" si="11"/>
        <v>0</v>
      </c>
      <c r="AI29" s="165">
        <f t="shared" si="12"/>
        <v>0</v>
      </c>
      <c r="AJ29" s="162"/>
      <c r="AK29" s="162"/>
      <c r="AL29" s="162"/>
      <c r="AM29" s="163">
        <f t="shared" si="13"/>
        <v>0</v>
      </c>
      <c r="AN29" s="166">
        <f t="shared" si="14"/>
        <v>0</v>
      </c>
      <c r="AO29" s="162"/>
      <c r="AP29" s="162"/>
      <c r="AQ29" s="162"/>
      <c r="AR29" s="164">
        <f t="shared" si="15"/>
        <v>0</v>
      </c>
      <c r="AS29" s="165">
        <f t="shared" si="16"/>
        <v>0</v>
      </c>
      <c r="AT29" s="162"/>
      <c r="AU29" s="162"/>
      <c r="AV29" s="162"/>
      <c r="AW29" s="163">
        <f t="shared" si="17"/>
        <v>0</v>
      </c>
      <c r="AX29" s="166">
        <f t="shared" si="18"/>
        <v>0</v>
      </c>
      <c r="AY29" s="162"/>
      <c r="AZ29" s="162"/>
      <c r="BA29" s="162"/>
      <c r="BB29" s="164">
        <f t="shared" si="19"/>
        <v>0</v>
      </c>
      <c r="BC29" s="165">
        <f t="shared" si="20"/>
        <v>0</v>
      </c>
      <c r="BD29" s="162"/>
      <c r="BE29" s="162"/>
      <c r="BF29" s="162">
        <v>-35115</v>
      </c>
      <c r="BG29" s="163">
        <f t="shared" si="21"/>
        <v>-35115</v>
      </c>
      <c r="BH29" s="166">
        <f t="shared" si="22"/>
        <v>0</v>
      </c>
      <c r="BI29" s="162"/>
      <c r="BJ29" s="162"/>
      <c r="BK29" s="162">
        <v>-1590</v>
      </c>
      <c r="BL29" s="164">
        <f t="shared" si="23"/>
        <v>-1590</v>
      </c>
      <c r="BM29" s="165">
        <f t="shared" si="24"/>
        <v>-35115</v>
      </c>
      <c r="BN29" s="162">
        <v>44497</v>
      </c>
      <c r="BO29" s="162"/>
      <c r="BP29" s="162">
        <v>-350320</v>
      </c>
      <c r="BQ29" s="163">
        <f t="shared" si="0"/>
        <v>-340938</v>
      </c>
      <c r="BR29" s="166">
        <f t="shared" si="1"/>
        <v>-1590</v>
      </c>
      <c r="BS29" s="162">
        <v>-853</v>
      </c>
      <c r="BT29" s="162"/>
      <c r="BU29" s="162"/>
      <c r="BV29" s="164">
        <f t="shared" si="25"/>
        <v>-2443</v>
      </c>
      <c r="BW29" s="165">
        <f t="shared" si="26"/>
        <v>-340938</v>
      </c>
      <c r="BX29" s="162">
        <v>-219719.76</v>
      </c>
      <c r="BY29" s="162">
        <v>-35115</v>
      </c>
      <c r="BZ29" s="162"/>
      <c r="CA29" s="162"/>
      <c r="CB29" s="162"/>
      <c r="CC29" s="162"/>
      <c r="CD29" s="163">
        <f t="shared" si="27"/>
        <v>-525542.76</v>
      </c>
      <c r="CE29" s="166">
        <f t="shared" si="28"/>
        <v>-2443</v>
      </c>
      <c r="CF29" s="162">
        <v>-6542.44</v>
      </c>
      <c r="CG29" s="162">
        <v>-2276</v>
      </c>
      <c r="CH29" s="162"/>
      <c r="CI29" s="164">
        <f t="shared" si="29"/>
        <v>-6709.4399999999987</v>
      </c>
      <c r="CJ29" s="161">
        <v>-305824</v>
      </c>
      <c r="CK29" s="162">
        <v>-6162</v>
      </c>
      <c r="CL29" s="166">
        <f t="shared" si="30"/>
        <v>-219718.76</v>
      </c>
      <c r="CM29" s="167">
        <f t="shared" si="31"/>
        <v>-547.43999999999869</v>
      </c>
      <c r="CN29" s="168">
        <v>-3238</v>
      </c>
      <c r="CO29" s="162">
        <v>-1079</v>
      </c>
      <c r="CP29" s="157">
        <f t="shared" si="32"/>
        <v>-224583.2</v>
      </c>
      <c r="CQ29" s="169">
        <v>-532253.03</v>
      </c>
      <c r="CR29" s="157">
        <f t="shared" si="33"/>
        <v>-0.83000000007450581</v>
      </c>
    </row>
    <row r="30" spans="1:96" s="160" customFormat="1" ht="15" thickBot="1">
      <c r="A30" s="1">
        <v>7</v>
      </c>
      <c r="B30" s="1"/>
      <c r="C30" s="5" t="s">
        <v>19</v>
      </c>
      <c r="D30" s="8">
        <v>1590</v>
      </c>
      <c r="E30" s="161"/>
      <c r="F30" s="162"/>
      <c r="G30" s="162"/>
      <c r="H30" s="162"/>
      <c r="I30" s="163">
        <f t="shared" si="2"/>
        <v>0</v>
      </c>
      <c r="J30" s="162"/>
      <c r="K30" s="162"/>
      <c r="L30" s="162"/>
      <c r="M30" s="162"/>
      <c r="N30" s="164">
        <f t="shared" si="3"/>
        <v>0</v>
      </c>
      <c r="O30" s="165">
        <f t="shared" si="4"/>
        <v>0</v>
      </c>
      <c r="P30" s="162"/>
      <c r="Q30" s="162"/>
      <c r="R30" s="162"/>
      <c r="S30" s="163">
        <f t="shared" si="5"/>
        <v>0</v>
      </c>
      <c r="T30" s="166">
        <f t="shared" si="6"/>
        <v>0</v>
      </c>
      <c r="U30" s="162"/>
      <c r="V30" s="162"/>
      <c r="W30" s="162"/>
      <c r="X30" s="164">
        <f t="shared" si="7"/>
        <v>0</v>
      </c>
      <c r="Y30" s="165">
        <f t="shared" si="8"/>
        <v>0</v>
      </c>
      <c r="Z30" s="162"/>
      <c r="AA30" s="162"/>
      <c r="AB30" s="162"/>
      <c r="AC30" s="163">
        <f t="shared" si="9"/>
        <v>0</v>
      </c>
      <c r="AD30" s="166">
        <f t="shared" si="10"/>
        <v>0</v>
      </c>
      <c r="AE30" s="162"/>
      <c r="AF30" s="162"/>
      <c r="AG30" s="162"/>
      <c r="AH30" s="164">
        <f t="shared" si="11"/>
        <v>0</v>
      </c>
      <c r="AI30" s="165">
        <f t="shared" si="12"/>
        <v>0</v>
      </c>
      <c r="AJ30" s="162"/>
      <c r="AK30" s="162"/>
      <c r="AL30" s="162"/>
      <c r="AM30" s="163">
        <f t="shared" si="13"/>
        <v>0</v>
      </c>
      <c r="AN30" s="166">
        <f t="shared" si="14"/>
        <v>0</v>
      </c>
      <c r="AO30" s="162"/>
      <c r="AP30" s="162"/>
      <c r="AQ30" s="162"/>
      <c r="AR30" s="164">
        <f t="shared" si="15"/>
        <v>0</v>
      </c>
      <c r="AS30" s="165">
        <f t="shared" si="16"/>
        <v>0</v>
      </c>
      <c r="AT30" s="162"/>
      <c r="AU30" s="162"/>
      <c r="AV30" s="162"/>
      <c r="AW30" s="163">
        <f t="shared" si="17"/>
        <v>0</v>
      </c>
      <c r="AX30" s="166">
        <f t="shared" si="18"/>
        <v>0</v>
      </c>
      <c r="AY30" s="162"/>
      <c r="AZ30" s="162"/>
      <c r="BA30" s="162"/>
      <c r="BB30" s="164">
        <f t="shared" si="19"/>
        <v>0</v>
      </c>
      <c r="BC30" s="165">
        <f t="shared" si="20"/>
        <v>0</v>
      </c>
      <c r="BD30" s="162"/>
      <c r="BE30" s="162"/>
      <c r="BF30" s="162">
        <v>-34527</v>
      </c>
      <c r="BG30" s="163">
        <f t="shared" si="21"/>
        <v>-34527</v>
      </c>
      <c r="BH30" s="166">
        <f t="shared" si="22"/>
        <v>0</v>
      </c>
      <c r="BI30" s="162"/>
      <c r="BJ30" s="162"/>
      <c r="BK30" s="162">
        <v>-2822</v>
      </c>
      <c r="BL30" s="164">
        <f t="shared" si="23"/>
        <v>-2822</v>
      </c>
      <c r="BM30" s="165">
        <f t="shared" si="24"/>
        <v>-34527</v>
      </c>
      <c r="BN30" s="162"/>
      <c r="BO30" s="162"/>
      <c r="BP30" s="162"/>
      <c r="BQ30" s="163">
        <f t="shared" si="0"/>
        <v>-34527</v>
      </c>
      <c r="BR30" s="166">
        <f t="shared" si="1"/>
        <v>-2822</v>
      </c>
      <c r="BS30" s="162">
        <v>-508</v>
      </c>
      <c r="BT30" s="162"/>
      <c r="BU30" s="162"/>
      <c r="BV30" s="164">
        <f t="shared" si="25"/>
        <v>-3330</v>
      </c>
      <c r="BW30" s="165">
        <f t="shared" si="26"/>
        <v>-34527</v>
      </c>
      <c r="BX30" s="162"/>
      <c r="BY30" s="162">
        <v>-34528</v>
      </c>
      <c r="BZ30" s="162"/>
      <c r="CA30" s="162"/>
      <c r="CB30" s="162"/>
      <c r="CC30" s="162"/>
      <c r="CD30" s="163">
        <f t="shared" si="27"/>
        <v>1</v>
      </c>
      <c r="CE30" s="166">
        <f t="shared" si="28"/>
        <v>-3330</v>
      </c>
      <c r="CF30" s="162">
        <v>-147.22</v>
      </c>
      <c r="CG30" s="162">
        <v>-3476</v>
      </c>
      <c r="CH30" s="162"/>
      <c r="CI30" s="164">
        <f t="shared" si="29"/>
        <v>-1.2199999999997999</v>
      </c>
      <c r="CJ30" s="161"/>
      <c r="CK30" s="162"/>
      <c r="CL30" s="166">
        <f t="shared" si="30"/>
        <v>1</v>
      </c>
      <c r="CM30" s="167">
        <f t="shared" si="31"/>
        <v>-1.2199999999997999</v>
      </c>
      <c r="CN30" s="168"/>
      <c r="CO30" s="162"/>
      <c r="CP30" s="157">
        <f t="shared" si="32"/>
        <v>-0.21999999999979991</v>
      </c>
      <c r="CQ30" s="169"/>
      <c r="CR30" s="157">
        <f t="shared" si="33"/>
        <v>0.21999999999979991</v>
      </c>
    </row>
    <row r="31" spans="1:96" s="160" customFormat="1" ht="17.25" thickBot="1">
      <c r="A31" s="1">
        <v>8</v>
      </c>
      <c r="B31" s="1"/>
      <c r="C31" s="10" t="s">
        <v>109</v>
      </c>
      <c r="D31" s="8">
        <v>1595</v>
      </c>
      <c r="E31" s="161"/>
      <c r="F31" s="162"/>
      <c r="G31" s="162"/>
      <c r="H31" s="162"/>
      <c r="I31" s="163">
        <f t="shared" si="2"/>
        <v>0</v>
      </c>
      <c r="J31" s="162"/>
      <c r="K31" s="162"/>
      <c r="L31" s="162"/>
      <c r="M31" s="162"/>
      <c r="N31" s="164">
        <f t="shared" si="3"/>
        <v>0</v>
      </c>
      <c r="O31" s="165">
        <f>I31</f>
        <v>0</v>
      </c>
      <c r="P31" s="162"/>
      <c r="Q31" s="162"/>
      <c r="R31" s="162"/>
      <c r="S31" s="163">
        <f t="shared" si="5"/>
        <v>0</v>
      </c>
      <c r="T31" s="166">
        <f>N31</f>
        <v>0</v>
      </c>
      <c r="U31" s="162"/>
      <c r="V31" s="162"/>
      <c r="W31" s="162"/>
      <c r="X31" s="164">
        <f t="shared" si="7"/>
        <v>0</v>
      </c>
      <c r="Y31" s="165">
        <f>S31</f>
        <v>0</v>
      </c>
      <c r="Z31" s="162"/>
      <c r="AA31" s="162"/>
      <c r="AB31" s="162"/>
      <c r="AC31" s="163">
        <f t="shared" si="9"/>
        <v>0</v>
      </c>
      <c r="AD31" s="166">
        <f>X31</f>
        <v>0</v>
      </c>
      <c r="AE31" s="162"/>
      <c r="AF31" s="162"/>
      <c r="AG31" s="162"/>
      <c r="AH31" s="164">
        <f t="shared" si="11"/>
        <v>0</v>
      </c>
      <c r="AI31" s="165">
        <f>AC31</f>
        <v>0</v>
      </c>
      <c r="AJ31" s="162"/>
      <c r="AK31" s="162"/>
      <c r="AL31" s="162"/>
      <c r="AM31" s="163">
        <f t="shared" si="13"/>
        <v>0</v>
      </c>
      <c r="AN31" s="166">
        <f>AH31</f>
        <v>0</v>
      </c>
      <c r="AO31" s="162"/>
      <c r="AP31" s="162"/>
      <c r="AQ31" s="162"/>
      <c r="AR31" s="164">
        <f t="shared" si="15"/>
        <v>0</v>
      </c>
      <c r="AS31" s="165">
        <f>AM31</f>
        <v>0</v>
      </c>
      <c r="AT31" s="162"/>
      <c r="AU31" s="162"/>
      <c r="AV31" s="162"/>
      <c r="AW31" s="163">
        <f t="shared" si="17"/>
        <v>0</v>
      </c>
      <c r="AX31" s="166">
        <f>AR31</f>
        <v>0</v>
      </c>
      <c r="AY31" s="162"/>
      <c r="AZ31" s="162"/>
      <c r="BA31" s="162"/>
      <c r="BB31" s="164">
        <f t="shared" si="19"/>
        <v>0</v>
      </c>
      <c r="BC31" s="165">
        <f>AW31</f>
        <v>0</v>
      </c>
      <c r="BD31" s="162"/>
      <c r="BE31" s="162"/>
      <c r="BF31" s="162"/>
      <c r="BG31" s="163">
        <f t="shared" si="21"/>
        <v>0</v>
      </c>
      <c r="BH31" s="166">
        <f>BB31</f>
        <v>0</v>
      </c>
      <c r="BI31" s="162"/>
      <c r="BJ31" s="162"/>
      <c r="BK31" s="162"/>
      <c r="BL31" s="164">
        <f t="shared" si="23"/>
        <v>0</v>
      </c>
      <c r="BM31" s="165">
        <f>BG31</f>
        <v>0</v>
      </c>
      <c r="BN31" s="162"/>
      <c r="BO31" s="162"/>
      <c r="BP31" s="162"/>
      <c r="BQ31" s="163">
        <f t="shared" si="0"/>
        <v>0</v>
      </c>
      <c r="BR31" s="166">
        <f t="shared" si="1"/>
        <v>0</v>
      </c>
      <c r="BS31" s="162"/>
      <c r="BT31" s="162"/>
      <c r="BU31" s="162"/>
      <c r="BV31" s="164">
        <f t="shared" si="25"/>
        <v>0</v>
      </c>
      <c r="BW31" s="165">
        <f>BQ31</f>
        <v>0</v>
      </c>
      <c r="BX31" s="162"/>
      <c r="BY31" s="162"/>
      <c r="BZ31" s="162"/>
      <c r="CA31" s="162"/>
      <c r="CB31" s="162"/>
      <c r="CC31" s="162"/>
      <c r="CD31" s="163">
        <f t="shared" si="27"/>
        <v>0</v>
      </c>
      <c r="CE31" s="166">
        <f>BV31</f>
        <v>0</v>
      </c>
      <c r="CF31" s="162"/>
      <c r="CG31" s="162"/>
      <c r="CH31" s="162"/>
      <c r="CI31" s="164">
        <f t="shared" si="29"/>
        <v>0</v>
      </c>
      <c r="CJ31" s="161"/>
      <c r="CK31" s="162"/>
      <c r="CL31" s="166">
        <f t="shared" si="30"/>
        <v>0</v>
      </c>
      <c r="CM31" s="167">
        <f t="shared" si="31"/>
        <v>0</v>
      </c>
      <c r="CN31" s="168"/>
      <c r="CO31" s="162"/>
      <c r="CP31" s="157">
        <f t="shared" si="32"/>
        <v>0</v>
      </c>
      <c r="CQ31" s="169"/>
      <c r="CR31" s="157">
        <f t="shared" si="33"/>
        <v>0</v>
      </c>
    </row>
    <row r="32" spans="1:96" s="160" customFormat="1" ht="17.25" thickBot="1">
      <c r="A32" s="1">
        <v>9</v>
      </c>
      <c r="B32" s="1"/>
      <c r="C32" s="10" t="s">
        <v>110</v>
      </c>
      <c r="D32" s="8">
        <v>1595</v>
      </c>
      <c r="E32" s="161"/>
      <c r="F32" s="162"/>
      <c r="G32" s="162"/>
      <c r="H32" s="162"/>
      <c r="I32" s="163">
        <f t="shared" si="2"/>
        <v>0</v>
      </c>
      <c r="J32" s="162"/>
      <c r="K32" s="162"/>
      <c r="L32" s="162"/>
      <c r="M32" s="162"/>
      <c r="N32" s="164">
        <f t="shared" si="3"/>
        <v>0</v>
      </c>
      <c r="O32" s="165">
        <f t="shared" si="4"/>
        <v>0</v>
      </c>
      <c r="P32" s="162"/>
      <c r="Q32" s="162"/>
      <c r="R32" s="162"/>
      <c r="S32" s="163">
        <f t="shared" si="5"/>
        <v>0</v>
      </c>
      <c r="T32" s="166">
        <f t="shared" si="6"/>
        <v>0</v>
      </c>
      <c r="U32" s="162"/>
      <c r="V32" s="162"/>
      <c r="W32" s="162"/>
      <c r="X32" s="164">
        <f t="shared" si="7"/>
        <v>0</v>
      </c>
      <c r="Y32" s="165">
        <f t="shared" si="8"/>
        <v>0</v>
      </c>
      <c r="Z32" s="162"/>
      <c r="AA32" s="162"/>
      <c r="AB32" s="162"/>
      <c r="AC32" s="163">
        <f t="shared" si="9"/>
        <v>0</v>
      </c>
      <c r="AD32" s="166">
        <f t="shared" si="10"/>
        <v>0</v>
      </c>
      <c r="AE32" s="162"/>
      <c r="AF32" s="162"/>
      <c r="AG32" s="162"/>
      <c r="AH32" s="164">
        <f t="shared" si="11"/>
        <v>0</v>
      </c>
      <c r="AI32" s="165">
        <f t="shared" si="12"/>
        <v>0</v>
      </c>
      <c r="AJ32" s="162"/>
      <c r="AK32" s="162"/>
      <c r="AL32" s="162"/>
      <c r="AM32" s="163">
        <f t="shared" si="13"/>
        <v>0</v>
      </c>
      <c r="AN32" s="166">
        <f t="shared" si="14"/>
        <v>0</v>
      </c>
      <c r="AO32" s="162"/>
      <c r="AP32" s="162"/>
      <c r="AQ32" s="162"/>
      <c r="AR32" s="164">
        <f t="shared" si="15"/>
        <v>0</v>
      </c>
      <c r="AS32" s="165">
        <f t="shared" si="16"/>
        <v>0</v>
      </c>
      <c r="AT32" s="162"/>
      <c r="AU32" s="162"/>
      <c r="AV32" s="162"/>
      <c r="AW32" s="163">
        <f t="shared" si="17"/>
        <v>0</v>
      </c>
      <c r="AX32" s="166">
        <f t="shared" si="18"/>
        <v>0</v>
      </c>
      <c r="AY32" s="162"/>
      <c r="AZ32" s="162"/>
      <c r="BA32" s="162"/>
      <c r="BB32" s="164">
        <f t="shared" si="19"/>
        <v>0</v>
      </c>
      <c r="BC32" s="165">
        <f t="shared" si="20"/>
        <v>0</v>
      </c>
      <c r="BD32" s="162"/>
      <c r="BE32" s="162"/>
      <c r="BF32" s="162"/>
      <c r="BG32" s="163">
        <f t="shared" si="21"/>
        <v>0</v>
      </c>
      <c r="BH32" s="166">
        <f t="shared" si="22"/>
        <v>0</v>
      </c>
      <c r="BI32" s="162"/>
      <c r="BJ32" s="162"/>
      <c r="BK32" s="162"/>
      <c r="BL32" s="164">
        <f t="shared" si="23"/>
        <v>0</v>
      </c>
      <c r="BM32" s="165">
        <f>BG32</f>
        <v>0</v>
      </c>
      <c r="BN32" s="162"/>
      <c r="BO32" s="162"/>
      <c r="BP32" s="162"/>
      <c r="BQ32" s="163">
        <f t="shared" si="0"/>
        <v>0</v>
      </c>
      <c r="BR32" s="166">
        <f t="shared" si="1"/>
        <v>0</v>
      </c>
      <c r="BS32" s="162"/>
      <c r="BT32" s="162"/>
      <c r="BU32" s="162"/>
      <c r="BV32" s="164">
        <f t="shared" si="25"/>
        <v>0</v>
      </c>
      <c r="BW32" s="165">
        <f>BQ32</f>
        <v>0</v>
      </c>
      <c r="BX32" s="162"/>
      <c r="BY32" s="162"/>
      <c r="BZ32" s="162"/>
      <c r="CA32" s="162"/>
      <c r="CB32" s="162"/>
      <c r="CC32" s="162"/>
      <c r="CD32" s="163">
        <f t="shared" si="27"/>
        <v>0</v>
      </c>
      <c r="CE32" s="166">
        <f>BV32</f>
        <v>0</v>
      </c>
      <c r="CF32" s="162"/>
      <c r="CG32" s="162"/>
      <c r="CH32" s="162"/>
      <c r="CI32" s="164">
        <f t="shared" si="29"/>
        <v>0</v>
      </c>
      <c r="CJ32" s="161"/>
      <c r="CK32" s="162"/>
      <c r="CL32" s="166">
        <f t="shared" si="30"/>
        <v>0</v>
      </c>
      <c r="CM32" s="167">
        <f t="shared" si="31"/>
        <v>0</v>
      </c>
      <c r="CN32" s="168"/>
      <c r="CO32" s="162"/>
      <c r="CP32" s="157">
        <f t="shared" si="32"/>
        <v>0</v>
      </c>
      <c r="CQ32" s="169"/>
      <c r="CR32" s="157">
        <f t="shared" si="33"/>
        <v>0</v>
      </c>
    </row>
    <row r="33" spans="1:96" s="160" customFormat="1" ht="17.25" thickBot="1">
      <c r="A33" s="1">
        <v>9</v>
      </c>
      <c r="B33" s="1"/>
      <c r="C33" s="10" t="s">
        <v>111</v>
      </c>
      <c r="D33" s="8">
        <v>1595</v>
      </c>
      <c r="E33" s="161"/>
      <c r="F33" s="162"/>
      <c r="G33" s="162"/>
      <c r="H33" s="162"/>
      <c r="I33" s="163">
        <f>E33+F33-G33+H33</f>
        <v>0</v>
      </c>
      <c r="J33" s="162"/>
      <c r="K33" s="162"/>
      <c r="L33" s="162"/>
      <c r="M33" s="162"/>
      <c r="N33" s="164">
        <f>J33+K33-L33+M33</f>
        <v>0</v>
      </c>
      <c r="O33" s="165">
        <f>I33</f>
        <v>0</v>
      </c>
      <c r="P33" s="162"/>
      <c r="Q33" s="162"/>
      <c r="R33" s="162"/>
      <c r="S33" s="163">
        <f>O33+P33-Q33+R33</f>
        <v>0</v>
      </c>
      <c r="T33" s="166">
        <f>N33</f>
        <v>0</v>
      </c>
      <c r="U33" s="162"/>
      <c r="V33" s="162"/>
      <c r="W33" s="162"/>
      <c r="X33" s="164">
        <f>T33+U33-V33+W33</f>
        <v>0</v>
      </c>
      <c r="Y33" s="165">
        <f>S33</f>
        <v>0</v>
      </c>
      <c r="Z33" s="162"/>
      <c r="AA33" s="162"/>
      <c r="AB33" s="162"/>
      <c r="AC33" s="163">
        <f>Y33+Z33-AA33+AB33</f>
        <v>0</v>
      </c>
      <c r="AD33" s="166">
        <f>X33</f>
        <v>0</v>
      </c>
      <c r="AE33" s="162"/>
      <c r="AF33" s="162"/>
      <c r="AG33" s="162"/>
      <c r="AH33" s="164">
        <f>AD33+AE33-AF33+AG33</f>
        <v>0</v>
      </c>
      <c r="AI33" s="165">
        <f>AC33</f>
        <v>0</v>
      </c>
      <c r="AJ33" s="162"/>
      <c r="AK33" s="162"/>
      <c r="AL33" s="162"/>
      <c r="AM33" s="163">
        <f>AI33+AJ33-AK33+AL33</f>
        <v>0</v>
      </c>
      <c r="AN33" s="166">
        <f>AH33</f>
        <v>0</v>
      </c>
      <c r="AO33" s="162"/>
      <c r="AP33" s="162"/>
      <c r="AQ33" s="162"/>
      <c r="AR33" s="164">
        <f>AN33+AO33-AP33+AQ33</f>
        <v>0</v>
      </c>
      <c r="AS33" s="165">
        <f>AM33</f>
        <v>0</v>
      </c>
      <c r="AT33" s="162"/>
      <c r="AU33" s="162"/>
      <c r="AV33" s="162"/>
      <c r="AW33" s="163">
        <f>AS33+AT33-AU33+AV33</f>
        <v>0</v>
      </c>
      <c r="AX33" s="166">
        <f>AR33</f>
        <v>0</v>
      </c>
      <c r="AY33" s="162"/>
      <c r="AZ33" s="162"/>
      <c r="BA33" s="162"/>
      <c r="BB33" s="164">
        <f>AX33+AY33-AZ33+BA33</f>
        <v>0</v>
      </c>
      <c r="BC33" s="165">
        <f>AW33</f>
        <v>0</v>
      </c>
      <c r="BD33" s="162"/>
      <c r="BE33" s="162"/>
      <c r="BF33" s="162"/>
      <c r="BG33" s="163">
        <f t="shared" si="21"/>
        <v>0</v>
      </c>
      <c r="BH33" s="166">
        <f>BB33</f>
        <v>0</v>
      </c>
      <c r="BI33" s="162"/>
      <c r="BJ33" s="162"/>
      <c r="BK33" s="162"/>
      <c r="BL33" s="164">
        <f>BH33+BI33-BJ33+BK33</f>
        <v>0</v>
      </c>
      <c r="BM33" s="165">
        <f>BG33</f>
        <v>0</v>
      </c>
      <c r="BN33" s="162"/>
      <c r="BO33" s="162"/>
      <c r="BP33" s="162"/>
      <c r="BQ33" s="163">
        <f t="shared" si="0"/>
        <v>0</v>
      </c>
      <c r="BR33" s="166">
        <f t="shared" si="1"/>
        <v>0</v>
      </c>
      <c r="BS33" s="162"/>
      <c r="BT33" s="162"/>
      <c r="BU33" s="162"/>
      <c r="BV33" s="164">
        <f>BR33+BS33-BT33+BU33</f>
        <v>0</v>
      </c>
      <c r="BW33" s="165">
        <f>BQ33</f>
        <v>0</v>
      </c>
      <c r="BX33" s="162"/>
      <c r="BY33" s="162"/>
      <c r="BZ33" s="162"/>
      <c r="CA33" s="162"/>
      <c r="CB33" s="162"/>
      <c r="CC33" s="162"/>
      <c r="CD33" s="163">
        <f>BW33+BX33-BY33+SUM(BZ33:CC33)</f>
        <v>0</v>
      </c>
      <c r="CE33" s="166">
        <f>BV33</f>
        <v>0</v>
      </c>
      <c r="CF33" s="162"/>
      <c r="CG33" s="162"/>
      <c r="CH33" s="162"/>
      <c r="CI33" s="164">
        <f>CE33+CF33-CG33+CH33</f>
        <v>0</v>
      </c>
      <c r="CJ33" s="161"/>
      <c r="CK33" s="162"/>
      <c r="CL33" s="166">
        <f t="shared" si="30"/>
        <v>0</v>
      </c>
      <c r="CM33" s="167">
        <f t="shared" si="31"/>
        <v>0</v>
      </c>
      <c r="CN33" s="168"/>
      <c r="CO33" s="162"/>
      <c r="CP33" s="157">
        <f t="shared" si="32"/>
        <v>0</v>
      </c>
      <c r="CQ33" s="169"/>
      <c r="CR33" s="157">
        <f t="shared" si="33"/>
        <v>0</v>
      </c>
    </row>
    <row r="34" spans="1:96" s="160" customFormat="1" ht="17.25" thickBot="1">
      <c r="A34" s="1">
        <v>10</v>
      </c>
      <c r="B34" s="1"/>
      <c r="C34" s="10" t="s">
        <v>172</v>
      </c>
      <c r="D34" s="8">
        <v>1595</v>
      </c>
      <c r="E34" s="161"/>
      <c r="F34" s="162"/>
      <c r="G34" s="162"/>
      <c r="H34" s="162"/>
      <c r="I34" s="163">
        <f>E34+F34-G34+H34</f>
        <v>0</v>
      </c>
      <c r="J34" s="162"/>
      <c r="K34" s="162"/>
      <c r="L34" s="162"/>
      <c r="M34" s="162"/>
      <c r="N34" s="164">
        <f>J34+K34-L34+M34</f>
        <v>0</v>
      </c>
      <c r="O34" s="165">
        <f>I34</f>
        <v>0</v>
      </c>
      <c r="P34" s="162"/>
      <c r="Q34" s="162"/>
      <c r="R34" s="162"/>
      <c r="S34" s="163">
        <f>O34+P34-Q34+R34</f>
        <v>0</v>
      </c>
      <c r="T34" s="166">
        <f>N34</f>
        <v>0</v>
      </c>
      <c r="U34" s="162"/>
      <c r="V34" s="162"/>
      <c r="W34" s="162"/>
      <c r="X34" s="164">
        <f>T34+U34-V34+W34</f>
        <v>0</v>
      </c>
      <c r="Y34" s="165">
        <f>S34</f>
        <v>0</v>
      </c>
      <c r="Z34" s="162"/>
      <c r="AA34" s="162"/>
      <c r="AB34" s="162"/>
      <c r="AC34" s="163">
        <f>Y34+Z34-AA34+AB34</f>
        <v>0</v>
      </c>
      <c r="AD34" s="166">
        <f>X34</f>
        <v>0</v>
      </c>
      <c r="AE34" s="162"/>
      <c r="AF34" s="162"/>
      <c r="AG34" s="162"/>
      <c r="AH34" s="164">
        <f>AD34+AE34-AF34+AG34</f>
        <v>0</v>
      </c>
      <c r="AI34" s="165">
        <f>AC34</f>
        <v>0</v>
      </c>
      <c r="AJ34" s="162"/>
      <c r="AK34" s="162"/>
      <c r="AL34" s="162"/>
      <c r="AM34" s="163">
        <f>AI34+AJ34-AK34+AL34</f>
        <v>0</v>
      </c>
      <c r="AN34" s="166">
        <f>AH34</f>
        <v>0</v>
      </c>
      <c r="AO34" s="162"/>
      <c r="AP34" s="162"/>
      <c r="AQ34" s="162"/>
      <c r="AR34" s="164">
        <f>AN34+AO34-AP34+AQ34</f>
        <v>0</v>
      </c>
      <c r="AS34" s="165">
        <f>AM34</f>
        <v>0</v>
      </c>
      <c r="AT34" s="162"/>
      <c r="AU34" s="162"/>
      <c r="AV34" s="162"/>
      <c r="AW34" s="163">
        <f>AS34+AT34-AU34+AV34</f>
        <v>0</v>
      </c>
      <c r="AX34" s="166">
        <f>AR34</f>
        <v>0</v>
      </c>
      <c r="AY34" s="162"/>
      <c r="AZ34" s="162"/>
      <c r="BA34" s="162"/>
      <c r="BB34" s="164">
        <f>AX34+AY34-AZ34+BA34</f>
        <v>0</v>
      </c>
      <c r="BC34" s="165">
        <f>AW34</f>
        <v>0</v>
      </c>
      <c r="BD34" s="162"/>
      <c r="BE34" s="162"/>
      <c r="BF34" s="162"/>
      <c r="BG34" s="163">
        <f>BC34+BD34-BE34+SUM(BF34:BF34)</f>
        <v>0</v>
      </c>
      <c r="BH34" s="166">
        <f>BB34</f>
        <v>0</v>
      </c>
      <c r="BI34" s="162"/>
      <c r="BJ34" s="162"/>
      <c r="BK34" s="162"/>
      <c r="BL34" s="164">
        <f>BH34+BI34-BJ34+BK34</f>
        <v>0</v>
      </c>
      <c r="BM34" s="165">
        <f>BG34</f>
        <v>0</v>
      </c>
      <c r="BN34" s="162"/>
      <c r="BO34" s="162"/>
      <c r="BP34" s="162"/>
      <c r="BQ34" s="163">
        <f t="shared" si="0"/>
        <v>0</v>
      </c>
      <c r="BR34" s="166">
        <f t="shared" si="1"/>
        <v>0</v>
      </c>
      <c r="BS34" s="162"/>
      <c r="BT34" s="162"/>
      <c r="BU34" s="162"/>
      <c r="BV34" s="164">
        <f>BR34+BS34-BT34+BU34</f>
        <v>0</v>
      </c>
      <c r="BW34" s="165">
        <f>BQ34</f>
        <v>0</v>
      </c>
      <c r="BX34" s="162"/>
      <c r="BY34" s="162"/>
      <c r="BZ34" s="162"/>
      <c r="CA34" s="162"/>
      <c r="CB34" s="162"/>
      <c r="CC34" s="162"/>
      <c r="CD34" s="163">
        <f>BW34+BX34-BY34+SUM(BZ34:CC34)</f>
        <v>0</v>
      </c>
      <c r="CE34" s="166">
        <f>BV34</f>
        <v>0</v>
      </c>
      <c r="CF34" s="162"/>
      <c r="CG34" s="162"/>
      <c r="CH34" s="162"/>
      <c r="CI34" s="164">
        <f>CE34+CF34-CG34+CH34</f>
        <v>0</v>
      </c>
      <c r="CJ34" s="161"/>
      <c r="CK34" s="162"/>
      <c r="CL34" s="166">
        <f t="shared" si="30"/>
        <v>0</v>
      </c>
      <c r="CM34" s="167">
        <f t="shared" si="31"/>
        <v>0</v>
      </c>
      <c r="CN34" s="168"/>
      <c r="CO34" s="162"/>
      <c r="CP34" s="157">
        <f t="shared" si="32"/>
        <v>0</v>
      </c>
      <c r="CQ34" s="169"/>
      <c r="CR34" s="157">
        <f t="shared" si="33"/>
        <v>0</v>
      </c>
    </row>
    <row r="35" spans="1:96" s="160" customFormat="1" ht="14.25">
      <c r="A35" s="1"/>
      <c r="B35" s="1"/>
      <c r="C35" s="5"/>
      <c r="D35" s="5"/>
      <c r="E35" s="170"/>
      <c r="F35" s="163"/>
      <c r="G35" s="163"/>
      <c r="H35" s="163"/>
      <c r="I35" s="163"/>
      <c r="J35" s="163"/>
      <c r="K35" s="163"/>
      <c r="L35" s="163"/>
      <c r="M35" s="163"/>
      <c r="N35" s="164"/>
      <c r="O35" s="170"/>
      <c r="P35" s="163"/>
      <c r="Q35" s="163"/>
      <c r="R35" s="163"/>
      <c r="S35" s="163"/>
      <c r="T35" s="163"/>
      <c r="U35" s="163"/>
      <c r="V35" s="163"/>
      <c r="W35" s="163"/>
      <c r="X35" s="164"/>
      <c r="Y35" s="170"/>
      <c r="Z35" s="163"/>
      <c r="AA35" s="163"/>
      <c r="AB35" s="163"/>
      <c r="AC35" s="163"/>
      <c r="AD35" s="163"/>
      <c r="AE35" s="163"/>
      <c r="AF35" s="163"/>
      <c r="AG35" s="163"/>
      <c r="AH35" s="164"/>
      <c r="AI35" s="170"/>
      <c r="AJ35" s="163"/>
      <c r="AK35" s="163"/>
      <c r="AL35" s="163"/>
      <c r="AM35" s="163"/>
      <c r="AN35" s="163"/>
      <c r="AO35" s="163"/>
      <c r="AP35" s="163"/>
      <c r="AQ35" s="163"/>
      <c r="AR35" s="164"/>
      <c r="AS35" s="170"/>
      <c r="AT35" s="163"/>
      <c r="AU35" s="163"/>
      <c r="AV35" s="163"/>
      <c r="AW35" s="163"/>
      <c r="AX35" s="163"/>
      <c r="AY35" s="163"/>
      <c r="AZ35" s="163"/>
      <c r="BA35" s="163"/>
      <c r="BB35" s="164"/>
      <c r="BC35" s="170"/>
      <c r="BD35" s="163"/>
      <c r="BE35" s="163"/>
      <c r="BF35" s="163"/>
      <c r="BG35" s="163"/>
      <c r="BH35" s="163"/>
      <c r="BI35" s="163"/>
      <c r="BJ35" s="163"/>
      <c r="BK35" s="163"/>
      <c r="BL35" s="164"/>
      <c r="BM35" s="170"/>
      <c r="BN35" s="163"/>
      <c r="BO35" s="163"/>
      <c r="BP35" s="163"/>
      <c r="BQ35" s="163"/>
      <c r="BR35" s="163"/>
      <c r="BS35" s="163"/>
      <c r="BT35" s="163"/>
      <c r="BU35" s="163"/>
      <c r="BV35" s="164"/>
      <c r="BW35" s="170"/>
      <c r="BX35" s="163"/>
      <c r="BY35" s="163"/>
      <c r="BZ35" s="163"/>
      <c r="CA35" s="163"/>
      <c r="CB35" s="163"/>
      <c r="CC35" s="163"/>
      <c r="CD35" s="163"/>
      <c r="CE35" s="163"/>
      <c r="CF35" s="163"/>
      <c r="CG35" s="163"/>
      <c r="CH35" s="163"/>
      <c r="CI35" s="164"/>
      <c r="CJ35" s="170"/>
      <c r="CK35" s="163"/>
      <c r="CL35" s="163"/>
      <c r="CM35" s="164"/>
      <c r="CN35" s="156"/>
      <c r="CO35" s="156"/>
      <c r="CP35" s="157"/>
      <c r="CQ35" s="158"/>
      <c r="CR35" s="157"/>
    </row>
    <row r="36" spans="1:96" s="160" customFormat="1" ht="15">
      <c r="A36" s="1"/>
      <c r="B36" s="1"/>
      <c r="C36" s="11" t="s">
        <v>170</v>
      </c>
      <c r="D36" s="11"/>
      <c r="E36" s="170">
        <f>SUM(E24:E34)</f>
        <v>0</v>
      </c>
      <c r="F36" s="163">
        <f t="shared" ref="F36:BP36" si="34">SUM(F24:F34)</f>
        <v>0</v>
      </c>
      <c r="G36" s="163">
        <f t="shared" si="34"/>
        <v>0</v>
      </c>
      <c r="H36" s="163">
        <f t="shared" si="34"/>
        <v>0</v>
      </c>
      <c r="I36" s="163">
        <f t="shared" si="34"/>
        <v>0</v>
      </c>
      <c r="J36" s="163">
        <f t="shared" si="34"/>
        <v>0</v>
      </c>
      <c r="K36" s="163">
        <f t="shared" si="34"/>
        <v>0</v>
      </c>
      <c r="L36" s="163">
        <f t="shared" si="34"/>
        <v>0</v>
      </c>
      <c r="M36" s="163">
        <f t="shared" si="34"/>
        <v>0</v>
      </c>
      <c r="N36" s="164">
        <f t="shared" si="34"/>
        <v>0</v>
      </c>
      <c r="O36" s="170">
        <f t="shared" si="34"/>
        <v>0</v>
      </c>
      <c r="P36" s="163">
        <f t="shared" si="34"/>
        <v>0</v>
      </c>
      <c r="Q36" s="163">
        <f t="shared" si="34"/>
        <v>0</v>
      </c>
      <c r="R36" s="163">
        <f t="shared" si="34"/>
        <v>0</v>
      </c>
      <c r="S36" s="163">
        <f t="shared" si="34"/>
        <v>0</v>
      </c>
      <c r="T36" s="163">
        <f t="shared" si="34"/>
        <v>0</v>
      </c>
      <c r="U36" s="163">
        <f t="shared" si="34"/>
        <v>0</v>
      </c>
      <c r="V36" s="163">
        <f t="shared" si="34"/>
        <v>0</v>
      </c>
      <c r="W36" s="163">
        <f t="shared" si="34"/>
        <v>0</v>
      </c>
      <c r="X36" s="163">
        <f t="shared" si="34"/>
        <v>0</v>
      </c>
      <c r="Y36" s="170">
        <f t="shared" si="34"/>
        <v>0</v>
      </c>
      <c r="Z36" s="163">
        <f t="shared" si="34"/>
        <v>0</v>
      </c>
      <c r="AA36" s="163">
        <f t="shared" si="34"/>
        <v>0</v>
      </c>
      <c r="AB36" s="163">
        <f t="shared" si="34"/>
        <v>0</v>
      </c>
      <c r="AC36" s="163">
        <f t="shared" si="34"/>
        <v>0</v>
      </c>
      <c r="AD36" s="163">
        <f t="shared" si="34"/>
        <v>0</v>
      </c>
      <c r="AE36" s="163">
        <f t="shared" si="34"/>
        <v>0</v>
      </c>
      <c r="AF36" s="163">
        <f t="shared" si="34"/>
        <v>0</v>
      </c>
      <c r="AG36" s="163">
        <f t="shared" si="34"/>
        <v>0</v>
      </c>
      <c r="AH36" s="163">
        <f t="shared" si="34"/>
        <v>0</v>
      </c>
      <c r="AI36" s="170">
        <f t="shared" si="34"/>
        <v>0</v>
      </c>
      <c r="AJ36" s="163">
        <f t="shared" si="34"/>
        <v>0</v>
      </c>
      <c r="AK36" s="163">
        <f t="shared" si="34"/>
        <v>0</v>
      </c>
      <c r="AL36" s="163">
        <f t="shared" si="34"/>
        <v>0</v>
      </c>
      <c r="AM36" s="163">
        <f t="shared" si="34"/>
        <v>0</v>
      </c>
      <c r="AN36" s="163">
        <f t="shared" si="34"/>
        <v>0</v>
      </c>
      <c r="AO36" s="163">
        <f t="shared" si="34"/>
        <v>0</v>
      </c>
      <c r="AP36" s="163">
        <f t="shared" si="34"/>
        <v>0</v>
      </c>
      <c r="AQ36" s="163">
        <f t="shared" si="34"/>
        <v>0</v>
      </c>
      <c r="AR36" s="163">
        <f t="shared" si="34"/>
        <v>0</v>
      </c>
      <c r="AS36" s="170">
        <f t="shared" si="34"/>
        <v>0</v>
      </c>
      <c r="AT36" s="163">
        <f t="shared" si="34"/>
        <v>0</v>
      </c>
      <c r="AU36" s="163">
        <f t="shared" si="34"/>
        <v>0</v>
      </c>
      <c r="AV36" s="163">
        <f t="shared" si="34"/>
        <v>0</v>
      </c>
      <c r="AW36" s="163">
        <f t="shared" si="34"/>
        <v>0</v>
      </c>
      <c r="AX36" s="163">
        <f t="shared" si="34"/>
        <v>0</v>
      </c>
      <c r="AY36" s="163">
        <f t="shared" si="34"/>
        <v>0</v>
      </c>
      <c r="AZ36" s="163">
        <f t="shared" si="34"/>
        <v>0</v>
      </c>
      <c r="BA36" s="163">
        <f t="shared" si="34"/>
        <v>0</v>
      </c>
      <c r="BB36" s="163">
        <f t="shared" si="34"/>
        <v>0</v>
      </c>
      <c r="BC36" s="170">
        <f t="shared" si="34"/>
        <v>0</v>
      </c>
      <c r="BD36" s="163">
        <f t="shared" si="34"/>
        <v>0</v>
      </c>
      <c r="BE36" s="163">
        <f t="shared" si="34"/>
        <v>0</v>
      </c>
      <c r="BF36" s="163">
        <f t="shared" si="34"/>
        <v>-306206</v>
      </c>
      <c r="BG36" s="163">
        <f t="shared" si="34"/>
        <v>-306206</v>
      </c>
      <c r="BH36" s="163">
        <f t="shared" si="34"/>
        <v>0</v>
      </c>
      <c r="BI36" s="163">
        <f t="shared" si="34"/>
        <v>0</v>
      </c>
      <c r="BJ36" s="163">
        <f t="shared" si="34"/>
        <v>0</v>
      </c>
      <c r="BK36" s="163">
        <f t="shared" si="34"/>
        <v>-77063</v>
      </c>
      <c r="BL36" s="163">
        <f t="shared" si="34"/>
        <v>-77063</v>
      </c>
      <c r="BM36" s="170">
        <f t="shared" si="34"/>
        <v>-306206</v>
      </c>
      <c r="BN36" s="163">
        <f t="shared" si="34"/>
        <v>-26858</v>
      </c>
      <c r="BO36" s="163">
        <f t="shared" si="34"/>
        <v>0</v>
      </c>
      <c r="BP36" s="163">
        <f t="shared" si="34"/>
        <v>-350320</v>
      </c>
      <c r="BQ36" s="163">
        <f t="shared" ref="BQ36:CQ36" si="35">SUM(BQ24:BQ34)</f>
        <v>-683384</v>
      </c>
      <c r="BR36" s="163">
        <f t="shared" si="35"/>
        <v>-77063</v>
      </c>
      <c r="BS36" s="163">
        <f t="shared" si="35"/>
        <v>-2451</v>
      </c>
      <c r="BT36" s="163">
        <f t="shared" si="35"/>
        <v>0</v>
      </c>
      <c r="BU36" s="163">
        <f t="shared" si="35"/>
        <v>0</v>
      </c>
      <c r="BV36" s="163">
        <f t="shared" si="35"/>
        <v>-79514</v>
      </c>
      <c r="BW36" s="170">
        <f t="shared" si="35"/>
        <v>-683384</v>
      </c>
      <c r="BX36" s="163">
        <f t="shared" si="35"/>
        <v>-262181.88</v>
      </c>
      <c r="BY36" s="163">
        <f t="shared" si="35"/>
        <v>-306207</v>
      </c>
      <c r="BZ36" s="163">
        <f t="shared" si="35"/>
        <v>0</v>
      </c>
      <c r="CA36" s="163">
        <f t="shared" si="35"/>
        <v>0</v>
      </c>
      <c r="CB36" s="163">
        <f t="shared" si="35"/>
        <v>0</v>
      </c>
      <c r="CC36" s="163">
        <f t="shared" si="35"/>
        <v>0</v>
      </c>
      <c r="CD36" s="163">
        <f t="shared" si="35"/>
        <v>-639358.88</v>
      </c>
      <c r="CE36" s="163">
        <f t="shared" si="35"/>
        <v>-79514</v>
      </c>
      <c r="CF36" s="163">
        <f t="shared" si="35"/>
        <v>-6517.34</v>
      </c>
      <c r="CG36" s="163">
        <f t="shared" si="35"/>
        <v>-83029</v>
      </c>
      <c r="CH36" s="163">
        <f t="shared" si="35"/>
        <v>0</v>
      </c>
      <c r="CI36" s="163">
        <f t="shared" si="35"/>
        <v>-3002.3400000000006</v>
      </c>
      <c r="CJ36" s="170">
        <f t="shared" si="35"/>
        <v>-377179</v>
      </c>
      <c r="CK36" s="163">
        <f t="shared" si="35"/>
        <v>-3931</v>
      </c>
      <c r="CL36" s="163">
        <f t="shared" si="35"/>
        <v>-262179.88</v>
      </c>
      <c r="CM36" s="163">
        <f t="shared" si="35"/>
        <v>928.6599999999994</v>
      </c>
      <c r="CN36" s="170">
        <f t="shared" si="35"/>
        <v>-3841</v>
      </c>
      <c r="CO36" s="163">
        <f t="shared" si="35"/>
        <v>-1280</v>
      </c>
      <c r="CP36" s="157">
        <f t="shared" si="35"/>
        <v>-266372.21999999997</v>
      </c>
      <c r="CQ36" s="170">
        <f t="shared" si="35"/>
        <v>-642360.95000000007</v>
      </c>
      <c r="CR36" s="158">
        <f t="shared" si="33"/>
        <v>0.26999999990221113</v>
      </c>
    </row>
    <row r="37" spans="1:96" s="160" customFormat="1" ht="15">
      <c r="A37" s="1"/>
      <c r="B37" s="1"/>
      <c r="C37" s="11" t="s">
        <v>171</v>
      </c>
      <c r="D37" s="11"/>
      <c r="E37" s="170">
        <f>E36-E38</f>
        <v>0</v>
      </c>
      <c r="F37" s="163">
        <f>F36-F38</f>
        <v>0</v>
      </c>
      <c r="G37" s="163">
        <f t="shared" ref="G37:P37" si="36">G36-G38</f>
        <v>0</v>
      </c>
      <c r="H37" s="163">
        <f t="shared" si="36"/>
        <v>0</v>
      </c>
      <c r="I37" s="163">
        <f t="shared" si="36"/>
        <v>0</v>
      </c>
      <c r="J37" s="163">
        <f t="shared" si="36"/>
        <v>0</v>
      </c>
      <c r="K37" s="163">
        <f t="shared" si="36"/>
        <v>0</v>
      </c>
      <c r="L37" s="163">
        <f>L36-L38</f>
        <v>0</v>
      </c>
      <c r="M37" s="163">
        <f>M36-M38</f>
        <v>0</v>
      </c>
      <c r="N37" s="164">
        <f t="shared" si="36"/>
        <v>0</v>
      </c>
      <c r="O37" s="170">
        <f t="shared" si="36"/>
        <v>0</v>
      </c>
      <c r="P37" s="163">
        <f t="shared" si="36"/>
        <v>0</v>
      </c>
      <c r="Q37" s="163">
        <f t="shared" ref="Q37:BI37" si="37">Q36-Q38</f>
        <v>0</v>
      </c>
      <c r="R37" s="163">
        <f t="shared" si="37"/>
        <v>0</v>
      </c>
      <c r="S37" s="163">
        <f t="shared" si="37"/>
        <v>0</v>
      </c>
      <c r="T37" s="163">
        <f t="shared" si="37"/>
        <v>0</v>
      </c>
      <c r="U37" s="163">
        <f t="shared" si="37"/>
        <v>0</v>
      </c>
      <c r="V37" s="163">
        <f t="shared" si="37"/>
        <v>0</v>
      </c>
      <c r="W37" s="163">
        <f t="shared" si="37"/>
        <v>0</v>
      </c>
      <c r="X37" s="164">
        <f t="shared" si="37"/>
        <v>0</v>
      </c>
      <c r="Y37" s="170">
        <f t="shared" si="37"/>
        <v>0</v>
      </c>
      <c r="Z37" s="163">
        <f t="shared" si="37"/>
        <v>0</v>
      </c>
      <c r="AA37" s="163">
        <f t="shared" si="37"/>
        <v>0</v>
      </c>
      <c r="AB37" s="163">
        <f t="shared" si="37"/>
        <v>0</v>
      </c>
      <c r="AC37" s="163">
        <f t="shared" si="37"/>
        <v>0</v>
      </c>
      <c r="AD37" s="163">
        <f t="shared" si="37"/>
        <v>0</v>
      </c>
      <c r="AE37" s="163">
        <f t="shared" si="37"/>
        <v>0</v>
      </c>
      <c r="AF37" s="163">
        <f t="shared" si="37"/>
        <v>0</v>
      </c>
      <c r="AG37" s="163">
        <f t="shared" si="37"/>
        <v>0</v>
      </c>
      <c r="AH37" s="164">
        <f t="shared" si="37"/>
        <v>0</v>
      </c>
      <c r="AI37" s="170">
        <f t="shared" si="37"/>
        <v>0</v>
      </c>
      <c r="AJ37" s="163">
        <f t="shared" si="37"/>
        <v>0</v>
      </c>
      <c r="AK37" s="163">
        <f t="shared" si="37"/>
        <v>0</v>
      </c>
      <c r="AL37" s="163">
        <f t="shared" si="37"/>
        <v>0</v>
      </c>
      <c r="AM37" s="163">
        <f t="shared" si="37"/>
        <v>0</v>
      </c>
      <c r="AN37" s="163">
        <f t="shared" si="37"/>
        <v>0</v>
      </c>
      <c r="AO37" s="163">
        <f t="shared" si="37"/>
        <v>0</v>
      </c>
      <c r="AP37" s="163">
        <f t="shared" si="37"/>
        <v>0</v>
      </c>
      <c r="AQ37" s="163">
        <f t="shared" si="37"/>
        <v>0</v>
      </c>
      <c r="AR37" s="164">
        <f t="shared" si="37"/>
        <v>0</v>
      </c>
      <c r="AS37" s="170">
        <f t="shared" si="37"/>
        <v>0</v>
      </c>
      <c r="AT37" s="163">
        <f t="shared" si="37"/>
        <v>0</v>
      </c>
      <c r="AU37" s="163">
        <f t="shared" si="37"/>
        <v>0</v>
      </c>
      <c r="AV37" s="163">
        <f t="shared" si="37"/>
        <v>0</v>
      </c>
      <c r="AW37" s="163">
        <f t="shared" si="37"/>
        <v>0</v>
      </c>
      <c r="AX37" s="163">
        <f t="shared" si="37"/>
        <v>0</v>
      </c>
      <c r="AY37" s="163">
        <f t="shared" si="37"/>
        <v>0</v>
      </c>
      <c r="AZ37" s="163">
        <f t="shared" si="37"/>
        <v>0</v>
      </c>
      <c r="BA37" s="163">
        <f t="shared" si="37"/>
        <v>0</v>
      </c>
      <c r="BB37" s="164">
        <f t="shared" si="37"/>
        <v>0</v>
      </c>
      <c r="BC37" s="170">
        <f t="shared" si="37"/>
        <v>0</v>
      </c>
      <c r="BD37" s="163">
        <f t="shared" si="37"/>
        <v>0</v>
      </c>
      <c r="BE37" s="163">
        <f t="shared" si="37"/>
        <v>0</v>
      </c>
      <c r="BF37" s="163">
        <f t="shared" si="37"/>
        <v>-271091</v>
      </c>
      <c r="BG37" s="163">
        <f t="shared" si="37"/>
        <v>-271091</v>
      </c>
      <c r="BH37" s="163">
        <f t="shared" si="37"/>
        <v>0</v>
      </c>
      <c r="BI37" s="163">
        <f t="shared" si="37"/>
        <v>0</v>
      </c>
      <c r="BJ37" s="163">
        <f t="shared" ref="BJ37:CM37" si="38">BJ36-BJ38</f>
        <v>0</v>
      </c>
      <c r="BK37" s="163">
        <f t="shared" si="38"/>
        <v>-75473</v>
      </c>
      <c r="BL37" s="164">
        <f t="shared" si="38"/>
        <v>-75473</v>
      </c>
      <c r="BM37" s="170">
        <f t="shared" si="38"/>
        <v>-271091</v>
      </c>
      <c r="BN37" s="163">
        <f t="shared" si="38"/>
        <v>-71355</v>
      </c>
      <c r="BO37" s="163">
        <f t="shared" si="38"/>
        <v>0</v>
      </c>
      <c r="BP37" s="163">
        <f t="shared" si="38"/>
        <v>0</v>
      </c>
      <c r="BQ37" s="163">
        <f t="shared" si="38"/>
        <v>-342446</v>
      </c>
      <c r="BR37" s="163">
        <f t="shared" si="38"/>
        <v>-75473</v>
      </c>
      <c r="BS37" s="163">
        <f t="shared" si="38"/>
        <v>-1598</v>
      </c>
      <c r="BT37" s="163">
        <f t="shared" si="38"/>
        <v>0</v>
      </c>
      <c r="BU37" s="163">
        <f t="shared" si="38"/>
        <v>0</v>
      </c>
      <c r="BV37" s="164">
        <f t="shared" si="38"/>
        <v>-77071</v>
      </c>
      <c r="BW37" s="170">
        <f t="shared" ref="BW37:CI37" si="39">BW36-BW38</f>
        <v>-342446</v>
      </c>
      <c r="BX37" s="163">
        <f t="shared" si="39"/>
        <v>-42462.119999999995</v>
      </c>
      <c r="BY37" s="163">
        <f t="shared" si="39"/>
        <v>-271092</v>
      </c>
      <c r="BZ37" s="163">
        <f t="shared" si="39"/>
        <v>0</v>
      </c>
      <c r="CA37" s="163">
        <f t="shared" si="39"/>
        <v>0</v>
      </c>
      <c r="CB37" s="163">
        <f t="shared" si="39"/>
        <v>0</v>
      </c>
      <c r="CC37" s="163">
        <f t="shared" si="39"/>
        <v>0</v>
      </c>
      <c r="CD37" s="163">
        <f t="shared" si="39"/>
        <v>-113816.12</v>
      </c>
      <c r="CE37" s="163">
        <f t="shared" si="39"/>
        <v>-77071</v>
      </c>
      <c r="CF37" s="163">
        <f t="shared" si="39"/>
        <v>25.099999999999454</v>
      </c>
      <c r="CG37" s="163">
        <f t="shared" si="39"/>
        <v>-80753</v>
      </c>
      <c r="CH37" s="163">
        <f t="shared" si="39"/>
        <v>0</v>
      </c>
      <c r="CI37" s="164">
        <f t="shared" si="39"/>
        <v>3707.0999999999981</v>
      </c>
      <c r="CJ37" s="170">
        <f t="shared" si="38"/>
        <v>-71355</v>
      </c>
      <c r="CK37" s="163">
        <f t="shared" si="38"/>
        <v>2231</v>
      </c>
      <c r="CL37" s="163">
        <f t="shared" si="38"/>
        <v>-42461.119999999995</v>
      </c>
      <c r="CM37" s="164">
        <f t="shared" si="38"/>
        <v>1476.0999999999981</v>
      </c>
      <c r="CN37" s="163">
        <f>CN36-CN38</f>
        <v>-603</v>
      </c>
      <c r="CO37" s="163">
        <f>CO36-CO38</f>
        <v>-201</v>
      </c>
      <c r="CP37" s="157">
        <f t="shared" si="32"/>
        <v>-41789.019999999997</v>
      </c>
      <c r="CQ37" s="171">
        <f>CQ36-CQ38</f>
        <v>-110107.92000000004</v>
      </c>
      <c r="CR37" s="157">
        <f t="shared" si="33"/>
        <v>1.099999999962165</v>
      </c>
    </row>
    <row r="38" spans="1:96" s="160" customFormat="1" ht="15">
      <c r="A38" s="1"/>
      <c r="B38" s="1"/>
      <c r="C38" s="12" t="str">
        <f>C29</f>
        <v>RSVA - Global Adjustment</v>
      </c>
      <c r="D38" s="13">
        <v>1589</v>
      </c>
      <c r="E38" s="170">
        <f>E29</f>
        <v>0</v>
      </c>
      <c r="F38" s="163">
        <f>F29</f>
        <v>0</v>
      </c>
      <c r="G38" s="163">
        <f t="shared" ref="G38:P38" si="40">G29</f>
        <v>0</v>
      </c>
      <c r="H38" s="163">
        <f t="shared" si="40"/>
        <v>0</v>
      </c>
      <c r="I38" s="163">
        <f t="shared" si="40"/>
        <v>0</v>
      </c>
      <c r="J38" s="163">
        <f t="shared" si="40"/>
        <v>0</v>
      </c>
      <c r="K38" s="163">
        <f t="shared" si="40"/>
        <v>0</v>
      </c>
      <c r="L38" s="163">
        <f>L29</f>
        <v>0</v>
      </c>
      <c r="M38" s="163">
        <f>M29</f>
        <v>0</v>
      </c>
      <c r="N38" s="164">
        <f t="shared" si="40"/>
        <v>0</v>
      </c>
      <c r="O38" s="170">
        <f t="shared" si="40"/>
        <v>0</v>
      </c>
      <c r="P38" s="163">
        <f t="shared" si="40"/>
        <v>0</v>
      </c>
      <c r="Q38" s="163">
        <f t="shared" ref="Q38:Z38" si="41">Q29</f>
        <v>0</v>
      </c>
      <c r="R38" s="163">
        <f t="shared" si="41"/>
        <v>0</v>
      </c>
      <c r="S38" s="163">
        <f t="shared" si="41"/>
        <v>0</v>
      </c>
      <c r="T38" s="163">
        <f t="shared" si="41"/>
        <v>0</v>
      </c>
      <c r="U38" s="163">
        <f t="shared" si="41"/>
        <v>0</v>
      </c>
      <c r="V38" s="163">
        <f t="shared" si="41"/>
        <v>0</v>
      </c>
      <c r="W38" s="163">
        <f t="shared" si="41"/>
        <v>0</v>
      </c>
      <c r="X38" s="164">
        <f t="shared" si="41"/>
        <v>0</v>
      </c>
      <c r="Y38" s="170">
        <f t="shared" si="41"/>
        <v>0</v>
      </c>
      <c r="Z38" s="163">
        <f t="shared" si="41"/>
        <v>0</v>
      </c>
      <c r="AA38" s="163">
        <f t="shared" ref="AA38:BB38" si="42">AA29</f>
        <v>0</v>
      </c>
      <c r="AB38" s="163">
        <f t="shared" si="42"/>
        <v>0</v>
      </c>
      <c r="AC38" s="163">
        <f t="shared" si="42"/>
        <v>0</v>
      </c>
      <c r="AD38" s="163">
        <f t="shared" si="42"/>
        <v>0</v>
      </c>
      <c r="AE38" s="163">
        <f t="shared" si="42"/>
        <v>0</v>
      </c>
      <c r="AF38" s="163">
        <f t="shared" si="42"/>
        <v>0</v>
      </c>
      <c r="AG38" s="163">
        <f t="shared" si="42"/>
        <v>0</v>
      </c>
      <c r="AH38" s="164">
        <f t="shared" si="42"/>
        <v>0</v>
      </c>
      <c r="AI38" s="170">
        <f t="shared" si="42"/>
        <v>0</v>
      </c>
      <c r="AJ38" s="163">
        <f t="shared" si="42"/>
        <v>0</v>
      </c>
      <c r="AK38" s="163">
        <f t="shared" si="42"/>
        <v>0</v>
      </c>
      <c r="AL38" s="163">
        <f t="shared" si="42"/>
        <v>0</v>
      </c>
      <c r="AM38" s="163">
        <f t="shared" si="42"/>
        <v>0</v>
      </c>
      <c r="AN38" s="163">
        <f t="shared" si="42"/>
        <v>0</v>
      </c>
      <c r="AO38" s="163">
        <f t="shared" si="42"/>
        <v>0</v>
      </c>
      <c r="AP38" s="163">
        <f>AP29</f>
        <v>0</v>
      </c>
      <c r="AQ38" s="163">
        <f>AQ29</f>
        <v>0</v>
      </c>
      <c r="AR38" s="164">
        <f>AR29</f>
        <v>0</v>
      </c>
      <c r="AS38" s="170">
        <f t="shared" si="42"/>
        <v>0</v>
      </c>
      <c r="AT38" s="163">
        <f t="shared" si="42"/>
        <v>0</v>
      </c>
      <c r="AU38" s="163">
        <f t="shared" si="42"/>
        <v>0</v>
      </c>
      <c r="AV38" s="163">
        <f t="shared" si="42"/>
        <v>0</v>
      </c>
      <c r="AW38" s="163">
        <f t="shared" si="42"/>
        <v>0</v>
      </c>
      <c r="AX38" s="163">
        <f t="shared" si="42"/>
        <v>0</v>
      </c>
      <c r="AY38" s="163">
        <f t="shared" si="42"/>
        <v>0</v>
      </c>
      <c r="AZ38" s="163">
        <f t="shared" si="42"/>
        <v>0</v>
      </c>
      <c r="BA38" s="163">
        <f t="shared" si="42"/>
        <v>0</v>
      </c>
      <c r="BB38" s="164">
        <f t="shared" si="42"/>
        <v>0</v>
      </c>
      <c r="BC38" s="170">
        <f t="shared" ref="BC38:BL38" si="43">BC29</f>
        <v>0</v>
      </c>
      <c r="BD38" s="163">
        <f t="shared" si="43"/>
        <v>0</v>
      </c>
      <c r="BE38" s="163">
        <f t="shared" si="43"/>
        <v>0</v>
      </c>
      <c r="BF38" s="163">
        <f t="shared" si="43"/>
        <v>-35115</v>
      </c>
      <c r="BG38" s="163">
        <f t="shared" si="43"/>
        <v>-35115</v>
      </c>
      <c r="BH38" s="163">
        <f t="shared" si="43"/>
        <v>0</v>
      </c>
      <c r="BI38" s="163">
        <f t="shared" si="43"/>
        <v>0</v>
      </c>
      <c r="BJ38" s="163">
        <f t="shared" si="43"/>
        <v>0</v>
      </c>
      <c r="BK38" s="163">
        <f t="shared" si="43"/>
        <v>-1590</v>
      </c>
      <c r="BL38" s="164">
        <f t="shared" si="43"/>
        <v>-1590</v>
      </c>
      <c r="BM38" s="170">
        <f t="shared" ref="BM38:BV38" si="44">BM29</f>
        <v>-35115</v>
      </c>
      <c r="BN38" s="163">
        <f t="shared" si="44"/>
        <v>44497</v>
      </c>
      <c r="BO38" s="163">
        <f t="shared" si="44"/>
        <v>0</v>
      </c>
      <c r="BP38" s="163">
        <f t="shared" si="44"/>
        <v>-350320</v>
      </c>
      <c r="BQ38" s="163">
        <f t="shared" si="44"/>
        <v>-340938</v>
      </c>
      <c r="BR38" s="163">
        <f t="shared" si="44"/>
        <v>-1590</v>
      </c>
      <c r="BS38" s="163">
        <f t="shared" si="44"/>
        <v>-853</v>
      </c>
      <c r="BT38" s="163">
        <f t="shared" si="44"/>
        <v>0</v>
      </c>
      <c r="BU38" s="163">
        <f t="shared" si="44"/>
        <v>0</v>
      </c>
      <c r="BV38" s="164">
        <f t="shared" si="44"/>
        <v>-2443</v>
      </c>
      <c r="BW38" s="170">
        <f t="shared" ref="BW38:CI38" si="45">BW29</f>
        <v>-340938</v>
      </c>
      <c r="BX38" s="163">
        <f t="shared" si="45"/>
        <v>-219719.76</v>
      </c>
      <c r="BY38" s="163">
        <f t="shared" si="45"/>
        <v>-35115</v>
      </c>
      <c r="BZ38" s="163">
        <f t="shared" si="45"/>
        <v>0</v>
      </c>
      <c r="CA38" s="163">
        <f t="shared" si="45"/>
        <v>0</v>
      </c>
      <c r="CB38" s="163">
        <f t="shared" si="45"/>
        <v>0</v>
      </c>
      <c r="CC38" s="163">
        <f t="shared" si="45"/>
        <v>0</v>
      </c>
      <c r="CD38" s="163">
        <f t="shared" si="45"/>
        <v>-525542.76</v>
      </c>
      <c r="CE38" s="163">
        <f t="shared" si="45"/>
        <v>-2443</v>
      </c>
      <c r="CF38" s="163">
        <f t="shared" si="45"/>
        <v>-6542.44</v>
      </c>
      <c r="CG38" s="163">
        <f t="shared" si="45"/>
        <v>-2276</v>
      </c>
      <c r="CH38" s="163">
        <f t="shared" si="45"/>
        <v>0</v>
      </c>
      <c r="CI38" s="164">
        <f t="shared" si="45"/>
        <v>-6709.4399999999987</v>
      </c>
      <c r="CJ38" s="170">
        <f t="shared" ref="CJ38:CO38" si="46">CJ29</f>
        <v>-305824</v>
      </c>
      <c r="CK38" s="163">
        <f t="shared" si="46"/>
        <v>-6162</v>
      </c>
      <c r="CL38" s="163">
        <f t="shared" si="46"/>
        <v>-219718.76</v>
      </c>
      <c r="CM38" s="164">
        <f t="shared" si="46"/>
        <v>-547.43999999999869</v>
      </c>
      <c r="CN38" s="163">
        <f t="shared" si="46"/>
        <v>-3238</v>
      </c>
      <c r="CO38" s="163">
        <f t="shared" si="46"/>
        <v>-1079</v>
      </c>
      <c r="CP38" s="157">
        <f t="shared" si="32"/>
        <v>-224583.2</v>
      </c>
      <c r="CQ38" s="171">
        <f>CQ29</f>
        <v>-532253.03</v>
      </c>
      <c r="CR38" s="157">
        <f t="shared" si="33"/>
        <v>-0.83000000007450581</v>
      </c>
    </row>
    <row r="39" spans="1:96" s="160" customFormat="1" ht="15">
      <c r="A39" s="1"/>
      <c r="B39" s="1"/>
      <c r="C39" s="12"/>
      <c r="D39" s="12"/>
      <c r="E39" s="170"/>
      <c r="F39" s="163"/>
      <c r="G39" s="163"/>
      <c r="H39" s="163"/>
      <c r="I39" s="163"/>
      <c r="J39" s="163"/>
      <c r="K39" s="163"/>
      <c r="L39" s="163"/>
      <c r="M39" s="163"/>
      <c r="N39" s="164"/>
      <c r="O39" s="170"/>
      <c r="P39" s="163"/>
      <c r="Q39" s="163"/>
      <c r="R39" s="163"/>
      <c r="S39" s="163"/>
      <c r="T39" s="163"/>
      <c r="U39" s="163"/>
      <c r="V39" s="163"/>
      <c r="W39" s="163"/>
      <c r="X39" s="164"/>
      <c r="Y39" s="170"/>
      <c r="Z39" s="163"/>
      <c r="AA39" s="163"/>
      <c r="AB39" s="163"/>
      <c r="AC39" s="163"/>
      <c r="AD39" s="163"/>
      <c r="AE39" s="163"/>
      <c r="AF39" s="163"/>
      <c r="AG39" s="163"/>
      <c r="AH39" s="164"/>
      <c r="AI39" s="170"/>
      <c r="AJ39" s="163"/>
      <c r="AK39" s="163"/>
      <c r="AL39" s="163"/>
      <c r="AM39" s="163"/>
      <c r="AN39" s="163"/>
      <c r="AO39" s="163"/>
      <c r="AP39" s="163"/>
      <c r="AQ39" s="163"/>
      <c r="AR39" s="164"/>
      <c r="AS39" s="170"/>
      <c r="AT39" s="163"/>
      <c r="AU39" s="163"/>
      <c r="AV39" s="163"/>
      <c r="AW39" s="163"/>
      <c r="AX39" s="163"/>
      <c r="AY39" s="163"/>
      <c r="AZ39" s="163"/>
      <c r="BA39" s="163"/>
      <c r="BB39" s="164"/>
      <c r="BC39" s="170"/>
      <c r="BD39" s="163"/>
      <c r="BE39" s="163"/>
      <c r="BF39" s="163"/>
      <c r="BG39" s="163"/>
      <c r="BH39" s="163"/>
      <c r="BI39" s="163"/>
      <c r="BJ39" s="163"/>
      <c r="BK39" s="163"/>
      <c r="BL39" s="164"/>
      <c r="BM39" s="170"/>
      <c r="BN39" s="163"/>
      <c r="BO39" s="163"/>
      <c r="BP39" s="163"/>
      <c r="BQ39" s="163"/>
      <c r="BR39" s="163"/>
      <c r="BS39" s="163"/>
      <c r="BT39" s="163"/>
      <c r="BU39" s="163"/>
      <c r="BV39" s="164"/>
      <c r="BW39" s="170"/>
      <c r="BX39" s="163"/>
      <c r="BY39" s="163"/>
      <c r="BZ39" s="163"/>
      <c r="CA39" s="163"/>
      <c r="CB39" s="163"/>
      <c r="CC39" s="163"/>
      <c r="CD39" s="163"/>
      <c r="CE39" s="163"/>
      <c r="CF39" s="163"/>
      <c r="CG39" s="163"/>
      <c r="CH39" s="163"/>
      <c r="CI39" s="164"/>
      <c r="CJ39" s="170"/>
      <c r="CK39" s="163"/>
      <c r="CL39" s="163"/>
      <c r="CM39" s="164"/>
      <c r="CN39" s="156"/>
      <c r="CO39" s="156"/>
      <c r="CP39" s="157"/>
      <c r="CQ39" s="158"/>
      <c r="CR39" s="157"/>
    </row>
    <row r="40" spans="1:96" s="160" customFormat="1" ht="35.25" customHeight="1" thickBot="1">
      <c r="A40" s="1"/>
      <c r="B40" s="1"/>
      <c r="C40" s="58" t="s">
        <v>61</v>
      </c>
      <c r="D40" s="12"/>
      <c r="E40" s="170"/>
      <c r="F40" s="163"/>
      <c r="G40" s="163"/>
      <c r="H40" s="163"/>
      <c r="I40" s="163"/>
      <c r="J40" s="163"/>
      <c r="K40" s="163"/>
      <c r="L40" s="163"/>
      <c r="M40" s="163"/>
      <c r="N40" s="164"/>
      <c r="O40" s="170"/>
      <c r="P40" s="163"/>
      <c r="Q40" s="163"/>
      <c r="R40" s="163"/>
      <c r="S40" s="163"/>
      <c r="T40" s="163"/>
      <c r="U40" s="163"/>
      <c r="V40" s="163"/>
      <c r="W40" s="163"/>
      <c r="X40" s="164"/>
      <c r="Y40" s="170"/>
      <c r="Z40" s="163"/>
      <c r="AA40" s="163"/>
      <c r="AB40" s="163"/>
      <c r="AC40" s="163"/>
      <c r="AD40" s="163"/>
      <c r="AE40" s="163"/>
      <c r="AF40" s="163"/>
      <c r="AG40" s="163"/>
      <c r="AH40" s="164"/>
      <c r="AI40" s="170"/>
      <c r="AJ40" s="163"/>
      <c r="AK40" s="163"/>
      <c r="AL40" s="163"/>
      <c r="AM40" s="163"/>
      <c r="AN40" s="163"/>
      <c r="AO40" s="163"/>
      <c r="AP40" s="163"/>
      <c r="AQ40" s="163"/>
      <c r="AR40" s="164"/>
      <c r="AS40" s="170"/>
      <c r="AT40" s="163"/>
      <c r="AU40" s="163"/>
      <c r="AV40" s="163"/>
      <c r="AW40" s="163"/>
      <c r="AX40" s="163"/>
      <c r="AY40" s="163"/>
      <c r="AZ40" s="163"/>
      <c r="BA40" s="163"/>
      <c r="BB40" s="164"/>
      <c r="BC40" s="170"/>
      <c r="BD40" s="163"/>
      <c r="BE40" s="163"/>
      <c r="BF40" s="163"/>
      <c r="BG40" s="163"/>
      <c r="BH40" s="163"/>
      <c r="BI40" s="163"/>
      <c r="BJ40" s="163"/>
      <c r="BK40" s="163"/>
      <c r="BL40" s="164"/>
      <c r="BM40" s="170"/>
      <c r="BN40" s="163"/>
      <c r="BO40" s="163"/>
      <c r="BP40" s="163"/>
      <c r="BQ40" s="163"/>
      <c r="BR40" s="163"/>
      <c r="BS40" s="163"/>
      <c r="BT40" s="163"/>
      <c r="BU40" s="163"/>
      <c r="BV40" s="164"/>
      <c r="BW40" s="170"/>
      <c r="BX40" s="163"/>
      <c r="BY40" s="163"/>
      <c r="BZ40" s="163"/>
      <c r="CA40" s="163"/>
      <c r="CB40" s="163"/>
      <c r="CC40" s="163"/>
      <c r="CD40" s="163"/>
      <c r="CE40" s="163"/>
      <c r="CF40" s="163"/>
      <c r="CG40" s="163"/>
      <c r="CH40" s="163"/>
      <c r="CI40" s="164"/>
      <c r="CJ40" s="170"/>
      <c r="CK40" s="163"/>
      <c r="CL40" s="163"/>
      <c r="CM40" s="164"/>
      <c r="CN40" s="156"/>
      <c r="CO40" s="156"/>
      <c r="CP40" s="157"/>
      <c r="CQ40" s="158"/>
      <c r="CR40" s="157"/>
    </row>
    <row r="41" spans="1:96" s="160" customFormat="1" ht="15" thickBot="1">
      <c r="A41" s="1">
        <v>11</v>
      </c>
      <c r="B41" s="1"/>
      <c r="C41" s="5" t="s">
        <v>14</v>
      </c>
      <c r="D41" s="8">
        <v>1508</v>
      </c>
      <c r="E41" s="161"/>
      <c r="F41" s="162">
        <v>3856</v>
      </c>
      <c r="G41" s="162"/>
      <c r="H41" s="162"/>
      <c r="I41" s="163">
        <f t="shared" ref="I41:I61" si="47">E41+F41-G41+H41</f>
        <v>3856</v>
      </c>
      <c r="J41" s="162"/>
      <c r="K41" s="162">
        <v>145.15</v>
      </c>
      <c r="L41" s="162"/>
      <c r="M41" s="162"/>
      <c r="N41" s="164">
        <f t="shared" ref="N41:N61" si="48">J41+K41-L41+M41</f>
        <v>145.15</v>
      </c>
      <c r="O41" s="165">
        <f t="shared" ref="O41:O49" si="49">I41</f>
        <v>3856</v>
      </c>
      <c r="P41" s="162">
        <v>3058</v>
      </c>
      <c r="Q41" s="162"/>
      <c r="R41" s="162"/>
      <c r="S41" s="163">
        <f t="shared" ref="S41:S61" si="50">O41+P41-Q41+R41</f>
        <v>6914</v>
      </c>
      <c r="T41" s="166">
        <f t="shared" ref="T41:T61" si="51">N41</f>
        <v>145.15</v>
      </c>
      <c r="U41" s="162">
        <v>289.58</v>
      </c>
      <c r="V41" s="162"/>
      <c r="W41" s="162"/>
      <c r="X41" s="164">
        <f t="shared" ref="X41:X61" si="52">T41+U41-V41+W41</f>
        <v>434.73</v>
      </c>
      <c r="Y41" s="165">
        <f t="shared" ref="Y41:Y49" si="53">S41</f>
        <v>6914</v>
      </c>
      <c r="Z41" s="162"/>
      <c r="AA41" s="162"/>
      <c r="AB41" s="162"/>
      <c r="AC41" s="163">
        <f t="shared" ref="AC41:AC61" si="54">Y41+Z41-AA41+AB41</f>
        <v>6914</v>
      </c>
      <c r="AD41" s="166">
        <f t="shared" ref="AD41:AD49" si="55">X41</f>
        <v>434.73</v>
      </c>
      <c r="AE41" s="162">
        <v>326.86</v>
      </c>
      <c r="AF41" s="162"/>
      <c r="AG41" s="162"/>
      <c r="AH41" s="164">
        <f t="shared" ref="AH41:AH61" si="56">AD41+AE41-AF41+AG41</f>
        <v>761.59</v>
      </c>
      <c r="AI41" s="165">
        <f t="shared" ref="AI41:AI49" si="57">AC41</f>
        <v>6914</v>
      </c>
      <c r="AJ41" s="162"/>
      <c r="AK41" s="162"/>
      <c r="AL41" s="162"/>
      <c r="AM41" s="163">
        <f t="shared" ref="AM41:AM61" si="58">AI41+AJ41-AK41+AL41</f>
        <v>6914</v>
      </c>
      <c r="AN41" s="166">
        <f t="shared" ref="AN41:AN49" si="59">AH41</f>
        <v>761.59</v>
      </c>
      <c r="AO41" s="162">
        <v>275.18</v>
      </c>
      <c r="AP41" s="162"/>
      <c r="AQ41" s="162"/>
      <c r="AR41" s="164">
        <f t="shared" ref="AR41:AR61" si="60">AN41+AO41-AP41+AQ41</f>
        <v>1036.77</v>
      </c>
      <c r="AS41" s="165">
        <f t="shared" ref="AS41:AS49" si="61">AM41</f>
        <v>6914</v>
      </c>
      <c r="AT41" s="162"/>
      <c r="AU41" s="162"/>
      <c r="AV41" s="162"/>
      <c r="AW41" s="163">
        <f t="shared" ref="AW41:AW61" si="62">AS41+AT41-AU41+AV41</f>
        <v>6914</v>
      </c>
      <c r="AX41" s="166">
        <f t="shared" ref="AX41:AX56" si="63">AR41</f>
        <v>1036.77</v>
      </c>
      <c r="AY41" s="162">
        <v>78.650000000000006</v>
      </c>
      <c r="AZ41" s="162"/>
      <c r="BA41" s="162"/>
      <c r="BB41" s="164">
        <f t="shared" ref="BB41:BB61" si="64">AX41+AY41-AZ41+BA41</f>
        <v>1115.42</v>
      </c>
      <c r="BC41" s="165">
        <f>AW41</f>
        <v>6914</v>
      </c>
      <c r="BD41" s="162"/>
      <c r="BE41" s="162"/>
      <c r="BF41" s="162"/>
      <c r="BG41" s="163">
        <f t="shared" ref="BG41:BG61" si="65">BC41+BD41-BE41+SUM(BF41:BF41)</f>
        <v>6914</v>
      </c>
      <c r="BH41" s="166">
        <f t="shared" ref="BH41:BH61" si="66">BB41</f>
        <v>1115.42</v>
      </c>
      <c r="BI41" s="162">
        <v>55.14</v>
      </c>
      <c r="BJ41" s="162"/>
      <c r="BK41" s="162"/>
      <c r="BL41" s="164">
        <f t="shared" ref="BL41:BL61" si="67">BH41+BI41-BJ41+BK41</f>
        <v>1170.5600000000002</v>
      </c>
      <c r="BM41" s="165">
        <f t="shared" ref="BM41:BM46" si="68">BG41</f>
        <v>6914</v>
      </c>
      <c r="BN41" s="162"/>
      <c r="BO41" s="162"/>
      <c r="BP41" s="162"/>
      <c r="BQ41" s="163">
        <f t="shared" ref="BQ41:BQ61" si="69">BM41+BN41-BO41+SUM(BP41:BP41)</f>
        <v>6914</v>
      </c>
      <c r="BR41" s="166">
        <f t="shared" ref="BR41:BR61" si="70">BL41</f>
        <v>1170.5600000000002</v>
      </c>
      <c r="BS41" s="162">
        <v>113.08</v>
      </c>
      <c r="BT41" s="162"/>
      <c r="BU41" s="162"/>
      <c r="BV41" s="164">
        <f t="shared" ref="BV41:BV46" si="71">BR41+BS41-BT41+BU41</f>
        <v>1283.6400000000001</v>
      </c>
      <c r="BW41" s="165">
        <f t="shared" ref="BW41:BW57" si="72">BQ41</f>
        <v>6914</v>
      </c>
      <c r="BX41" s="162"/>
      <c r="BY41" s="162"/>
      <c r="BZ41" s="162"/>
      <c r="CA41" s="162"/>
      <c r="CB41" s="162"/>
      <c r="CC41" s="162"/>
      <c r="CD41" s="163">
        <f t="shared" ref="CD41:CD46" si="73">BW41+BX41-BY41+SUM(BZ41:CC41)</f>
        <v>6914</v>
      </c>
      <c r="CE41" s="166">
        <f t="shared" ref="CE41:CE46" si="74">BV41</f>
        <v>1283.6400000000001</v>
      </c>
      <c r="CF41" s="162">
        <v>90.2</v>
      </c>
      <c r="CG41" s="162"/>
      <c r="CH41" s="162"/>
      <c r="CI41" s="164">
        <f t="shared" ref="CI41:CI56" si="75">CE41+CF41-CG41+CH41</f>
        <v>1373.8400000000001</v>
      </c>
      <c r="CJ41" s="161"/>
      <c r="CK41" s="162"/>
      <c r="CL41" s="166">
        <f>CD41-CJ41</f>
        <v>6914</v>
      </c>
      <c r="CM41" s="167">
        <f>CI41-CK41</f>
        <v>1373.8400000000001</v>
      </c>
      <c r="CN41" s="168">
        <v>122</v>
      </c>
      <c r="CO41" s="162">
        <v>41</v>
      </c>
      <c r="CP41" s="157">
        <f t="shared" si="32"/>
        <v>8450.84</v>
      </c>
      <c r="CQ41" s="169">
        <v>8288</v>
      </c>
      <c r="CR41" s="157">
        <f t="shared" si="33"/>
        <v>0.15999999999985448</v>
      </c>
    </row>
    <row r="42" spans="1:96" s="160" customFormat="1" ht="15" thickBot="1">
      <c r="A42" s="1">
        <v>12</v>
      </c>
      <c r="B42" s="1"/>
      <c r="C42" s="5" t="s">
        <v>15</v>
      </c>
      <c r="D42" s="8">
        <v>1508</v>
      </c>
      <c r="E42" s="161"/>
      <c r="F42" s="162"/>
      <c r="G42" s="162"/>
      <c r="H42" s="162"/>
      <c r="I42" s="163">
        <f t="shared" si="47"/>
        <v>0</v>
      </c>
      <c r="J42" s="162"/>
      <c r="K42" s="162"/>
      <c r="L42" s="162"/>
      <c r="M42" s="162"/>
      <c r="N42" s="164">
        <f t="shared" si="48"/>
        <v>0</v>
      </c>
      <c r="O42" s="165">
        <f t="shared" si="49"/>
        <v>0</v>
      </c>
      <c r="P42" s="162"/>
      <c r="Q42" s="162"/>
      <c r="R42" s="162"/>
      <c r="S42" s="163">
        <f t="shared" si="50"/>
        <v>0</v>
      </c>
      <c r="T42" s="166">
        <f t="shared" si="51"/>
        <v>0</v>
      </c>
      <c r="U42" s="162"/>
      <c r="V42" s="162"/>
      <c r="W42" s="162"/>
      <c r="X42" s="164">
        <f t="shared" si="52"/>
        <v>0</v>
      </c>
      <c r="Y42" s="165">
        <f t="shared" si="53"/>
        <v>0</v>
      </c>
      <c r="Z42" s="162"/>
      <c r="AA42" s="162"/>
      <c r="AB42" s="162"/>
      <c r="AC42" s="163">
        <f t="shared" si="54"/>
        <v>0</v>
      </c>
      <c r="AD42" s="166">
        <f t="shared" si="55"/>
        <v>0</v>
      </c>
      <c r="AE42" s="162"/>
      <c r="AF42" s="162"/>
      <c r="AG42" s="162"/>
      <c r="AH42" s="164">
        <f t="shared" si="56"/>
        <v>0</v>
      </c>
      <c r="AI42" s="165">
        <f t="shared" si="57"/>
        <v>0</v>
      </c>
      <c r="AJ42" s="162"/>
      <c r="AK42" s="162"/>
      <c r="AL42" s="162"/>
      <c r="AM42" s="163">
        <f t="shared" si="58"/>
        <v>0</v>
      </c>
      <c r="AN42" s="166">
        <f t="shared" si="59"/>
        <v>0</v>
      </c>
      <c r="AO42" s="162"/>
      <c r="AP42" s="162"/>
      <c r="AQ42" s="162"/>
      <c r="AR42" s="164">
        <f t="shared" si="60"/>
        <v>0</v>
      </c>
      <c r="AS42" s="165">
        <f t="shared" si="61"/>
        <v>0</v>
      </c>
      <c r="AT42" s="162"/>
      <c r="AU42" s="162"/>
      <c r="AV42" s="162"/>
      <c r="AW42" s="163">
        <f t="shared" si="62"/>
        <v>0</v>
      </c>
      <c r="AX42" s="166">
        <f t="shared" si="63"/>
        <v>0</v>
      </c>
      <c r="AY42" s="162"/>
      <c r="AZ42" s="162"/>
      <c r="BA42" s="162"/>
      <c r="BB42" s="164">
        <f t="shared" si="64"/>
        <v>0</v>
      </c>
      <c r="BC42" s="165">
        <f t="shared" ref="BC42:BC56" si="76">AW42</f>
        <v>0</v>
      </c>
      <c r="BD42" s="162"/>
      <c r="BE42" s="162"/>
      <c r="BF42" s="162"/>
      <c r="BG42" s="163">
        <f t="shared" si="65"/>
        <v>0</v>
      </c>
      <c r="BH42" s="166">
        <f t="shared" si="66"/>
        <v>0</v>
      </c>
      <c r="BI42" s="162"/>
      <c r="BJ42" s="162"/>
      <c r="BK42" s="162"/>
      <c r="BL42" s="164">
        <f t="shared" si="67"/>
        <v>0</v>
      </c>
      <c r="BM42" s="165">
        <f t="shared" si="68"/>
        <v>0</v>
      </c>
      <c r="BN42" s="162"/>
      <c r="BO42" s="162"/>
      <c r="BP42" s="162"/>
      <c r="BQ42" s="163">
        <f t="shared" si="69"/>
        <v>0</v>
      </c>
      <c r="BR42" s="166">
        <f t="shared" si="70"/>
        <v>0</v>
      </c>
      <c r="BS42" s="162"/>
      <c r="BT42" s="162"/>
      <c r="BU42" s="162"/>
      <c r="BV42" s="164">
        <f t="shared" si="71"/>
        <v>0</v>
      </c>
      <c r="BW42" s="165">
        <f t="shared" si="72"/>
        <v>0</v>
      </c>
      <c r="BX42" s="162"/>
      <c r="BY42" s="162"/>
      <c r="BZ42" s="162"/>
      <c r="CA42" s="162"/>
      <c r="CB42" s="162"/>
      <c r="CC42" s="162"/>
      <c r="CD42" s="163">
        <f t="shared" si="73"/>
        <v>0</v>
      </c>
      <c r="CE42" s="166">
        <f t="shared" si="74"/>
        <v>0</v>
      </c>
      <c r="CF42" s="162"/>
      <c r="CG42" s="162"/>
      <c r="CH42" s="162"/>
      <c r="CI42" s="164">
        <f t="shared" si="75"/>
        <v>0</v>
      </c>
      <c r="CJ42" s="161"/>
      <c r="CK42" s="162"/>
      <c r="CL42" s="166">
        <f t="shared" ref="CL42:CL61" si="77">CD42-CJ42</f>
        <v>0</v>
      </c>
      <c r="CM42" s="167">
        <f t="shared" ref="CM42:CM61" si="78">CI42-CK42</f>
        <v>0</v>
      </c>
      <c r="CN42" s="168"/>
      <c r="CO42" s="162"/>
      <c r="CP42" s="157">
        <f t="shared" si="32"/>
        <v>0</v>
      </c>
      <c r="CQ42" s="169"/>
      <c r="CR42" s="157">
        <f t="shared" si="33"/>
        <v>0</v>
      </c>
    </row>
    <row r="43" spans="1:96" s="160" customFormat="1" ht="15" thickBot="1">
      <c r="A43" s="1">
        <v>13</v>
      </c>
      <c r="B43" s="1"/>
      <c r="C43" s="5" t="s">
        <v>67</v>
      </c>
      <c r="D43" s="8">
        <v>1508</v>
      </c>
      <c r="E43" s="161"/>
      <c r="F43" s="162"/>
      <c r="G43" s="162"/>
      <c r="H43" s="162"/>
      <c r="I43" s="163">
        <f t="shared" si="47"/>
        <v>0</v>
      </c>
      <c r="J43" s="162"/>
      <c r="K43" s="162"/>
      <c r="L43" s="162"/>
      <c r="M43" s="162"/>
      <c r="N43" s="164">
        <f t="shared" si="48"/>
        <v>0</v>
      </c>
      <c r="O43" s="165">
        <f t="shared" si="49"/>
        <v>0</v>
      </c>
      <c r="P43" s="162"/>
      <c r="Q43" s="162"/>
      <c r="R43" s="162"/>
      <c r="S43" s="163">
        <f t="shared" si="50"/>
        <v>0</v>
      </c>
      <c r="T43" s="166">
        <f t="shared" si="51"/>
        <v>0</v>
      </c>
      <c r="U43" s="162"/>
      <c r="V43" s="162"/>
      <c r="W43" s="162"/>
      <c r="X43" s="164">
        <f t="shared" si="52"/>
        <v>0</v>
      </c>
      <c r="Y43" s="165">
        <f t="shared" si="53"/>
        <v>0</v>
      </c>
      <c r="Z43" s="162"/>
      <c r="AA43" s="162"/>
      <c r="AB43" s="162"/>
      <c r="AC43" s="163">
        <f t="shared" si="54"/>
        <v>0</v>
      </c>
      <c r="AD43" s="166">
        <f t="shared" si="55"/>
        <v>0</v>
      </c>
      <c r="AE43" s="162"/>
      <c r="AF43" s="162"/>
      <c r="AG43" s="162"/>
      <c r="AH43" s="164">
        <f t="shared" si="56"/>
        <v>0</v>
      </c>
      <c r="AI43" s="165">
        <f t="shared" si="57"/>
        <v>0</v>
      </c>
      <c r="AJ43" s="162"/>
      <c r="AK43" s="162"/>
      <c r="AL43" s="162"/>
      <c r="AM43" s="163">
        <f t="shared" si="58"/>
        <v>0</v>
      </c>
      <c r="AN43" s="166">
        <f t="shared" si="59"/>
        <v>0</v>
      </c>
      <c r="AO43" s="162"/>
      <c r="AP43" s="162"/>
      <c r="AQ43" s="162"/>
      <c r="AR43" s="164">
        <f t="shared" si="60"/>
        <v>0</v>
      </c>
      <c r="AS43" s="165">
        <f t="shared" si="61"/>
        <v>0</v>
      </c>
      <c r="AT43" s="162"/>
      <c r="AU43" s="162"/>
      <c r="AV43" s="162"/>
      <c r="AW43" s="163">
        <f t="shared" si="62"/>
        <v>0</v>
      </c>
      <c r="AX43" s="166">
        <f t="shared" si="63"/>
        <v>0</v>
      </c>
      <c r="AY43" s="162"/>
      <c r="AZ43" s="162"/>
      <c r="BA43" s="162"/>
      <c r="BB43" s="164">
        <f t="shared" si="64"/>
        <v>0</v>
      </c>
      <c r="BC43" s="165">
        <f t="shared" si="76"/>
        <v>0</v>
      </c>
      <c r="BD43" s="162">
        <v>331.51</v>
      </c>
      <c r="BE43" s="162"/>
      <c r="BF43" s="162"/>
      <c r="BG43" s="163">
        <f t="shared" si="65"/>
        <v>331.51</v>
      </c>
      <c r="BH43" s="166">
        <f t="shared" si="66"/>
        <v>0</v>
      </c>
      <c r="BI43" s="162">
        <v>2.58</v>
      </c>
      <c r="BJ43" s="162"/>
      <c r="BK43" s="162"/>
      <c r="BL43" s="164">
        <f t="shared" si="67"/>
        <v>2.58</v>
      </c>
      <c r="BM43" s="165">
        <f t="shared" si="68"/>
        <v>331.51</v>
      </c>
      <c r="BN43" s="162">
        <v>15000</v>
      </c>
      <c r="BO43" s="162"/>
      <c r="BP43" s="162"/>
      <c r="BQ43" s="163">
        <f t="shared" si="69"/>
        <v>15331.51</v>
      </c>
      <c r="BR43" s="166">
        <f t="shared" si="70"/>
        <v>2.58</v>
      </c>
      <c r="BS43" s="162">
        <v>4.87</v>
      </c>
      <c r="BT43" s="162"/>
      <c r="BU43" s="162"/>
      <c r="BV43" s="164">
        <f t="shared" si="71"/>
        <v>7.45</v>
      </c>
      <c r="BW43" s="165">
        <f t="shared" si="72"/>
        <v>15331.51</v>
      </c>
      <c r="BX43" s="162">
        <v>11000</v>
      </c>
      <c r="BY43" s="162"/>
      <c r="BZ43" s="162"/>
      <c r="CA43" s="162"/>
      <c r="CB43" s="162"/>
      <c r="CC43" s="162"/>
      <c r="CD43" s="163">
        <f t="shared" si="73"/>
        <v>26331.510000000002</v>
      </c>
      <c r="CE43" s="166">
        <f t="shared" si="74"/>
        <v>7.45</v>
      </c>
      <c r="CF43" s="162">
        <v>320.92</v>
      </c>
      <c r="CG43" s="162"/>
      <c r="CH43" s="162"/>
      <c r="CI43" s="164">
        <f t="shared" si="75"/>
        <v>328.37</v>
      </c>
      <c r="CJ43" s="161"/>
      <c r="CK43" s="162"/>
      <c r="CL43" s="166">
        <f t="shared" si="77"/>
        <v>26331.510000000002</v>
      </c>
      <c r="CM43" s="167">
        <f t="shared" si="78"/>
        <v>328.37</v>
      </c>
      <c r="CN43" s="168">
        <v>392</v>
      </c>
      <c r="CO43" s="162">
        <v>131</v>
      </c>
      <c r="CP43" s="157">
        <f t="shared" si="32"/>
        <v>27182.880000000001</v>
      </c>
      <c r="CQ43" s="169">
        <v>26660</v>
      </c>
      <c r="CR43" s="157">
        <f t="shared" si="33"/>
        <v>0.11999999999898137</v>
      </c>
    </row>
    <row r="44" spans="1:96" s="160" customFormat="1" ht="15" thickBot="1">
      <c r="A44" s="1">
        <v>14</v>
      </c>
      <c r="B44" s="1"/>
      <c r="C44" s="5" t="s">
        <v>68</v>
      </c>
      <c r="D44" s="8">
        <v>1508</v>
      </c>
      <c r="E44" s="172"/>
      <c r="F44" s="173"/>
      <c r="G44" s="173"/>
      <c r="H44" s="173"/>
      <c r="I44" s="163"/>
      <c r="J44" s="173"/>
      <c r="K44" s="173"/>
      <c r="L44" s="173"/>
      <c r="M44" s="173"/>
      <c r="N44" s="164"/>
      <c r="O44" s="165"/>
      <c r="P44" s="173"/>
      <c r="Q44" s="173"/>
      <c r="R44" s="173"/>
      <c r="S44" s="163"/>
      <c r="T44" s="166"/>
      <c r="U44" s="173"/>
      <c r="V44" s="173"/>
      <c r="W44" s="173"/>
      <c r="X44" s="164"/>
      <c r="Y44" s="165"/>
      <c r="Z44" s="173"/>
      <c r="AA44" s="173"/>
      <c r="AB44" s="173"/>
      <c r="AC44" s="163"/>
      <c r="AD44" s="166"/>
      <c r="AE44" s="173"/>
      <c r="AF44" s="173"/>
      <c r="AG44" s="173"/>
      <c r="AH44" s="164"/>
      <c r="AI44" s="165"/>
      <c r="AJ44" s="173"/>
      <c r="AK44" s="173"/>
      <c r="AL44" s="173"/>
      <c r="AM44" s="163"/>
      <c r="AN44" s="166"/>
      <c r="AO44" s="173"/>
      <c r="AP44" s="173"/>
      <c r="AQ44" s="173"/>
      <c r="AR44" s="164"/>
      <c r="AS44" s="165">
        <f t="shared" si="61"/>
        <v>0</v>
      </c>
      <c r="AT44" s="162"/>
      <c r="AU44" s="162"/>
      <c r="AV44" s="162"/>
      <c r="AW44" s="163">
        <f>AS44+AT44-AU44+AV44</f>
        <v>0</v>
      </c>
      <c r="AX44" s="166">
        <f>AR44</f>
        <v>0</v>
      </c>
      <c r="AY44" s="162"/>
      <c r="AZ44" s="162"/>
      <c r="BA44" s="162"/>
      <c r="BB44" s="164">
        <f>AX44+AY44-AZ44+BA44</f>
        <v>0</v>
      </c>
      <c r="BC44" s="165">
        <f>AW44</f>
        <v>0</v>
      </c>
      <c r="BD44" s="162"/>
      <c r="BE44" s="162"/>
      <c r="BF44" s="162"/>
      <c r="BG44" s="163">
        <f t="shared" si="65"/>
        <v>0</v>
      </c>
      <c r="BH44" s="166">
        <f t="shared" si="66"/>
        <v>0</v>
      </c>
      <c r="BI44" s="162"/>
      <c r="BJ44" s="162"/>
      <c r="BK44" s="162"/>
      <c r="BL44" s="164">
        <f>BH44+BI44-BJ44+BK44</f>
        <v>0</v>
      </c>
      <c r="BM44" s="165">
        <f t="shared" si="68"/>
        <v>0</v>
      </c>
      <c r="BN44" s="162"/>
      <c r="BO44" s="162"/>
      <c r="BP44" s="162"/>
      <c r="BQ44" s="163">
        <f t="shared" si="69"/>
        <v>0</v>
      </c>
      <c r="BR44" s="166">
        <f t="shared" si="70"/>
        <v>0</v>
      </c>
      <c r="BS44" s="162"/>
      <c r="BT44" s="162"/>
      <c r="BU44" s="162"/>
      <c r="BV44" s="164">
        <f t="shared" si="71"/>
        <v>0</v>
      </c>
      <c r="BW44" s="165">
        <f t="shared" si="72"/>
        <v>0</v>
      </c>
      <c r="BX44" s="162"/>
      <c r="BY44" s="162"/>
      <c r="BZ44" s="162"/>
      <c r="CA44" s="162"/>
      <c r="CB44" s="162"/>
      <c r="CC44" s="162"/>
      <c r="CD44" s="163">
        <f t="shared" si="73"/>
        <v>0</v>
      </c>
      <c r="CE44" s="166">
        <f t="shared" si="74"/>
        <v>0</v>
      </c>
      <c r="CF44" s="162"/>
      <c r="CG44" s="162"/>
      <c r="CH44" s="162"/>
      <c r="CI44" s="164">
        <f t="shared" si="75"/>
        <v>0</v>
      </c>
      <c r="CJ44" s="161"/>
      <c r="CK44" s="162"/>
      <c r="CL44" s="166">
        <f t="shared" si="77"/>
        <v>0</v>
      </c>
      <c r="CM44" s="167">
        <f t="shared" si="78"/>
        <v>0</v>
      </c>
      <c r="CN44" s="168"/>
      <c r="CO44" s="162"/>
      <c r="CP44" s="157">
        <f t="shared" si="32"/>
        <v>0</v>
      </c>
      <c r="CQ44" s="169"/>
      <c r="CR44" s="157">
        <f t="shared" si="33"/>
        <v>0</v>
      </c>
    </row>
    <row r="45" spans="1:96" s="160" customFormat="1" ht="31.5" thickBot="1">
      <c r="A45" s="1">
        <v>15</v>
      </c>
      <c r="B45" s="1"/>
      <c r="C45" s="33" t="s">
        <v>107</v>
      </c>
      <c r="D45" s="8">
        <v>1508</v>
      </c>
      <c r="E45" s="172"/>
      <c r="F45" s="173"/>
      <c r="G45" s="173"/>
      <c r="H45" s="173"/>
      <c r="I45" s="163"/>
      <c r="J45" s="173"/>
      <c r="K45" s="173"/>
      <c r="L45" s="173"/>
      <c r="M45" s="173"/>
      <c r="N45" s="164"/>
      <c r="O45" s="165"/>
      <c r="P45" s="173"/>
      <c r="Q45" s="173"/>
      <c r="R45" s="173"/>
      <c r="S45" s="163"/>
      <c r="T45" s="166"/>
      <c r="U45" s="173"/>
      <c r="V45" s="173"/>
      <c r="W45" s="173"/>
      <c r="X45" s="164"/>
      <c r="Y45" s="165"/>
      <c r="Z45" s="173"/>
      <c r="AA45" s="173"/>
      <c r="AB45" s="173"/>
      <c r="AC45" s="163"/>
      <c r="AD45" s="166"/>
      <c r="AE45" s="173"/>
      <c r="AF45" s="173"/>
      <c r="AG45" s="173"/>
      <c r="AH45" s="164"/>
      <c r="AI45" s="165"/>
      <c r="AJ45" s="173"/>
      <c r="AK45" s="173"/>
      <c r="AL45" s="173"/>
      <c r="AM45" s="163"/>
      <c r="AN45" s="166"/>
      <c r="AO45" s="173"/>
      <c r="AP45" s="173"/>
      <c r="AQ45" s="173"/>
      <c r="AR45" s="164"/>
      <c r="AS45" s="170"/>
      <c r="AT45" s="173"/>
      <c r="AU45" s="173"/>
      <c r="AV45" s="173"/>
      <c r="AW45" s="163"/>
      <c r="AX45" s="166"/>
      <c r="AY45" s="173"/>
      <c r="AZ45" s="173"/>
      <c r="BA45" s="173"/>
      <c r="BB45" s="164"/>
      <c r="BC45" s="165"/>
      <c r="BD45" s="173"/>
      <c r="BE45" s="173"/>
      <c r="BF45" s="173"/>
      <c r="BG45" s="163"/>
      <c r="BH45" s="166"/>
      <c r="BI45" s="173"/>
      <c r="BJ45" s="173"/>
      <c r="BK45" s="173"/>
      <c r="BL45" s="164"/>
      <c r="BM45" s="165">
        <f t="shared" si="68"/>
        <v>0</v>
      </c>
      <c r="BN45" s="162"/>
      <c r="BO45" s="162"/>
      <c r="BP45" s="162"/>
      <c r="BQ45" s="163">
        <f t="shared" si="69"/>
        <v>0</v>
      </c>
      <c r="BR45" s="166">
        <f t="shared" si="70"/>
        <v>0</v>
      </c>
      <c r="BS45" s="162"/>
      <c r="BT45" s="162"/>
      <c r="BU45" s="162"/>
      <c r="BV45" s="164">
        <f t="shared" si="71"/>
        <v>0</v>
      </c>
      <c r="BW45" s="165">
        <f t="shared" si="72"/>
        <v>0</v>
      </c>
      <c r="BX45" s="162"/>
      <c r="BY45" s="162"/>
      <c r="BZ45" s="162"/>
      <c r="CA45" s="162"/>
      <c r="CB45" s="162"/>
      <c r="CC45" s="162"/>
      <c r="CD45" s="163">
        <f t="shared" si="73"/>
        <v>0</v>
      </c>
      <c r="CE45" s="166">
        <f t="shared" si="74"/>
        <v>0</v>
      </c>
      <c r="CF45" s="162"/>
      <c r="CG45" s="162"/>
      <c r="CH45" s="162"/>
      <c r="CI45" s="164">
        <f t="shared" si="75"/>
        <v>0</v>
      </c>
      <c r="CJ45" s="161"/>
      <c r="CK45" s="162"/>
      <c r="CL45" s="166">
        <f t="shared" si="77"/>
        <v>0</v>
      </c>
      <c r="CM45" s="167">
        <f t="shared" si="78"/>
        <v>0</v>
      </c>
      <c r="CN45" s="168"/>
      <c r="CO45" s="162"/>
      <c r="CP45" s="157">
        <f t="shared" si="32"/>
        <v>0</v>
      </c>
      <c r="CQ45" s="169"/>
      <c r="CR45" s="157">
        <f t="shared" si="33"/>
        <v>0</v>
      </c>
    </row>
    <row r="46" spans="1:96" s="160" customFormat="1" ht="29.25" thickBot="1">
      <c r="A46" s="1">
        <v>16</v>
      </c>
      <c r="B46" s="1"/>
      <c r="C46" s="33" t="s">
        <v>86</v>
      </c>
      <c r="D46" s="8">
        <v>1508</v>
      </c>
      <c r="E46" s="172"/>
      <c r="F46" s="173"/>
      <c r="G46" s="173"/>
      <c r="H46" s="173"/>
      <c r="I46" s="163"/>
      <c r="J46" s="173"/>
      <c r="K46" s="173"/>
      <c r="L46" s="173"/>
      <c r="M46" s="173"/>
      <c r="N46" s="164"/>
      <c r="O46" s="165"/>
      <c r="P46" s="173"/>
      <c r="Q46" s="173"/>
      <c r="R46" s="173"/>
      <c r="S46" s="163"/>
      <c r="T46" s="166"/>
      <c r="U46" s="173"/>
      <c r="V46" s="173"/>
      <c r="W46" s="173"/>
      <c r="X46" s="164"/>
      <c r="Y46" s="165"/>
      <c r="Z46" s="173"/>
      <c r="AA46" s="173"/>
      <c r="AB46" s="173"/>
      <c r="AC46" s="163"/>
      <c r="AD46" s="166"/>
      <c r="AE46" s="173"/>
      <c r="AF46" s="173"/>
      <c r="AG46" s="173"/>
      <c r="AH46" s="164"/>
      <c r="AI46" s="165"/>
      <c r="AJ46" s="173"/>
      <c r="AK46" s="173"/>
      <c r="AL46" s="173"/>
      <c r="AM46" s="163"/>
      <c r="AN46" s="166"/>
      <c r="AO46" s="173"/>
      <c r="AP46" s="173"/>
      <c r="AQ46" s="173"/>
      <c r="AR46" s="164"/>
      <c r="AS46" s="170"/>
      <c r="AT46" s="173"/>
      <c r="AU46" s="173"/>
      <c r="AV46" s="173"/>
      <c r="AW46" s="163"/>
      <c r="AX46" s="166"/>
      <c r="AY46" s="173"/>
      <c r="AZ46" s="173"/>
      <c r="BA46" s="173"/>
      <c r="BB46" s="164"/>
      <c r="BC46" s="165"/>
      <c r="BD46" s="173"/>
      <c r="BE46" s="173"/>
      <c r="BF46" s="173"/>
      <c r="BG46" s="163"/>
      <c r="BH46" s="166"/>
      <c r="BI46" s="173"/>
      <c r="BJ46" s="173"/>
      <c r="BK46" s="173"/>
      <c r="BL46" s="164"/>
      <c r="BM46" s="165">
        <f t="shared" si="68"/>
        <v>0</v>
      </c>
      <c r="BN46" s="162"/>
      <c r="BO46" s="162"/>
      <c r="BP46" s="162"/>
      <c r="BQ46" s="163">
        <f t="shared" si="69"/>
        <v>0</v>
      </c>
      <c r="BR46" s="166">
        <f t="shared" si="70"/>
        <v>0</v>
      </c>
      <c r="BS46" s="162"/>
      <c r="BT46" s="162"/>
      <c r="BU46" s="162"/>
      <c r="BV46" s="164">
        <f t="shared" si="71"/>
        <v>0</v>
      </c>
      <c r="BW46" s="165">
        <f t="shared" si="72"/>
        <v>0</v>
      </c>
      <c r="BX46" s="162"/>
      <c r="BY46" s="162"/>
      <c r="BZ46" s="162"/>
      <c r="CA46" s="162"/>
      <c r="CB46" s="162"/>
      <c r="CC46" s="162"/>
      <c r="CD46" s="163">
        <f t="shared" si="73"/>
        <v>0</v>
      </c>
      <c r="CE46" s="166">
        <f t="shared" si="74"/>
        <v>0</v>
      </c>
      <c r="CF46" s="162"/>
      <c r="CG46" s="162"/>
      <c r="CH46" s="162"/>
      <c r="CI46" s="164">
        <f t="shared" si="75"/>
        <v>0</v>
      </c>
      <c r="CJ46" s="161"/>
      <c r="CK46" s="162"/>
      <c r="CL46" s="166">
        <f t="shared" si="77"/>
        <v>0</v>
      </c>
      <c r="CM46" s="167">
        <f t="shared" si="78"/>
        <v>0</v>
      </c>
      <c r="CN46" s="168"/>
      <c r="CO46" s="162"/>
      <c r="CP46" s="157">
        <f t="shared" si="32"/>
        <v>0</v>
      </c>
      <c r="CQ46" s="169"/>
      <c r="CR46" s="157">
        <f t="shared" si="33"/>
        <v>0</v>
      </c>
    </row>
    <row r="47" spans="1:96" s="160" customFormat="1" ht="17.25" thickBot="1">
      <c r="A47" s="1">
        <v>17</v>
      </c>
      <c r="B47" s="1"/>
      <c r="C47" s="5" t="s">
        <v>105</v>
      </c>
      <c r="D47" s="8">
        <v>1508</v>
      </c>
      <c r="E47" s="161"/>
      <c r="F47" s="162"/>
      <c r="G47" s="162"/>
      <c r="H47" s="162"/>
      <c r="I47" s="163">
        <f t="shared" si="47"/>
        <v>0</v>
      </c>
      <c r="J47" s="162"/>
      <c r="K47" s="162"/>
      <c r="L47" s="162"/>
      <c r="M47" s="162"/>
      <c r="N47" s="164">
        <f t="shared" si="48"/>
        <v>0</v>
      </c>
      <c r="O47" s="165">
        <f t="shared" si="49"/>
        <v>0</v>
      </c>
      <c r="P47" s="162"/>
      <c r="Q47" s="162"/>
      <c r="R47" s="162"/>
      <c r="S47" s="163">
        <f t="shared" si="50"/>
        <v>0</v>
      </c>
      <c r="T47" s="166">
        <f t="shared" si="51"/>
        <v>0</v>
      </c>
      <c r="U47" s="162"/>
      <c r="V47" s="162"/>
      <c r="W47" s="162"/>
      <c r="X47" s="164">
        <f t="shared" si="52"/>
        <v>0</v>
      </c>
      <c r="Y47" s="165">
        <f t="shared" si="53"/>
        <v>0</v>
      </c>
      <c r="Z47" s="162"/>
      <c r="AA47" s="162"/>
      <c r="AB47" s="162"/>
      <c r="AC47" s="163">
        <f t="shared" si="54"/>
        <v>0</v>
      </c>
      <c r="AD47" s="166">
        <f t="shared" si="55"/>
        <v>0</v>
      </c>
      <c r="AE47" s="162"/>
      <c r="AF47" s="162"/>
      <c r="AG47" s="162"/>
      <c r="AH47" s="164">
        <f t="shared" si="56"/>
        <v>0</v>
      </c>
      <c r="AI47" s="165">
        <f t="shared" si="57"/>
        <v>0</v>
      </c>
      <c r="AJ47" s="162"/>
      <c r="AK47" s="162"/>
      <c r="AL47" s="162"/>
      <c r="AM47" s="163">
        <f t="shared" si="58"/>
        <v>0</v>
      </c>
      <c r="AN47" s="166">
        <f t="shared" si="59"/>
        <v>0</v>
      </c>
      <c r="AO47" s="162"/>
      <c r="AP47" s="162"/>
      <c r="AQ47" s="162"/>
      <c r="AR47" s="164">
        <f t="shared" si="60"/>
        <v>0</v>
      </c>
      <c r="AS47" s="165">
        <f t="shared" si="61"/>
        <v>0</v>
      </c>
      <c r="AT47" s="162"/>
      <c r="AU47" s="162"/>
      <c r="AV47" s="162"/>
      <c r="AW47" s="163">
        <f t="shared" si="62"/>
        <v>0</v>
      </c>
      <c r="AX47" s="166">
        <f t="shared" si="63"/>
        <v>0</v>
      </c>
      <c r="AY47" s="162"/>
      <c r="AZ47" s="162"/>
      <c r="BA47" s="162"/>
      <c r="BB47" s="164">
        <f t="shared" si="64"/>
        <v>0</v>
      </c>
      <c r="BC47" s="165">
        <f t="shared" si="76"/>
        <v>0</v>
      </c>
      <c r="BD47" s="162"/>
      <c r="BE47" s="162"/>
      <c r="BF47" s="162"/>
      <c r="BG47" s="163">
        <f t="shared" si="65"/>
        <v>0</v>
      </c>
      <c r="BH47" s="166">
        <f t="shared" si="66"/>
        <v>0</v>
      </c>
      <c r="BI47" s="162"/>
      <c r="BJ47" s="162"/>
      <c r="BK47" s="162"/>
      <c r="BL47" s="164">
        <f t="shared" si="67"/>
        <v>0</v>
      </c>
      <c r="BM47" s="165">
        <f t="shared" ref="BM47:BM57" si="79">BG47</f>
        <v>0</v>
      </c>
      <c r="BN47" s="162"/>
      <c r="BO47" s="162"/>
      <c r="BP47" s="162"/>
      <c r="BQ47" s="163">
        <f t="shared" si="69"/>
        <v>0</v>
      </c>
      <c r="BR47" s="166">
        <f t="shared" si="70"/>
        <v>0</v>
      </c>
      <c r="BS47" s="162"/>
      <c r="BT47" s="162"/>
      <c r="BU47" s="162"/>
      <c r="BV47" s="164">
        <f t="shared" ref="BV47:BV56" si="80">BR47+BS47-BT47+BU47</f>
        <v>0</v>
      </c>
      <c r="BW47" s="165">
        <f t="shared" si="72"/>
        <v>0</v>
      </c>
      <c r="BX47" s="162"/>
      <c r="BY47" s="162"/>
      <c r="BZ47" s="162"/>
      <c r="CA47" s="162"/>
      <c r="CB47" s="162"/>
      <c r="CC47" s="162"/>
      <c r="CD47" s="163">
        <f t="shared" ref="CD47:CD56" si="81">BW47+BX47-BY47+SUM(BZ47:CC47)</f>
        <v>0</v>
      </c>
      <c r="CE47" s="166">
        <f t="shared" ref="CE47:CE56" si="82">BV47</f>
        <v>0</v>
      </c>
      <c r="CF47" s="162"/>
      <c r="CG47" s="162"/>
      <c r="CH47" s="162"/>
      <c r="CI47" s="164">
        <f t="shared" si="75"/>
        <v>0</v>
      </c>
      <c r="CJ47" s="161"/>
      <c r="CK47" s="162"/>
      <c r="CL47" s="166">
        <f t="shared" si="77"/>
        <v>0</v>
      </c>
      <c r="CM47" s="167">
        <f t="shared" si="78"/>
        <v>0</v>
      </c>
      <c r="CN47" s="168"/>
      <c r="CO47" s="162"/>
      <c r="CP47" s="157">
        <f t="shared" si="32"/>
        <v>0</v>
      </c>
      <c r="CQ47" s="169"/>
      <c r="CR47" s="157">
        <f t="shared" si="33"/>
        <v>0</v>
      </c>
    </row>
    <row r="48" spans="1:96" s="160" customFormat="1" ht="15" thickBot="1">
      <c r="A48" s="1">
        <v>18</v>
      </c>
      <c r="B48" s="1"/>
      <c r="C48" s="5" t="s">
        <v>4</v>
      </c>
      <c r="D48" s="8">
        <v>1518</v>
      </c>
      <c r="E48" s="161"/>
      <c r="F48" s="162"/>
      <c r="G48" s="162"/>
      <c r="H48" s="162"/>
      <c r="I48" s="163">
        <f t="shared" si="47"/>
        <v>0</v>
      </c>
      <c r="J48" s="162"/>
      <c r="K48" s="162"/>
      <c r="L48" s="162"/>
      <c r="M48" s="162"/>
      <c r="N48" s="164">
        <f t="shared" si="48"/>
        <v>0</v>
      </c>
      <c r="O48" s="165">
        <f t="shared" si="49"/>
        <v>0</v>
      </c>
      <c r="P48" s="162"/>
      <c r="Q48" s="162"/>
      <c r="R48" s="162"/>
      <c r="S48" s="163">
        <f t="shared" si="50"/>
        <v>0</v>
      </c>
      <c r="T48" s="166">
        <f t="shared" si="51"/>
        <v>0</v>
      </c>
      <c r="U48" s="162"/>
      <c r="V48" s="162"/>
      <c r="W48" s="162"/>
      <c r="X48" s="164">
        <f t="shared" si="52"/>
        <v>0</v>
      </c>
      <c r="Y48" s="165">
        <f t="shared" si="53"/>
        <v>0</v>
      </c>
      <c r="Z48" s="162"/>
      <c r="AA48" s="162"/>
      <c r="AB48" s="162"/>
      <c r="AC48" s="163">
        <f t="shared" si="54"/>
        <v>0</v>
      </c>
      <c r="AD48" s="166">
        <f t="shared" si="55"/>
        <v>0</v>
      </c>
      <c r="AE48" s="162"/>
      <c r="AF48" s="162"/>
      <c r="AG48" s="162"/>
      <c r="AH48" s="164">
        <f t="shared" si="56"/>
        <v>0</v>
      </c>
      <c r="AI48" s="165">
        <f t="shared" si="57"/>
        <v>0</v>
      </c>
      <c r="AJ48" s="162"/>
      <c r="AK48" s="162"/>
      <c r="AL48" s="162"/>
      <c r="AM48" s="163">
        <f t="shared" si="58"/>
        <v>0</v>
      </c>
      <c r="AN48" s="166">
        <f t="shared" si="59"/>
        <v>0</v>
      </c>
      <c r="AO48" s="162"/>
      <c r="AP48" s="162"/>
      <c r="AQ48" s="162"/>
      <c r="AR48" s="164">
        <f t="shared" si="60"/>
        <v>0</v>
      </c>
      <c r="AS48" s="165">
        <f t="shared" si="61"/>
        <v>0</v>
      </c>
      <c r="AT48" s="162"/>
      <c r="AU48" s="162"/>
      <c r="AV48" s="162"/>
      <c r="AW48" s="163">
        <f t="shared" si="62"/>
        <v>0</v>
      </c>
      <c r="AX48" s="166">
        <f t="shared" si="63"/>
        <v>0</v>
      </c>
      <c r="AY48" s="162"/>
      <c r="AZ48" s="162"/>
      <c r="BA48" s="162"/>
      <c r="BB48" s="164">
        <f t="shared" si="64"/>
        <v>0</v>
      </c>
      <c r="BC48" s="165">
        <f t="shared" si="76"/>
        <v>0</v>
      </c>
      <c r="BD48" s="162"/>
      <c r="BE48" s="162"/>
      <c r="BF48" s="162"/>
      <c r="BG48" s="163">
        <f t="shared" si="65"/>
        <v>0</v>
      </c>
      <c r="BH48" s="166">
        <f t="shared" si="66"/>
        <v>0</v>
      </c>
      <c r="BI48" s="162"/>
      <c r="BJ48" s="162"/>
      <c r="BK48" s="162"/>
      <c r="BL48" s="164">
        <f t="shared" si="67"/>
        <v>0</v>
      </c>
      <c r="BM48" s="165">
        <f t="shared" si="79"/>
        <v>0</v>
      </c>
      <c r="BN48" s="162"/>
      <c r="BO48" s="162"/>
      <c r="BP48" s="162"/>
      <c r="BQ48" s="163">
        <f t="shared" si="69"/>
        <v>0</v>
      </c>
      <c r="BR48" s="166">
        <f t="shared" si="70"/>
        <v>0</v>
      </c>
      <c r="BS48" s="162"/>
      <c r="BT48" s="162"/>
      <c r="BU48" s="162"/>
      <c r="BV48" s="164">
        <f t="shared" si="80"/>
        <v>0</v>
      </c>
      <c r="BW48" s="165">
        <f t="shared" si="72"/>
        <v>0</v>
      </c>
      <c r="BX48" s="162"/>
      <c r="BY48" s="162"/>
      <c r="BZ48" s="162"/>
      <c r="CA48" s="162"/>
      <c r="CB48" s="162"/>
      <c r="CC48" s="162"/>
      <c r="CD48" s="163">
        <f t="shared" si="81"/>
        <v>0</v>
      </c>
      <c r="CE48" s="166">
        <f t="shared" si="82"/>
        <v>0</v>
      </c>
      <c r="CF48" s="162"/>
      <c r="CG48" s="162"/>
      <c r="CH48" s="162"/>
      <c r="CI48" s="164">
        <f t="shared" si="75"/>
        <v>0</v>
      </c>
      <c r="CJ48" s="161"/>
      <c r="CK48" s="162"/>
      <c r="CL48" s="166">
        <f t="shared" si="77"/>
        <v>0</v>
      </c>
      <c r="CM48" s="167">
        <f t="shared" si="78"/>
        <v>0</v>
      </c>
      <c r="CN48" s="168"/>
      <c r="CO48" s="162"/>
      <c r="CP48" s="157">
        <f t="shared" si="32"/>
        <v>0</v>
      </c>
      <c r="CQ48" s="169"/>
      <c r="CR48" s="157">
        <f t="shared" si="33"/>
        <v>0</v>
      </c>
    </row>
    <row r="49" spans="1:96" s="160" customFormat="1" ht="15" thickBot="1">
      <c r="A49" s="1">
        <v>19</v>
      </c>
      <c r="B49" s="1"/>
      <c r="C49" s="5" t="s">
        <v>17</v>
      </c>
      <c r="D49" s="8">
        <v>1525</v>
      </c>
      <c r="E49" s="174"/>
      <c r="F49" s="175"/>
      <c r="G49" s="175"/>
      <c r="H49" s="175"/>
      <c r="I49" s="163">
        <f t="shared" si="47"/>
        <v>0</v>
      </c>
      <c r="J49" s="175"/>
      <c r="K49" s="175"/>
      <c r="L49" s="175"/>
      <c r="M49" s="175"/>
      <c r="N49" s="164">
        <f t="shared" si="48"/>
        <v>0</v>
      </c>
      <c r="O49" s="165">
        <f t="shared" si="49"/>
        <v>0</v>
      </c>
      <c r="P49" s="175"/>
      <c r="Q49" s="175"/>
      <c r="R49" s="175"/>
      <c r="S49" s="163">
        <f t="shared" si="50"/>
        <v>0</v>
      </c>
      <c r="T49" s="166">
        <f t="shared" si="51"/>
        <v>0</v>
      </c>
      <c r="U49" s="175"/>
      <c r="V49" s="175"/>
      <c r="W49" s="175"/>
      <c r="X49" s="164">
        <f t="shared" si="52"/>
        <v>0</v>
      </c>
      <c r="Y49" s="165">
        <f t="shared" si="53"/>
        <v>0</v>
      </c>
      <c r="Z49" s="175"/>
      <c r="AA49" s="175"/>
      <c r="AB49" s="175"/>
      <c r="AC49" s="163">
        <f t="shared" si="54"/>
        <v>0</v>
      </c>
      <c r="AD49" s="166">
        <f t="shared" si="55"/>
        <v>0</v>
      </c>
      <c r="AE49" s="175"/>
      <c r="AF49" s="175"/>
      <c r="AG49" s="175"/>
      <c r="AH49" s="164">
        <f t="shared" si="56"/>
        <v>0</v>
      </c>
      <c r="AI49" s="165">
        <f t="shared" si="57"/>
        <v>0</v>
      </c>
      <c r="AJ49" s="175"/>
      <c r="AK49" s="175"/>
      <c r="AL49" s="175"/>
      <c r="AM49" s="163">
        <f t="shared" si="58"/>
        <v>0</v>
      </c>
      <c r="AN49" s="166">
        <f t="shared" si="59"/>
        <v>0</v>
      </c>
      <c r="AO49" s="175"/>
      <c r="AP49" s="175"/>
      <c r="AQ49" s="175"/>
      <c r="AR49" s="164">
        <f t="shared" si="60"/>
        <v>0</v>
      </c>
      <c r="AS49" s="165">
        <f t="shared" si="61"/>
        <v>0</v>
      </c>
      <c r="AT49" s="175"/>
      <c r="AU49" s="175"/>
      <c r="AV49" s="175"/>
      <c r="AW49" s="163">
        <f t="shared" si="62"/>
        <v>0</v>
      </c>
      <c r="AX49" s="166">
        <f t="shared" si="63"/>
        <v>0</v>
      </c>
      <c r="AY49" s="175"/>
      <c r="AZ49" s="175"/>
      <c r="BA49" s="175"/>
      <c r="BB49" s="164">
        <f t="shared" si="64"/>
        <v>0</v>
      </c>
      <c r="BC49" s="165">
        <f t="shared" si="76"/>
        <v>0</v>
      </c>
      <c r="BD49" s="162"/>
      <c r="BE49" s="162"/>
      <c r="BF49" s="162"/>
      <c r="BG49" s="163">
        <f t="shared" si="65"/>
        <v>0</v>
      </c>
      <c r="BH49" s="166">
        <f t="shared" si="66"/>
        <v>0</v>
      </c>
      <c r="BI49" s="162"/>
      <c r="BJ49" s="175"/>
      <c r="BK49" s="175"/>
      <c r="BL49" s="164">
        <f t="shared" si="67"/>
        <v>0</v>
      </c>
      <c r="BM49" s="165">
        <f t="shared" si="79"/>
        <v>0</v>
      </c>
      <c r="BN49" s="162">
        <v>2087</v>
      </c>
      <c r="BO49" s="162"/>
      <c r="BP49" s="162"/>
      <c r="BQ49" s="163">
        <f t="shared" si="69"/>
        <v>2087</v>
      </c>
      <c r="BR49" s="166">
        <f t="shared" si="70"/>
        <v>0</v>
      </c>
      <c r="BS49" s="162">
        <v>183.28</v>
      </c>
      <c r="BT49" s="175"/>
      <c r="BU49" s="175"/>
      <c r="BV49" s="164">
        <f t="shared" si="80"/>
        <v>183.28</v>
      </c>
      <c r="BW49" s="165">
        <f t="shared" si="72"/>
        <v>2087</v>
      </c>
      <c r="BX49" s="162"/>
      <c r="BY49" s="162">
        <v>2086.71</v>
      </c>
      <c r="BZ49" s="162"/>
      <c r="CA49" s="162"/>
      <c r="CB49" s="162"/>
      <c r="CC49" s="162"/>
      <c r="CD49" s="163">
        <f t="shared" si="81"/>
        <v>0.28999999999996362</v>
      </c>
      <c r="CE49" s="166">
        <f t="shared" si="82"/>
        <v>183.28</v>
      </c>
      <c r="CF49" s="162">
        <v>10.01</v>
      </c>
      <c r="CG49" s="175">
        <v>193.29</v>
      </c>
      <c r="CH49" s="175"/>
      <c r="CI49" s="164">
        <f t="shared" si="75"/>
        <v>0</v>
      </c>
      <c r="CJ49" s="161"/>
      <c r="CK49" s="162"/>
      <c r="CL49" s="166">
        <f t="shared" si="77"/>
        <v>0.28999999999996362</v>
      </c>
      <c r="CM49" s="167">
        <f t="shared" si="78"/>
        <v>0</v>
      </c>
      <c r="CN49" s="168"/>
      <c r="CO49" s="162"/>
      <c r="CP49" s="157">
        <f t="shared" si="32"/>
        <v>0.28999999999996362</v>
      </c>
      <c r="CQ49" s="169"/>
      <c r="CR49" s="157">
        <f t="shared" si="33"/>
        <v>-0.28999999999996362</v>
      </c>
    </row>
    <row r="50" spans="1:96" s="160" customFormat="1" ht="15" thickBot="1">
      <c r="A50" s="1">
        <v>20</v>
      </c>
      <c r="B50" s="1"/>
      <c r="C50" s="5" t="s">
        <v>64</v>
      </c>
      <c r="D50" s="8">
        <v>1531</v>
      </c>
      <c r="E50" s="172"/>
      <c r="F50" s="173"/>
      <c r="G50" s="173"/>
      <c r="H50" s="173"/>
      <c r="I50" s="163"/>
      <c r="J50" s="173"/>
      <c r="K50" s="173"/>
      <c r="L50" s="173"/>
      <c r="M50" s="173"/>
      <c r="N50" s="164"/>
      <c r="O50" s="165"/>
      <c r="P50" s="173"/>
      <c r="Q50" s="173"/>
      <c r="R50" s="173"/>
      <c r="S50" s="163"/>
      <c r="T50" s="166"/>
      <c r="U50" s="173"/>
      <c r="V50" s="173"/>
      <c r="W50" s="173"/>
      <c r="X50" s="164"/>
      <c r="Y50" s="165"/>
      <c r="Z50" s="173"/>
      <c r="AA50" s="173"/>
      <c r="AB50" s="173"/>
      <c r="AC50" s="163"/>
      <c r="AD50" s="173"/>
      <c r="AE50" s="173"/>
      <c r="AF50" s="173"/>
      <c r="AG50" s="173"/>
      <c r="AH50" s="164"/>
      <c r="AI50" s="165"/>
      <c r="AJ50" s="173"/>
      <c r="AK50" s="173"/>
      <c r="AL50" s="173"/>
      <c r="AM50" s="163"/>
      <c r="AN50" s="173"/>
      <c r="AO50" s="173"/>
      <c r="AP50" s="173"/>
      <c r="AQ50" s="173"/>
      <c r="AR50" s="164"/>
      <c r="AS50" s="176"/>
      <c r="AT50" s="175"/>
      <c r="AU50" s="175"/>
      <c r="AV50" s="175"/>
      <c r="AW50" s="163">
        <f t="shared" si="62"/>
        <v>0</v>
      </c>
      <c r="AX50" s="166">
        <f t="shared" si="63"/>
        <v>0</v>
      </c>
      <c r="AY50" s="175"/>
      <c r="AZ50" s="175"/>
      <c r="BA50" s="175"/>
      <c r="BB50" s="164">
        <f t="shared" si="64"/>
        <v>0</v>
      </c>
      <c r="BC50" s="165">
        <f t="shared" si="76"/>
        <v>0</v>
      </c>
      <c r="BD50" s="162">
        <v>4320</v>
      </c>
      <c r="BE50" s="162"/>
      <c r="BF50" s="162"/>
      <c r="BG50" s="163">
        <f t="shared" si="65"/>
        <v>4320</v>
      </c>
      <c r="BH50" s="166">
        <f t="shared" si="66"/>
        <v>0</v>
      </c>
      <c r="BI50" s="162">
        <v>22.57</v>
      </c>
      <c r="BJ50" s="162"/>
      <c r="BK50" s="162"/>
      <c r="BL50" s="164">
        <f t="shared" si="67"/>
        <v>22.57</v>
      </c>
      <c r="BM50" s="165">
        <f t="shared" si="79"/>
        <v>4320</v>
      </c>
      <c r="BN50" s="162"/>
      <c r="BO50" s="162"/>
      <c r="BP50" s="162"/>
      <c r="BQ50" s="163">
        <f t="shared" si="69"/>
        <v>4320</v>
      </c>
      <c r="BR50" s="166">
        <f t="shared" si="70"/>
        <v>22.57</v>
      </c>
      <c r="BS50" s="162">
        <v>63.5</v>
      </c>
      <c r="BT50" s="162"/>
      <c r="BU50" s="175"/>
      <c r="BV50" s="164">
        <f t="shared" si="80"/>
        <v>86.07</v>
      </c>
      <c r="BW50" s="165">
        <f t="shared" si="72"/>
        <v>4320</v>
      </c>
      <c r="BX50" s="162"/>
      <c r="BY50" s="162"/>
      <c r="BZ50" s="162"/>
      <c r="CA50" s="162"/>
      <c r="CB50" s="162"/>
      <c r="CC50" s="162">
        <v>27673</v>
      </c>
      <c r="CD50" s="163">
        <f t="shared" si="81"/>
        <v>31993</v>
      </c>
      <c r="CE50" s="166">
        <f t="shared" si="82"/>
        <v>86.07</v>
      </c>
      <c r="CF50" s="162">
        <v>63.5</v>
      </c>
      <c r="CG50" s="162"/>
      <c r="CH50" s="175">
        <v>-30806</v>
      </c>
      <c r="CI50" s="164">
        <f t="shared" si="75"/>
        <v>-30656.43</v>
      </c>
      <c r="CJ50" s="162"/>
      <c r="CK50" s="162"/>
      <c r="CL50" s="166">
        <f t="shared" si="77"/>
        <v>31993</v>
      </c>
      <c r="CM50" s="167">
        <f t="shared" si="78"/>
        <v>-30656.43</v>
      </c>
      <c r="CN50" s="168">
        <v>472</v>
      </c>
      <c r="CO50" s="162">
        <v>157</v>
      </c>
      <c r="CP50" s="157">
        <f t="shared" si="32"/>
        <v>1965.5699999999997</v>
      </c>
      <c r="CQ50" s="169">
        <v>32142.1</v>
      </c>
      <c r="CR50" s="157">
        <f t="shared" si="33"/>
        <v>30805.53</v>
      </c>
    </row>
    <row r="51" spans="1:96" s="160" customFormat="1" ht="15" thickBot="1">
      <c r="A51" s="1">
        <v>21</v>
      </c>
      <c r="B51" s="1"/>
      <c r="C51" s="5" t="s">
        <v>65</v>
      </c>
      <c r="D51" s="8">
        <v>1532</v>
      </c>
      <c r="E51" s="172"/>
      <c r="F51" s="173"/>
      <c r="G51" s="173"/>
      <c r="H51" s="173"/>
      <c r="I51" s="163"/>
      <c r="J51" s="173"/>
      <c r="K51" s="173"/>
      <c r="L51" s="173"/>
      <c r="M51" s="173"/>
      <c r="N51" s="164"/>
      <c r="O51" s="165"/>
      <c r="P51" s="173"/>
      <c r="Q51" s="173"/>
      <c r="R51" s="173"/>
      <c r="S51" s="163"/>
      <c r="T51" s="166"/>
      <c r="U51" s="173"/>
      <c r="V51" s="173"/>
      <c r="W51" s="173"/>
      <c r="X51" s="164"/>
      <c r="Y51" s="165"/>
      <c r="Z51" s="173"/>
      <c r="AA51" s="173"/>
      <c r="AB51" s="173"/>
      <c r="AC51" s="163"/>
      <c r="AD51" s="173"/>
      <c r="AE51" s="173"/>
      <c r="AF51" s="173"/>
      <c r="AG51" s="173"/>
      <c r="AH51" s="164"/>
      <c r="AI51" s="165"/>
      <c r="AJ51" s="173"/>
      <c r="AK51" s="173"/>
      <c r="AL51" s="173"/>
      <c r="AM51" s="163"/>
      <c r="AN51" s="173"/>
      <c r="AO51" s="173"/>
      <c r="AP51" s="173"/>
      <c r="AQ51" s="173"/>
      <c r="AR51" s="164"/>
      <c r="AS51" s="176"/>
      <c r="AT51" s="175"/>
      <c r="AU51" s="175"/>
      <c r="AV51" s="175"/>
      <c r="AW51" s="163">
        <f t="shared" si="62"/>
        <v>0</v>
      </c>
      <c r="AX51" s="166">
        <f t="shared" si="63"/>
        <v>0</v>
      </c>
      <c r="AY51" s="175"/>
      <c r="AZ51" s="175"/>
      <c r="BA51" s="175"/>
      <c r="BB51" s="164">
        <f t="shared" si="64"/>
        <v>0</v>
      </c>
      <c r="BC51" s="165">
        <f t="shared" si="76"/>
        <v>0</v>
      </c>
      <c r="BD51" s="162"/>
      <c r="BE51" s="162"/>
      <c r="BF51" s="162"/>
      <c r="BG51" s="163">
        <f t="shared" si="65"/>
        <v>0</v>
      </c>
      <c r="BH51" s="166">
        <f t="shared" si="66"/>
        <v>0</v>
      </c>
      <c r="BI51" s="162"/>
      <c r="BJ51" s="162"/>
      <c r="BK51" s="162"/>
      <c r="BL51" s="164">
        <f t="shared" si="67"/>
        <v>0</v>
      </c>
      <c r="BM51" s="165">
        <f t="shared" si="79"/>
        <v>0</v>
      </c>
      <c r="BN51" s="162"/>
      <c r="BO51" s="162"/>
      <c r="BP51" s="162"/>
      <c r="BQ51" s="163">
        <f t="shared" si="69"/>
        <v>0</v>
      </c>
      <c r="BR51" s="166">
        <f t="shared" si="70"/>
        <v>0</v>
      </c>
      <c r="BS51" s="162"/>
      <c r="BT51" s="162"/>
      <c r="BU51" s="175"/>
      <c r="BV51" s="164">
        <f t="shared" si="80"/>
        <v>0</v>
      </c>
      <c r="BW51" s="165">
        <f t="shared" si="72"/>
        <v>0</v>
      </c>
      <c r="BX51" s="162"/>
      <c r="BY51" s="162"/>
      <c r="BZ51" s="162"/>
      <c r="CA51" s="162"/>
      <c r="CB51" s="162"/>
      <c r="CC51" s="162"/>
      <c r="CD51" s="163">
        <f t="shared" si="81"/>
        <v>0</v>
      </c>
      <c r="CE51" s="166">
        <f t="shared" si="82"/>
        <v>0</v>
      </c>
      <c r="CF51" s="162"/>
      <c r="CG51" s="162"/>
      <c r="CH51" s="175"/>
      <c r="CI51" s="164">
        <f t="shared" si="75"/>
        <v>0</v>
      </c>
      <c r="CJ51" s="162"/>
      <c r="CK51" s="162"/>
      <c r="CL51" s="166">
        <f t="shared" si="77"/>
        <v>0</v>
      </c>
      <c r="CM51" s="167">
        <f t="shared" si="78"/>
        <v>0</v>
      </c>
      <c r="CN51" s="168"/>
      <c r="CO51" s="162"/>
      <c r="CP51" s="157">
        <f t="shared" si="32"/>
        <v>0</v>
      </c>
      <c r="CQ51" s="169"/>
      <c r="CR51" s="157">
        <f t="shared" si="33"/>
        <v>0</v>
      </c>
    </row>
    <row r="52" spans="1:96" s="160" customFormat="1" ht="15" thickBot="1">
      <c r="A52" s="1">
        <v>22</v>
      </c>
      <c r="B52" s="1"/>
      <c r="C52" s="9" t="s">
        <v>41</v>
      </c>
      <c r="D52" s="8">
        <v>1533</v>
      </c>
      <c r="E52" s="172"/>
      <c r="F52" s="173"/>
      <c r="G52" s="173"/>
      <c r="H52" s="173"/>
      <c r="I52" s="163"/>
      <c r="J52" s="173"/>
      <c r="K52" s="173"/>
      <c r="L52" s="173"/>
      <c r="M52" s="173"/>
      <c r="N52" s="164"/>
      <c r="O52" s="165"/>
      <c r="P52" s="173"/>
      <c r="Q52" s="173"/>
      <c r="R52" s="173"/>
      <c r="S52" s="163"/>
      <c r="T52" s="166"/>
      <c r="U52" s="173"/>
      <c r="V52" s="173"/>
      <c r="W52" s="173"/>
      <c r="X52" s="164"/>
      <c r="Y52" s="165"/>
      <c r="Z52" s="173"/>
      <c r="AA52" s="173"/>
      <c r="AB52" s="173"/>
      <c r="AC52" s="163"/>
      <c r="AD52" s="173"/>
      <c r="AE52" s="173"/>
      <c r="AF52" s="173"/>
      <c r="AG52" s="173"/>
      <c r="AH52" s="164"/>
      <c r="AI52" s="165"/>
      <c r="AJ52" s="173"/>
      <c r="AK52" s="173"/>
      <c r="AL52" s="173"/>
      <c r="AM52" s="163"/>
      <c r="AN52" s="173"/>
      <c r="AO52" s="173"/>
      <c r="AP52" s="173"/>
      <c r="AQ52" s="173"/>
      <c r="AR52" s="164"/>
      <c r="AS52" s="176"/>
      <c r="AT52" s="175"/>
      <c r="AU52" s="175"/>
      <c r="AV52" s="175"/>
      <c r="AW52" s="163">
        <f t="shared" si="62"/>
        <v>0</v>
      </c>
      <c r="AX52" s="166">
        <f t="shared" si="63"/>
        <v>0</v>
      </c>
      <c r="AY52" s="175"/>
      <c r="AZ52" s="175"/>
      <c r="BA52" s="175"/>
      <c r="BB52" s="164">
        <f t="shared" si="64"/>
        <v>0</v>
      </c>
      <c r="BC52" s="165">
        <f t="shared" si="76"/>
        <v>0</v>
      </c>
      <c r="BD52" s="162"/>
      <c r="BE52" s="162"/>
      <c r="BF52" s="162"/>
      <c r="BG52" s="163">
        <f t="shared" si="65"/>
        <v>0</v>
      </c>
      <c r="BH52" s="166">
        <f t="shared" si="66"/>
        <v>0</v>
      </c>
      <c r="BI52" s="162"/>
      <c r="BJ52" s="162"/>
      <c r="BK52" s="162"/>
      <c r="BL52" s="164">
        <f t="shared" si="67"/>
        <v>0</v>
      </c>
      <c r="BM52" s="165">
        <f t="shared" si="79"/>
        <v>0</v>
      </c>
      <c r="BN52" s="162"/>
      <c r="BO52" s="162"/>
      <c r="BP52" s="162"/>
      <c r="BQ52" s="163">
        <f t="shared" si="69"/>
        <v>0</v>
      </c>
      <c r="BR52" s="166">
        <f t="shared" si="70"/>
        <v>0</v>
      </c>
      <c r="BS52" s="162"/>
      <c r="BT52" s="162"/>
      <c r="BU52" s="175"/>
      <c r="BV52" s="164">
        <f t="shared" si="80"/>
        <v>0</v>
      </c>
      <c r="BW52" s="165">
        <f t="shared" si="72"/>
        <v>0</v>
      </c>
      <c r="BX52" s="162"/>
      <c r="BY52" s="162"/>
      <c r="BZ52" s="162"/>
      <c r="CA52" s="162"/>
      <c r="CB52" s="162"/>
      <c r="CC52" s="162"/>
      <c r="CD52" s="163">
        <f t="shared" si="81"/>
        <v>0</v>
      </c>
      <c r="CE52" s="166">
        <f t="shared" si="82"/>
        <v>0</v>
      </c>
      <c r="CF52" s="162"/>
      <c r="CG52" s="162"/>
      <c r="CH52" s="175"/>
      <c r="CI52" s="164">
        <f t="shared" si="75"/>
        <v>0</v>
      </c>
      <c r="CJ52" s="162"/>
      <c r="CK52" s="162"/>
      <c r="CL52" s="166">
        <f t="shared" si="77"/>
        <v>0</v>
      </c>
      <c r="CM52" s="167">
        <f t="shared" si="78"/>
        <v>0</v>
      </c>
      <c r="CN52" s="168"/>
      <c r="CO52" s="162"/>
      <c r="CP52" s="157">
        <f t="shared" si="32"/>
        <v>0</v>
      </c>
      <c r="CQ52" s="169"/>
      <c r="CR52" s="157">
        <f t="shared" si="33"/>
        <v>0</v>
      </c>
    </row>
    <row r="53" spans="1:96" s="160" customFormat="1" ht="15" thickBot="1">
      <c r="A53" s="1">
        <v>23</v>
      </c>
      <c r="B53" s="1"/>
      <c r="C53" s="5" t="s">
        <v>32</v>
      </c>
      <c r="D53" s="8">
        <v>1534</v>
      </c>
      <c r="E53" s="172"/>
      <c r="F53" s="173"/>
      <c r="G53" s="173"/>
      <c r="H53" s="173"/>
      <c r="I53" s="163"/>
      <c r="J53" s="173"/>
      <c r="K53" s="173"/>
      <c r="L53" s="173"/>
      <c r="M53" s="173"/>
      <c r="N53" s="164"/>
      <c r="O53" s="165"/>
      <c r="P53" s="173"/>
      <c r="Q53" s="173"/>
      <c r="R53" s="173"/>
      <c r="S53" s="163"/>
      <c r="T53" s="166"/>
      <c r="U53" s="173"/>
      <c r="V53" s="173"/>
      <c r="W53" s="173"/>
      <c r="X53" s="164"/>
      <c r="Y53" s="165"/>
      <c r="Z53" s="173"/>
      <c r="AA53" s="173"/>
      <c r="AB53" s="173"/>
      <c r="AC53" s="163"/>
      <c r="AD53" s="173"/>
      <c r="AE53" s="173"/>
      <c r="AF53" s="173"/>
      <c r="AG53" s="173"/>
      <c r="AH53" s="164"/>
      <c r="AI53" s="165"/>
      <c r="AJ53" s="173"/>
      <c r="AK53" s="173"/>
      <c r="AL53" s="173"/>
      <c r="AM53" s="163"/>
      <c r="AN53" s="173"/>
      <c r="AO53" s="173"/>
      <c r="AP53" s="173"/>
      <c r="AQ53" s="173"/>
      <c r="AR53" s="164"/>
      <c r="AS53" s="176"/>
      <c r="AT53" s="175"/>
      <c r="AU53" s="175"/>
      <c r="AV53" s="175"/>
      <c r="AW53" s="163">
        <f t="shared" si="62"/>
        <v>0</v>
      </c>
      <c r="AX53" s="166">
        <f t="shared" si="63"/>
        <v>0</v>
      </c>
      <c r="AY53" s="175"/>
      <c r="AZ53" s="175"/>
      <c r="BA53" s="175"/>
      <c r="BB53" s="164">
        <f t="shared" si="64"/>
        <v>0</v>
      </c>
      <c r="BC53" s="165">
        <f t="shared" si="76"/>
        <v>0</v>
      </c>
      <c r="BD53" s="162"/>
      <c r="BE53" s="162"/>
      <c r="BF53" s="162"/>
      <c r="BG53" s="163">
        <f t="shared" si="65"/>
        <v>0</v>
      </c>
      <c r="BH53" s="166">
        <f t="shared" si="66"/>
        <v>0</v>
      </c>
      <c r="BI53" s="162"/>
      <c r="BJ53" s="162"/>
      <c r="BK53" s="162"/>
      <c r="BL53" s="164">
        <f t="shared" si="67"/>
        <v>0</v>
      </c>
      <c r="BM53" s="165">
        <f t="shared" si="79"/>
        <v>0</v>
      </c>
      <c r="BN53" s="162"/>
      <c r="BO53" s="162"/>
      <c r="BP53" s="162"/>
      <c r="BQ53" s="163">
        <f t="shared" si="69"/>
        <v>0</v>
      </c>
      <c r="BR53" s="166">
        <f t="shared" si="70"/>
        <v>0</v>
      </c>
      <c r="BS53" s="162"/>
      <c r="BT53" s="162"/>
      <c r="BU53" s="175"/>
      <c r="BV53" s="164">
        <f t="shared" si="80"/>
        <v>0</v>
      </c>
      <c r="BW53" s="165">
        <f t="shared" si="72"/>
        <v>0</v>
      </c>
      <c r="BX53" s="162"/>
      <c r="BY53" s="162"/>
      <c r="BZ53" s="162"/>
      <c r="CA53" s="162"/>
      <c r="CB53" s="162"/>
      <c r="CC53" s="162"/>
      <c r="CD53" s="163">
        <f t="shared" si="81"/>
        <v>0</v>
      </c>
      <c r="CE53" s="166">
        <f t="shared" si="82"/>
        <v>0</v>
      </c>
      <c r="CF53" s="162"/>
      <c r="CG53" s="162"/>
      <c r="CH53" s="175"/>
      <c r="CI53" s="164">
        <f t="shared" si="75"/>
        <v>0</v>
      </c>
      <c r="CJ53" s="162"/>
      <c r="CK53" s="162"/>
      <c r="CL53" s="166">
        <f t="shared" si="77"/>
        <v>0</v>
      </c>
      <c r="CM53" s="167">
        <f t="shared" si="78"/>
        <v>0</v>
      </c>
      <c r="CN53" s="168"/>
      <c r="CO53" s="162"/>
      <c r="CP53" s="157">
        <f t="shared" si="32"/>
        <v>0</v>
      </c>
      <c r="CQ53" s="169"/>
      <c r="CR53" s="157">
        <f t="shared" si="33"/>
        <v>0</v>
      </c>
    </row>
    <row r="54" spans="1:96" s="160" customFormat="1" ht="15" thickBot="1">
      <c r="A54" s="1">
        <v>24</v>
      </c>
      <c r="B54" s="1"/>
      <c r="C54" s="5" t="s">
        <v>33</v>
      </c>
      <c r="D54" s="8">
        <v>1535</v>
      </c>
      <c r="E54" s="172"/>
      <c r="F54" s="173"/>
      <c r="G54" s="173"/>
      <c r="H54" s="173"/>
      <c r="I54" s="163"/>
      <c r="J54" s="173"/>
      <c r="K54" s="173"/>
      <c r="L54" s="173"/>
      <c r="M54" s="173"/>
      <c r="N54" s="164"/>
      <c r="O54" s="165"/>
      <c r="P54" s="173"/>
      <c r="Q54" s="173"/>
      <c r="R54" s="173"/>
      <c r="S54" s="163"/>
      <c r="T54" s="166"/>
      <c r="U54" s="173"/>
      <c r="V54" s="173"/>
      <c r="W54" s="173"/>
      <c r="X54" s="164"/>
      <c r="Y54" s="165"/>
      <c r="Z54" s="173"/>
      <c r="AA54" s="173"/>
      <c r="AB54" s="173"/>
      <c r="AC54" s="163"/>
      <c r="AD54" s="173"/>
      <c r="AE54" s="173"/>
      <c r="AF54" s="173"/>
      <c r="AG54" s="173"/>
      <c r="AH54" s="164"/>
      <c r="AI54" s="165"/>
      <c r="AJ54" s="173"/>
      <c r="AK54" s="173"/>
      <c r="AL54" s="173"/>
      <c r="AM54" s="163"/>
      <c r="AN54" s="173"/>
      <c r="AO54" s="173"/>
      <c r="AP54" s="173"/>
      <c r="AQ54" s="173"/>
      <c r="AR54" s="164"/>
      <c r="AS54" s="176"/>
      <c r="AT54" s="175"/>
      <c r="AU54" s="175"/>
      <c r="AV54" s="175"/>
      <c r="AW54" s="163">
        <f t="shared" si="62"/>
        <v>0</v>
      </c>
      <c r="AX54" s="166">
        <f t="shared" si="63"/>
        <v>0</v>
      </c>
      <c r="AY54" s="175"/>
      <c r="AZ54" s="175"/>
      <c r="BA54" s="175"/>
      <c r="BB54" s="164">
        <f t="shared" si="64"/>
        <v>0</v>
      </c>
      <c r="BC54" s="165">
        <f t="shared" si="76"/>
        <v>0</v>
      </c>
      <c r="BD54" s="162"/>
      <c r="BE54" s="162"/>
      <c r="BF54" s="162"/>
      <c r="BG54" s="163">
        <f t="shared" si="65"/>
        <v>0</v>
      </c>
      <c r="BH54" s="166">
        <f t="shared" si="66"/>
        <v>0</v>
      </c>
      <c r="BI54" s="162"/>
      <c r="BJ54" s="162"/>
      <c r="BK54" s="162"/>
      <c r="BL54" s="164">
        <f t="shared" si="67"/>
        <v>0</v>
      </c>
      <c r="BM54" s="165">
        <f t="shared" si="79"/>
        <v>0</v>
      </c>
      <c r="BN54" s="162"/>
      <c r="BO54" s="162"/>
      <c r="BP54" s="162"/>
      <c r="BQ54" s="163">
        <f t="shared" si="69"/>
        <v>0</v>
      </c>
      <c r="BR54" s="166">
        <f t="shared" si="70"/>
        <v>0</v>
      </c>
      <c r="BS54" s="162"/>
      <c r="BT54" s="162"/>
      <c r="BU54" s="175"/>
      <c r="BV54" s="164">
        <f t="shared" si="80"/>
        <v>0</v>
      </c>
      <c r="BW54" s="165">
        <f t="shared" si="72"/>
        <v>0</v>
      </c>
      <c r="BX54" s="162"/>
      <c r="BY54" s="162"/>
      <c r="BZ54" s="162"/>
      <c r="CA54" s="162"/>
      <c r="CB54" s="162"/>
      <c r="CC54" s="162"/>
      <c r="CD54" s="163">
        <f t="shared" si="81"/>
        <v>0</v>
      </c>
      <c r="CE54" s="166">
        <f t="shared" si="82"/>
        <v>0</v>
      </c>
      <c r="CF54" s="162"/>
      <c r="CG54" s="162"/>
      <c r="CH54" s="175"/>
      <c r="CI54" s="164">
        <f t="shared" si="75"/>
        <v>0</v>
      </c>
      <c r="CJ54" s="162"/>
      <c r="CK54" s="162"/>
      <c r="CL54" s="166">
        <f t="shared" si="77"/>
        <v>0</v>
      </c>
      <c r="CM54" s="167">
        <f t="shared" si="78"/>
        <v>0</v>
      </c>
      <c r="CN54" s="168"/>
      <c r="CO54" s="162"/>
      <c r="CP54" s="157">
        <f t="shared" si="32"/>
        <v>0</v>
      </c>
      <c r="CQ54" s="169"/>
      <c r="CR54" s="157">
        <f t="shared" si="33"/>
        <v>0</v>
      </c>
    </row>
    <row r="55" spans="1:96" s="160" customFormat="1" ht="15" thickBot="1">
      <c r="A55" s="1">
        <v>25</v>
      </c>
      <c r="B55" s="1"/>
      <c r="C55" s="5" t="s">
        <v>39</v>
      </c>
      <c r="D55" s="8">
        <v>1536</v>
      </c>
      <c r="E55" s="172"/>
      <c r="F55" s="173"/>
      <c r="G55" s="173"/>
      <c r="H55" s="173"/>
      <c r="I55" s="163"/>
      <c r="J55" s="173"/>
      <c r="K55" s="173"/>
      <c r="L55" s="173"/>
      <c r="M55" s="173"/>
      <c r="N55" s="164"/>
      <c r="O55" s="165"/>
      <c r="P55" s="173"/>
      <c r="Q55" s="173"/>
      <c r="R55" s="173"/>
      <c r="S55" s="163"/>
      <c r="T55" s="166"/>
      <c r="U55" s="173"/>
      <c r="V55" s="173"/>
      <c r="W55" s="173"/>
      <c r="X55" s="164"/>
      <c r="Y55" s="165"/>
      <c r="Z55" s="173"/>
      <c r="AA55" s="173"/>
      <c r="AB55" s="173"/>
      <c r="AC55" s="163"/>
      <c r="AD55" s="173"/>
      <c r="AE55" s="173"/>
      <c r="AF55" s="173"/>
      <c r="AG55" s="173"/>
      <c r="AH55" s="164"/>
      <c r="AI55" s="165"/>
      <c r="AJ55" s="173"/>
      <c r="AK55" s="173"/>
      <c r="AL55" s="173"/>
      <c r="AM55" s="163"/>
      <c r="AN55" s="173"/>
      <c r="AO55" s="173"/>
      <c r="AP55" s="173"/>
      <c r="AQ55" s="173"/>
      <c r="AR55" s="164"/>
      <c r="AS55" s="176"/>
      <c r="AT55" s="175"/>
      <c r="AU55" s="175"/>
      <c r="AV55" s="175"/>
      <c r="AW55" s="163">
        <f t="shared" si="62"/>
        <v>0</v>
      </c>
      <c r="AX55" s="166">
        <f t="shared" si="63"/>
        <v>0</v>
      </c>
      <c r="AY55" s="175"/>
      <c r="AZ55" s="175"/>
      <c r="BA55" s="175"/>
      <c r="BB55" s="164">
        <f t="shared" si="64"/>
        <v>0</v>
      </c>
      <c r="BC55" s="165">
        <f t="shared" si="76"/>
        <v>0</v>
      </c>
      <c r="BD55" s="162"/>
      <c r="BE55" s="162"/>
      <c r="BF55" s="162"/>
      <c r="BG55" s="163">
        <f t="shared" si="65"/>
        <v>0</v>
      </c>
      <c r="BH55" s="166">
        <f t="shared" si="66"/>
        <v>0</v>
      </c>
      <c r="BI55" s="162"/>
      <c r="BJ55" s="162"/>
      <c r="BK55" s="162"/>
      <c r="BL55" s="164">
        <f t="shared" si="67"/>
        <v>0</v>
      </c>
      <c r="BM55" s="165">
        <f t="shared" si="79"/>
        <v>0</v>
      </c>
      <c r="BN55" s="162"/>
      <c r="BO55" s="162"/>
      <c r="BP55" s="162"/>
      <c r="BQ55" s="163">
        <f t="shared" si="69"/>
        <v>0</v>
      </c>
      <c r="BR55" s="166">
        <f t="shared" si="70"/>
        <v>0</v>
      </c>
      <c r="BS55" s="162"/>
      <c r="BT55" s="162"/>
      <c r="BU55" s="175"/>
      <c r="BV55" s="164">
        <f t="shared" si="80"/>
        <v>0</v>
      </c>
      <c r="BW55" s="165">
        <f t="shared" si="72"/>
        <v>0</v>
      </c>
      <c r="BX55" s="162"/>
      <c r="BY55" s="162"/>
      <c r="BZ55" s="162"/>
      <c r="CA55" s="162"/>
      <c r="CB55" s="162"/>
      <c r="CC55" s="162"/>
      <c r="CD55" s="163">
        <f t="shared" si="81"/>
        <v>0</v>
      </c>
      <c r="CE55" s="166">
        <f t="shared" si="82"/>
        <v>0</v>
      </c>
      <c r="CF55" s="162"/>
      <c r="CG55" s="162"/>
      <c r="CH55" s="175"/>
      <c r="CI55" s="164">
        <f t="shared" si="75"/>
        <v>0</v>
      </c>
      <c r="CJ55" s="162"/>
      <c r="CK55" s="162"/>
      <c r="CL55" s="166">
        <f t="shared" si="77"/>
        <v>0</v>
      </c>
      <c r="CM55" s="167">
        <f t="shared" si="78"/>
        <v>0</v>
      </c>
      <c r="CN55" s="168"/>
      <c r="CO55" s="162"/>
      <c r="CP55" s="157">
        <f t="shared" si="32"/>
        <v>0</v>
      </c>
      <c r="CQ55" s="169"/>
      <c r="CR55" s="157">
        <f t="shared" si="33"/>
        <v>0</v>
      </c>
    </row>
    <row r="56" spans="1:96" s="160" customFormat="1" ht="15" thickBot="1">
      <c r="A56" s="1">
        <v>26</v>
      </c>
      <c r="B56" s="1"/>
      <c r="C56" s="5" t="s">
        <v>5</v>
      </c>
      <c r="D56" s="8">
        <v>1548</v>
      </c>
      <c r="E56" s="177"/>
      <c r="F56" s="176"/>
      <c r="G56" s="176"/>
      <c r="H56" s="176"/>
      <c r="I56" s="163">
        <f t="shared" si="47"/>
        <v>0</v>
      </c>
      <c r="J56" s="176"/>
      <c r="K56" s="176"/>
      <c r="L56" s="176"/>
      <c r="M56" s="176"/>
      <c r="N56" s="164">
        <f t="shared" si="48"/>
        <v>0</v>
      </c>
      <c r="O56" s="165">
        <f t="shared" ref="O56:O61" si="83">I56</f>
        <v>0</v>
      </c>
      <c r="P56" s="176"/>
      <c r="Q56" s="176"/>
      <c r="R56" s="176"/>
      <c r="S56" s="163">
        <f t="shared" si="50"/>
        <v>0</v>
      </c>
      <c r="T56" s="166">
        <f t="shared" si="51"/>
        <v>0</v>
      </c>
      <c r="U56" s="176"/>
      <c r="V56" s="176"/>
      <c r="W56" s="176"/>
      <c r="X56" s="164">
        <f t="shared" si="52"/>
        <v>0</v>
      </c>
      <c r="Y56" s="165">
        <f>S56</f>
        <v>0</v>
      </c>
      <c r="Z56" s="176"/>
      <c r="AA56" s="176"/>
      <c r="AB56" s="176"/>
      <c r="AC56" s="163">
        <f t="shared" si="54"/>
        <v>0</v>
      </c>
      <c r="AD56" s="166">
        <f>X56</f>
        <v>0</v>
      </c>
      <c r="AE56" s="176"/>
      <c r="AF56" s="176"/>
      <c r="AG56" s="176"/>
      <c r="AH56" s="164">
        <f t="shared" si="56"/>
        <v>0</v>
      </c>
      <c r="AI56" s="165">
        <f>AC56</f>
        <v>0</v>
      </c>
      <c r="AJ56" s="176"/>
      <c r="AK56" s="176"/>
      <c r="AL56" s="176"/>
      <c r="AM56" s="163">
        <f t="shared" si="58"/>
        <v>0</v>
      </c>
      <c r="AN56" s="166">
        <f>AH56</f>
        <v>0</v>
      </c>
      <c r="AO56" s="176"/>
      <c r="AP56" s="176"/>
      <c r="AQ56" s="176"/>
      <c r="AR56" s="164">
        <f t="shared" si="60"/>
        <v>0</v>
      </c>
      <c r="AS56" s="165">
        <f>AM56</f>
        <v>0</v>
      </c>
      <c r="AT56" s="175"/>
      <c r="AU56" s="175"/>
      <c r="AV56" s="175"/>
      <c r="AW56" s="163">
        <f t="shared" si="62"/>
        <v>0</v>
      </c>
      <c r="AX56" s="166">
        <f t="shared" si="63"/>
        <v>0</v>
      </c>
      <c r="AY56" s="162"/>
      <c r="AZ56" s="162"/>
      <c r="BA56" s="162"/>
      <c r="BB56" s="164">
        <f t="shared" si="64"/>
        <v>0</v>
      </c>
      <c r="BC56" s="165">
        <f t="shared" si="76"/>
        <v>0</v>
      </c>
      <c r="BD56" s="162"/>
      <c r="BE56" s="162"/>
      <c r="BF56" s="162"/>
      <c r="BG56" s="163">
        <f t="shared" si="65"/>
        <v>0</v>
      </c>
      <c r="BH56" s="166">
        <f t="shared" si="66"/>
        <v>0</v>
      </c>
      <c r="BI56" s="162"/>
      <c r="BJ56" s="176"/>
      <c r="BK56" s="176"/>
      <c r="BL56" s="164">
        <f t="shared" si="67"/>
        <v>0</v>
      </c>
      <c r="BM56" s="165">
        <f t="shared" si="79"/>
        <v>0</v>
      </c>
      <c r="BN56" s="162"/>
      <c r="BO56" s="162"/>
      <c r="BP56" s="162"/>
      <c r="BQ56" s="163">
        <f t="shared" si="69"/>
        <v>0</v>
      </c>
      <c r="BR56" s="166">
        <f t="shared" si="70"/>
        <v>0</v>
      </c>
      <c r="BS56" s="162"/>
      <c r="BT56" s="176"/>
      <c r="BU56" s="175"/>
      <c r="BV56" s="164">
        <f t="shared" si="80"/>
        <v>0</v>
      </c>
      <c r="BW56" s="165">
        <f t="shared" si="72"/>
        <v>0</v>
      </c>
      <c r="BX56" s="162"/>
      <c r="BY56" s="162"/>
      <c r="BZ56" s="162"/>
      <c r="CA56" s="162"/>
      <c r="CB56" s="162"/>
      <c r="CC56" s="162"/>
      <c r="CD56" s="163">
        <f t="shared" si="81"/>
        <v>0</v>
      </c>
      <c r="CE56" s="166">
        <f t="shared" si="82"/>
        <v>0</v>
      </c>
      <c r="CF56" s="162"/>
      <c r="CG56" s="176"/>
      <c r="CH56" s="175"/>
      <c r="CI56" s="164">
        <f t="shared" si="75"/>
        <v>0</v>
      </c>
      <c r="CJ56" s="161"/>
      <c r="CK56" s="162"/>
      <c r="CL56" s="166">
        <f t="shared" si="77"/>
        <v>0</v>
      </c>
      <c r="CM56" s="167">
        <f t="shared" si="78"/>
        <v>0</v>
      </c>
      <c r="CN56" s="168"/>
      <c r="CO56" s="162"/>
      <c r="CP56" s="157">
        <f t="shared" si="32"/>
        <v>0</v>
      </c>
      <c r="CQ56" s="169"/>
      <c r="CR56" s="157">
        <f t="shared" si="33"/>
        <v>0</v>
      </c>
    </row>
    <row r="57" spans="1:96" s="160" customFormat="1" ht="15" thickBot="1">
      <c r="A57" s="1">
        <v>27</v>
      </c>
      <c r="B57" s="1"/>
      <c r="C57" s="5" t="s">
        <v>66</v>
      </c>
      <c r="D57" s="8">
        <v>1567</v>
      </c>
      <c r="E57" s="172"/>
      <c r="F57" s="173"/>
      <c r="G57" s="173"/>
      <c r="H57" s="173"/>
      <c r="I57" s="163"/>
      <c r="J57" s="173"/>
      <c r="K57" s="173"/>
      <c r="L57" s="173"/>
      <c r="M57" s="173"/>
      <c r="N57" s="164"/>
      <c r="O57" s="165"/>
      <c r="P57" s="173"/>
      <c r="Q57" s="173"/>
      <c r="R57" s="173"/>
      <c r="S57" s="163"/>
      <c r="T57" s="166"/>
      <c r="U57" s="173"/>
      <c r="V57" s="173"/>
      <c r="W57" s="173"/>
      <c r="X57" s="164"/>
      <c r="Y57" s="165"/>
      <c r="Z57" s="173"/>
      <c r="AA57" s="173"/>
      <c r="AB57" s="173"/>
      <c r="AC57" s="163"/>
      <c r="AD57" s="173"/>
      <c r="AE57" s="173"/>
      <c r="AF57" s="173"/>
      <c r="AG57" s="173"/>
      <c r="AH57" s="164"/>
      <c r="AI57" s="165"/>
      <c r="AJ57" s="173"/>
      <c r="AK57" s="173"/>
      <c r="AL57" s="173"/>
      <c r="AM57" s="163"/>
      <c r="AN57" s="173"/>
      <c r="AO57" s="173"/>
      <c r="AP57" s="173"/>
      <c r="AQ57" s="173"/>
      <c r="AR57" s="164"/>
      <c r="AS57" s="178"/>
      <c r="AT57" s="179"/>
      <c r="AU57" s="179"/>
      <c r="AV57" s="179"/>
      <c r="AW57" s="163"/>
      <c r="AX57" s="166"/>
      <c r="AY57" s="179"/>
      <c r="AZ57" s="179"/>
      <c r="BA57" s="179"/>
      <c r="BB57" s="164">
        <f t="shared" si="64"/>
        <v>0</v>
      </c>
      <c r="BC57" s="161"/>
      <c r="BD57" s="162"/>
      <c r="BE57" s="162"/>
      <c r="BF57" s="162"/>
      <c r="BG57" s="163">
        <f t="shared" si="65"/>
        <v>0</v>
      </c>
      <c r="BH57" s="166">
        <f t="shared" si="66"/>
        <v>0</v>
      </c>
      <c r="BI57" s="162"/>
      <c r="BJ57" s="162"/>
      <c r="BK57" s="162"/>
      <c r="BL57" s="164">
        <f>BH57+BI57-BJ57+BK57</f>
        <v>0</v>
      </c>
      <c r="BM57" s="165">
        <f t="shared" si="79"/>
        <v>0</v>
      </c>
      <c r="BN57" s="162"/>
      <c r="BO57" s="162"/>
      <c r="BP57" s="162"/>
      <c r="BQ57" s="163">
        <f t="shared" si="69"/>
        <v>0</v>
      </c>
      <c r="BR57" s="166">
        <f t="shared" si="70"/>
        <v>0</v>
      </c>
      <c r="BS57" s="162"/>
      <c r="BT57" s="162"/>
      <c r="BU57" s="162"/>
      <c r="BV57" s="164">
        <f>BR57+BS57-BT57+BU57</f>
        <v>0</v>
      </c>
      <c r="BW57" s="165">
        <f t="shared" si="72"/>
        <v>0</v>
      </c>
      <c r="BX57" s="162"/>
      <c r="BY57" s="162"/>
      <c r="BZ57" s="162"/>
      <c r="CA57" s="162"/>
      <c r="CB57" s="162"/>
      <c r="CC57" s="162"/>
      <c r="CD57" s="163">
        <f>BW57+BX57-BY57+SUM(BZ57:CC57)</f>
        <v>0</v>
      </c>
      <c r="CE57" s="166">
        <f>BV57</f>
        <v>0</v>
      </c>
      <c r="CF57" s="162"/>
      <c r="CG57" s="162"/>
      <c r="CH57" s="162"/>
      <c r="CI57" s="164">
        <f>CE57+CF57-CG57+CH57</f>
        <v>0</v>
      </c>
      <c r="CJ57" s="161"/>
      <c r="CK57" s="162"/>
      <c r="CL57" s="166">
        <f t="shared" si="77"/>
        <v>0</v>
      </c>
      <c r="CM57" s="167">
        <f t="shared" si="78"/>
        <v>0</v>
      </c>
      <c r="CN57" s="168"/>
      <c r="CO57" s="162"/>
      <c r="CP57" s="157">
        <f t="shared" si="32"/>
        <v>0</v>
      </c>
      <c r="CQ57" s="169"/>
      <c r="CR57" s="157">
        <f t="shared" si="33"/>
        <v>0</v>
      </c>
    </row>
    <row r="58" spans="1:96" s="160" customFormat="1" ht="15" thickBot="1">
      <c r="A58" s="1">
        <v>28</v>
      </c>
      <c r="B58" s="1"/>
      <c r="C58" s="5" t="s">
        <v>18</v>
      </c>
      <c r="D58" s="8">
        <v>1572</v>
      </c>
      <c r="E58" s="161"/>
      <c r="F58" s="162"/>
      <c r="G58" s="162"/>
      <c r="H58" s="162"/>
      <c r="I58" s="163">
        <f t="shared" si="47"/>
        <v>0</v>
      </c>
      <c r="J58" s="162"/>
      <c r="K58" s="162"/>
      <c r="L58" s="162"/>
      <c r="M58" s="162"/>
      <c r="N58" s="164">
        <f t="shared" si="48"/>
        <v>0</v>
      </c>
      <c r="O58" s="165">
        <f t="shared" si="83"/>
        <v>0</v>
      </c>
      <c r="P58" s="162"/>
      <c r="Q58" s="162"/>
      <c r="R58" s="162"/>
      <c r="S58" s="163">
        <f t="shared" si="50"/>
        <v>0</v>
      </c>
      <c r="T58" s="166">
        <f t="shared" si="51"/>
        <v>0</v>
      </c>
      <c r="U58" s="162"/>
      <c r="V58" s="162"/>
      <c r="W58" s="162"/>
      <c r="X58" s="164">
        <f t="shared" si="52"/>
        <v>0</v>
      </c>
      <c r="Y58" s="165">
        <f>S58</f>
        <v>0</v>
      </c>
      <c r="Z58" s="162"/>
      <c r="AA58" s="162"/>
      <c r="AB58" s="162"/>
      <c r="AC58" s="163">
        <f t="shared" si="54"/>
        <v>0</v>
      </c>
      <c r="AD58" s="166">
        <f>X58</f>
        <v>0</v>
      </c>
      <c r="AE58" s="162"/>
      <c r="AF58" s="162"/>
      <c r="AG58" s="162"/>
      <c r="AH58" s="164">
        <f t="shared" si="56"/>
        <v>0</v>
      </c>
      <c r="AI58" s="165">
        <f>AC58</f>
        <v>0</v>
      </c>
      <c r="AJ58" s="162"/>
      <c r="AK58" s="162"/>
      <c r="AL58" s="162"/>
      <c r="AM58" s="163">
        <f t="shared" si="58"/>
        <v>0</v>
      </c>
      <c r="AN58" s="166">
        <f>AH58</f>
        <v>0</v>
      </c>
      <c r="AO58" s="162"/>
      <c r="AP58" s="162"/>
      <c r="AQ58" s="162"/>
      <c r="AR58" s="164">
        <f t="shared" si="60"/>
        <v>0</v>
      </c>
      <c r="AS58" s="165">
        <f>AM58</f>
        <v>0</v>
      </c>
      <c r="AT58" s="162"/>
      <c r="AU58" s="162"/>
      <c r="AV58" s="162"/>
      <c r="AW58" s="163">
        <f t="shared" si="62"/>
        <v>0</v>
      </c>
      <c r="AX58" s="166">
        <f>AR58</f>
        <v>0</v>
      </c>
      <c r="AY58" s="162"/>
      <c r="AZ58" s="162"/>
      <c r="BA58" s="162"/>
      <c r="BB58" s="164">
        <f t="shared" si="64"/>
        <v>0</v>
      </c>
      <c r="BC58" s="165">
        <f>AW58</f>
        <v>0</v>
      </c>
      <c r="BD58" s="162"/>
      <c r="BE58" s="162"/>
      <c r="BF58" s="162"/>
      <c r="BG58" s="163">
        <f t="shared" si="65"/>
        <v>0</v>
      </c>
      <c r="BH58" s="166">
        <f t="shared" si="66"/>
        <v>0</v>
      </c>
      <c r="BI58" s="162"/>
      <c r="BJ58" s="162"/>
      <c r="BK58" s="162"/>
      <c r="BL58" s="164">
        <f t="shared" si="67"/>
        <v>0</v>
      </c>
      <c r="BM58" s="165">
        <f>BG58</f>
        <v>0</v>
      </c>
      <c r="BN58" s="162"/>
      <c r="BO58" s="162"/>
      <c r="BP58" s="162"/>
      <c r="BQ58" s="163">
        <f t="shared" si="69"/>
        <v>0</v>
      </c>
      <c r="BR58" s="166">
        <f t="shared" si="70"/>
        <v>0</v>
      </c>
      <c r="BS58" s="162"/>
      <c r="BT58" s="162"/>
      <c r="BU58" s="162"/>
      <c r="BV58" s="164">
        <f>BR58+BS58-BT58+BU58</f>
        <v>0</v>
      </c>
      <c r="BW58" s="165">
        <f>BQ58</f>
        <v>0</v>
      </c>
      <c r="BX58" s="162"/>
      <c r="BY58" s="162"/>
      <c r="BZ58" s="162"/>
      <c r="CA58" s="162"/>
      <c r="CB58" s="162"/>
      <c r="CC58" s="162"/>
      <c r="CD58" s="163">
        <f>BW58+BX58-BY58+SUM(BZ58:CC58)</f>
        <v>0</v>
      </c>
      <c r="CE58" s="166">
        <f>BV58</f>
        <v>0</v>
      </c>
      <c r="CF58" s="162"/>
      <c r="CG58" s="162"/>
      <c r="CH58" s="162"/>
      <c r="CI58" s="164">
        <f>CE58+CF58-CG58+CH58</f>
        <v>0</v>
      </c>
      <c r="CJ58" s="161"/>
      <c r="CK58" s="162"/>
      <c r="CL58" s="166">
        <f t="shared" si="77"/>
        <v>0</v>
      </c>
      <c r="CM58" s="167">
        <f t="shared" si="78"/>
        <v>0</v>
      </c>
      <c r="CN58" s="168"/>
      <c r="CO58" s="162"/>
      <c r="CP58" s="157">
        <f t="shared" si="32"/>
        <v>0</v>
      </c>
      <c r="CQ58" s="169"/>
      <c r="CR58" s="157">
        <f t="shared" si="33"/>
        <v>0</v>
      </c>
    </row>
    <row r="59" spans="1:96" s="160" customFormat="1" ht="15" thickBot="1">
      <c r="A59" s="1">
        <v>29</v>
      </c>
      <c r="B59" s="1"/>
      <c r="C59" s="5" t="s">
        <v>6</v>
      </c>
      <c r="D59" s="8">
        <v>1574</v>
      </c>
      <c r="E59" s="161"/>
      <c r="F59" s="162"/>
      <c r="G59" s="162"/>
      <c r="H59" s="162"/>
      <c r="I59" s="163">
        <f t="shared" si="47"/>
        <v>0</v>
      </c>
      <c r="J59" s="162"/>
      <c r="K59" s="162"/>
      <c r="L59" s="162"/>
      <c r="M59" s="162"/>
      <c r="N59" s="164">
        <f t="shared" si="48"/>
        <v>0</v>
      </c>
      <c r="O59" s="165">
        <f t="shared" si="83"/>
        <v>0</v>
      </c>
      <c r="P59" s="162"/>
      <c r="Q59" s="162"/>
      <c r="R59" s="162"/>
      <c r="S59" s="163">
        <f t="shared" si="50"/>
        <v>0</v>
      </c>
      <c r="T59" s="166">
        <f t="shared" si="51"/>
        <v>0</v>
      </c>
      <c r="U59" s="162"/>
      <c r="V59" s="162"/>
      <c r="W59" s="162"/>
      <c r="X59" s="164">
        <f t="shared" si="52"/>
        <v>0</v>
      </c>
      <c r="Y59" s="165">
        <f>S59</f>
        <v>0</v>
      </c>
      <c r="Z59" s="162"/>
      <c r="AA59" s="162"/>
      <c r="AB59" s="162"/>
      <c r="AC59" s="163">
        <f t="shared" si="54"/>
        <v>0</v>
      </c>
      <c r="AD59" s="166">
        <f>X59</f>
        <v>0</v>
      </c>
      <c r="AE59" s="162"/>
      <c r="AF59" s="162"/>
      <c r="AG59" s="162"/>
      <c r="AH59" s="164">
        <f t="shared" si="56"/>
        <v>0</v>
      </c>
      <c r="AI59" s="165">
        <f>AC59</f>
        <v>0</v>
      </c>
      <c r="AJ59" s="162"/>
      <c r="AK59" s="162"/>
      <c r="AL59" s="162"/>
      <c r="AM59" s="163">
        <f t="shared" si="58"/>
        <v>0</v>
      </c>
      <c r="AN59" s="166">
        <f>AH59</f>
        <v>0</v>
      </c>
      <c r="AO59" s="162"/>
      <c r="AP59" s="162"/>
      <c r="AQ59" s="162"/>
      <c r="AR59" s="164">
        <f t="shared" si="60"/>
        <v>0</v>
      </c>
      <c r="AS59" s="165">
        <f>AM59</f>
        <v>0</v>
      </c>
      <c r="AT59" s="162"/>
      <c r="AU59" s="162"/>
      <c r="AV59" s="162"/>
      <c r="AW59" s="163">
        <f t="shared" si="62"/>
        <v>0</v>
      </c>
      <c r="AX59" s="166">
        <f>AR59</f>
        <v>0</v>
      </c>
      <c r="AY59" s="162"/>
      <c r="AZ59" s="162"/>
      <c r="BA59" s="162"/>
      <c r="BB59" s="164">
        <f t="shared" si="64"/>
        <v>0</v>
      </c>
      <c r="BC59" s="165">
        <f>AW59</f>
        <v>0</v>
      </c>
      <c r="BD59" s="162"/>
      <c r="BE59" s="162"/>
      <c r="BF59" s="162"/>
      <c r="BG59" s="163">
        <f t="shared" si="65"/>
        <v>0</v>
      </c>
      <c r="BH59" s="166">
        <f t="shared" si="66"/>
        <v>0</v>
      </c>
      <c r="BI59" s="162"/>
      <c r="BJ59" s="162"/>
      <c r="BK59" s="162"/>
      <c r="BL59" s="164">
        <f t="shared" si="67"/>
        <v>0</v>
      </c>
      <c r="BM59" s="165">
        <f>BG59</f>
        <v>0</v>
      </c>
      <c r="BN59" s="162"/>
      <c r="BO59" s="162"/>
      <c r="BP59" s="162"/>
      <c r="BQ59" s="163">
        <f t="shared" si="69"/>
        <v>0</v>
      </c>
      <c r="BR59" s="166">
        <f t="shared" si="70"/>
        <v>0</v>
      </c>
      <c r="BS59" s="162"/>
      <c r="BT59" s="162"/>
      <c r="BU59" s="162"/>
      <c r="BV59" s="164">
        <f>BR59+BS59-BT59+BU59</f>
        <v>0</v>
      </c>
      <c r="BW59" s="165">
        <f>BQ59</f>
        <v>0</v>
      </c>
      <c r="BX59" s="162"/>
      <c r="BY59" s="162"/>
      <c r="BZ59" s="162"/>
      <c r="CA59" s="162"/>
      <c r="CB59" s="162"/>
      <c r="CC59" s="162"/>
      <c r="CD59" s="163">
        <f>BW59+BX59-BY59+SUM(BZ59:CC59)</f>
        <v>0</v>
      </c>
      <c r="CE59" s="166">
        <f>BV59</f>
        <v>0</v>
      </c>
      <c r="CF59" s="162"/>
      <c r="CG59" s="162"/>
      <c r="CH59" s="162"/>
      <c r="CI59" s="164">
        <f>CE59+CF59-CG59+CH59</f>
        <v>0</v>
      </c>
      <c r="CJ59" s="161"/>
      <c r="CK59" s="162"/>
      <c r="CL59" s="166">
        <f t="shared" si="77"/>
        <v>0</v>
      </c>
      <c r="CM59" s="167">
        <f t="shared" si="78"/>
        <v>0</v>
      </c>
      <c r="CN59" s="168"/>
      <c r="CO59" s="162"/>
      <c r="CP59" s="157">
        <f t="shared" si="32"/>
        <v>0</v>
      </c>
      <c r="CQ59" s="169"/>
      <c r="CR59" s="157">
        <f t="shared" si="33"/>
        <v>0</v>
      </c>
    </row>
    <row r="60" spans="1:96" s="160" customFormat="1" ht="15" thickBot="1">
      <c r="A60" s="1">
        <v>30</v>
      </c>
      <c r="B60" s="1"/>
      <c r="C60" s="9" t="s">
        <v>63</v>
      </c>
      <c r="D60" s="8">
        <v>1582</v>
      </c>
      <c r="E60" s="161"/>
      <c r="F60" s="180"/>
      <c r="G60" s="162"/>
      <c r="H60" s="162"/>
      <c r="I60" s="163">
        <f t="shared" si="47"/>
        <v>0</v>
      </c>
      <c r="J60" s="162"/>
      <c r="K60" s="162"/>
      <c r="L60" s="162"/>
      <c r="M60" s="162"/>
      <c r="N60" s="164">
        <f t="shared" si="48"/>
        <v>0</v>
      </c>
      <c r="O60" s="165">
        <f t="shared" si="83"/>
        <v>0</v>
      </c>
      <c r="P60" s="162"/>
      <c r="Q60" s="162"/>
      <c r="R60" s="162"/>
      <c r="S60" s="163">
        <f t="shared" si="50"/>
        <v>0</v>
      </c>
      <c r="T60" s="166">
        <f t="shared" si="51"/>
        <v>0</v>
      </c>
      <c r="U60" s="162"/>
      <c r="V60" s="162"/>
      <c r="W60" s="162"/>
      <c r="X60" s="164">
        <f t="shared" si="52"/>
        <v>0</v>
      </c>
      <c r="Y60" s="165">
        <f>S60</f>
        <v>0</v>
      </c>
      <c r="Z60" s="162"/>
      <c r="AA60" s="162"/>
      <c r="AB60" s="162"/>
      <c r="AC60" s="163">
        <f t="shared" si="54"/>
        <v>0</v>
      </c>
      <c r="AD60" s="166">
        <f>X60</f>
        <v>0</v>
      </c>
      <c r="AE60" s="162"/>
      <c r="AF60" s="162"/>
      <c r="AG60" s="162"/>
      <c r="AH60" s="164">
        <f t="shared" si="56"/>
        <v>0</v>
      </c>
      <c r="AI60" s="165">
        <f>AC60</f>
        <v>0</v>
      </c>
      <c r="AJ60" s="162"/>
      <c r="AK60" s="162"/>
      <c r="AL60" s="162"/>
      <c r="AM60" s="163">
        <f t="shared" si="58"/>
        <v>0</v>
      </c>
      <c r="AN60" s="166">
        <f>AH60</f>
        <v>0</v>
      </c>
      <c r="AO60" s="162"/>
      <c r="AP60" s="162"/>
      <c r="AQ60" s="162"/>
      <c r="AR60" s="164">
        <f t="shared" si="60"/>
        <v>0</v>
      </c>
      <c r="AS60" s="165">
        <f>AM60</f>
        <v>0</v>
      </c>
      <c r="AT60" s="162"/>
      <c r="AU60" s="162"/>
      <c r="AV60" s="162"/>
      <c r="AW60" s="163">
        <f t="shared" si="62"/>
        <v>0</v>
      </c>
      <c r="AX60" s="166">
        <f>AR60</f>
        <v>0</v>
      </c>
      <c r="AY60" s="162"/>
      <c r="AZ60" s="162"/>
      <c r="BA60" s="162"/>
      <c r="BB60" s="164">
        <f t="shared" si="64"/>
        <v>0</v>
      </c>
      <c r="BC60" s="165">
        <f>AW60</f>
        <v>0</v>
      </c>
      <c r="BD60" s="162">
        <v>4256</v>
      </c>
      <c r="BE60" s="162"/>
      <c r="BF60" s="162"/>
      <c r="BG60" s="163">
        <f t="shared" si="65"/>
        <v>4256</v>
      </c>
      <c r="BH60" s="166">
        <f t="shared" si="66"/>
        <v>0</v>
      </c>
      <c r="BI60" s="162">
        <v>2377.6</v>
      </c>
      <c r="BJ60" s="162"/>
      <c r="BK60" s="162"/>
      <c r="BL60" s="164">
        <f t="shared" si="67"/>
        <v>2377.6</v>
      </c>
      <c r="BM60" s="165">
        <f>BG60</f>
        <v>4256</v>
      </c>
      <c r="BN60" s="162"/>
      <c r="BO60" s="162"/>
      <c r="BP60" s="162"/>
      <c r="BQ60" s="163">
        <f t="shared" si="69"/>
        <v>4256</v>
      </c>
      <c r="BR60" s="166">
        <f t="shared" si="70"/>
        <v>2377.6</v>
      </c>
      <c r="BS60" s="162">
        <v>62.56</v>
      </c>
      <c r="BT60" s="162"/>
      <c r="BU60" s="162"/>
      <c r="BV60" s="164">
        <f>BR60+BS60-BT60+BU60</f>
        <v>2440.16</v>
      </c>
      <c r="BW60" s="165">
        <f>BQ60</f>
        <v>4256</v>
      </c>
      <c r="BX60" s="162"/>
      <c r="BY60" s="162"/>
      <c r="BZ60" s="162"/>
      <c r="CA60" s="162"/>
      <c r="CB60" s="162"/>
      <c r="CC60" s="162"/>
      <c r="CD60" s="163">
        <f>BW60+BX60-BY60+SUM(BZ60:CC60)</f>
        <v>4256</v>
      </c>
      <c r="CE60" s="166">
        <f>BV60</f>
        <v>2440.16</v>
      </c>
      <c r="CF60" s="162">
        <v>62.56</v>
      </c>
      <c r="CG60" s="162"/>
      <c r="CH60" s="162"/>
      <c r="CI60" s="164">
        <f>CE60+CF60-CG60+CH60</f>
        <v>2502.7199999999998</v>
      </c>
      <c r="CJ60" s="161"/>
      <c r="CK60" s="162"/>
      <c r="CL60" s="166">
        <f t="shared" si="77"/>
        <v>4256</v>
      </c>
      <c r="CM60" s="167">
        <f t="shared" si="78"/>
        <v>2502.7199999999998</v>
      </c>
      <c r="CN60" s="168">
        <v>99</v>
      </c>
      <c r="CO60" s="162">
        <v>33</v>
      </c>
      <c r="CP60" s="157">
        <f t="shared" si="32"/>
        <v>6890.7199999999993</v>
      </c>
      <c r="CQ60" s="169">
        <v>6758.71</v>
      </c>
      <c r="CR60" s="157">
        <f t="shared" si="33"/>
        <v>-9.999999999308784E-3</v>
      </c>
    </row>
    <row r="61" spans="1:96" s="160" customFormat="1" ht="15" thickBot="1">
      <c r="A61" s="1">
        <v>31</v>
      </c>
      <c r="B61" s="1"/>
      <c r="C61" s="6" t="s">
        <v>7</v>
      </c>
      <c r="D61" s="14">
        <v>2425</v>
      </c>
      <c r="E61" s="161"/>
      <c r="F61" s="162"/>
      <c r="G61" s="162"/>
      <c r="H61" s="162"/>
      <c r="I61" s="163">
        <f t="shared" si="47"/>
        <v>0</v>
      </c>
      <c r="J61" s="162"/>
      <c r="K61" s="162"/>
      <c r="L61" s="162"/>
      <c r="M61" s="162"/>
      <c r="N61" s="164">
        <f t="shared" si="48"/>
        <v>0</v>
      </c>
      <c r="O61" s="165">
        <f t="shared" si="83"/>
        <v>0</v>
      </c>
      <c r="P61" s="162"/>
      <c r="Q61" s="162"/>
      <c r="R61" s="162"/>
      <c r="S61" s="163">
        <f t="shared" si="50"/>
        <v>0</v>
      </c>
      <c r="T61" s="166">
        <f t="shared" si="51"/>
        <v>0</v>
      </c>
      <c r="U61" s="162"/>
      <c r="V61" s="162"/>
      <c r="W61" s="162"/>
      <c r="X61" s="164">
        <f t="shared" si="52"/>
        <v>0</v>
      </c>
      <c r="Y61" s="165">
        <f>S61</f>
        <v>0</v>
      </c>
      <c r="Z61" s="162"/>
      <c r="AA61" s="162"/>
      <c r="AB61" s="162"/>
      <c r="AC61" s="163">
        <f t="shared" si="54"/>
        <v>0</v>
      </c>
      <c r="AD61" s="166">
        <f>X61</f>
        <v>0</v>
      </c>
      <c r="AE61" s="162"/>
      <c r="AF61" s="162"/>
      <c r="AG61" s="162"/>
      <c r="AH61" s="164">
        <f t="shared" si="56"/>
        <v>0</v>
      </c>
      <c r="AI61" s="165">
        <f>AC61</f>
        <v>0</v>
      </c>
      <c r="AJ61" s="162"/>
      <c r="AK61" s="162"/>
      <c r="AL61" s="162"/>
      <c r="AM61" s="163">
        <f t="shared" si="58"/>
        <v>0</v>
      </c>
      <c r="AN61" s="166">
        <f>AH61</f>
        <v>0</v>
      </c>
      <c r="AO61" s="162"/>
      <c r="AP61" s="162"/>
      <c r="AQ61" s="162"/>
      <c r="AR61" s="164">
        <f t="shared" si="60"/>
        <v>0</v>
      </c>
      <c r="AS61" s="165">
        <f>AM61</f>
        <v>0</v>
      </c>
      <c r="AT61" s="162"/>
      <c r="AU61" s="162"/>
      <c r="AV61" s="162"/>
      <c r="AW61" s="163">
        <f t="shared" si="62"/>
        <v>0</v>
      </c>
      <c r="AX61" s="166">
        <f>AR61</f>
        <v>0</v>
      </c>
      <c r="AY61" s="162"/>
      <c r="AZ61" s="162"/>
      <c r="BA61" s="162"/>
      <c r="BB61" s="164">
        <f t="shared" si="64"/>
        <v>0</v>
      </c>
      <c r="BC61" s="165">
        <f>AW61</f>
        <v>0</v>
      </c>
      <c r="BD61" s="162"/>
      <c r="BE61" s="162"/>
      <c r="BF61" s="162"/>
      <c r="BG61" s="163">
        <f t="shared" si="65"/>
        <v>0</v>
      </c>
      <c r="BH61" s="166">
        <f t="shared" si="66"/>
        <v>0</v>
      </c>
      <c r="BI61" s="162"/>
      <c r="BJ61" s="162"/>
      <c r="BK61" s="162"/>
      <c r="BL61" s="164">
        <f t="shared" si="67"/>
        <v>0</v>
      </c>
      <c r="BM61" s="165">
        <f>BG61</f>
        <v>0</v>
      </c>
      <c r="BN61" s="162"/>
      <c r="BO61" s="162"/>
      <c r="BP61" s="162">
        <v>-3072</v>
      </c>
      <c r="BQ61" s="163">
        <f t="shared" si="69"/>
        <v>-3072</v>
      </c>
      <c r="BR61" s="166">
        <f t="shared" si="70"/>
        <v>0</v>
      </c>
      <c r="BS61" s="162"/>
      <c r="BT61" s="162"/>
      <c r="BU61" s="162"/>
      <c r="BV61" s="164">
        <f>BR61+BS61-BT61+BU61</f>
        <v>0</v>
      </c>
      <c r="BW61" s="165">
        <f>BQ61</f>
        <v>-3072</v>
      </c>
      <c r="BX61" s="162">
        <v>-3072</v>
      </c>
      <c r="BY61" s="162"/>
      <c r="BZ61" s="162"/>
      <c r="CA61" s="162"/>
      <c r="CB61" s="162"/>
      <c r="CC61" s="162"/>
      <c r="CD61" s="163">
        <f>BW61+BX61-BY61+SUM(BZ61:CC61)</f>
        <v>-6144</v>
      </c>
      <c r="CE61" s="166">
        <f>BV61</f>
        <v>0</v>
      </c>
      <c r="CF61" s="162"/>
      <c r="CG61" s="162"/>
      <c r="CH61" s="162"/>
      <c r="CI61" s="164">
        <f>CE61+CF61-CG61+CH61</f>
        <v>0</v>
      </c>
      <c r="CJ61" s="161"/>
      <c r="CK61" s="162"/>
      <c r="CL61" s="166">
        <f t="shared" si="77"/>
        <v>-6144</v>
      </c>
      <c r="CM61" s="167">
        <f t="shared" si="78"/>
        <v>0</v>
      </c>
      <c r="CN61" s="168"/>
      <c r="CO61" s="162"/>
      <c r="CP61" s="157">
        <f t="shared" si="32"/>
        <v>-6144</v>
      </c>
      <c r="CQ61" s="169"/>
      <c r="CR61" s="157">
        <f t="shared" si="33"/>
        <v>6144</v>
      </c>
    </row>
    <row r="62" spans="1:96" s="160" customFormat="1" ht="14.25">
      <c r="A62" s="1"/>
      <c r="B62" s="1"/>
      <c r="C62" s="6"/>
      <c r="D62" s="6"/>
      <c r="E62" s="170"/>
      <c r="F62" s="163"/>
      <c r="G62" s="163"/>
      <c r="H62" s="163"/>
      <c r="I62" s="163"/>
      <c r="J62" s="163"/>
      <c r="K62" s="163"/>
      <c r="L62" s="163"/>
      <c r="M62" s="163"/>
      <c r="N62" s="164"/>
      <c r="O62" s="170"/>
      <c r="P62" s="163"/>
      <c r="Q62" s="163"/>
      <c r="R62" s="163"/>
      <c r="S62" s="163"/>
      <c r="T62" s="163"/>
      <c r="U62" s="163"/>
      <c r="V62" s="163"/>
      <c r="W62" s="163"/>
      <c r="X62" s="164"/>
      <c r="Y62" s="170"/>
      <c r="Z62" s="163"/>
      <c r="AA62" s="163"/>
      <c r="AB62" s="163"/>
      <c r="AC62" s="163"/>
      <c r="AD62" s="163"/>
      <c r="AE62" s="163"/>
      <c r="AF62" s="163"/>
      <c r="AG62" s="163"/>
      <c r="AH62" s="164"/>
      <c r="AI62" s="170"/>
      <c r="AJ62" s="163"/>
      <c r="AK62" s="163"/>
      <c r="AL62" s="163"/>
      <c r="AM62" s="163"/>
      <c r="AN62" s="163"/>
      <c r="AO62" s="163"/>
      <c r="AP62" s="163"/>
      <c r="AQ62" s="163"/>
      <c r="AR62" s="164"/>
      <c r="AS62" s="170"/>
      <c r="AT62" s="163"/>
      <c r="AU62" s="163"/>
      <c r="AV62" s="163"/>
      <c r="AW62" s="163"/>
      <c r="AX62" s="163"/>
      <c r="AY62" s="163"/>
      <c r="AZ62" s="163"/>
      <c r="BA62" s="163"/>
      <c r="BB62" s="164"/>
      <c r="BC62" s="170"/>
      <c r="BD62" s="163"/>
      <c r="BE62" s="163"/>
      <c r="BF62" s="163"/>
      <c r="BG62" s="163"/>
      <c r="BH62" s="163"/>
      <c r="BI62" s="163"/>
      <c r="BJ62" s="163"/>
      <c r="BK62" s="163"/>
      <c r="BL62" s="164"/>
      <c r="BM62" s="170"/>
      <c r="BN62" s="163"/>
      <c r="BO62" s="163"/>
      <c r="BP62" s="163"/>
      <c r="BQ62" s="163"/>
      <c r="BR62" s="163"/>
      <c r="BS62" s="163"/>
      <c r="BT62" s="163"/>
      <c r="BU62" s="163"/>
      <c r="BV62" s="164"/>
      <c r="BW62" s="170"/>
      <c r="BX62" s="163"/>
      <c r="BY62" s="163"/>
      <c r="BZ62" s="163"/>
      <c r="CA62" s="163"/>
      <c r="CB62" s="163"/>
      <c r="CC62" s="163"/>
      <c r="CD62" s="163"/>
      <c r="CE62" s="163"/>
      <c r="CF62" s="163"/>
      <c r="CG62" s="163"/>
      <c r="CH62" s="163"/>
      <c r="CI62" s="164"/>
      <c r="CJ62" s="170"/>
      <c r="CK62" s="163"/>
      <c r="CL62" s="163"/>
      <c r="CM62" s="164"/>
      <c r="CN62" s="156"/>
      <c r="CO62" s="156"/>
      <c r="CP62" s="157"/>
      <c r="CQ62" s="158"/>
      <c r="CR62" s="157"/>
    </row>
    <row r="63" spans="1:96" s="160" customFormat="1" ht="15">
      <c r="A63" s="1"/>
      <c r="B63" s="1"/>
      <c r="C63" s="15" t="s">
        <v>34</v>
      </c>
      <c r="D63" s="6"/>
      <c r="E63" s="170">
        <f t="shared" ref="E63:K63" si="84">SUM(E41:E61)</f>
        <v>0</v>
      </c>
      <c r="F63" s="163">
        <f t="shared" si="84"/>
        <v>3856</v>
      </c>
      <c r="G63" s="163">
        <f t="shared" si="84"/>
        <v>0</v>
      </c>
      <c r="H63" s="163">
        <f t="shared" si="84"/>
        <v>0</v>
      </c>
      <c r="I63" s="163">
        <f t="shared" si="84"/>
        <v>3856</v>
      </c>
      <c r="J63" s="163">
        <f t="shared" si="84"/>
        <v>0</v>
      </c>
      <c r="K63" s="163">
        <f t="shared" si="84"/>
        <v>145.15</v>
      </c>
      <c r="L63" s="163">
        <f>SUM(L41:L61)</f>
        <v>0</v>
      </c>
      <c r="M63" s="163">
        <f>SUM(M41:M61)</f>
        <v>0</v>
      </c>
      <c r="N63" s="163">
        <f>SUM(N41:N61)</f>
        <v>145.15</v>
      </c>
      <c r="O63" s="170">
        <f t="shared" ref="O63:X63" si="85">SUM(O41:O61)</f>
        <v>3856</v>
      </c>
      <c r="P63" s="163">
        <f t="shared" si="85"/>
        <v>3058</v>
      </c>
      <c r="Q63" s="163">
        <f t="shared" si="85"/>
        <v>0</v>
      </c>
      <c r="R63" s="163">
        <f t="shared" si="85"/>
        <v>0</v>
      </c>
      <c r="S63" s="163">
        <f t="shared" si="85"/>
        <v>6914</v>
      </c>
      <c r="T63" s="163">
        <f t="shared" si="85"/>
        <v>145.15</v>
      </c>
      <c r="U63" s="163">
        <f t="shared" si="85"/>
        <v>289.58</v>
      </c>
      <c r="V63" s="163">
        <f t="shared" si="85"/>
        <v>0</v>
      </c>
      <c r="W63" s="163">
        <f t="shared" si="85"/>
        <v>0</v>
      </c>
      <c r="X63" s="164">
        <f t="shared" si="85"/>
        <v>434.73</v>
      </c>
      <c r="Y63" s="170">
        <f t="shared" ref="Y63:BB63" si="86">SUM(Y41:Y61)</f>
        <v>6914</v>
      </c>
      <c r="Z63" s="163">
        <f t="shared" si="86"/>
        <v>0</v>
      </c>
      <c r="AA63" s="163">
        <f t="shared" si="86"/>
        <v>0</v>
      </c>
      <c r="AB63" s="163">
        <f t="shared" si="86"/>
        <v>0</v>
      </c>
      <c r="AC63" s="163">
        <f t="shared" si="86"/>
        <v>6914</v>
      </c>
      <c r="AD63" s="163">
        <f t="shared" si="86"/>
        <v>434.73</v>
      </c>
      <c r="AE63" s="163">
        <f t="shared" si="86"/>
        <v>326.86</v>
      </c>
      <c r="AF63" s="163">
        <f t="shared" si="86"/>
        <v>0</v>
      </c>
      <c r="AG63" s="163">
        <f t="shared" si="86"/>
        <v>0</v>
      </c>
      <c r="AH63" s="164">
        <f t="shared" si="86"/>
        <v>761.59</v>
      </c>
      <c r="AI63" s="170">
        <f t="shared" si="86"/>
        <v>6914</v>
      </c>
      <c r="AJ63" s="163">
        <f t="shared" si="86"/>
        <v>0</v>
      </c>
      <c r="AK63" s="163">
        <f t="shared" si="86"/>
        <v>0</v>
      </c>
      <c r="AL63" s="163">
        <f t="shared" si="86"/>
        <v>0</v>
      </c>
      <c r="AM63" s="163">
        <f t="shared" si="86"/>
        <v>6914</v>
      </c>
      <c r="AN63" s="163">
        <f t="shared" si="86"/>
        <v>761.59</v>
      </c>
      <c r="AO63" s="163">
        <f t="shared" si="86"/>
        <v>275.18</v>
      </c>
      <c r="AP63" s="163">
        <f>SUM(AP41:AP61)</f>
        <v>0</v>
      </c>
      <c r="AQ63" s="163">
        <f>SUM(AQ41:AQ61)</f>
        <v>0</v>
      </c>
      <c r="AR63" s="164">
        <f t="shared" si="86"/>
        <v>1036.77</v>
      </c>
      <c r="AS63" s="170">
        <f t="shared" si="86"/>
        <v>6914</v>
      </c>
      <c r="AT63" s="163">
        <f t="shared" si="86"/>
        <v>0</v>
      </c>
      <c r="AU63" s="163">
        <f t="shared" si="86"/>
        <v>0</v>
      </c>
      <c r="AV63" s="163">
        <f t="shared" si="86"/>
        <v>0</v>
      </c>
      <c r="AW63" s="163">
        <f t="shared" si="86"/>
        <v>6914</v>
      </c>
      <c r="AX63" s="163">
        <f t="shared" si="86"/>
        <v>1036.77</v>
      </c>
      <c r="AY63" s="163">
        <f t="shared" si="86"/>
        <v>78.650000000000006</v>
      </c>
      <c r="AZ63" s="163">
        <f t="shared" si="86"/>
        <v>0</v>
      </c>
      <c r="BA63" s="163">
        <f t="shared" si="86"/>
        <v>0</v>
      </c>
      <c r="BB63" s="164">
        <f t="shared" si="86"/>
        <v>1115.42</v>
      </c>
      <c r="BC63" s="170">
        <f t="shared" ref="BC63:BL63" si="87">SUM(BC41:BC61)</f>
        <v>6914</v>
      </c>
      <c r="BD63" s="163">
        <f t="shared" si="87"/>
        <v>8907.51</v>
      </c>
      <c r="BE63" s="163">
        <f t="shared" si="87"/>
        <v>0</v>
      </c>
      <c r="BF63" s="163">
        <f t="shared" si="87"/>
        <v>0</v>
      </c>
      <c r="BG63" s="163">
        <f t="shared" si="87"/>
        <v>15821.51</v>
      </c>
      <c r="BH63" s="163">
        <f t="shared" si="87"/>
        <v>1115.42</v>
      </c>
      <c r="BI63" s="163">
        <f t="shared" si="87"/>
        <v>2457.89</v>
      </c>
      <c r="BJ63" s="163">
        <f t="shared" si="87"/>
        <v>0</v>
      </c>
      <c r="BK63" s="163">
        <f t="shared" si="87"/>
        <v>0</v>
      </c>
      <c r="BL63" s="164">
        <f t="shared" si="87"/>
        <v>3573.31</v>
      </c>
      <c r="BM63" s="170">
        <f t="shared" ref="BM63:BV63" si="88">SUM(BM41:BM61)</f>
        <v>15821.51</v>
      </c>
      <c r="BN63" s="163">
        <f t="shared" si="88"/>
        <v>17087</v>
      </c>
      <c r="BO63" s="163">
        <f t="shared" si="88"/>
        <v>0</v>
      </c>
      <c r="BP63" s="163">
        <f t="shared" si="88"/>
        <v>-3072</v>
      </c>
      <c r="BQ63" s="163">
        <f t="shared" si="88"/>
        <v>29836.510000000002</v>
      </c>
      <c r="BR63" s="163">
        <f t="shared" si="88"/>
        <v>3573.31</v>
      </c>
      <c r="BS63" s="163">
        <f t="shared" si="88"/>
        <v>427.29</v>
      </c>
      <c r="BT63" s="163">
        <f t="shared" si="88"/>
        <v>0</v>
      </c>
      <c r="BU63" s="163">
        <f t="shared" si="88"/>
        <v>0</v>
      </c>
      <c r="BV63" s="164">
        <f t="shared" si="88"/>
        <v>4000.6</v>
      </c>
      <c r="BW63" s="170">
        <f t="shared" ref="BW63:CI63" si="89">SUM(BW41:BW61)</f>
        <v>29836.510000000002</v>
      </c>
      <c r="BX63" s="163">
        <f t="shared" si="89"/>
        <v>7928</v>
      </c>
      <c r="BY63" s="163">
        <f t="shared" si="89"/>
        <v>2086.71</v>
      </c>
      <c r="BZ63" s="163">
        <f t="shared" si="89"/>
        <v>0</v>
      </c>
      <c r="CA63" s="163">
        <f t="shared" si="89"/>
        <v>0</v>
      </c>
      <c r="CB63" s="163">
        <f t="shared" si="89"/>
        <v>0</v>
      </c>
      <c r="CC63" s="163">
        <f t="shared" si="89"/>
        <v>27673</v>
      </c>
      <c r="CD63" s="163">
        <f t="shared" si="89"/>
        <v>63350.8</v>
      </c>
      <c r="CE63" s="163">
        <f t="shared" si="89"/>
        <v>4000.6</v>
      </c>
      <c r="CF63" s="163">
        <f t="shared" si="89"/>
        <v>547.19000000000005</v>
      </c>
      <c r="CG63" s="163">
        <f t="shared" si="89"/>
        <v>193.29</v>
      </c>
      <c r="CH63" s="163">
        <f t="shared" si="89"/>
        <v>-30806</v>
      </c>
      <c r="CI63" s="164">
        <f t="shared" si="89"/>
        <v>-26451.5</v>
      </c>
      <c r="CJ63" s="170">
        <f t="shared" ref="CJ63:CQ63" si="90">SUM(CJ41:CJ61)</f>
        <v>0</v>
      </c>
      <c r="CK63" s="163">
        <f t="shared" si="90"/>
        <v>0</v>
      </c>
      <c r="CL63" s="163">
        <f t="shared" si="90"/>
        <v>63350.8</v>
      </c>
      <c r="CM63" s="164">
        <f t="shared" si="90"/>
        <v>-26451.5</v>
      </c>
      <c r="CN63" s="163">
        <f t="shared" si="90"/>
        <v>1085</v>
      </c>
      <c r="CO63" s="163">
        <f t="shared" si="90"/>
        <v>362</v>
      </c>
      <c r="CP63" s="157">
        <f t="shared" si="32"/>
        <v>38346.300000000003</v>
      </c>
      <c r="CQ63" s="171">
        <f t="shared" si="90"/>
        <v>73848.810000000012</v>
      </c>
      <c r="CR63" s="157">
        <f t="shared" si="33"/>
        <v>36949.510000000009</v>
      </c>
    </row>
    <row r="64" spans="1:96" s="160" customFormat="1" ht="15" thickBot="1">
      <c r="A64" s="1"/>
      <c r="B64" s="1"/>
      <c r="C64" s="6"/>
      <c r="D64" s="6"/>
      <c r="E64" s="170"/>
      <c r="F64" s="163"/>
      <c r="G64" s="163"/>
      <c r="H64" s="163"/>
      <c r="I64" s="163"/>
      <c r="J64" s="163"/>
      <c r="K64" s="163"/>
      <c r="L64" s="163"/>
      <c r="M64" s="163"/>
      <c r="N64" s="164"/>
      <c r="O64" s="170"/>
      <c r="P64" s="163"/>
      <c r="Q64" s="163"/>
      <c r="R64" s="163"/>
      <c r="S64" s="163"/>
      <c r="T64" s="163"/>
      <c r="U64" s="163"/>
      <c r="V64" s="163"/>
      <c r="W64" s="163"/>
      <c r="X64" s="164"/>
      <c r="Y64" s="170"/>
      <c r="Z64" s="163"/>
      <c r="AA64" s="163"/>
      <c r="AB64" s="163"/>
      <c r="AC64" s="163"/>
      <c r="AD64" s="163"/>
      <c r="AE64" s="163"/>
      <c r="AF64" s="163"/>
      <c r="AG64" s="163"/>
      <c r="AH64" s="164"/>
      <c r="AI64" s="170"/>
      <c r="AJ64" s="163"/>
      <c r="AK64" s="163"/>
      <c r="AL64" s="163"/>
      <c r="AM64" s="163"/>
      <c r="AN64" s="163"/>
      <c r="AO64" s="163"/>
      <c r="AP64" s="163"/>
      <c r="AQ64" s="163"/>
      <c r="AR64" s="164"/>
      <c r="AS64" s="170"/>
      <c r="AT64" s="163"/>
      <c r="AU64" s="163"/>
      <c r="AV64" s="163"/>
      <c r="AW64" s="163"/>
      <c r="AX64" s="163"/>
      <c r="AY64" s="163"/>
      <c r="AZ64" s="163"/>
      <c r="BA64" s="163"/>
      <c r="BB64" s="164"/>
      <c r="BC64" s="170"/>
      <c r="BD64" s="163"/>
      <c r="BE64" s="163"/>
      <c r="BF64" s="163"/>
      <c r="BG64" s="163"/>
      <c r="BH64" s="163"/>
      <c r="BI64" s="163"/>
      <c r="BJ64" s="163"/>
      <c r="BK64" s="163"/>
      <c r="BL64" s="164"/>
      <c r="BM64" s="170"/>
      <c r="BN64" s="163"/>
      <c r="BO64" s="163"/>
      <c r="BP64" s="163"/>
      <c r="BQ64" s="163"/>
      <c r="BR64" s="163"/>
      <c r="BS64" s="163"/>
      <c r="BT64" s="163"/>
      <c r="BU64" s="163"/>
      <c r="BV64" s="164"/>
      <c r="BW64" s="170"/>
      <c r="BX64" s="163"/>
      <c r="BY64" s="163"/>
      <c r="BZ64" s="163"/>
      <c r="CA64" s="163"/>
      <c r="CB64" s="163"/>
      <c r="CC64" s="163"/>
      <c r="CD64" s="163"/>
      <c r="CE64" s="163"/>
      <c r="CF64" s="163"/>
      <c r="CG64" s="163"/>
      <c r="CH64" s="163"/>
      <c r="CI64" s="164"/>
      <c r="CJ64" s="170"/>
      <c r="CK64" s="163"/>
      <c r="CL64" s="163"/>
      <c r="CM64" s="164"/>
      <c r="CN64" s="156"/>
      <c r="CO64" s="156"/>
      <c r="CP64" s="157"/>
      <c r="CQ64" s="158"/>
      <c r="CR64" s="157"/>
    </row>
    <row r="65" spans="1:96" s="160" customFormat="1" ht="15" thickBot="1">
      <c r="A65" s="1">
        <v>32</v>
      </c>
      <c r="B65" s="1"/>
      <c r="C65" s="6" t="s">
        <v>16</v>
      </c>
      <c r="D65" s="8">
        <v>1562</v>
      </c>
      <c r="E65" s="161"/>
      <c r="F65" s="180"/>
      <c r="G65" s="162"/>
      <c r="H65" s="162"/>
      <c r="I65" s="163">
        <f>E65+F65-G65+H65</f>
        <v>0</v>
      </c>
      <c r="J65" s="162"/>
      <c r="K65" s="162"/>
      <c r="L65" s="162"/>
      <c r="M65" s="162"/>
      <c r="N65" s="164">
        <f>J65+K65-L65+M65</f>
        <v>0</v>
      </c>
      <c r="O65" s="165">
        <f>I65</f>
        <v>0</v>
      </c>
      <c r="P65" s="162"/>
      <c r="Q65" s="162"/>
      <c r="R65" s="162"/>
      <c r="S65" s="163">
        <f>O65+P65-Q65+R65</f>
        <v>0</v>
      </c>
      <c r="T65" s="166">
        <f>N65</f>
        <v>0</v>
      </c>
      <c r="U65" s="162"/>
      <c r="V65" s="162"/>
      <c r="W65" s="162"/>
      <c r="X65" s="164">
        <f>T65+U65-V65+W65</f>
        <v>0</v>
      </c>
      <c r="Y65" s="165">
        <f>S65</f>
        <v>0</v>
      </c>
      <c r="Z65" s="162"/>
      <c r="AA65" s="162"/>
      <c r="AB65" s="162"/>
      <c r="AC65" s="163">
        <f>Y65+Z65-AA65+AB65</f>
        <v>0</v>
      </c>
      <c r="AD65" s="166">
        <f>X65</f>
        <v>0</v>
      </c>
      <c r="AE65" s="162"/>
      <c r="AF65" s="162"/>
      <c r="AG65" s="162"/>
      <c r="AH65" s="164">
        <f>AD65+AE65-AF65+AG65</f>
        <v>0</v>
      </c>
      <c r="AI65" s="165">
        <f>AC65</f>
        <v>0</v>
      </c>
      <c r="AJ65" s="162"/>
      <c r="AK65" s="162"/>
      <c r="AL65" s="162"/>
      <c r="AM65" s="163">
        <f>AI65+AJ65-AK65+AL65</f>
        <v>0</v>
      </c>
      <c r="AN65" s="166">
        <f>AH65</f>
        <v>0</v>
      </c>
      <c r="AO65" s="162"/>
      <c r="AP65" s="162"/>
      <c r="AQ65" s="162"/>
      <c r="AR65" s="164">
        <f>AN65+AO65-AP65+AQ65</f>
        <v>0</v>
      </c>
      <c r="AS65" s="165">
        <f>AM65</f>
        <v>0</v>
      </c>
      <c r="AT65" s="162"/>
      <c r="AU65" s="162"/>
      <c r="AV65" s="162"/>
      <c r="AW65" s="163">
        <f>AS65+AT65-AU65+AV65</f>
        <v>0</v>
      </c>
      <c r="AX65" s="166">
        <f>AR65</f>
        <v>0</v>
      </c>
      <c r="AY65" s="162"/>
      <c r="AZ65" s="162"/>
      <c r="BA65" s="162"/>
      <c r="BB65" s="164">
        <f>AX65+AY65-AZ65+BA65</f>
        <v>0</v>
      </c>
      <c r="BC65" s="165">
        <f>AW65</f>
        <v>0</v>
      </c>
      <c r="BD65" s="162"/>
      <c r="BE65" s="162"/>
      <c r="BF65" s="162"/>
      <c r="BG65" s="163">
        <f>BC65+BD65-BE65+SUM(BF65:BF65)</f>
        <v>0</v>
      </c>
      <c r="BH65" s="166">
        <f>BB65</f>
        <v>0</v>
      </c>
      <c r="BI65" s="162"/>
      <c r="BJ65" s="162"/>
      <c r="BK65" s="162"/>
      <c r="BL65" s="164">
        <f>BH65+BI65-BJ65+BK65</f>
        <v>0</v>
      </c>
      <c r="BM65" s="165">
        <f>BG65</f>
        <v>0</v>
      </c>
      <c r="BN65" s="162"/>
      <c r="BO65" s="162"/>
      <c r="BP65" s="162"/>
      <c r="BQ65" s="163">
        <f>BM65+BN65-BO65+SUM(BP65:BP65)</f>
        <v>0</v>
      </c>
      <c r="BR65" s="166">
        <f>BL65</f>
        <v>0</v>
      </c>
      <c r="BS65" s="162"/>
      <c r="BT65" s="162"/>
      <c r="BU65" s="162"/>
      <c r="BV65" s="164">
        <f>BR65+BS65-BT65+BU65</f>
        <v>0</v>
      </c>
      <c r="BW65" s="165">
        <f>BQ65</f>
        <v>0</v>
      </c>
      <c r="BX65" s="162">
        <v>-25203</v>
      </c>
      <c r="BY65" s="162">
        <v>-25203</v>
      </c>
      <c r="BZ65" s="162"/>
      <c r="CA65" s="162"/>
      <c r="CB65" s="162"/>
      <c r="CC65" s="162"/>
      <c r="CD65" s="163">
        <f>BW65+BX65-BY65+SUM(BZ65:CC65)</f>
        <v>0</v>
      </c>
      <c r="CE65" s="166">
        <f>BV65</f>
        <v>0</v>
      </c>
      <c r="CF65" s="162">
        <v>-6679</v>
      </c>
      <c r="CG65" s="162">
        <v>-6679</v>
      </c>
      <c r="CH65" s="162">
        <v>0</v>
      </c>
      <c r="CI65" s="164">
        <f>CE65+CF65-CG65+CH65</f>
        <v>0</v>
      </c>
      <c r="CJ65" s="161"/>
      <c r="CK65" s="162"/>
      <c r="CL65" s="166">
        <f>CD65-CJ65</f>
        <v>0</v>
      </c>
      <c r="CM65" s="167">
        <f>CI65-CK65</f>
        <v>0</v>
      </c>
      <c r="CN65" s="168"/>
      <c r="CO65" s="162"/>
      <c r="CP65" s="157">
        <f t="shared" si="32"/>
        <v>0</v>
      </c>
      <c r="CQ65" s="169"/>
      <c r="CR65" s="157">
        <f t="shared" si="33"/>
        <v>0</v>
      </c>
    </row>
    <row r="66" spans="1:96" s="160" customFormat="1" ht="29.25" thickBot="1">
      <c r="A66" s="1">
        <v>33</v>
      </c>
      <c r="B66" s="1"/>
      <c r="C66" s="30" t="s">
        <v>71</v>
      </c>
      <c r="D66" s="31">
        <v>1592</v>
      </c>
      <c r="E66" s="161"/>
      <c r="F66" s="162"/>
      <c r="G66" s="162"/>
      <c r="H66" s="162"/>
      <c r="I66" s="163">
        <f>E66+F66-G66+H66</f>
        <v>0</v>
      </c>
      <c r="J66" s="162"/>
      <c r="K66" s="162"/>
      <c r="L66" s="162"/>
      <c r="M66" s="162"/>
      <c r="N66" s="164">
        <f>J66+K66-L66+M66</f>
        <v>0</v>
      </c>
      <c r="O66" s="165">
        <f>I66</f>
        <v>0</v>
      </c>
      <c r="P66" s="162"/>
      <c r="Q66" s="162"/>
      <c r="R66" s="162"/>
      <c r="S66" s="163">
        <f>O66+P66-Q66+R66</f>
        <v>0</v>
      </c>
      <c r="T66" s="166">
        <f>N66</f>
        <v>0</v>
      </c>
      <c r="U66" s="162"/>
      <c r="V66" s="162"/>
      <c r="W66" s="162"/>
      <c r="X66" s="164">
        <f>T66+U66-V66+W66</f>
        <v>0</v>
      </c>
      <c r="Y66" s="165">
        <f>S66</f>
        <v>0</v>
      </c>
      <c r="Z66" s="162"/>
      <c r="AA66" s="162"/>
      <c r="AB66" s="162"/>
      <c r="AC66" s="163">
        <f>Y66+Z66-AA66+AB66</f>
        <v>0</v>
      </c>
      <c r="AD66" s="166">
        <f>X66</f>
        <v>0</v>
      </c>
      <c r="AE66" s="162"/>
      <c r="AF66" s="162"/>
      <c r="AG66" s="162"/>
      <c r="AH66" s="164">
        <f>AD66+AE66-AF66+AG66</f>
        <v>0</v>
      </c>
      <c r="AI66" s="165">
        <f>AC66</f>
        <v>0</v>
      </c>
      <c r="AJ66" s="162"/>
      <c r="AK66" s="162"/>
      <c r="AL66" s="162"/>
      <c r="AM66" s="163">
        <f>AI66+AJ66-AK66+AL66</f>
        <v>0</v>
      </c>
      <c r="AN66" s="166">
        <f>AH66</f>
        <v>0</v>
      </c>
      <c r="AO66" s="162"/>
      <c r="AP66" s="162"/>
      <c r="AQ66" s="162"/>
      <c r="AR66" s="164">
        <f>AN66+AO66-AP66+AQ66</f>
        <v>0</v>
      </c>
      <c r="AS66" s="165">
        <f>AM66</f>
        <v>0</v>
      </c>
      <c r="AT66" s="162"/>
      <c r="AU66" s="162"/>
      <c r="AV66" s="162"/>
      <c r="AW66" s="163">
        <f>AS66+AT66-AU66+AV66</f>
        <v>0</v>
      </c>
      <c r="AX66" s="166">
        <f>AR66</f>
        <v>0</v>
      </c>
      <c r="AY66" s="162"/>
      <c r="AZ66" s="162"/>
      <c r="BA66" s="162"/>
      <c r="BB66" s="164">
        <f>AX66+AY66-AZ66+BA66</f>
        <v>0</v>
      </c>
      <c r="BC66" s="165">
        <f>AW66</f>
        <v>0</v>
      </c>
      <c r="BD66" s="162"/>
      <c r="BE66" s="162"/>
      <c r="BF66" s="162"/>
      <c r="BG66" s="163">
        <f>BC66+BD66-BE66+SUM(BF66:BF66)</f>
        <v>0</v>
      </c>
      <c r="BH66" s="166">
        <f>BB66</f>
        <v>0</v>
      </c>
      <c r="BI66" s="162"/>
      <c r="BJ66" s="162"/>
      <c r="BK66" s="162"/>
      <c r="BL66" s="164">
        <f>BH66+BI66-BJ66+BK66</f>
        <v>0</v>
      </c>
      <c r="BM66" s="165">
        <f>BG66</f>
        <v>0</v>
      </c>
      <c r="BN66" s="162"/>
      <c r="BO66" s="162"/>
      <c r="BP66" s="162"/>
      <c r="BQ66" s="163">
        <f>BM66+BN66-BO66+SUM(BP66:BP66)</f>
        <v>0</v>
      </c>
      <c r="BR66" s="166">
        <f>BL66</f>
        <v>0</v>
      </c>
      <c r="BS66" s="162"/>
      <c r="BT66" s="162"/>
      <c r="BU66" s="162"/>
      <c r="BV66" s="164">
        <f>BR66+BS66-BT66+BU66</f>
        <v>0</v>
      </c>
      <c r="BW66" s="165">
        <f>BQ66</f>
        <v>0</v>
      </c>
      <c r="BX66" s="162"/>
      <c r="BY66" s="162"/>
      <c r="BZ66" s="162"/>
      <c r="CA66" s="162"/>
      <c r="CB66" s="162"/>
      <c r="CC66" s="162"/>
      <c r="CD66" s="163">
        <f>BW66+BX66-BY66+SUM(BZ66:CC66)</f>
        <v>0</v>
      </c>
      <c r="CE66" s="166">
        <f>BV66</f>
        <v>0</v>
      </c>
      <c r="CF66" s="162"/>
      <c r="CG66" s="162"/>
      <c r="CH66" s="162"/>
      <c r="CI66" s="164">
        <f>CE66+CF66-CG66+CH66</f>
        <v>0</v>
      </c>
      <c r="CJ66" s="161"/>
      <c r="CK66" s="162"/>
      <c r="CL66" s="166">
        <f>CD66-CJ66</f>
        <v>0</v>
      </c>
      <c r="CM66" s="167">
        <f>CI66-CK66</f>
        <v>0</v>
      </c>
      <c r="CN66" s="168"/>
      <c r="CO66" s="162"/>
      <c r="CP66" s="157">
        <f t="shared" si="32"/>
        <v>0</v>
      </c>
      <c r="CQ66" s="169"/>
      <c r="CR66" s="157">
        <f t="shared" si="33"/>
        <v>0</v>
      </c>
    </row>
    <row r="67" spans="1:96" s="160" customFormat="1" ht="29.25" thickBot="1">
      <c r="A67" s="1">
        <v>34</v>
      </c>
      <c r="B67" s="1"/>
      <c r="C67" s="30" t="s">
        <v>70</v>
      </c>
      <c r="D67" s="31">
        <v>1592</v>
      </c>
      <c r="E67" s="161"/>
      <c r="F67" s="162"/>
      <c r="G67" s="162"/>
      <c r="H67" s="162"/>
      <c r="I67" s="163">
        <f>E67+F67-G67+H67</f>
        <v>0</v>
      </c>
      <c r="J67" s="162"/>
      <c r="K67" s="162"/>
      <c r="L67" s="162"/>
      <c r="M67" s="162"/>
      <c r="N67" s="164">
        <f>J67+K67-L67+M67</f>
        <v>0</v>
      </c>
      <c r="O67" s="165">
        <f>I67</f>
        <v>0</v>
      </c>
      <c r="P67" s="162"/>
      <c r="Q67" s="162"/>
      <c r="R67" s="162"/>
      <c r="S67" s="163">
        <f>O67+P67-Q67+R67</f>
        <v>0</v>
      </c>
      <c r="T67" s="166">
        <f>N67</f>
        <v>0</v>
      </c>
      <c r="U67" s="162"/>
      <c r="V67" s="162"/>
      <c r="W67" s="162"/>
      <c r="X67" s="164">
        <f>T67+U67-V67+W67</f>
        <v>0</v>
      </c>
      <c r="Y67" s="165">
        <f>S67</f>
        <v>0</v>
      </c>
      <c r="Z67" s="162"/>
      <c r="AA67" s="162"/>
      <c r="AB67" s="162"/>
      <c r="AC67" s="163">
        <f>Y67+Z67-AA67+AB67</f>
        <v>0</v>
      </c>
      <c r="AD67" s="166">
        <f>X67</f>
        <v>0</v>
      </c>
      <c r="AE67" s="162"/>
      <c r="AF67" s="162"/>
      <c r="AG67" s="162"/>
      <c r="AH67" s="164">
        <f>AD67+AE67-AF67+AG67</f>
        <v>0</v>
      </c>
      <c r="AI67" s="165">
        <f>AC67</f>
        <v>0</v>
      </c>
      <c r="AJ67" s="162"/>
      <c r="AK67" s="162"/>
      <c r="AL67" s="162"/>
      <c r="AM67" s="163">
        <f>AI67+AJ67-AK67+AL67</f>
        <v>0</v>
      </c>
      <c r="AN67" s="166">
        <f>AH67</f>
        <v>0</v>
      </c>
      <c r="AO67" s="162"/>
      <c r="AP67" s="162"/>
      <c r="AQ67" s="162"/>
      <c r="AR67" s="164">
        <f>AN67+AO67-AP67+AQ67</f>
        <v>0</v>
      </c>
      <c r="AS67" s="165">
        <f>AM67</f>
        <v>0</v>
      </c>
      <c r="AT67" s="162"/>
      <c r="AU67" s="162"/>
      <c r="AV67" s="162"/>
      <c r="AW67" s="163">
        <f>AS67+AT67-AU67+AV67</f>
        <v>0</v>
      </c>
      <c r="AX67" s="166">
        <f>AR67</f>
        <v>0</v>
      </c>
      <c r="AY67" s="162"/>
      <c r="AZ67" s="162"/>
      <c r="BA67" s="162"/>
      <c r="BB67" s="164">
        <f>AX67+AY67-AZ67+BA67</f>
        <v>0</v>
      </c>
      <c r="BC67" s="165">
        <f>AW67</f>
        <v>0</v>
      </c>
      <c r="BD67" s="162"/>
      <c r="BE67" s="162"/>
      <c r="BF67" s="162"/>
      <c r="BG67" s="163">
        <f>BC67+BD67-BE67+SUM(BF67:BF67)</f>
        <v>0</v>
      </c>
      <c r="BH67" s="166">
        <f>BB67</f>
        <v>0</v>
      </c>
      <c r="BI67" s="162"/>
      <c r="BJ67" s="162"/>
      <c r="BK67" s="162"/>
      <c r="BL67" s="164">
        <f>BH67+BI67-BJ67+BK67</f>
        <v>0</v>
      </c>
      <c r="BM67" s="165">
        <f>BG67</f>
        <v>0</v>
      </c>
      <c r="BN67" s="162"/>
      <c r="BO67" s="162"/>
      <c r="BP67" s="162"/>
      <c r="BQ67" s="163">
        <f>BM67+BN67-BO67+SUM(BP67:BP67)</f>
        <v>0</v>
      </c>
      <c r="BR67" s="166">
        <f>BL67</f>
        <v>0</v>
      </c>
      <c r="BS67" s="162"/>
      <c r="BT67" s="162"/>
      <c r="BU67" s="162"/>
      <c r="BV67" s="164">
        <f>BR67+BS67-BT67+BU67</f>
        <v>0</v>
      </c>
      <c r="BW67" s="165">
        <f>BQ67</f>
        <v>0</v>
      </c>
      <c r="BX67" s="162"/>
      <c r="BY67" s="162"/>
      <c r="BZ67" s="162"/>
      <c r="CA67" s="162"/>
      <c r="CB67" s="162"/>
      <c r="CC67" s="162"/>
      <c r="CD67" s="163">
        <f>BW67+BX67-BY67+SUM(BZ67:CC67)</f>
        <v>0</v>
      </c>
      <c r="CE67" s="166">
        <f>BV67</f>
        <v>0</v>
      </c>
      <c r="CF67" s="162"/>
      <c r="CG67" s="162"/>
      <c r="CH67" s="162"/>
      <c r="CI67" s="164">
        <f>CE67+CF67-CG67+CH67</f>
        <v>0</v>
      </c>
      <c r="CJ67" s="161"/>
      <c r="CK67" s="162"/>
      <c r="CL67" s="166">
        <f>CD67-CJ67</f>
        <v>0</v>
      </c>
      <c r="CM67" s="167">
        <f>CI67-CK67</f>
        <v>0</v>
      </c>
      <c r="CN67" s="168"/>
      <c r="CO67" s="162"/>
      <c r="CP67" s="157">
        <f t="shared" si="32"/>
        <v>0</v>
      </c>
      <c r="CQ67" s="169"/>
      <c r="CR67" s="157">
        <f t="shared" si="33"/>
        <v>0</v>
      </c>
    </row>
    <row r="68" spans="1:96" s="160" customFormat="1" ht="14.25">
      <c r="A68" s="1"/>
      <c r="B68" s="1"/>
      <c r="C68" s="6"/>
      <c r="D68" s="6"/>
      <c r="E68" s="170"/>
      <c r="F68" s="163"/>
      <c r="G68" s="163"/>
      <c r="H68" s="163"/>
      <c r="I68" s="163"/>
      <c r="J68" s="163"/>
      <c r="K68" s="163"/>
      <c r="L68" s="163"/>
      <c r="M68" s="163"/>
      <c r="N68" s="164"/>
      <c r="O68" s="170"/>
      <c r="P68" s="163"/>
      <c r="Q68" s="163"/>
      <c r="R68" s="163"/>
      <c r="S68" s="163"/>
      <c r="T68" s="163"/>
      <c r="U68" s="163"/>
      <c r="V68" s="163"/>
      <c r="W68" s="163"/>
      <c r="X68" s="164"/>
      <c r="Y68" s="170"/>
      <c r="Z68" s="163"/>
      <c r="AA68" s="163"/>
      <c r="AB68" s="163"/>
      <c r="AC68" s="163"/>
      <c r="AD68" s="163"/>
      <c r="AE68" s="163"/>
      <c r="AF68" s="163"/>
      <c r="AG68" s="163"/>
      <c r="AH68" s="164"/>
      <c r="AI68" s="170"/>
      <c r="AJ68" s="163"/>
      <c r="AK68" s="163"/>
      <c r="AL68" s="163"/>
      <c r="AM68" s="163"/>
      <c r="AN68" s="163"/>
      <c r="AO68" s="163"/>
      <c r="AP68" s="163"/>
      <c r="AQ68" s="163"/>
      <c r="AR68" s="164"/>
      <c r="AS68" s="170"/>
      <c r="AT68" s="163"/>
      <c r="AU68" s="163"/>
      <c r="AV68" s="163"/>
      <c r="AW68" s="163"/>
      <c r="AX68" s="163"/>
      <c r="AY68" s="163"/>
      <c r="AZ68" s="163"/>
      <c r="BA68" s="163"/>
      <c r="BB68" s="164"/>
      <c r="BC68" s="170"/>
      <c r="BD68" s="163"/>
      <c r="BE68" s="163"/>
      <c r="BF68" s="163"/>
      <c r="BG68" s="163"/>
      <c r="BH68" s="163"/>
      <c r="BI68" s="163"/>
      <c r="BJ68" s="163"/>
      <c r="BK68" s="163"/>
      <c r="BL68" s="164"/>
      <c r="BM68" s="170"/>
      <c r="BN68" s="163"/>
      <c r="BO68" s="163"/>
      <c r="BP68" s="163"/>
      <c r="BQ68" s="163"/>
      <c r="BR68" s="163"/>
      <c r="BS68" s="163"/>
      <c r="BT68" s="163"/>
      <c r="BU68" s="163"/>
      <c r="BV68" s="164"/>
      <c r="BW68" s="170"/>
      <c r="BX68" s="163"/>
      <c r="BY68" s="163"/>
      <c r="BZ68" s="163"/>
      <c r="CA68" s="163"/>
      <c r="CB68" s="163"/>
      <c r="CC68" s="163"/>
      <c r="CD68" s="163"/>
      <c r="CE68" s="163"/>
      <c r="CF68" s="163"/>
      <c r="CG68" s="163"/>
      <c r="CH68" s="163"/>
      <c r="CI68" s="164"/>
      <c r="CJ68" s="170"/>
      <c r="CK68" s="163"/>
      <c r="CL68" s="163"/>
      <c r="CM68" s="164"/>
      <c r="CN68" s="156"/>
      <c r="CO68" s="156"/>
      <c r="CP68" s="157"/>
      <c r="CQ68" s="158"/>
      <c r="CR68" s="157"/>
    </row>
    <row r="69" spans="1:96" s="160" customFormat="1" ht="15">
      <c r="A69" s="1"/>
      <c r="B69" s="1"/>
      <c r="C69" s="15" t="s">
        <v>59</v>
      </c>
      <c r="D69" s="6"/>
      <c r="E69" s="170">
        <f>+E63+E36+E65+E66+E67</f>
        <v>0</v>
      </c>
      <c r="F69" s="163">
        <f t="shared" ref="F69:BP69" si="91">+F63+F36+F65+F66+F67</f>
        <v>3856</v>
      </c>
      <c r="G69" s="163">
        <f t="shared" si="91"/>
        <v>0</v>
      </c>
      <c r="H69" s="163">
        <f t="shared" si="91"/>
        <v>0</v>
      </c>
      <c r="I69" s="163">
        <f t="shared" si="91"/>
        <v>3856</v>
      </c>
      <c r="J69" s="163">
        <f t="shared" si="91"/>
        <v>0</v>
      </c>
      <c r="K69" s="163">
        <f t="shared" si="91"/>
        <v>145.15</v>
      </c>
      <c r="L69" s="163">
        <f t="shared" si="91"/>
        <v>0</v>
      </c>
      <c r="M69" s="163">
        <f t="shared" si="91"/>
        <v>0</v>
      </c>
      <c r="N69" s="164">
        <f t="shared" si="91"/>
        <v>145.15</v>
      </c>
      <c r="O69" s="170">
        <f t="shared" si="91"/>
        <v>3856</v>
      </c>
      <c r="P69" s="163">
        <f t="shared" si="91"/>
        <v>3058</v>
      </c>
      <c r="Q69" s="163">
        <f t="shared" si="91"/>
        <v>0</v>
      </c>
      <c r="R69" s="163">
        <f t="shared" si="91"/>
        <v>0</v>
      </c>
      <c r="S69" s="163">
        <f t="shared" si="91"/>
        <v>6914</v>
      </c>
      <c r="T69" s="163">
        <f t="shared" si="91"/>
        <v>145.15</v>
      </c>
      <c r="U69" s="163">
        <f t="shared" si="91"/>
        <v>289.58</v>
      </c>
      <c r="V69" s="163">
        <f t="shared" si="91"/>
        <v>0</v>
      </c>
      <c r="W69" s="163">
        <f t="shared" si="91"/>
        <v>0</v>
      </c>
      <c r="X69" s="164">
        <f t="shared" si="91"/>
        <v>434.73</v>
      </c>
      <c r="Y69" s="170">
        <f t="shared" si="91"/>
        <v>6914</v>
      </c>
      <c r="Z69" s="163">
        <f t="shared" si="91"/>
        <v>0</v>
      </c>
      <c r="AA69" s="163">
        <f t="shared" si="91"/>
        <v>0</v>
      </c>
      <c r="AB69" s="163">
        <f t="shared" si="91"/>
        <v>0</v>
      </c>
      <c r="AC69" s="163">
        <f t="shared" si="91"/>
        <v>6914</v>
      </c>
      <c r="AD69" s="163">
        <f t="shared" si="91"/>
        <v>434.73</v>
      </c>
      <c r="AE69" s="163">
        <f t="shared" si="91"/>
        <v>326.86</v>
      </c>
      <c r="AF69" s="163">
        <f t="shared" si="91"/>
        <v>0</v>
      </c>
      <c r="AG69" s="163">
        <f t="shared" si="91"/>
        <v>0</v>
      </c>
      <c r="AH69" s="164">
        <f t="shared" si="91"/>
        <v>761.59</v>
      </c>
      <c r="AI69" s="170">
        <f t="shared" si="91"/>
        <v>6914</v>
      </c>
      <c r="AJ69" s="163">
        <f t="shared" si="91"/>
        <v>0</v>
      </c>
      <c r="AK69" s="163">
        <f t="shared" si="91"/>
        <v>0</v>
      </c>
      <c r="AL69" s="163">
        <f t="shared" si="91"/>
        <v>0</v>
      </c>
      <c r="AM69" s="163">
        <f t="shared" si="91"/>
        <v>6914</v>
      </c>
      <c r="AN69" s="163">
        <f t="shared" si="91"/>
        <v>761.59</v>
      </c>
      <c r="AO69" s="163">
        <f t="shared" si="91"/>
        <v>275.18</v>
      </c>
      <c r="AP69" s="163">
        <f t="shared" si="91"/>
        <v>0</v>
      </c>
      <c r="AQ69" s="163">
        <f t="shared" si="91"/>
        <v>0</v>
      </c>
      <c r="AR69" s="164">
        <f t="shared" si="91"/>
        <v>1036.77</v>
      </c>
      <c r="AS69" s="170">
        <f t="shared" si="91"/>
        <v>6914</v>
      </c>
      <c r="AT69" s="163">
        <f t="shared" si="91"/>
        <v>0</v>
      </c>
      <c r="AU69" s="163">
        <f t="shared" si="91"/>
        <v>0</v>
      </c>
      <c r="AV69" s="163">
        <f t="shared" si="91"/>
        <v>0</v>
      </c>
      <c r="AW69" s="163">
        <f t="shared" si="91"/>
        <v>6914</v>
      </c>
      <c r="AX69" s="163">
        <f t="shared" si="91"/>
        <v>1036.77</v>
      </c>
      <c r="AY69" s="163">
        <f t="shared" si="91"/>
        <v>78.650000000000006</v>
      </c>
      <c r="AZ69" s="163">
        <f t="shared" si="91"/>
        <v>0</v>
      </c>
      <c r="BA69" s="163">
        <f t="shared" si="91"/>
        <v>0</v>
      </c>
      <c r="BB69" s="164">
        <f t="shared" si="91"/>
        <v>1115.42</v>
      </c>
      <c r="BC69" s="170">
        <f t="shared" si="91"/>
        <v>6914</v>
      </c>
      <c r="BD69" s="163">
        <f t="shared" si="91"/>
        <v>8907.51</v>
      </c>
      <c r="BE69" s="163">
        <f t="shared" si="91"/>
        <v>0</v>
      </c>
      <c r="BF69" s="163">
        <f t="shared" si="91"/>
        <v>-306206</v>
      </c>
      <c r="BG69" s="163">
        <f t="shared" si="91"/>
        <v>-290384.49</v>
      </c>
      <c r="BH69" s="163">
        <f t="shared" si="91"/>
        <v>1115.42</v>
      </c>
      <c r="BI69" s="163">
        <f t="shared" si="91"/>
        <v>2457.89</v>
      </c>
      <c r="BJ69" s="163">
        <f t="shared" si="91"/>
        <v>0</v>
      </c>
      <c r="BK69" s="163">
        <f t="shared" si="91"/>
        <v>-77063</v>
      </c>
      <c r="BL69" s="164">
        <f t="shared" si="91"/>
        <v>-73489.69</v>
      </c>
      <c r="BM69" s="170">
        <f t="shared" si="91"/>
        <v>-290384.49</v>
      </c>
      <c r="BN69" s="163">
        <f t="shared" si="91"/>
        <v>-9771</v>
      </c>
      <c r="BO69" s="163">
        <f t="shared" si="91"/>
        <v>0</v>
      </c>
      <c r="BP69" s="163">
        <f t="shared" si="91"/>
        <v>-353392</v>
      </c>
      <c r="BQ69" s="163">
        <f t="shared" ref="BQ69:CQ69" si="92">+BQ63+BQ36+BQ65+BQ66+BQ67</f>
        <v>-653547.49</v>
      </c>
      <c r="BR69" s="163">
        <f t="shared" si="92"/>
        <v>-73489.69</v>
      </c>
      <c r="BS69" s="163">
        <f t="shared" si="92"/>
        <v>-2023.71</v>
      </c>
      <c r="BT69" s="163">
        <f t="shared" si="92"/>
        <v>0</v>
      </c>
      <c r="BU69" s="163">
        <f t="shared" si="92"/>
        <v>0</v>
      </c>
      <c r="BV69" s="164">
        <f t="shared" si="92"/>
        <v>-75513.399999999994</v>
      </c>
      <c r="BW69" s="170">
        <f t="shared" si="92"/>
        <v>-653547.49</v>
      </c>
      <c r="BX69" s="163">
        <f t="shared" si="92"/>
        <v>-279456.88</v>
      </c>
      <c r="BY69" s="163">
        <f t="shared" si="92"/>
        <v>-329323.28999999998</v>
      </c>
      <c r="BZ69" s="163">
        <f t="shared" si="92"/>
        <v>0</v>
      </c>
      <c r="CA69" s="163">
        <f t="shared" si="92"/>
        <v>0</v>
      </c>
      <c r="CB69" s="163">
        <f t="shared" ref="CB69:CI69" si="93">+CB63+CB36+CB65+CB66+CB67</f>
        <v>0</v>
      </c>
      <c r="CC69" s="163">
        <f t="shared" si="93"/>
        <v>27673</v>
      </c>
      <c r="CD69" s="163">
        <f t="shared" si="93"/>
        <v>-576008.07999999996</v>
      </c>
      <c r="CE69" s="163">
        <f t="shared" si="93"/>
        <v>-75513.399999999994</v>
      </c>
      <c r="CF69" s="163">
        <f t="shared" si="93"/>
        <v>-12649.15</v>
      </c>
      <c r="CG69" s="163">
        <f t="shared" si="93"/>
        <v>-89514.71</v>
      </c>
      <c r="CH69" s="163">
        <f t="shared" si="93"/>
        <v>-30806</v>
      </c>
      <c r="CI69" s="164">
        <f t="shared" si="93"/>
        <v>-29453.84</v>
      </c>
      <c r="CJ69" s="170">
        <f t="shared" si="92"/>
        <v>-377179</v>
      </c>
      <c r="CK69" s="163">
        <f t="shared" si="92"/>
        <v>-3931</v>
      </c>
      <c r="CL69" s="163">
        <f t="shared" si="92"/>
        <v>-198829.08000000002</v>
      </c>
      <c r="CM69" s="164">
        <f t="shared" si="92"/>
        <v>-25522.84</v>
      </c>
      <c r="CN69" s="163">
        <f t="shared" si="92"/>
        <v>-2756</v>
      </c>
      <c r="CO69" s="163">
        <f t="shared" si="92"/>
        <v>-918</v>
      </c>
      <c r="CP69" s="157">
        <f t="shared" si="92"/>
        <v>-228025.91999999998</v>
      </c>
      <c r="CQ69" s="158">
        <f t="shared" si="92"/>
        <v>-568512.14</v>
      </c>
      <c r="CR69" s="157">
        <f t="shared" si="33"/>
        <v>36949.779999999912</v>
      </c>
    </row>
    <row r="70" spans="1:96" s="160" customFormat="1" ht="14.25">
      <c r="A70" s="1"/>
      <c r="B70" s="1"/>
      <c r="C70" s="16"/>
      <c r="D70" s="16"/>
      <c r="E70" s="170"/>
      <c r="F70" s="163"/>
      <c r="G70" s="163"/>
      <c r="H70" s="163"/>
      <c r="I70" s="163"/>
      <c r="J70" s="163"/>
      <c r="K70" s="163"/>
      <c r="L70" s="163"/>
      <c r="M70" s="163"/>
      <c r="N70" s="164"/>
      <c r="O70" s="170"/>
      <c r="P70" s="163"/>
      <c r="Q70" s="163"/>
      <c r="R70" s="163"/>
      <c r="S70" s="163"/>
      <c r="T70" s="163"/>
      <c r="U70" s="163"/>
      <c r="V70" s="163"/>
      <c r="W70" s="163"/>
      <c r="X70" s="164"/>
      <c r="Y70" s="170"/>
      <c r="Z70" s="163"/>
      <c r="AA70" s="163"/>
      <c r="AB70" s="163"/>
      <c r="AC70" s="163"/>
      <c r="AD70" s="163"/>
      <c r="AE70" s="163"/>
      <c r="AF70" s="163"/>
      <c r="AG70" s="163"/>
      <c r="AH70" s="164"/>
      <c r="AI70" s="170"/>
      <c r="AJ70" s="163"/>
      <c r="AK70" s="163"/>
      <c r="AL70" s="163"/>
      <c r="AM70" s="163"/>
      <c r="AN70" s="163"/>
      <c r="AO70" s="163"/>
      <c r="AP70" s="163"/>
      <c r="AQ70" s="163"/>
      <c r="AR70" s="164"/>
      <c r="AS70" s="170"/>
      <c r="AT70" s="163"/>
      <c r="AU70" s="163"/>
      <c r="AV70" s="163"/>
      <c r="AW70" s="163"/>
      <c r="AX70" s="163"/>
      <c r="AY70" s="163"/>
      <c r="AZ70" s="163"/>
      <c r="BA70" s="163"/>
      <c r="BB70" s="164"/>
      <c r="BC70" s="170"/>
      <c r="BD70" s="163"/>
      <c r="BE70" s="163"/>
      <c r="BF70" s="163"/>
      <c r="BG70" s="163"/>
      <c r="BH70" s="163"/>
      <c r="BI70" s="163"/>
      <c r="BJ70" s="163"/>
      <c r="BK70" s="163"/>
      <c r="BL70" s="164"/>
      <c r="BM70" s="170"/>
      <c r="BN70" s="163"/>
      <c r="BO70" s="163"/>
      <c r="BP70" s="163"/>
      <c r="BQ70" s="163"/>
      <c r="BR70" s="163"/>
      <c r="BS70" s="163"/>
      <c r="BT70" s="163"/>
      <c r="BU70" s="163"/>
      <c r="BV70" s="164"/>
      <c r="BW70" s="170"/>
      <c r="BX70" s="163"/>
      <c r="BY70" s="163"/>
      <c r="BZ70" s="163"/>
      <c r="CA70" s="163"/>
      <c r="CB70" s="163"/>
      <c r="CC70" s="163"/>
      <c r="CD70" s="163"/>
      <c r="CE70" s="163"/>
      <c r="CF70" s="163"/>
      <c r="CG70" s="163"/>
      <c r="CH70" s="163"/>
      <c r="CI70" s="164"/>
      <c r="CJ70" s="170"/>
      <c r="CK70" s="163"/>
      <c r="CL70" s="163"/>
      <c r="CM70" s="164"/>
      <c r="CN70" s="156"/>
      <c r="CO70" s="156"/>
      <c r="CP70" s="157"/>
      <c r="CQ70" s="158"/>
      <c r="CR70" s="157"/>
    </row>
    <row r="71" spans="1:96" s="160" customFormat="1" ht="15" thickBot="1">
      <c r="A71" s="1"/>
      <c r="B71" s="1"/>
      <c r="C71" s="16"/>
      <c r="D71" s="16"/>
      <c r="E71" s="170"/>
      <c r="F71" s="163"/>
      <c r="G71" s="163"/>
      <c r="H71" s="163"/>
      <c r="I71" s="163"/>
      <c r="J71" s="163"/>
      <c r="K71" s="163"/>
      <c r="L71" s="163"/>
      <c r="M71" s="163"/>
      <c r="N71" s="164"/>
      <c r="O71" s="170"/>
      <c r="P71" s="163"/>
      <c r="Q71" s="163"/>
      <c r="R71" s="163"/>
      <c r="S71" s="163"/>
      <c r="T71" s="163"/>
      <c r="U71" s="163"/>
      <c r="V71" s="163"/>
      <c r="W71" s="163"/>
      <c r="X71" s="164"/>
      <c r="Y71" s="170"/>
      <c r="Z71" s="163"/>
      <c r="AA71" s="163"/>
      <c r="AB71" s="163"/>
      <c r="AC71" s="163"/>
      <c r="AD71" s="163"/>
      <c r="AE71" s="163"/>
      <c r="AF71" s="163"/>
      <c r="AG71" s="163"/>
      <c r="AH71" s="164"/>
      <c r="AI71" s="170"/>
      <c r="AJ71" s="163"/>
      <c r="AK71" s="163"/>
      <c r="AL71" s="163"/>
      <c r="AM71" s="163"/>
      <c r="AN71" s="163"/>
      <c r="AO71" s="163"/>
      <c r="AP71" s="163"/>
      <c r="AQ71" s="163"/>
      <c r="AR71" s="164"/>
      <c r="AS71" s="170"/>
      <c r="AT71" s="163"/>
      <c r="AU71" s="163"/>
      <c r="AV71" s="163"/>
      <c r="AW71" s="163"/>
      <c r="AX71" s="163"/>
      <c r="AY71" s="163"/>
      <c r="AZ71" s="163"/>
      <c r="BA71" s="163"/>
      <c r="BB71" s="164"/>
      <c r="BC71" s="170"/>
      <c r="BD71" s="163"/>
      <c r="BE71" s="163"/>
      <c r="BF71" s="163"/>
      <c r="BG71" s="163"/>
      <c r="BH71" s="163"/>
      <c r="BI71" s="163"/>
      <c r="BJ71" s="163"/>
      <c r="BK71" s="163"/>
      <c r="BL71" s="164"/>
      <c r="BM71" s="170"/>
      <c r="BN71" s="163"/>
      <c r="BO71" s="163"/>
      <c r="BP71" s="163"/>
      <c r="BQ71" s="163"/>
      <c r="BR71" s="163"/>
      <c r="BS71" s="163"/>
      <c r="BT71" s="163"/>
      <c r="BU71" s="163"/>
      <c r="BV71" s="164"/>
      <c r="BW71" s="170"/>
      <c r="BX71" s="163"/>
      <c r="BY71" s="163"/>
      <c r="BZ71" s="163"/>
      <c r="CA71" s="163"/>
      <c r="CB71" s="163"/>
      <c r="CC71" s="163"/>
      <c r="CD71" s="163"/>
      <c r="CE71" s="163"/>
      <c r="CF71" s="163"/>
      <c r="CG71" s="163"/>
      <c r="CH71" s="163"/>
      <c r="CI71" s="164"/>
      <c r="CJ71" s="170"/>
      <c r="CK71" s="163"/>
      <c r="CL71" s="163"/>
      <c r="CM71" s="164"/>
      <c r="CN71" s="156"/>
      <c r="CO71" s="156"/>
      <c r="CP71" s="157"/>
      <c r="CQ71" s="158"/>
      <c r="CR71" s="157"/>
    </row>
    <row r="72" spans="1:96" s="160" customFormat="1" ht="15.75" thickBot="1">
      <c r="A72" s="1">
        <v>35</v>
      </c>
      <c r="B72" s="1"/>
      <c r="C72" s="62" t="s">
        <v>139</v>
      </c>
      <c r="D72" s="61">
        <v>1568</v>
      </c>
      <c r="E72" s="181"/>
      <c r="F72" s="182"/>
      <c r="G72" s="182"/>
      <c r="H72" s="182"/>
      <c r="I72" s="182"/>
      <c r="J72" s="182"/>
      <c r="K72" s="182"/>
      <c r="L72" s="182"/>
      <c r="M72" s="182"/>
      <c r="N72" s="183"/>
      <c r="O72" s="181"/>
      <c r="P72" s="182"/>
      <c r="Q72" s="182"/>
      <c r="R72" s="182"/>
      <c r="S72" s="182"/>
      <c r="T72" s="182"/>
      <c r="U72" s="182"/>
      <c r="V72" s="182"/>
      <c r="W72" s="182"/>
      <c r="X72" s="183"/>
      <c r="Y72" s="181"/>
      <c r="Z72" s="182"/>
      <c r="AA72" s="182"/>
      <c r="AB72" s="182"/>
      <c r="AC72" s="182"/>
      <c r="AD72" s="182"/>
      <c r="AE72" s="182"/>
      <c r="AF72" s="182"/>
      <c r="AG72" s="182"/>
      <c r="AH72" s="183"/>
      <c r="AI72" s="181"/>
      <c r="AJ72" s="182"/>
      <c r="AK72" s="182"/>
      <c r="AL72" s="182"/>
      <c r="AM72" s="182"/>
      <c r="AN72" s="182"/>
      <c r="AO72" s="182"/>
      <c r="AP72" s="182"/>
      <c r="AQ72" s="182"/>
      <c r="AR72" s="183"/>
      <c r="AS72" s="181"/>
      <c r="AT72" s="182"/>
      <c r="AU72" s="182"/>
      <c r="AV72" s="182"/>
      <c r="AW72" s="182"/>
      <c r="AX72" s="182"/>
      <c r="AY72" s="182"/>
      <c r="AZ72" s="182"/>
      <c r="BA72" s="182"/>
      <c r="BB72" s="183"/>
      <c r="BC72" s="184"/>
      <c r="BD72" s="185"/>
      <c r="BE72" s="185"/>
      <c r="BF72" s="185"/>
      <c r="BG72" s="163">
        <f>BC72+BD72-BE72+SUM(BF72:BF72)</f>
        <v>0</v>
      </c>
      <c r="BH72" s="185"/>
      <c r="BI72" s="185"/>
      <c r="BJ72" s="185"/>
      <c r="BK72" s="185"/>
      <c r="BL72" s="164">
        <f>BH72+BI72-BJ72+BK72</f>
        <v>0</v>
      </c>
      <c r="BM72" s="165">
        <f>BG72</f>
        <v>0</v>
      </c>
      <c r="BN72" s="185"/>
      <c r="BO72" s="185"/>
      <c r="BP72" s="185"/>
      <c r="BQ72" s="163">
        <f>BM72+BN72-BO72+SUM(BP72:BP72)</f>
        <v>0</v>
      </c>
      <c r="BR72" s="163">
        <f>BL72</f>
        <v>0</v>
      </c>
      <c r="BS72" s="185"/>
      <c r="BT72" s="185"/>
      <c r="BU72" s="162"/>
      <c r="BV72" s="164">
        <f>BR72+BS72-BT72+BU72</f>
        <v>0</v>
      </c>
      <c r="BW72" s="165">
        <f>BQ72</f>
        <v>0</v>
      </c>
      <c r="BX72" s="185"/>
      <c r="BY72" s="185"/>
      <c r="BZ72" s="185"/>
      <c r="CA72" s="185"/>
      <c r="CB72" s="185"/>
      <c r="CC72" s="185"/>
      <c r="CD72" s="163">
        <f>BW72+BX72-BY72+SUM(BZ72:CC72)</f>
        <v>0</v>
      </c>
      <c r="CE72" s="163">
        <f>BV72</f>
        <v>0</v>
      </c>
      <c r="CF72" s="185"/>
      <c r="CG72" s="185"/>
      <c r="CH72" s="162">
        <v>26819</v>
      </c>
      <c r="CI72" s="164">
        <f>CE72+CF72-CG72+CH72</f>
        <v>26819</v>
      </c>
      <c r="CJ72" s="185"/>
      <c r="CK72" s="185"/>
      <c r="CL72" s="166">
        <f>CD72-CJ72</f>
        <v>0</v>
      </c>
      <c r="CM72" s="167">
        <f>CI72-CK72</f>
        <v>26819</v>
      </c>
      <c r="CN72" s="186">
        <v>753</v>
      </c>
      <c r="CO72" s="185"/>
      <c r="CP72" s="157">
        <f>SUM(CL72:CO72)</f>
        <v>27572</v>
      </c>
      <c r="CQ72" s="187"/>
      <c r="CR72" s="157">
        <f t="shared" si="33"/>
        <v>-26819</v>
      </c>
    </row>
    <row r="73" spans="1:96" s="160" customFormat="1" ht="15">
      <c r="A73" s="1"/>
      <c r="B73" s="1"/>
      <c r="C73" s="62"/>
      <c r="D73" s="63"/>
      <c r="E73" s="170"/>
      <c r="F73" s="163"/>
      <c r="G73" s="163"/>
      <c r="H73" s="163"/>
      <c r="I73" s="163"/>
      <c r="J73" s="163"/>
      <c r="K73" s="163"/>
      <c r="L73" s="163"/>
      <c r="M73" s="163"/>
      <c r="N73" s="163"/>
      <c r="O73" s="170"/>
      <c r="P73" s="163"/>
      <c r="Q73" s="163"/>
      <c r="R73" s="163"/>
      <c r="S73" s="163"/>
      <c r="T73" s="163"/>
      <c r="U73" s="163"/>
      <c r="V73" s="163"/>
      <c r="W73" s="163"/>
      <c r="X73" s="163"/>
      <c r="Y73" s="170"/>
      <c r="Z73" s="163"/>
      <c r="AA73" s="163"/>
      <c r="AB73" s="163"/>
      <c r="AC73" s="163"/>
      <c r="AD73" s="163"/>
      <c r="AE73" s="163"/>
      <c r="AF73" s="163"/>
      <c r="AG73" s="163"/>
      <c r="AH73" s="163"/>
      <c r="AI73" s="170"/>
      <c r="AJ73" s="163"/>
      <c r="AK73" s="163"/>
      <c r="AL73" s="163"/>
      <c r="AM73" s="163"/>
      <c r="AN73" s="163"/>
      <c r="AO73" s="163"/>
      <c r="AP73" s="163"/>
      <c r="AQ73" s="163"/>
      <c r="AR73" s="163"/>
      <c r="AS73" s="170"/>
      <c r="AT73" s="163"/>
      <c r="AU73" s="163"/>
      <c r="AV73" s="163"/>
      <c r="AW73" s="163"/>
      <c r="AX73" s="163"/>
      <c r="AY73" s="163"/>
      <c r="AZ73" s="163"/>
      <c r="BA73" s="163"/>
      <c r="BB73" s="163"/>
      <c r="BC73" s="170"/>
      <c r="BD73" s="163"/>
      <c r="BE73" s="163"/>
      <c r="BF73" s="163"/>
      <c r="BG73" s="163"/>
      <c r="BH73" s="163"/>
      <c r="BI73" s="163"/>
      <c r="BJ73" s="163"/>
      <c r="BK73" s="163"/>
      <c r="BL73" s="163"/>
      <c r="BM73" s="170"/>
      <c r="BN73" s="163"/>
      <c r="BO73" s="163"/>
      <c r="BP73" s="163"/>
      <c r="BQ73" s="163"/>
      <c r="BR73" s="163"/>
      <c r="BS73" s="163"/>
      <c r="BT73" s="163"/>
      <c r="BU73" s="163"/>
      <c r="BV73" s="163"/>
      <c r="BW73" s="170"/>
      <c r="BX73" s="163"/>
      <c r="BY73" s="163"/>
      <c r="BZ73" s="163"/>
      <c r="CA73" s="163"/>
      <c r="CB73" s="163"/>
      <c r="CC73" s="163"/>
      <c r="CD73" s="163"/>
      <c r="CE73" s="163"/>
      <c r="CF73" s="163"/>
      <c r="CG73" s="163"/>
      <c r="CH73" s="163"/>
      <c r="CI73" s="163"/>
      <c r="CJ73" s="170"/>
      <c r="CK73" s="163"/>
      <c r="CL73" s="163"/>
      <c r="CM73" s="164"/>
      <c r="CN73" s="156"/>
      <c r="CO73" s="156"/>
      <c r="CP73" s="157"/>
      <c r="CQ73" s="158"/>
      <c r="CR73" s="157"/>
    </row>
    <row r="74" spans="1:96" s="160" customFormat="1" ht="15">
      <c r="A74" s="1"/>
      <c r="B74" s="1"/>
      <c r="C74" s="62"/>
      <c r="D74" s="63"/>
      <c r="E74" s="170"/>
      <c r="F74" s="163"/>
      <c r="G74" s="163"/>
      <c r="H74" s="163"/>
      <c r="I74" s="163"/>
      <c r="J74" s="163"/>
      <c r="K74" s="163"/>
      <c r="L74" s="163"/>
      <c r="M74" s="163"/>
      <c r="N74" s="163"/>
      <c r="O74" s="170"/>
      <c r="P74" s="163"/>
      <c r="Q74" s="163"/>
      <c r="R74" s="163"/>
      <c r="S74" s="163"/>
      <c r="T74" s="163"/>
      <c r="U74" s="163"/>
      <c r="V74" s="163"/>
      <c r="W74" s="163"/>
      <c r="X74" s="163"/>
      <c r="Y74" s="170"/>
      <c r="Z74" s="163"/>
      <c r="AA74" s="163"/>
      <c r="AB74" s="163"/>
      <c r="AC74" s="163"/>
      <c r="AD74" s="163"/>
      <c r="AE74" s="163"/>
      <c r="AF74" s="163"/>
      <c r="AG74" s="163"/>
      <c r="AH74" s="163"/>
      <c r="AI74" s="170"/>
      <c r="AJ74" s="163"/>
      <c r="AK74" s="163"/>
      <c r="AL74" s="163"/>
      <c r="AM74" s="163"/>
      <c r="AN74" s="163"/>
      <c r="AO74" s="163"/>
      <c r="AP74" s="163"/>
      <c r="AQ74" s="163"/>
      <c r="AR74" s="163"/>
      <c r="AS74" s="170"/>
      <c r="AT74" s="163"/>
      <c r="AU74" s="163"/>
      <c r="AV74" s="163"/>
      <c r="AW74" s="163"/>
      <c r="AX74" s="163"/>
      <c r="AY74" s="163"/>
      <c r="AZ74" s="163"/>
      <c r="BA74" s="163"/>
      <c r="BB74" s="163"/>
      <c r="BC74" s="170"/>
      <c r="BD74" s="163"/>
      <c r="BE74" s="163"/>
      <c r="BF74" s="163"/>
      <c r="BG74" s="163"/>
      <c r="BH74" s="163"/>
      <c r="BI74" s="163"/>
      <c r="BJ74" s="163"/>
      <c r="BK74" s="163"/>
      <c r="BL74" s="163"/>
      <c r="BM74" s="170"/>
      <c r="BN74" s="163"/>
      <c r="BO74" s="163"/>
      <c r="BP74" s="163"/>
      <c r="BQ74" s="163"/>
      <c r="BR74" s="163"/>
      <c r="BS74" s="163"/>
      <c r="BT74" s="163"/>
      <c r="BU74" s="163"/>
      <c r="BV74" s="163"/>
      <c r="BW74" s="170"/>
      <c r="BX74" s="163"/>
      <c r="BY74" s="163"/>
      <c r="BZ74" s="163"/>
      <c r="CA74" s="163"/>
      <c r="CB74" s="163"/>
      <c r="CC74" s="163"/>
      <c r="CD74" s="163"/>
      <c r="CE74" s="163"/>
      <c r="CF74" s="163"/>
      <c r="CG74" s="163"/>
      <c r="CH74" s="163"/>
      <c r="CI74" s="163"/>
      <c r="CJ74" s="170"/>
      <c r="CK74" s="163"/>
      <c r="CL74" s="163"/>
      <c r="CM74" s="164"/>
      <c r="CN74" s="156"/>
      <c r="CO74" s="156"/>
      <c r="CP74" s="157"/>
      <c r="CQ74" s="158"/>
      <c r="CR74" s="157"/>
    </row>
    <row r="75" spans="1:96" s="160" customFormat="1" ht="15">
      <c r="A75" s="1"/>
      <c r="B75" s="1"/>
      <c r="C75" s="17" t="s">
        <v>201</v>
      </c>
      <c r="D75" s="16"/>
      <c r="E75" s="170">
        <f>E69+E72</f>
        <v>0</v>
      </c>
      <c r="F75" s="163">
        <f t="shared" ref="F75:BP75" si="94">F69+F72</f>
        <v>3856</v>
      </c>
      <c r="G75" s="163">
        <f t="shared" si="94"/>
        <v>0</v>
      </c>
      <c r="H75" s="163">
        <f t="shared" si="94"/>
        <v>0</v>
      </c>
      <c r="I75" s="163">
        <f t="shared" si="94"/>
        <v>3856</v>
      </c>
      <c r="J75" s="163">
        <f t="shared" si="94"/>
        <v>0</v>
      </c>
      <c r="K75" s="163">
        <f t="shared" si="94"/>
        <v>145.15</v>
      </c>
      <c r="L75" s="163">
        <f t="shared" si="94"/>
        <v>0</v>
      </c>
      <c r="M75" s="163">
        <f t="shared" si="94"/>
        <v>0</v>
      </c>
      <c r="N75" s="164">
        <f t="shared" si="94"/>
        <v>145.15</v>
      </c>
      <c r="O75" s="170">
        <f t="shared" si="94"/>
        <v>3856</v>
      </c>
      <c r="P75" s="163">
        <f t="shared" si="94"/>
        <v>3058</v>
      </c>
      <c r="Q75" s="163">
        <f t="shared" si="94"/>
        <v>0</v>
      </c>
      <c r="R75" s="163">
        <f t="shared" si="94"/>
        <v>0</v>
      </c>
      <c r="S75" s="163">
        <f t="shared" si="94"/>
        <v>6914</v>
      </c>
      <c r="T75" s="163">
        <f t="shared" si="94"/>
        <v>145.15</v>
      </c>
      <c r="U75" s="163">
        <f t="shared" si="94"/>
        <v>289.58</v>
      </c>
      <c r="V75" s="163">
        <f t="shared" si="94"/>
        <v>0</v>
      </c>
      <c r="W75" s="163">
        <f t="shared" si="94"/>
        <v>0</v>
      </c>
      <c r="X75" s="164">
        <f t="shared" si="94"/>
        <v>434.73</v>
      </c>
      <c r="Y75" s="170">
        <f t="shared" si="94"/>
        <v>6914</v>
      </c>
      <c r="Z75" s="163">
        <f t="shared" si="94"/>
        <v>0</v>
      </c>
      <c r="AA75" s="163">
        <f t="shared" si="94"/>
        <v>0</v>
      </c>
      <c r="AB75" s="163">
        <f t="shared" si="94"/>
        <v>0</v>
      </c>
      <c r="AC75" s="163">
        <f t="shared" si="94"/>
        <v>6914</v>
      </c>
      <c r="AD75" s="163">
        <f t="shared" si="94"/>
        <v>434.73</v>
      </c>
      <c r="AE75" s="163">
        <f t="shared" si="94"/>
        <v>326.86</v>
      </c>
      <c r="AF75" s="163">
        <f t="shared" si="94"/>
        <v>0</v>
      </c>
      <c r="AG75" s="163">
        <f t="shared" si="94"/>
        <v>0</v>
      </c>
      <c r="AH75" s="164">
        <f t="shared" si="94"/>
        <v>761.59</v>
      </c>
      <c r="AI75" s="170">
        <f t="shared" si="94"/>
        <v>6914</v>
      </c>
      <c r="AJ75" s="163">
        <f t="shared" si="94"/>
        <v>0</v>
      </c>
      <c r="AK75" s="163">
        <f t="shared" si="94"/>
        <v>0</v>
      </c>
      <c r="AL75" s="163">
        <f t="shared" si="94"/>
        <v>0</v>
      </c>
      <c r="AM75" s="163">
        <f t="shared" si="94"/>
        <v>6914</v>
      </c>
      <c r="AN75" s="163">
        <f t="shared" si="94"/>
        <v>761.59</v>
      </c>
      <c r="AO75" s="163">
        <f t="shared" si="94"/>
        <v>275.18</v>
      </c>
      <c r="AP75" s="163">
        <f t="shared" si="94"/>
        <v>0</v>
      </c>
      <c r="AQ75" s="163">
        <f t="shared" si="94"/>
        <v>0</v>
      </c>
      <c r="AR75" s="164">
        <f t="shared" si="94"/>
        <v>1036.77</v>
      </c>
      <c r="AS75" s="170">
        <f t="shared" si="94"/>
        <v>6914</v>
      </c>
      <c r="AT75" s="163">
        <f t="shared" si="94"/>
        <v>0</v>
      </c>
      <c r="AU75" s="163">
        <f t="shared" si="94"/>
        <v>0</v>
      </c>
      <c r="AV75" s="163">
        <f t="shared" si="94"/>
        <v>0</v>
      </c>
      <c r="AW75" s="163">
        <f t="shared" si="94"/>
        <v>6914</v>
      </c>
      <c r="AX75" s="163">
        <f t="shared" si="94"/>
        <v>1036.77</v>
      </c>
      <c r="AY75" s="163">
        <f t="shared" si="94"/>
        <v>78.650000000000006</v>
      </c>
      <c r="AZ75" s="163">
        <f t="shared" si="94"/>
        <v>0</v>
      </c>
      <c r="BA75" s="163">
        <f t="shared" si="94"/>
        <v>0</v>
      </c>
      <c r="BB75" s="164">
        <f t="shared" si="94"/>
        <v>1115.42</v>
      </c>
      <c r="BC75" s="170">
        <f t="shared" si="94"/>
        <v>6914</v>
      </c>
      <c r="BD75" s="163">
        <f t="shared" si="94"/>
        <v>8907.51</v>
      </c>
      <c r="BE75" s="163">
        <f t="shared" si="94"/>
        <v>0</v>
      </c>
      <c r="BF75" s="163">
        <f t="shared" si="94"/>
        <v>-306206</v>
      </c>
      <c r="BG75" s="163">
        <f t="shared" si="94"/>
        <v>-290384.49</v>
      </c>
      <c r="BH75" s="163">
        <f t="shared" si="94"/>
        <v>1115.42</v>
      </c>
      <c r="BI75" s="163">
        <f t="shared" si="94"/>
        <v>2457.89</v>
      </c>
      <c r="BJ75" s="163">
        <f t="shared" si="94"/>
        <v>0</v>
      </c>
      <c r="BK75" s="163">
        <f t="shared" si="94"/>
        <v>-77063</v>
      </c>
      <c r="BL75" s="164">
        <f t="shared" si="94"/>
        <v>-73489.69</v>
      </c>
      <c r="BM75" s="170">
        <f t="shared" si="94"/>
        <v>-290384.49</v>
      </c>
      <c r="BN75" s="163">
        <f t="shared" si="94"/>
        <v>-9771</v>
      </c>
      <c r="BO75" s="163">
        <f t="shared" si="94"/>
        <v>0</v>
      </c>
      <c r="BP75" s="163">
        <f t="shared" si="94"/>
        <v>-353392</v>
      </c>
      <c r="BQ75" s="163">
        <f t="shared" ref="BQ75:CQ75" si="95">BQ69+BQ72</f>
        <v>-653547.49</v>
      </c>
      <c r="BR75" s="163">
        <f t="shared" si="95"/>
        <v>-73489.69</v>
      </c>
      <c r="BS75" s="163">
        <f t="shared" si="95"/>
        <v>-2023.71</v>
      </c>
      <c r="BT75" s="163">
        <f t="shared" si="95"/>
        <v>0</v>
      </c>
      <c r="BU75" s="163">
        <f t="shared" si="95"/>
        <v>0</v>
      </c>
      <c r="BV75" s="164">
        <f t="shared" si="95"/>
        <v>-75513.399999999994</v>
      </c>
      <c r="BW75" s="170">
        <f t="shared" si="95"/>
        <v>-653547.49</v>
      </c>
      <c r="BX75" s="163">
        <f t="shared" si="95"/>
        <v>-279456.88</v>
      </c>
      <c r="BY75" s="163">
        <f t="shared" si="95"/>
        <v>-329323.28999999998</v>
      </c>
      <c r="BZ75" s="163">
        <f t="shared" si="95"/>
        <v>0</v>
      </c>
      <c r="CA75" s="163">
        <f t="shared" si="95"/>
        <v>0</v>
      </c>
      <c r="CB75" s="163">
        <f t="shared" si="95"/>
        <v>0</v>
      </c>
      <c r="CC75" s="163">
        <f t="shared" si="95"/>
        <v>27673</v>
      </c>
      <c r="CD75" s="163">
        <f t="shared" si="95"/>
        <v>-576008.07999999996</v>
      </c>
      <c r="CE75" s="163">
        <f t="shared" si="95"/>
        <v>-75513.399999999994</v>
      </c>
      <c r="CF75" s="163">
        <f t="shared" si="95"/>
        <v>-12649.15</v>
      </c>
      <c r="CG75" s="163">
        <f t="shared" si="95"/>
        <v>-89514.71</v>
      </c>
      <c r="CH75" s="163">
        <f t="shared" si="95"/>
        <v>-3987</v>
      </c>
      <c r="CI75" s="164">
        <f t="shared" si="95"/>
        <v>-2634.84</v>
      </c>
      <c r="CJ75" s="170">
        <f t="shared" si="95"/>
        <v>-377179</v>
      </c>
      <c r="CK75" s="163">
        <f t="shared" si="95"/>
        <v>-3931</v>
      </c>
      <c r="CL75" s="163">
        <f t="shared" si="95"/>
        <v>-198829.08000000002</v>
      </c>
      <c r="CM75" s="164">
        <f t="shared" si="95"/>
        <v>1296.1599999999999</v>
      </c>
      <c r="CN75" s="170">
        <f t="shared" si="95"/>
        <v>-2003</v>
      </c>
      <c r="CO75" s="163">
        <f t="shared" si="95"/>
        <v>-918</v>
      </c>
      <c r="CP75" s="164">
        <f t="shared" si="95"/>
        <v>-200453.91999999998</v>
      </c>
      <c r="CQ75" s="164">
        <f t="shared" si="95"/>
        <v>-568512.14</v>
      </c>
      <c r="CR75" s="157">
        <f t="shared" si="33"/>
        <v>10130.779999999912</v>
      </c>
    </row>
    <row r="76" spans="1:96" s="160" customFormat="1" ht="15" thickBot="1">
      <c r="A76" s="1"/>
      <c r="B76" s="1"/>
      <c r="C76" s="16"/>
      <c r="D76" s="16"/>
      <c r="E76" s="170"/>
      <c r="F76" s="163"/>
      <c r="G76" s="163"/>
      <c r="H76" s="163"/>
      <c r="I76" s="163"/>
      <c r="J76" s="163"/>
      <c r="K76" s="163"/>
      <c r="L76" s="163"/>
      <c r="M76" s="163"/>
      <c r="N76" s="164"/>
      <c r="O76" s="170"/>
      <c r="P76" s="163"/>
      <c r="Q76" s="163"/>
      <c r="R76" s="163"/>
      <c r="S76" s="163"/>
      <c r="T76" s="163"/>
      <c r="U76" s="163"/>
      <c r="V76" s="163"/>
      <c r="W76" s="163"/>
      <c r="X76" s="164"/>
      <c r="Y76" s="170"/>
      <c r="Z76" s="163"/>
      <c r="AA76" s="163"/>
      <c r="AB76" s="163"/>
      <c r="AC76" s="163"/>
      <c r="AD76" s="163"/>
      <c r="AE76" s="163"/>
      <c r="AF76" s="163"/>
      <c r="AG76" s="163"/>
      <c r="AH76" s="164"/>
      <c r="AI76" s="170"/>
      <c r="AJ76" s="163"/>
      <c r="AK76" s="163"/>
      <c r="AL76" s="163"/>
      <c r="AM76" s="163"/>
      <c r="AN76" s="163"/>
      <c r="AO76" s="163"/>
      <c r="AP76" s="163"/>
      <c r="AQ76" s="163"/>
      <c r="AR76" s="164"/>
      <c r="AS76" s="170"/>
      <c r="AT76" s="163"/>
      <c r="AU76" s="163"/>
      <c r="AV76" s="163"/>
      <c r="AW76" s="163"/>
      <c r="AX76" s="163"/>
      <c r="AY76" s="163"/>
      <c r="AZ76" s="163"/>
      <c r="BA76" s="163"/>
      <c r="BB76" s="164"/>
      <c r="BC76" s="170"/>
      <c r="BD76" s="163"/>
      <c r="BE76" s="163"/>
      <c r="BF76" s="163"/>
      <c r="BG76" s="163"/>
      <c r="BH76" s="163"/>
      <c r="BI76" s="163"/>
      <c r="BJ76" s="163"/>
      <c r="BK76" s="163"/>
      <c r="BL76" s="164"/>
      <c r="BM76" s="170"/>
      <c r="BN76" s="163"/>
      <c r="BO76" s="163"/>
      <c r="BP76" s="163"/>
      <c r="BQ76" s="163"/>
      <c r="BR76" s="163"/>
      <c r="BS76" s="163"/>
      <c r="BT76" s="163"/>
      <c r="BU76" s="163"/>
      <c r="BV76" s="164"/>
      <c r="BW76" s="170"/>
      <c r="BX76" s="163"/>
      <c r="BY76" s="163"/>
      <c r="BZ76" s="163"/>
      <c r="CA76" s="163"/>
      <c r="CB76" s="163"/>
      <c r="CC76" s="163"/>
      <c r="CD76" s="163"/>
      <c r="CE76" s="163"/>
      <c r="CF76" s="163"/>
      <c r="CG76" s="163"/>
      <c r="CH76" s="163"/>
      <c r="CI76" s="164"/>
      <c r="CJ76" s="170"/>
      <c r="CK76" s="163"/>
      <c r="CL76" s="163"/>
      <c r="CM76" s="164"/>
      <c r="CN76" s="156"/>
      <c r="CO76" s="156"/>
      <c r="CP76" s="157"/>
      <c r="CQ76" s="158"/>
      <c r="CR76" s="157"/>
    </row>
    <row r="77" spans="1:96" s="160" customFormat="1" ht="17.25" thickBot="1">
      <c r="A77" s="1">
        <v>36</v>
      </c>
      <c r="B77" s="1"/>
      <c r="C77" s="5" t="s">
        <v>197</v>
      </c>
      <c r="D77" s="8">
        <v>1555</v>
      </c>
      <c r="E77" s="177"/>
      <c r="F77" s="176"/>
      <c r="G77" s="176"/>
      <c r="H77" s="176"/>
      <c r="I77" s="163">
        <f>E77+F77-G77+H77</f>
        <v>0</v>
      </c>
      <c r="J77" s="176"/>
      <c r="K77" s="176"/>
      <c r="L77" s="176"/>
      <c r="M77" s="176"/>
      <c r="N77" s="164">
        <f>J77+K77-L77+M77</f>
        <v>0</v>
      </c>
      <c r="O77" s="165">
        <f>I77</f>
        <v>0</v>
      </c>
      <c r="P77" s="176"/>
      <c r="Q77" s="176"/>
      <c r="R77" s="176"/>
      <c r="S77" s="163">
        <f>O77+P77-Q77+R77</f>
        <v>0</v>
      </c>
      <c r="T77" s="166">
        <f>N77</f>
        <v>0</v>
      </c>
      <c r="U77" s="176"/>
      <c r="V77" s="176"/>
      <c r="W77" s="176"/>
      <c r="X77" s="164">
        <f>T77+U77-V77+W77</f>
        <v>0</v>
      </c>
      <c r="Y77" s="165">
        <f>S77</f>
        <v>0</v>
      </c>
      <c r="Z77" s="176"/>
      <c r="AA77" s="176"/>
      <c r="AB77" s="176"/>
      <c r="AC77" s="163">
        <f>Y77+Z77-AA77+AB77</f>
        <v>0</v>
      </c>
      <c r="AD77" s="166">
        <f>X77</f>
        <v>0</v>
      </c>
      <c r="AE77" s="176"/>
      <c r="AF77" s="176"/>
      <c r="AG77" s="176"/>
      <c r="AH77" s="164">
        <f>AD77+AE77-AF77+AG77</f>
        <v>0</v>
      </c>
      <c r="AI77" s="165">
        <f>AC77</f>
        <v>0</v>
      </c>
      <c r="AJ77" s="176"/>
      <c r="AK77" s="176"/>
      <c r="AL77" s="176"/>
      <c r="AM77" s="163">
        <f>AI77+AJ77-AK77+AL77</f>
        <v>0</v>
      </c>
      <c r="AN77" s="166">
        <f>AH77</f>
        <v>0</v>
      </c>
      <c r="AO77" s="176"/>
      <c r="AP77" s="176"/>
      <c r="AQ77" s="176"/>
      <c r="AR77" s="164">
        <f>AN77+AO77-AP77+AQ77</f>
        <v>0</v>
      </c>
      <c r="AS77" s="165">
        <f>AM77</f>
        <v>0</v>
      </c>
      <c r="AT77" s="175"/>
      <c r="AU77" s="175"/>
      <c r="AV77" s="175"/>
      <c r="AW77" s="163">
        <f>AS77+AT77-AU77+AV77</f>
        <v>0</v>
      </c>
      <c r="AX77" s="166">
        <f>AR77</f>
        <v>0</v>
      </c>
      <c r="AY77" s="162"/>
      <c r="AZ77" s="162"/>
      <c r="BA77" s="162"/>
      <c r="BB77" s="164">
        <f>AX77+AY77-AZ77+BA77</f>
        <v>0</v>
      </c>
      <c r="BC77" s="165">
        <f>AW77</f>
        <v>0</v>
      </c>
      <c r="BD77" s="162"/>
      <c r="BE77" s="162"/>
      <c r="BF77" s="162"/>
      <c r="BG77" s="163">
        <f>BC77+BD77-BE77+SUM(BF77:BF77)</f>
        <v>0</v>
      </c>
      <c r="BH77" s="166">
        <f>BB77</f>
        <v>0</v>
      </c>
      <c r="BI77" s="162"/>
      <c r="BJ77" s="176"/>
      <c r="BK77" s="176"/>
      <c r="BL77" s="164">
        <f>BH77+BI77-BJ77+BK77</f>
        <v>0</v>
      </c>
      <c r="BM77" s="165">
        <f>BG77</f>
        <v>0</v>
      </c>
      <c r="BN77" s="162"/>
      <c r="BO77" s="162"/>
      <c r="BP77" s="162"/>
      <c r="BQ77" s="163">
        <f>BM77+BN77-BO77+SUM(BP77:BP77)</f>
        <v>0</v>
      </c>
      <c r="BR77" s="166">
        <f>BL77</f>
        <v>0</v>
      </c>
      <c r="BS77" s="162"/>
      <c r="BT77" s="176"/>
      <c r="BU77" s="176"/>
      <c r="BV77" s="164">
        <f>BR77+BS77-BT77+BU77</f>
        <v>0</v>
      </c>
      <c r="BW77" s="165">
        <f>BQ77</f>
        <v>0</v>
      </c>
      <c r="BX77" s="162"/>
      <c r="BY77" s="162"/>
      <c r="BZ77" s="162"/>
      <c r="CA77" s="162"/>
      <c r="CB77" s="162"/>
      <c r="CC77" s="162"/>
      <c r="CD77" s="163">
        <f>BW77+BX77-BY77+SUM(BZ77:CC77)</f>
        <v>0</v>
      </c>
      <c r="CE77" s="166">
        <f>BV77</f>
        <v>0</v>
      </c>
      <c r="CF77" s="162"/>
      <c r="CG77" s="176"/>
      <c r="CH77" s="176"/>
      <c r="CI77" s="164">
        <f>CE77+CF77-CG77+CH77</f>
        <v>0</v>
      </c>
      <c r="CJ77" s="161"/>
      <c r="CK77" s="162"/>
      <c r="CL77" s="166">
        <f>CD77-CJ77</f>
        <v>0</v>
      </c>
      <c r="CM77" s="167">
        <f>CI77-CK77</f>
        <v>0</v>
      </c>
      <c r="CN77" s="168"/>
      <c r="CO77" s="162"/>
      <c r="CP77" s="157">
        <f t="shared" si="32"/>
        <v>0</v>
      </c>
      <c r="CQ77" s="169"/>
      <c r="CR77" s="157">
        <f t="shared" si="33"/>
        <v>0</v>
      </c>
    </row>
    <row r="78" spans="1:96" s="160" customFormat="1" ht="17.25" thickBot="1">
      <c r="A78" s="1">
        <v>37</v>
      </c>
      <c r="B78" s="1"/>
      <c r="C78" s="5" t="s">
        <v>198</v>
      </c>
      <c r="D78" s="8">
        <v>1555</v>
      </c>
      <c r="E78" s="177"/>
      <c r="F78" s="176"/>
      <c r="G78" s="176"/>
      <c r="H78" s="176"/>
      <c r="I78" s="163">
        <f>E78+F78-G78+H78</f>
        <v>0</v>
      </c>
      <c r="J78" s="176"/>
      <c r="K78" s="176"/>
      <c r="L78" s="176"/>
      <c r="M78" s="176"/>
      <c r="N78" s="164">
        <f>J78+K78-L78+M78</f>
        <v>0</v>
      </c>
      <c r="O78" s="165">
        <f>I78</f>
        <v>0</v>
      </c>
      <c r="P78" s="176"/>
      <c r="Q78" s="176"/>
      <c r="R78" s="176"/>
      <c r="S78" s="163">
        <f>O78+P78-Q78+R78</f>
        <v>0</v>
      </c>
      <c r="T78" s="166">
        <f>N78</f>
        <v>0</v>
      </c>
      <c r="U78" s="176"/>
      <c r="V78" s="176"/>
      <c r="W78" s="176"/>
      <c r="X78" s="164">
        <f>T78+U78-V78+W78</f>
        <v>0</v>
      </c>
      <c r="Y78" s="165">
        <f>S78</f>
        <v>0</v>
      </c>
      <c r="Z78" s="176"/>
      <c r="AA78" s="176"/>
      <c r="AB78" s="176"/>
      <c r="AC78" s="163">
        <f>Y78+Z78-AA78+AB78</f>
        <v>0</v>
      </c>
      <c r="AD78" s="166">
        <f>X78</f>
        <v>0</v>
      </c>
      <c r="AE78" s="176"/>
      <c r="AF78" s="176"/>
      <c r="AG78" s="176"/>
      <c r="AH78" s="164">
        <f>AD78+AE78-AF78+AG78</f>
        <v>0</v>
      </c>
      <c r="AI78" s="165">
        <f>AC78</f>
        <v>0</v>
      </c>
      <c r="AJ78" s="176"/>
      <c r="AK78" s="176"/>
      <c r="AL78" s="176"/>
      <c r="AM78" s="163">
        <f>AI78+AJ78-AK78+AL78</f>
        <v>0</v>
      </c>
      <c r="AN78" s="166">
        <f>AH78</f>
        <v>0</v>
      </c>
      <c r="AO78" s="176"/>
      <c r="AP78" s="176"/>
      <c r="AQ78" s="176"/>
      <c r="AR78" s="164">
        <f>AN78+AO78-AP78+AQ78</f>
        <v>0</v>
      </c>
      <c r="AS78" s="165">
        <f>AM78</f>
        <v>0</v>
      </c>
      <c r="AT78" s="175"/>
      <c r="AU78" s="175"/>
      <c r="AV78" s="175"/>
      <c r="AW78" s="163">
        <f>AS78+AT78-AU78+AV78</f>
        <v>0</v>
      </c>
      <c r="AX78" s="166">
        <f>AR78</f>
        <v>0</v>
      </c>
      <c r="AY78" s="162"/>
      <c r="AZ78" s="162"/>
      <c r="BA78" s="162"/>
      <c r="BB78" s="164">
        <f>AX78+AY78-AZ78+BA78</f>
        <v>0</v>
      </c>
      <c r="BC78" s="165">
        <f>AW78</f>
        <v>0</v>
      </c>
      <c r="BD78" s="162"/>
      <c r="BE78" s="162"/>
      <c r="BF78" s="162"/>
      <c r="BG78" s="163">
        <f>BC78+BD78-BE78+SUM(BF78:BF78)</f>
        <v>0</v>
      </c>
      <c r="BH78" s="166">
        <f>BB78</f>
        <v>0</v>
      </c>
      <c r="BI78" s="162"/>
      <c r="BJ78" s="176"/>
      <c r="BK78" s="176"/>
      <c r="BL78" s="164">
        <f>BH78+BI78-BJ78+BK78</f>
        <v>0</v>
      </c>
      <c r="BM78" s="165">
        <f>BG78</f>
        <v>0</v>
      </c>
      <c r="BN78" s="162"/>
      <c r="BO78" s="162"/>
      <c r="BP78" s="162"/>
      <c r="BQ78" s="163">
        <f>BM78+BN78-BO78+SUM(BP78:BP78)</f>
        <v>0</v>
      </c>
      <c r="BR78" s="166">
        <f>BL78</f>
        <v>0</v>
      </c>
      <c r="BS78" s="162"/>
      <c r="BT78" s="176"/>
      <c r="BU78" s="176"/>
      <c r="BV78" s="164">
        <f>BR78+BS78-BT78+BU78</f>
        <v>0</v>
      </c>
      <c r="BW78" s="165">
        <f>BQ78</f>
        <v>0</v>
      </c>
      <c r="BX78" s="162"/>
      <c r="BY78" s="162"/>
      <c r="BZ78" s="162"/>
      <c r="CA78" s="162"/>
      <c r="CB78" s="162"/>
      <c r="CC78" s="162"/>
      <c r="CD78" s="163">
        <f>BW78+BX78-BY78+SUM(BZ78:CC78)</f>
        <v>0</v>
      </c>
      <c r="CE78" s="166">
        <f>BV78</f>
        <v>0</v>
      </c>
      <c r="CF78" s="162"/>
      <c r="CG78" s="176"/>
      <c r="CH78" s="176"/>
      <c r="CI78" s="164">
        <f>CE78+CF78-CG78+CH78</f>
        <v>0</v>
      </c>
      <c r="CJ78" s="161"/>
      <c r="CK78" s="162"/>
      <c r="CL78" s="166">
        <f>CD78-CJ78</f>
        <v>0</v>
      </c>
      <c r="CM78" s="167">
        <f>CI78-CK78</f>
        <v>0</v>
      </c>
      <c r="CN78" s="168"/>
      <c r="CO78" s="162"/>
      <c r="CP78" s="157">
        <f t="shared" si="32"/>
        <v>0</v>
      </c>
      <c r="CQ78" s="169"/>
      <c r="CR78" s="157">
        <f t="shared" si="33"/>
        <v>0</v>
      </c>
    </row>
    <row r="79" spans="1:96" s="160" customFormat="1" ht="17.25" thickBot="1">
      <c r="A79" s="1">
        <v>38</v>
      </c>
      <c r="B79" s="1"/>
      <c r="C79" s="5" t="s">
        <v>199</v>
      </c>
      <c r="D79" s="8">
        <v>1555</v>
      </c>
      <c r="E79" s="161"/>
      <c r="F79" s="162"/>
      <c r="G79" s="162"/>
      <c r="H79" s="162"/>
      <c r="I79" s="163">
        <f>E79+F79-G79+H79</f>
        <v>0</v>
      </c>
      <c r="J79" s="162"/>
      <c r="K79" s="162"/>
      <c r="L79" s="162"/>
      <c r="M79" s="162"/>
      <c r="N79" s="164">
        <f>J79+K79-L79+M79</f>
        <v>0</v>
      </c>
      <c r="O79" s="165">
        <f>I79</f>
        <v>0</v>
      </c>
      <c r="P79" s="162"/>
      <c r="Q79" s="162"/>
      <c r="R79" s="162"/>
      <c r="S79" s="163">
        <f>O79+P79-Q79+R79</f>
        <v>0</v>
      </c>
      <c r="T79" s="166">
        <f>N79</f>
        <v>0</v>
      </c>
      <c r="U79" s="162"/>
      <c r="V79" s="162"/>
      <c r="W79" s="162"/>
      <c r="X79" s="164">
        <f>T79+U79-V79+W79</f>
        <v>0</v>
      </c>
      <c r="Y79" s="165">
        <f>S79</f>
        <v>0</v>
      </c>
      <c r="Z79" s="162"/>
      <c r="AA79" s="162"/>
      <c r="AB79" s="162"/>
      <c r="AC79" s="163">
        <f>Y79+Z79-AA79+AB79</f>
        <v>0</v>
      </c>
      <c r="AD79" s="166">
        <f>X79</f>
        <v>0</v>
      </c>
      <c r="AE79" s="162"/>
      <c r="AF79" s="162"/>
      <c r="AG79" s="162"/>
      <c r="AH79" s="164">
        <f>AD79+AE79-AF79+AG79</f>
        <v>0</v>
      </c>
      <c r="AI79" s="165">
        <f>AC79</f>
        <v>0</v>
      </c>
      <c r="AJ79" s="162"/>
      <c r="AK79" s="162"/>
      <c r="AL79" s="162"/>
      <c r="AM79" s="163">
        <f>AI79+AJ79-AK79+AL79</f>
        <v>0</v>
      </c>
      <c r="AN79" s="166">
        <f>AH79</f>
        <v>0</v>
      </c>
      <c r="AO79" s="162"/>
      <c r="AP79" s="162"/>
      <c r="AQ79" s="162"/>
      <c r="AR79" s="164">
        <f>AN79+AO79-AP79+AQ79</f>
        <v>0</v>
      </c>
      <c r="AS79" s="165">
        <f>AM79</f>
        <v>0</v>
      </c>
      <c r="AT79" s="175"/>
      <c r="AU79" s="175"/>
      <c r="AV79" s="175"/>
      <c r="AW79" s="163">
        <f>AS79+AT79-AU79+AV79</f>
        <v>0</v>
      </c>
      <c r="AX79" s="166">
        <f>AR79</f>
        <v>0</v>
      </c>
      <c r="AY79" s="162"/>
      <c r="AZ79" s="162"/>
      <c r="BA79" s="162"/>
      <c r="BB79" s="164">
        <f>AX79+AY79-AZ79+BA79</f>
        <v>0</v>
      </c>
      <c r="BC79" s="165">
        <f>AW79</f>
        <v>0</v>
      </c>
      <c r="BD79" s="162"/>
      <c r="BE79" s="162"/>
      <c r="BF79" s="162"/>
      <c r="BG79" s="163">
        <f>BC79+BD79-BE79+SUM(BF79:BF79)</f>
        <v>0</v>
      </c>
      <c r="BH79" s="166">
        <f>BB79</f>
        <v>0</v>
      </c>
      <c r="BI79" s="162"/>
      <c r="BJ79" s="162"/>
      <c r="BK79" s="162"/>
      <c r="BL79" s="164">
        <f>BH79+BI79-BJ79+BK79</f>
        <v>0</v>
      </c>
      <c r="BM79" s="165">
        <f>BG79</f>
        <v>0</v>
      </c>
      <c r="BN79" s="162"/>
      <c r="BO79" s="162"/>
      <c r="BP79" s="162"/>
      <c r="BQ79" s="163">
        <f>BM79+BN79-BO79+SUM(BP79:BP79)</f>
        <v>0</v>
      </c>
      <c r="BR79" s="166">
        <f>BL79</f>
        <v>0</v>
      </c>
      <c r="BS79" s="162"/>
      <c r="BT79" s="162"/>
      <c r="BU79" s="162"/>
      <c r="BV79" s="164">
        <f>BR79+BS79-BT79+BU79</f>
        <v>0</v>
      </c>
      <c r="BW79" s="165">
        <f>BQ79</f>
        <v>0</v>
      </c>
      <c r="BX79" s="162"/>
      <c r="BY79" s="162"/>
      <c r="BZ79" s="162"/>
      <c r="CA79" s="162"/>
      <c r="CB79" s="162"/>
      <c r="CC79" s="162">
        <v>92216.43</v>
      </c>
      <c r="CD79" s="163">
        <f>BW79+BX79-BY79+SUM(BZ79:CC79)</f>
        <v>92216.43</v>
      </c>
      <c r="CE79" s="166">
        <f>BV79</f>
        <v>0</v>
      </c>
      <c r="CF79" s="162">
        <v>0</v>
      </c>
      <c r="CG79" s="162"/>
      <c r="CH79" s="162"/>
      <c r="CI79" s="164">
        <f>CE79+CF79-CG79+CH79</f>
        <v>0</v>
      </c>
      <c r="CJ79" s="161"/>
      <c r="CK79" s="162"/>
      <c r="CL79" s="166">
        <f>CD79-CJ79</f>
        <v>92216.43</v>
      </c>
      <c r="CM79" s="167">
        <f>CI79-CK79</f>
        <v>0</v>
      </c>
      <c r="CN79" s="168"/>
      <c r="CO79" s="162"/>
      <c r="CP79" s="157">
        <f t="shared" si="32"/>
        <v>92216.43</v>
      </c>
      <c r="CQ79" s="169">
        <v>92216.43</v>
      </c>
      <c r="CR79" s="157">
        <f t="shared" si="33"/>
        <v>0</v>
      </c>
    </row>
    <row r="80" spans="1:96" s="160" customFormat="1" ht="16.5">
      <c r="A80" s="1">
        <v>39</v>
      </c>
      <c r="B80" s="1"/>
      <c r="C80" s="5" t="s">
        <v>200</v>
      </c>
      <c r="D80" s="8">
        <v>1556</v>
      </c>
      <c r="E80" s="174"/>
      <c r="F80" s="175"/>
      <c r="G80" s="175"/>
      <c r="H80" s="175"/>
      <c r="I80" s="163">
        <f>E80+F80-G80+H80</f>
        <v>0</v>
      </c>
      <c r="J80" s="175"/>
      <c r="K80" s="175"/>
      <c r="L80" s="175"/>
      <c r="M80" s="175"/>
      <c r="N80" s="164">
        <f>J80+K80-L80+M80</f>
        <v>0</v>
      </c>
      <c r="O80" s="188">
        <f>I80</f>
        <v>0</v>
      </c>
      <c r="P80" s="175"/>
      <c r="Q80" s="175"/>
      <c r="R80" s="175"/>
      <c r="S80" s="163">
        <f>O80+P80-Q80+R80</f>
        <v>0</v>
      </c>
      <c r="T80" s="189">
        <f>N80</f>
        <v>0</v>
      </c>
      <c r="U80" s="175"/>
      <c r="V80" s="175"/>
      <c r="W80" s="175"/>
      <c r="X80" s="164">
        <f>T80+U80-V80+W80</f>
        <v>0</v>
      </c>
      <c r="Y80" s="188">
        <f>S80</f>
        <v>0</v>
      </c>
      <c r="Z80" s="175"/>
      <c r="AA80" s="175"/>
      <c r="AB80" s="175"/>
      <c r="AC80" s="163">
        <f>Y80+Z80-AA80+AB80</f>
        <v>0</v>
      </c>
      <c r="AD80" s="189">
        <f>X80</f>
        <v>0</v>
      </c>
      <c r="AE80" s="175"/>
      <c r="AF80" s="175"/>
      <c r="AG80" s="175"/>
      <c r="AH80" s="164">
        <f>AD80+AE80-AF80+AG80</f>
        <v>0</v>
      </c>
      <c r="AI80" s="188">
        <f>AC80</f>
        <v>0</v>
      </c>
      <c r="AJ80" s="175"/>
      <c r="AK80" s="175"/>
      <c r="AL80" s="175"/>
      <c r="AM80" s="163">
        <f>AI80+AJ80-AK80+AL80</f>
        <v>0</v>
      </c>
      <c r="AN80" s="189">
        <f>AH80</f>
        <v>0</v>
      </c>
      <c r="AO80" s="175"/>
      <c r="AP80" s="175"/>
      <c r="AQ80" s="175"/>
      <c r="AR80" s="164">
        <f>AN80+AO80-AP80+AQ80</f>
        <v>0</v>
      </c>
      <c r="AS80" s="188">
        <f>AM80</f>
        <v>0</v>
      </c>
      <c r="AT80" s="175"/>
      <c r="AU80" s="175"/>
      <c r="AV80" s="175"/>
      <c r="AW80" s="163">
        <f>AS80+AT80-AU80+AV80</f>
        <v>0</v>
      </c>
      <c r="AX80" s="189">
        <f>AR80</f>
        <v>0</v>
      </c>
      <c r="AY80" s="175"/>
      <c r="AZ80" s="175"/>
      <c r="BA80" s="175"/>
      <c r="BB80" s="164">
        <f>AX80+AY80-AZ80+BA80</f>
        <v>0</v>
      </c>
      <c r="BC80" s="188">
        <f>AW80</f>
        <v>0</v>
      </c>
      <c r="BD80" s="175"/>
      <c r="BE80" s="175"/>
      <c r="BF80" s="175"/>
      <c r="BG80" s="163">
        <f>BC80+BD80-BE80+SUM(BF80:BF80)</f>
        <v>0</v>
      </c>
      <c r="BH80" s="189">
        <f>BB80</f>
        <v>0</v>
      </c>
      <c r="BI80" s="175"/>
      <c r="BJ80" s="175"/>
      <c r="BK80" s="175"/>
      <c r="BL80" s="164">
        <f>BH80+BI80-BJ80+BK80</f>
        <v>0</v>
      </c>
      <c r="BM80" s="188">
        <f>BG80</f>
        <v>0</v>
      </c>
      <c r="BN80" s="175"/>
      <c r="BO80" s="175"/>
      <c r="BP80" s="175"/>
      <c r="BQ80" s="163">
        <f>BM80+BN80-BO80+SUM(BP80:BP80)</f>
        <v>0</v>
      </c>
      <c r="BR80" s="189">
        <f>BL80</f>
        <v>0</v>
      </c>
      <c r="BS80" s="175"/>
      <c r="BT80" s="175"/>
      <c r="BU80" s="175"/>
      <c r="BV80" s="164">
        <f>BR80+BS80-BT80+BU80</f>
        <v>0</v>
      </c>
      <c r="BW80" s="188">
        <f>BQ80</f>
        <v>0</v>
      </c>
      <c r="BX80" s="175"/>
      <c r="BY80" s="175"/>
      <c r="BZ80" s="175"/>
      <c r="CA80" s="175"/>
      <c r="CB80" s="175"/>
      <c r="CC80" s="175"/>
      <c r="CD80" s="163">
        <f>BW80+BX80-BY80+SUM(BZ80:CC80)</f>
        <v>0</v>
      </c>
      <c r="CE80" s="189">
        <f>BV80</f>
        <v>0</v>
      </c>
      <c r="CF80" s="175"/>
      <c r="CG80" s="175"/>
      <c r="CH80" s="175"/>
      <c r="CI80" s="164">
        <f>CE80+CF80-CG80+CH80</f>
        <v>0</v>
      </c>
      <c r="CJ80" s="174"/>
      <c r="CK80" s="175"/>
      <c r="CL80" s="189">
        <f>CD80-CJ80</f>
        <v>0</v>
      </c>
      <c r="CM80" s="190">
        <f>CI80-CK80</f>
        <v>0</v>
      </c>
      <c r="CN80" s="191"/>
      <c r="CO80" s="175"/>
      <c r="CP80" s="157">
        <f t="shared" si="32"/>
        <v>0</v>
      </c>
      <c r="CQ80" s="192"/>
      <c r="CR80" s="157">
        <f t="shared" si="33"/>
        <v>0</v>
      </c>
    </row>
    <row r="81" spans="1:96" s="160" customFormat="1" ht="15" thickBot="1">
      <c r="A81" s="1"/>
      <c r="B81" s="1"/>
      <c r="C81" s="5"/>
      <c r="D81" s="8"/>
      <c r="E81" s="170"/>
      <c r="F81" s="163"/>
      <c r="G81" s="163"/>
      <c r="H81" s="163"/>
      <c r="I81" s="163"/>
      <c r="J81" s="163"/>
      <c r="K81" s="163"/>
      <c r="L81" s="163"/>
      <c r="M81" s="163"/>
      <c r="N81" s="163"/>
      <c r="O81" s="170"/>
      <c r="P81" s="163"/>
      <c r="Q81" s="163"/>
      <c r="R81" s="163"/>
      <c r="S81" s="163"/>
      <c r="T81" s="163"/>
      <c r="U81" s="163"/>
      <c r="V81" s="163"/>
      <c r="W81" s="163"/>
      <c r="X81" s="163"/>
      <c r="Y81" s="170"/>
      <c r="Z81" s="163"/>
      <c r="AA81" s="163"/>
      <c r="AB81" s="163"/>
      <c r="AC81" s="163"/>
      <c r="AD81" s="163"/>
      <c r="AE81" s="163"/>
      <c r="AF81" s="163"/>
      <c r="AG81" s="163"/>
      <c r="AH81" s="163"/>
      <c r="AI81" s="170"/>
      <c r="AJ81" s="163"/>
      <c r="AK81" s="163"/>
      <c r="AL81" s="163"/>
      <c r="AM81" s="163"/>
      <c r="AN81" s="163"/>
      <c r="AO81" s="163"/>
      <c r="AP81" s="163"/>
      <c r="AQ81" s="163"/>
      <c r="AR81" s="163"/>
      <c r="AS81" s="170"/>
      <c r="AT81" s="163"/>
      <c r="AU81" s="163"/>
      <c r="AV81" s="163"/>
      <c r="AW81" s="163"/>
      <c r="AX81" s="163"/>
      <c r="AY81" s="163"/>
      <c r="AZ81" s="163"/>
      <c r="BA81" s="163"/>
      <c r="BB81" s="163"/>
      <c r="BC81" s="170"/>
      <c r="BD81" s="163"/>
      <c r="BE81" s="163"/>
      <c r="BF81" s="163"/>
      <c r="BG81" s="163"/>
      <c r="BH81" s="163"/>
      <c r="BI81" s="163"/>
      <c r="BJ81" s="163"/>
      <c r="BK81" s="163"/>
      <c r="BL81" s="163"/>
      <c r="BM81" s="170"/>
      <c r="BN81" s="163"/>
      <c r="BO81" s="163"/>
      <c r="BP81" s="163"/>
      <c r="BQ81" s="163"/>
      <c r="BR81" s="163"/>
      <c r="BS81" s="163"/>
      <c r="BT81" s="163"/>
      <c r="BU81" s="163"/>
      <c r="BV81" s="163"/>
      <c r="BW81" s="170"/>
      <c r="BX81" s="163"/>
      <c r="BY81" s="163"/>
      <c r="BZ81" s="163"/>
      <c r="CA81" s="163"/>
      <c r="CB81" s="163"/>
      <c r="CC81" s="163"/>
      <c r="CD81" s="163"/>
      <c r="CE81" s="163"/>
      <c r="CF81" s="163"/>
      <c r="CG81" s="163"/>
      <c r="CH81" s="163"/>
      <c r="CI81" s="163"/>
      <c r="CJ81" s="170"/>
      <c r="CK81" s="163"/>
      <c r="CL81" s="163"/>
      <c r="CM81" s="163"/>
      <c r="CN81" s="170"/>
      <c r="CO81" s="163"/>
      <c r="CP81" s="163"/>
      <c r="CQ81" s="170"/>
      <c r="CR81" s="171"/>
    </row>
    <row r="82" spans="1:96" s="160" customFormat="1" ht="17.25" thickBot="1">
      <c r="A82" s="1">
        <v>40</v>
      </c>
      <c r="B82" s="1"/>
      <c r="C82" s="30" t="s">
        <v>289</v>
      </c>
      <c r="D82" s="139">
        <v>1575</v>
      </c>
      <c r="E82" s="193"/>
      <c r="F82" s="173"/>
      <c r="G82" s="173"/>
      <c r="H82" s="173"/>
      <c r="I82" s="163"/>
      <c r="J82" s="173"/>
      <c r="K82" s="173"/>
      <c r="L82" s="173"/>
      <c r="M82" s="173"/>
      <c r="N82" s="163"/>
      <c r="O82" s="170"/>
      <c r="P82" s="173"/>
      <c r="Q82" s="173"/>
      <c r="R82" s="173"/>
      <c r="S82" s="163"/>
      <c r="T82" s="163"/>
      <c r="U82" s="173"/>
      <c r="V82" s="173"/>
      <c r="W82" s="173"/>
      <c r="X82" s="163"/>
      <c r="Y82" s="170"/>
      <c r="Z82" s="173"/>
      <c r="AA82" s="173"/>
      <c r="AB82" s="173"/>
      <c r="AC82" s="163"/>
      <c r="AD82" s="163"/>
      <c r="AE82" s="173"/>
      <c r="AF82" s="173"/>
      <c r="AG82" s="173"/>
      <c r="AH82" s="163"/>
      <c r="AI82" s="170"/>
      <c r="AJ82" s="173"/>
      <c r="AK82" s="173"/>
      <c r="AL82" s="173"/>
      <c r="AM82" s="163"/>
      <c r="AN82" s="163"/>
      <c r="AO82" s="173"/>
      <c r="AP82" s="173"/>
      <c r="AQ82" s="173"/>
      <c r="AR82" s="163"/>
      <c r="AS82" s="194"/>
      <c r="AT82" s="173"/>
      <c r="AU82" s="173"/>
      <c r="AV82" s="173"/>
      <c r="AW82" s="163"/>
      <c r="AX82" s="178"/>
      <c r="AY82" s="173"/>
      <c r="AZ82" s="173"/>
      <c r="BA82" s="173"/>
      <c r="BB82" s="164"/>
      <c r="BC82" s="194"/>
      <c r="BD82" s="173"/>
      <c r="BE82" s="173"/>
      <c r="BF82" s="173"/>
      <c r="BG82" s="163"/>
      <c r="BH82" s="178"/>
      <c r="BI82" s="173"/>
      <c r="BJ82" s="173"/>
      <c r="BK82" s="173"/>
      <c r="BL82" s="164"/>
      <c r="BM82" s="194"/>
      <c r="BN82" s="173"/>
      <c r="BO82" s="173"/>
      <c r="BP82" s="173"/>
      <c r="BQ82" s="163"/>
      <c r="BR82" s="178"/>
      <c r="BS82" s="173"/>
      <c r="BT82" s="173"/>
      <c r="BU82" s="173"/>
      <c r="BV82" s="164"/>
      <c r="BW82" s="194"/>
      <c r="BX82" s="173"/>
      <c r="BY82" s="173"/>
      <c r="BZ82" s="173"/>
      <c r="CA82" s="173"/>
      <c r="CB82" s="173"/>
      <c r="CC82" s="176"/>
      <c r="CD82" s="163">
        <f>BW82+BX82-BY82+SUM(BZ82:CC82)</f>
        <v>0</v>
      </c>
      <c r="CE82" s="178">
        <f>BV82</f>
        <v>0</v>
      </c>
      <c r="CF82" s="173"/>
      <c r="CG82" s="173"/>
      <c r="CH82" s="173"/>
      <c r="CI82" s="164">
        <f>CE82+CF82-CG82+CH82</f>
        <v>0</v>
      </c>
      <c r="CJ82" s="173"/>
      <c r="CK82" s="173"/>
      <c r="CL82" s="178">
        <f>CD82-CJ82</f>
        <v>0</v>
      </c>
      <c r="CM82" s="195">
        <f>CI82-CK82</f>
        <v>0</v>
      </c>
      <c r="CN82" s="173"/>
      <c r="CO82" s="173"/>
      <c r="CP82" s="157">
        <f>SUM(CL82:CO82)</f>
        <v>0</v>
      </c>
      <c r="CQ82" s="192"/>
      <c r="CR82" s="157">
        <f>CQ82-SUM(CD82,CI82)</f>
        <v>0</v>
      </c>
    </row>
    <row r="83" spans="1:96" s="160" customFormat="1" ht="17.25" thickBot="1">
      <c r="A83" s="1">
        <v>41</v>
      </c>
      <c r="B83" s="1"/>
      <c r="C83" s="30" t="s">
        <v>290</v>
      </c>
      <c r="D83" s="139">
        <v>1576</v>
      </c>
      <c r="E83" s="193"/>
      <c r="F83" s="173"/>
      <c r="G83" s="173"/>
      <c r="H83" s="173"/>
      <c r="I83" s="163"/>
      <c r="J83" s="173"/>
      <c r="K83" s="173"/>
      <c r="L83" s="173"/>
      <c r="M83" s="173"/>
      <c r="N83" s="163"/>
      <c r="O83" s="170"/>
      <c r="P83" s="173"/>
      <c r="Q83" s="173"/>
      <c r="R83" s="173"/>
      <c r="S83" s="163"/>
      <c r="T83" s="163"/>
      <c r="U83" s="173"/>
      <c r="V83" s="173"/>
      <c r="W83" s="173"/>
      <c r="X83" s="163"/>
      <c r="Y83" s="170"/>
      <c r="Z83" s="173"/>
      <c r="AA83" s="173"/>
      <c r="AB83" s="173"/>
      <c r="AC83" s="163"/>
      <c r="AD83" s="163"/>
      <c r="AE83" s="173"/>
      <c r="AF83" s="173"/>
      <c r="AG83" s="173"/>
      <c r="AH83" s="163"/>
      <c r="AI83" s="170"/>
      <c r="AJ83" s="173"/>
      <c r="AK83" s="173"/>
      <c r="AL83" s="173"/>
      <c r="AM83" s="163"/>
      <c r="AN83" s="163"/>
      <c r="AO83" s="173"/>
      <c r="AP83" s="173"/>
      <c r="AQ83" s="173"/>
      <c r="AR83" s="163"/>
      <c r="AS83" s="165"/>
      <c r="AT83" s="173"/>
      <c r="AU83" s="173"/>
      <c r="AV83" s="173"/>
      <c r="AW83" s="163"/>
      <c r="AX83" s="166"/>
      <c r="AY83" s="173"/>
      <c r="AZ83" s="173"/>
      <c r="BA83" s="173"/>
      <c r="BB83" s="164"/>
      <c r="BC83" s="165"/>
      <c r="BD83" s="173"/>
      <c r="BE83" s="173"/>
      <c r="BF83" s="173"/>
      <c r="BG83" s="163"/>
      <c r="BH83" s="166"/>
      <c r="BI83" s="173"/>
      <c r="BJ83" s="173"/>
      <c r="BK83" s="173"/>
      <c r="BL83" s="164"/>
      <c r="BM83" s="165"/>
      <c r="BN83" s="173"/>
      <c r="BO83" s="173"/>
      <c r="BP83" s="173"/>
      <c r="BQ83" s="163"/>
      <c r="BR83" s="166"/>
      <c r="BS83" s="173"/>
      <c r="BT83" s="173"/>
      <c r="BU83" s="173"/>
      <c r="BV83" s="164"/>
      <c r="BW83" s="165"/>
      <c r="BX83" s="173"/>
      <c r="BY83" s="173"/>
      <c r="BZ83" s="173"/>
      <c r="CA83" s="173"/>
      <c r="CB83" s="173"/>
      <c r="CC83" s="162">
        <v>-137675</v>
      </c>
      <c r="CD83" s="163">
        <f>BW83+BX83-BY83+SUM(BZ83:CC83)</f>
        <v>-137675</v>
      </c>
      <c r="CE83" s="166">
        <f>BV83</f>
        <v>0</v>
      </c>
      <c r="CF83" s="173"/>
      <c r="CG83" s="173"/>
      <c r="CH83" s="173"/>
      <c r="CI83" s="164">
        <f>CE83+CF83-CG83+CH83</f>
        <v>0</v>
      </c>
      <c r="CJ83" s="173"/>
      <c r="CK83" s="173"/>
      <c r="CL83" s="166">
        <f>CD83-CJ83</f>
        <v>-137675</v>
      </c>
      <c r="CM83" s="167">
        <f>CI83-CK83</f>
        <v>0</v>
      </c>
      <c r="CN83" s="173"/>
      <c r="CO83" s="173"/>
      <c r="CP83" s="157">
        <f>SUM(CL83:CO83)</f>
        <v>-137675</v>
      </c>
      <c r="CQ83" s="192"/>
      <c r="CR83" s="157">
        <f>CQ83-SUM(CD83,CI83)</f>
        <v>137675</v>
      </c>
    </row>
    <row r="84" spans="1:96" s="160" customFormat="1" ht="14.25">
      <c r="A84" s="1"/>
      <c r="B84" s="1"/>
      <c r="C84" s="5"/>
      <c r="D84" s="8"/>
      <c r="E84" s="170"/>
      <c r="F84" s="163"/>
      <c r="G84" s="163"/>
      <c r="H84" s="163"/>
      <c r="I84" s="163"/>
      <c r="J84" s="163"/>
      <c r="K84" s="163"/>
      <c r="L84" s="163"/>
      <c r="M84" s="163"/>
      <c r="N84" s="163"/>
      <c r="O84" s="196"/>
      <c r="P84" s="163"/>
      <c r="Q84" s="163"/>
      <c r="R84" s="163"/>
      <c r="S84" s="163"/>
      <c r="T84" s="163"/>
      <c r="U84" s="163"/>
      <c r="V84" s="163"/>
      <c r="W84" s="163"/>
      <c r="X84" s="163"/>
      <c r="Y84" s="196"/>
      <c r="Z84" s="163"/>
      <c r="AA84" s="163"/>
      <c r="AB84" s="163"/>
      <c r="AC84" s="163"/>
      <c r="AD84" s="163"/>
      <c r="AE84" s="163"/>
      <c r="AF84" s="163"/>
      <c r="AG84" s="163"/>
      <c r="AH84" s="163"/>
      <c r="AI84" s="196"/>
      <c r="AJ84" s="163"/>
      <c r="AK84" s="163"/>
      <c r="AL84" s="163"/>
      <c r="AM84" s="163"/>
      <c r="AN84" s="163"/>
      <c r="AO84" s="163"/>
      <c r="AP84" s="163"/>
      <c r="AQ84" s="163"/>
      <c r="AR84" s="163"/>
      <c r="AS84" s="197"/>
      <c r="AT84" s="163"/>
      <c r="AU84" s="163"/>
      <c r="AV84" s="163"/>
      <c r="AW84" s="163"/>
      <c r="AX84" s="163"/>
      <c r="AY84" s="163"/>
      <c r="AZ84" s="163"/>
      <c r="BA84" s="163"/>
      <c r="BB84" s="163"/>
      <c r="BC84" s="196"/>
      <c r="BD84" s="163"/>
      <c r="BE84" s="163"/>
      <c r="BF84" s="163"/>
      <c r="BG84" s="163"/>
      <c r="BH84" s="163"/>
      <c r="BI84" s="163"/>
      <c r="BJ84" s="163"/>
      <c r="BK84" s="163"/>
      <c r="BL84" s="163"/>
      <c r="BM84" s="196"/>
      <c r="BN84" s="163"/>
      <c r="BO84" s="163"/>
      <c r="BP84" s="163"/>
      <c r="BQ84" s="163"/>
      <c r="BR84" s="163"/>
      <c r="BS84" s="163"/>
      <c r="BT84" s="163"/>
      <c r="BU84" s="163"/>
      <c r="BV84" s="163"/>
      <c r="BW84" s="196"/>
      <c r="BX84" s="163"/>
      <c r="BY84" s="163"/>
      <c r="BZ84" s="163"/>
      <c r="CA84" s="163"/>
      <c r="CB84" s="163"/>
      <c r="CC84" s="163"/>
      <c r="CD84" s="163"/>
      <c r="CE84" s="163"/>
      <c r="CF84" s="163"/>
      <c r="CG84" s="163"/>
      <c r="CH84" s="163"/>
      <c r="CI84" s="163"/>
      <c r="CJ84" s="196"/>
      <c r="CK84" s="163"/>
      <c r="CL84" s="163"/>
      <c r="CM84" s="163"/>
      <c r="CN84" s="196"/>
      <c r="CO84" s="163"/>
      <c r="CP84" s="157"/>
      <c r="CQ84" s="163"/>
      <c r="CR84" s="158"/>
    </row>
    <row r="85" spans="1:96" s="160" customFormat="1" ht="15.75" thickBot="1">
      <c r="A85" s="1"/>
      <c r="B85" s="1"/>
      <c r="C85" s="4" t="s">
        <v>35</v>
      </c>
      <c r="D85" s="5"/>
      <c r="E85" s="149"/>
      <c r="F85" s="150"/>
      <c r="G85" s="150"/>
      <c r="H85" s="150"/>
      <c r="I85" s="163"/>
      <c r="J85" s="150"/>
      <c r="K85" s="150"/>
      <c r="L85" s="150"/>
      <c r="M85" s="150"/>
      <c r="N85" s="164"/>
      <c r="O85" s="149"/>
      <c r="P85" s="150"/>
      <c r="Q85" s="150"/>
      <c r="R85" s="150"/>
      <c r="S85" s="163"/>
      <c r="T85" s="150"/>
      <c r="U85" s="150"/>
      <c r="V85" s="150"/>
      <c r="W85" s="150"/>
      <c r="X85" s="164"/>
      <c r="Y85" s="149"/>
      <c r="Z85" s="150"/>
      <c r="AA85" s="150"/>
      <c r="AB85" s="150"/>
      <c r="AC85" s="163"/>
      <c r="AD85" s="150"/>
      <c r="AE85" s="150"/>
      <c r="AF85" s="150"/>
      <c r="AG85" s="150"/>
      <c r="AH85" s="164"/>
      <c r="AI85" s="149"/>
      <c r="AJ85" s="150"/>
      <c r="AK85" s="150"/>
      <c r="AL85" s="150"/>
      <c r="AM85" s="163"/>
      <c r="AN85" s="150"/>
      <c r="AO85" s="150"/>
      <c r="AP85" s="150"/>
      <c r="AQ85" s="150"/>
      <c r="AR85" s="164"/>
      <c r="AS85" s="149"/>
      <c r="AT85" s="150"/>
      <c r="AU85" s="150"/>
      <c r="AV85" s="150"/>
      <c r="AW85" s="163"/>
      <c r="AX85" s="150"/>
      <c r="AY85" s="150"/>
      <c r="AZ85" s="150"/>
      <c r="BA85" s="150"/>
      <c r="BB85" s="164"/>
      <c r="BC85" s="149"/>
      <c r="BD85" s="150"/>
      <c r="BE85" s="150"/>
      <c r="BF85" s="150"/>
      <c r="BG85" s="163"/>
      <c r="BH85" s="150"/>
      <c r="BI85" s="150"/>
      <c r="BJ85" s="150"/>
      <c r="BK85" s="150"/>
      <c r="BL85" s="164"/>
      <c r="BM85" s="149"/>
      <c r="BN85" s="150"/>
      <c r="BO85" s="150"/>
      <c r="BP85" s="150"/>
      <c r="BQ85" s="163"/>
      <c r="BR85" s="150"/>
      <c r="BS85" s="150"/>
      <c r="BT85" s="150"/>
      <c r="BU85" s="150"/>
      <c r="BV85" s="164"/>
      <c r="BW85" s="149"/>
      <c r="BX85" s="150"/>
      <c r="BY85" s="150"/>
      <c r="BZ85" s="150"/>
      <c r="CA85" s="150"/>
      <c r="CB85" s="150"/>
      <c r="CC85" s="150"/>
      <c r="CD85" s="163"/>
      <c r="CE85" s="150"/>
      <c r="CF85" s="150"/>
      <c r="CG85" s="150"/>
      <c r="CH85" s="150"/>
      <c r="CI85" s="164"/>
      <c r="CJ85" s="149"/>
      <c r="CK85" s="150"/>
      <c r="CL85" s="150"/>
      <c r="CM85" s="198"/>
      <c r="CN85" s="156"/>
      <c r="CO85" s="156"/>
      <c r="CP85" s="157"/>
      <c r="CQ85" s="158"/>
      <c r="CR85" s="157"/>
    </row>
    <row r="86" spans="1:96" s="160" customFormat="1" ht="17.25" thickBot="1">
      <c r="A86" s="1">
        <v>42</v>
      </c>
      <c r="B86" s="1"/>
      <c r="C86" s="5" t="s">
        <v>106</v>
      </c>
      <c r="D86" s="8">
        <v>1563</v>
      </c>
      <c r="E86" s="161"/>
      <c r="F86" s="162"/>
      <c r="G86" s="162"/>
      <c r="H86" s="162"/>
      <c r="I86" s="163">
        <f>E86+F86-G86+H86</f>
        <v>0</v>
      </c>
      <c r="J86" s="162"/>
      <c r="K86" s="162"/>
      <c r="L86" s="162"/>
      <c r="M86" s="162"/>
      <c r="N86" s="164">
        <f>J86+K86-L86+M86</f>
        <v>0</v>
      </c>
      <c r="O86" s="165">
        <f>I86</f>
        <v>0</v>
      </c>
      <c r="P86" s="162"/>
      <c r="Q86" s="162"/>
      <c r="R86" s="162"/>
      <c r="S86" s="163">
        <f>O86+P86-Q86+R86</f>
        <v>0</v>
      </c>
      <c r="T86" s="166">
        <f>N86</f>
        <v>0</v>
      </c>
      <c r="U86" s="162"/>
      <c r="V86" s="162"/>
      <c r="W86" s="162"/>
      <c r="X86" s="164">
        <f>T86+U86-V86+W86</f>
        <v>0</v>
      </c>
      <c r="Y86" s="165">
        <f>S86</f>
        <v>0</v>
      </c>
      <c r="Z86" s="162"/>
      <c r="AA86" s="162"/>
      <c r="AB86" s="162"/>
      <c r="AC86" s="163">
        <f>Y86+Z86-AA86+AB86</f>
        <v>0</v>
      </c>
      <c r="AD86" s="166">
        <f>X86</f>
        <v>0</v>
      </c>
      <c r="AE86" s="162"/>
      <c r="AF86" s="162"/>
      <c r="AG86" s="162"/>
      <c r="AH86" s="164">
        <f>AD86+AE86-AF86+AG86</f>
        <v>0</v>
      </c>
      <c r="AI86" s="165">
        <f>AC86</f>
        <v>0</v>
      </c>
      <c r="AJ86" s="162"/>
      <c r="AK86" s="162"/>
      <c r="AL86" s="162"/>
      <c r="AM86" s="163">
        <f>AI86+AJ86-AK86+AL86</f>
        <v>0</v>
      </c>
      <c r="AN86" s="166">
        <f>AH86</f>
        <v>0</v>
      </c>
      <c r="AO86" s="162"/>
      <c r="AP86" s="162"/>
      <c r="AQ86" s="162"/>
      <c r="AR86" s="164">
        <f>AN86+AO86-AP86+AQ86</f>
        <v>0</v>
      </c>
      <c r="AS86" s="165">
        <f>AM86</f>
        <v>0</v>
      </c>
      <c r="AT86" s="162"/>
      <c r="AU86" s="162"/>
      <c r="AV86" s="162"/>
      <c r="AW86" s="163">
        <f>AS86+AT86-AU86+AV86</f>
        <v>0</v>
      </c>
      <c r="AX86" s="166">
        <f>AR86</f>
        <v>0</v>
      </c>
      <c r="AY86" s="162"/>
      <c r="AZ86" s="162"/>
      <c r="BA86" s="162"/>
      <c r="BB86" s="164">
        <f>AX86+AY86-AZ86+BA86</f>
        <v>0</v>
      </c>
      <c r="BC86" s="165">
        <f>AW86</f>
        <v>0</v>
      </c>
      <c r="BD86" s="162"/>
      <c r="BE86" s="162"/>
      <c r="BF86" s="162"/>
      <c r="BG86" s="163">
        <f>BC86+BD86-BE86+SUM(BF86:BF86)</f>
        <v>0</v>
      </c>
      <c r="BH86" s="166">
        <f>BB86</f>
        <v>0</v>
      </c>
      <c r="BI86" s="162"/>
      <c r="BJ86" s="162"/>
      <c r="BK86" s="162"/>
      <c r="BL86" s="164">
        <f>BH86+BI86-BJ86+BK86</f>
        <v>0</v>
      </c>
      <c r="BM86" s="165">
        <f>BG86</f>
        <v>0</v>
      </c>
      <c r="BN86" s="162"/>
      <c r="BO86" s="162"/>
      <c r="BP86" s="162"/>
      <c r="BQ86" s="163">
        <f>BM86+BN86-BO86+SUM(BP86:BP86)</f>
        <v>0</v>
      </c>
      <c r="BR86" s="166">
        <f>BL86</f>
        <v>0</v>
      </c>
      <c r="BS86" s="162"/>
      <c r="BT86" s="162"/>
      <c r="BU86" s="162"/>
      <c r="BV86" s="164">
        <f>BR86+BS86-BT86+BU86</f>
        <v>0</v>
      </c>
      <c r="BW86" s="165">
        <f>BQ86</f>
        <v>0</v>
      </c>
      <c r="BX86" s="162"/>
      <c r="BY86" s="162"/>
      <c r="BZ86" s="162"/>
      <c r="CA86" s="162"/>
      <c r="CB86" s="162"/>
      <c r="CC86" s="162"/>
      <c r="CD86" s="163">
        <f>BW86+BX86-BY86+SUM(BZ86:CC86)</f>
        <v>0</v>
      </c>
      <c r="CE86" s="166">
        <f>BV86</f>
        <v>0</v>
      </c>
      <c r="CF86" s="162"/>
      <c r="CG86" s="162"/>
      <c r="CH86" s="162"/>
      <c r="CI86" s="164">
        <f>CE86+CF86-CG86+CH86</f>
        <v>0</v>
      </c>
      <c r="CJ86" s="161"/>
      <c r="CK86" s="162"/>
      <c r="CL86" s="166">
        <f>CD86-CJ86</f>
        <v>0</v>
      </c>
      <c r="CM86" s="167">
        <f>CI86-CK86</f>
        <v>0</v>
      </c>
      <c r="CN86" s="168"/>
      <c r="CO86" s="162"/>
      <c r="CP86" s="157">
        <f t="shared" si="32"/>
        <v>0</v>
      </c>
      <c r="CQ86" s="169"/>
      <c r="CR86" s="157">
        <f t="shared" si="33"/>
        <v>0</v>
      </c>
    </row>
    <row r="87" spans="1:96" s="160" customFormat="1" ht="29.25" thickBot="1">
      <c r="A87" s="1">
        <v>43</v>
      </c>
      <c r="B87" s="1"/>
      <c r="C87" s="30" t="s">
        <v>72</v>
      </c>
      <c r="D87" s="31">
        <v>1592</v>
      </c>
      <c r="E87" s="161"/>
      <c r="F87" s="162"/>
      <c r="G87" s="162"/>
      <c r="H87" s="162"/>
      <c r="I87" s="163">
        <f>E87+F87-G87+H87</f>
        <v>0</v>
      </c>
      <c r="J87" s="162"/>
      <c r="K87" s="162"/>
      <c r="L87" s="162"/>
      <c r="M87" s="162"/>
      <c r="N87" s="164">
        <f>J87+K87-L87+M87</f>
        <v>0</v>
      </c>
      <c r="O87" s="165">
        <f>I87</f>
        <v>0</v>
      </c>
      <c r="P87" s="162"/>
      <c r="Q87" s="162"/>
      <c r="R87" s="162"/>
      <c r="S87" s="163">
        <f>O87+P87-Q87+R87</f>
        <v>0</v>
      </c>
      <c r="T87" s="166">
        <f>N87</f>
        <v>0</v>
      </c>
      <c r="U87" s="162"/>
      <c r="V87" s="162"/>
      <c r="W87" s="162"/>
      <c r="X87" s="164">
        <f>T87+U87-V87+W87</f>
        <v>0</v>
      </c>
      <c r="Y87" s="165">
        <f>S87</f>
        <v>0</v>
      </c>
      <c r="Z87" s="162"/>
      <c r="AA87" s="162"/>
      <c r="AB87" s="162"/>
      <c r="AC87" s="163">
        <f>Y87+Z87-AA87+AB87</f>
        <v>0</v>
      </c>
      <c r="AD87" s="166">
        <f>X87</f>
        <v>0</v>
      </c>
      <c r="AE87" s="162"/>
      <c r="AF87" s="162"/>
      <c r="AG87" s="162"/>
      <c r="AH87" s="164">
        <f>AD87+AE87-AF87+AG87</f>
        <v>0</v>
      </c>
      <c r="AI87" s="165">
        <f>AC87</f>
        <v>0</v>
      </c>
      <c r="AJ87" s="162"/>
      <c r="AK87" s="162"/>
      <c r="AL87" s="162"/>
      <c r="AM87" s="163">
        <f>AI87+AJ87-AK87+AL87</f>
        <v>0</v>
      </c>
      <c r="AN87" s="166">
        <f>AH87</f>
        <v>0</v>
      </c>
      <c r="AO87" s="162"/>
      <c r="AP87" s="162"/>
      <c r="AQ87" s="162"/>
      <c r="AR87" s="164">
        <f>AN87+AO87-AP87+AQ87</f>
        <v>0</v>
      </c>
      <c r="AS87" s="165">
        <f>AM87</f>
        <v>0</v>
      </c>
      <c r="AT87" s="162"/>
      <c r="AU87" s="162"/>
      <c r="AV87" s="162"/>
      <c r="AW87" s="163">
        <f>AS87+AT87-AU87+AV87</f>
        <v>0</v>
      </c>
      <c r="AX87" s="166">
        <f>AR87</f>
        <v>0</v>
      </c>
      <c r="AY87" s="162"/>
      <c r="AZ87" s="162"/>
      <c r="BA87" s="162"/>
      <c r="BB87" s="164">
        <f>AX87+AY87-AZ87+BA87</f>
        <v>0</v>
      </c>
      <c r="BC87" s="165">
        <f>AW87</f>
        <v>0</v>
      </c>
      <c r="BD87" s="162"/>
      <c r="BE87" s="162"/>
      <c r="BF87" s="162"/>
      <c r="BG87" s="163">
        <f>BC87+BD87-BE87+SUM(BF87:BF87)</f>
        <v>0</v>
      </c>
      <c r="BH87" s="166">
        <f>BB87</f>
        <v>0</v>
      </c>
      <c r="BI87" s="162"/>
      <c r="BJ87" s="162"/>
      <c r="BK87" s="162"/>
      <c r="BL87" s="164">
        <f>BH87+BI87-BJ87+BK87</f>
        <v>0</v>
      </c>
      <c r="BM87" s="165">
        <f>BG87</f>
        <v>0</v>
      </c>
      <c r="BN87" s="162"/>
      <c r="BO87" s="162"/>
      <c r="BP87" s="162"/>
      <c r="BQ87" s="163">
        <f>BM87+BN87-BO87+SUM(BP87:BP87)</f>
        <v>0</v>
      </c>
      <c r="BR87" s="166">
        <f>BL87</f>
        <v>0</v>
      </c>
      <c r="BS87" s="162"/>
      <c r="BT87" s="162"/>
      <c r="BU87" s="162"/>
      <c r="BV87" s="164">
        <f>BR87+BS87-BT87+BU87</f>
        <v>0</v>
      </c>
      <c r="BW87" s="165">
        <f>BQ87</f>
        <v>0</v>
      </c>
      <c r="BX87" s="162"/>
      <c r="BY87" s="162"/>
      <c r="BZ87" s="162"/>
      <c r="CA87" s="162"/>
      <c r="CB87" s="162"/>
      <c r="CC87" s="162"/>
      <c r="CD87" s="163">
        <f>BW87+BX87-BY87+SUM(BZ87:CC87)</f>
        <v>0</v>
      </c>
      <c r="CE87" s="166">
        <f>BV87</f>
        <v>0</v>
      </c>
      <c r="CF87" s="162"/>
      <c r="CG87" s="162"/>
      <c r="CH87" s="162"/>
      <c r="CI87" s="164">
        <f>CE87+CF87-CG87+CH87</f>
        <v>0</v>
      </c>
      <c r="CJ87" s="161"/>
      <c r="CK87" s="162"/>
      <c r="CL87" s="166">
        <f>CD87-CJ87</f>
        <v>0</v>
      </c>
      <c r="CM87" s="167">
        <f>CI87-CK87</f>
        <v>0</v>
      </c>
      <c r="CN87" s="168"/>
      <c r="CO87" s="162"/>
      <c r="CP87" s="157">
        <f t="shared" si="32"/>
        <v>0</v>
      </c>
      <c r="CQ87" s="169"/>
      <c r="CR87" s="157">
        <f t="shared" si="33"/>
        <v>0</v>
      </c>
    </row>
    <row r="88" spans="1:96" s="160" customFormat="1" ht="17.25" thickBot="1">
      <c r="A88" s="1">
        <v>44</v>
      </c>
      <c r="B88" s="1"/>
      <c r="C88" s="5" t="s">
        <v>108</v>
      </c>
      <c r="D88" s="8">
        <v>1595</v>
      </c>
      <c r="E88" s="199"/>
      <c r="F88" s="200"/>
      <c r="G88" s="200"/>
      <c r="H88" s="200"/>
      <c r="I88" s="201">
        <f>E88+F88-G88+H88</f>
        <v>0</v>
      </c>
      <c r="J88" s="200"/>
      <c r="K88" s="200"/>
      <c r="L88" s="200"/>
      <c r="M88" s="200"/>
      <c r="N88" s="202">
        <f>J88+K88-L88+M88</f>
        <v>0</v>
      </c>
      <c r="O88" s="203">
        <f>I88</f>
        <v>0</v>
      </c>
      <c r="P88" s="200"/>
      <c r="Q88" s="200"/>
      <c r="R88" s="200"/>
      <c r="S88" s="201">
        <f>O88+P88-Q88+R88</f>
        <v>0</v>
      </c>
      <c r="T88" s="204">
        <f>N88</f>
        <v>0</v>
      </c>
      <c r="U88" s="200"/>
      <c r="V88" s="200"/>
      <c r="W88" s="200"/>
      <c r="X88" s="205">
        <f>T88+U88-V88+W88</f>
        <v>0</v>
      </c>
      <c r="Y88" s="203">
        <f>S88</f>
        <v>0</v>
      </c>
      <c r="Z88" s="200"/>
      <c r="AA88" s="200"/>
      <c r="AB88" s="200"/>
      <c r="AC88" s="205">
        <f>Y88+Z88-AA88+AB88</f>
        <v>0</v>
      </c>
      <c r="AD88" s="204">
        <f>X88</f>
        <v>0</v>
      </c>
      <c r="AE88" s="200"/>
      <c r="AF88" s="200"/>
      <c r="AG88" s="200"/>
      <c r="AH88" s="205">
        <f>AD88+AE88-AF88+AG88</f>
        <v>0</v>
      </c>
      <c r="AI88" s="203">
        <f>AC88</f>
        <v>0</v>
      </c>
      <c r="AJ88" s="200"/>
      <c r="AK88" s="200"/>
      <c r="AL88" s="200"/>
      <c r="AM88" s="204">
        <f>AI88+AJ88-AK88+AL88</f>
        <v>0</v>
      </c>
      <c r="AN88" s="204">
        <f>AH88</f>
        <v>0</v>
      </c>
      <c r="AO88" s="200"/>
      <c r="AP88" s="200"/>
      <c r="AQ88" s="200"/>
      <c r="AR88" s="205">
        <f>AN88+AO88-AP88+AQ88</f>
        <v>0</v>
      </c>
      <c r="AS88" s="203">
        <f>AM88</f>
        <v>0</v>
      </c>
      <c r="AT88" s="200"/>
      <c r="AU88" s="200"/>
      <c r="AV88" s="200"/>
      <c r="AW88" s="206">
        <f>AS88+AT88-AU88+AV88</f>
        <v>0</v>
      </c>
      <c r="AX88" s="207">
        <f>AR88</f>
        <v>0</v>
      </c>
      <c r="AY88" s="200"/>
      <c r="AZ88" s="200"/>
      <c r="BA88" s="200"/>
      <c r="BB88" s="205">
        <f>AX88+AY88-AZ88+BA88</f>
        <v>0</v>
      </c>
      <c r="BC88" s="203">
        <f>AW88</f>
        <v>0</v>
      </c>
      <c r="BD88" s="200"/>
      <c r="BE88" s="200"/>
      <c r="BF88" s="200"/>
      <c r="BG88" s="201">
        <f>BC88+BD88-BE88+SUM(BF88:BF88)</f>
        <v>0</v>
      </c>
      <c r="BH88" s="204">
        <f>BB88</f>
        <v>0</v>
      </c>
      <c r="BI88" s="200"/>
      <c r="BJ88" s="200"/>
      <c r="BK88" s="200"/>
      <c r="BL88" s="202">
        <f>BH88+BI88-BJ88+BK88</f>
        <v>0</v>
      </c>
      <c r="BM88" s="203">
        <f>BG88</f>
        <v>0</v>
      </c>
      <c r="BN88" s="200"/>
      <c r="BO88" s="200"/>
      <c r="BP88" s="200"/>
      <c r="BQ88" s="201">
        <f>BM88+BN88-BO88+SUM(BP88:BP88)</f>
        <v>0</v>
      </c>
      <c r="BR88" s="204">
        <f>BL88</f>
        <v>0</v>
      </c>
      <c r="BS88" s="200"/>
      <c r="BT88" s="200"/>
      <c r="BU88" s="200"/>
      <c r="BV88" s="202">
        <f>BR88+BS88-BT88+BU88</f>
        <v>0</v>
      </c>
      <c r="BW88" s="203">
        <f>BQ88</f>
        <v>0</v>
      </c>
      <c r="BX88" s="200">
        <v>232902.88</v>
      </c>
      <c r="BY88" s="200">
        <v>329322.21000000002</v>
      </c>
      <c r="BZ88" s="200"/>
      <c r="CA88" s="200"/>
      <c r="CB88" s="200"/>
      <c r="CC88" s="200"/>
      <c r="CD88" s="201">
        <f>BW88+BX88-BY88+SUM(BZ88:CC88)</f>
        <v>-96419.330000000016</v>
      </c>
      <c r="CE88" s="204">
        <f>BV88</f>
        <v>0</v>
      </c>
      <c r="CF88" s="200">
        <v>-2160.1799999999998</v>
      </c>
      <c r="CG88" s="200">
        <v>89515.47</v>
      </c>
      <c r="CH88" s="200"/>
      <c r="CI88" s="202">
        <f>CE88+CF88-CG88+CH88</f>
        <v>-91675.65</v>
      </c>
      <c r="CJ88" s="208">
        <v>377009</v>
      </c>
      <c r="CK88" s="209">
        <v>3931</v>
      </c>
      <c r="CL88" s="166">
        <f>CD88-CJ88</f>
        <v>-473428.33</v>
      </c>
      <c r="CM88" s="167">
        <f>CI88-CK88</f>
        <v>-95606.65</v>
      </c>
      <c r="CN88" s="210">
        <v>-388</v>
      </c>
      <c r="CO88" s="200"/>
      <c r="CP88" s="211">
        <f t="shared" si="32"/>
        <v>-569422.98</v>
      </c>
      <c r="CQ88" s="212">
        <v>-188094.98</v>
      </c>
      <c r="CR88" s="213">
        <f t="shared" si="33"/>
        <v>0</v>
      </c>
    </row>
    <row r="91" spans="1:96" ht="30.75" customHeight="1">
      <c r="B91" s="2"/>
      <c r="C91" s="267" t="s">
        <v>79</v>
      </c>
      <c r="D91" s="267"/>
      <c r="E91" s="267"/>
      <c r="F91" s="267"/>
      <c r="G91" s="267"/>
      <c r="H91" s="267"/>
    </row>
    <row r="92" spans="1:96" ht="16.5">
      <c r="B92" s="18">
        <v>1</v>
      </c>
      <c r="C92" s="19" t="s">
        <v>56</v>
      </c>
      <c r="E92" s="128"/>
      <c r="F92" s="129"/>
      <c r="G92" s="129"/>
      <c r="H92" s="127"/>
      <c r="I92" s="129"/>
      <c r="J92" s="129"/>
      <c r="K92" s="127"/>
      <c r="L92" s="127"/>
      <c r="M92" s="127"/>
      <c r="N92" s="127"/>
      <c r="O92" s="130"/>
      <c r="P92" s="130"/>
      <c r="Q92" s="130"/>
      <c r="R92" s="130"/>
      <c r="V92" s="127"/>
      <c r="W92" s="127"/>
      <c r="AF92" s="127"/>
      <c r="AG92" s="127"/>
      <c r="AP92" s="127"/>
      <c r="AQ92" s="127"/>
      <c r="AZ92" s="127"/>
      <c r="BA92" s="127"/>
      <c r="BJ92" s="127"/>
      <c r="BK92" s="127"/>
      <c r="BT92" s="127"/>
      <c r="BU92" s="127"/>
      <c r="CG92" s="127"/>
      <c r="CH92" s="127"/>
      <c r="CJ92" s="127"/>
      <c r="CK92" s="127"/>
      <c r="CL92" s="127"/>
      <c r="CM92" s="127"/>
    </row>
    <row r="93" spans="1:96" ht="16.5">
      <c r="B93" s="20" t="s">
        <v>90</v>
      </c>
      <c r="C93" s="19" t="s">
        <v>69</v>
      </c>
      <c r="E93" s="128"/>
      <c r="F93" s="129"/>
      <c r="G93" s="129"/>
      <c r="H93" s="127"/>
      <c r="I93" s="129"/>
      <c r="J93" s="129"/>
      <c r="K93" s="127"/>
      <c r="L93" s="127"/>
      <c r="M93" s="127"/>
      <c r="N93" s="127"/>
      <c r="O93" s="130"/>
      <c r="P93" s="130"/>
      <c r="Q93" s="130"/>
      <c r="R93" s="130"/>
      <c r="V93" s="127"/>
      <c r="W93" s="127"/>
      <c r="AF93" s="127"/>
      <c r="AG93" s="127"/>
      <c r="AP93" s="127"/>
      <c r="AQ93" s="127"/>
      <c r="AZ93" s="127"/>
      <c r="BA93" s="127"/>
      <c r="BJ93" s="127"/>
      <c r="BK93" s="127"/>
      <c r="BT93" s="127"/>
      <c r="BU93" s="127"/>
      <c r="CG93" s="127"/>
      <c r="CH93" s="127"/>
      <c r="CJ93" s="127"/>
      <c r="CK93" s="127"/>
      <c r="CL93" s="127"/>
      <c r="CM93" s="127"/>
      <c r="CR93" s="131"/>
    </row>
    <row r="94" spans="1:96" ht="16.5">
      <c r="B94" s="18">
        <v>2</v>
      </c>
      <c r="C94" s="1" t="s">
        <v>58</v>
      </c>
      <c r="E94" s="128"/>
      <c r="F94" s="129"/>
      <c r="G94" s="129"/>
      <c r="H94" s="127"/>
      <c r="I94" s="129"/>
      <c r="J94" s="129"/>
      <c r="K94" s="127"/>
      <c r="L94" s="127"/>
      <c r="M94" s="127"/>
      <c r="N94" s="127"/>
      <c r="O94" s="130"/>
      <c r="P94" s="130"/>
      <c r="Q94" s="130"/>
      <c r="R94" s="130"/>
      <c r="V94" s="127"/>
      <c r="W94" s="127"/>
      <c r="AF94" s="127"/>
      <c r="AG94" s="127"/>
      <c r="AP94" s="127"/>
      <c r="AQ94" s="127"/>
      <c r="AZ94" s="127"/>
      <c r="BA94" s="127"/>
      <c r="BJ94" s="127"/>
      <c r="BK94" s="127"/>
      <c r="BT94" s="127"/>
      <c r="BU94" s="127"/>
      <c r="CG94" s="127"/>
      <c r="CH94" s="127"/>
      <c r="CJ94" s="127"/>
      <c r="CK94" s="127"/>
      <c r="CL94" s="127"/>
      <c r="CM94" s="127"/>
    </row>
    <row r="95" spans="1:96" ht="16.5">
      <c r="B95" s="18">
        <v>3</v>
      </c>
      <c r="C95" s="19" t="s">
        <v>57</v>
      </c>
      <c r="E95" s="128"/>
      <c r="F95" s="129"/>
      <c r="G95" s="129"/>
      <c r="H95" s="127"/>
      <c r="I95" s="129"/>
      <c r="J95" s="129"/>
      <c r="K95" s="127"/>
      <c r="L95" s="127"/>
      <c r="M95" s="127"/>
      <c r="N95" s="127"/>
      <c r="O95" s="130"/>
      <c r="P95" s="130"/>
      <c r="Q95" s="130"/>
      <c r="R95" s="130"/>
      <c r="V95" s="127"/>
      <c r="W95" s="127"/>
      <c r="AF95" s="127"/>
      <c r="AG95" s="127"/>
      <c r="AP95" s="127"/>
      <c r="AQ95" s="127"/>
      <c r="AZ95" s="127"/>
      <c r="BA95" s="127"/>
      <c r="BJ95" s="127"/>
      <c r="BK95" s="127"/>
      <c r="BT95" s="127"/>
      <c r="BU95" s="127"/>
      <c r="CG95" s="127"/>
      <c r="CH95" s="127"/>
      <c r="CJ95" s="127"/>
      <c r="CK95" s="127"/>
      <c r="CL95" s="127"/>
      <c r="CM95" s="127"/>
    </row>
    <row r="96" spans="1:96" ht="16.5">
      <c r="B96" s="18">
        <v>4</v>
      </c>
      <c r="C96" s="19" t="s">
        <v>20</v>
      </c>
      <c r="E96" s="129"/>
      <c r="F96" s="129"/>
      <c r="G96" s="129"/>
      <c r="H96" s="127"/>
      <c r="I96" s="129"/>
      <c r="J96" s="129"/>
      <c r="K96" s="127"/>
      <c r="L96" s="127"/>
      <c r="M96" s="127"/>
      <c r="N96" s="127"/>
      <c r="O96" s="130"/>
      <c r="P96" s="130"/>
      <c r="Q96" s="130"/>
      <c r="R96" s="130"/>
      <c r="V96" s="127"/>
      <c r="W96" s="127"/>
      <c r="AF96" s="127"/>
      <c r="AG96" s="127"/>
      <c r="AP96" s="127"/>
      <c r="AQ96" s="127"/>
      <c r="AZ96" s="127"/>
      <c r="BA96" s="127"/>
      <c r="BJ96" s="127"/>
      <c r="BK96" s="127"/>
      <c r="BT96" s="127"/>
      <c r="BU96" s="127"/>
      <c r="CG96" s="127"/>
      <c r="CH96" s="127"/>
      <c r="CJ96" s="127"/>
      <c r="CK96" s="127"/>
      <c r="CL96" s="127"/>
      <c r="CM96" s="127"/>
    </row>
    <row r="97" spans="2:91" ht="16.5">
      <c r="B97" s="18">
        <v>5</v>
      </c>
      <c r="C97" s="19" t="s">
        <v>21</v>
      </c>
      <c r="E97" s="129"/>
      <c r="F97" s="129"/>
      <c r="G97" s="129"/>
      <c r="H97" s="127"/>
      <c r="I97" s="129"/>
      <c r="J97" s="129"/>
      <c r="K97" s="127"/>
      <c r="L97" s="127"/>
      <c r="M97" s="127"/>
      <c r="N97" s="127"/>
      <c r="O97" s="132"/>
      <c r="P97" s="132"/>
      <c r="Q97" s="132"/>
      <c r="R97" s="132"/>
      <c r="V97" s="127"/>
      <c r="W97" s="127"/>
      <c r="AF97" s="127"/>
      <c r="AG97" s="127"/>
      <c r="AP97" s="127"/>
      <c r="AQ97" s="127"/>
      <c r="AZ97" s="127"/>
      <c r="BA97" s="127"/>
      <c r="BJ97" s="127"/>
      <c r="BK97" s="127"/>
      <c r="BT97" s="127"/>
      <c r="BU97" s="127"/>
      <c r="CG97" s="127"/>
      <c r="CH97" s="127"/>
      <c r="CJ97" s="127"/>
      <c r="CK97" s="127"/>
      <c r="CL97" s="127"/>
      <c r="CM97" s="127"/>
    </row>
    <row r="98" spans="2:91" ht="16.5" customHeight="1">
      <c r="B98" s="18">
        <v>6</v>
      </c>
      <c r="C98" s="260" t="s">
        <v>115</v>
      </c>
      <c r="D98" s="260"/>
      <c r="E98" s="260"/>
      <c r="F98" s="260"/>
      <c r="G98" s="260"/>
      <c r="H98" s="260"/>
      <c r="I98" s="129"/>
      <c r="J98" s="129"/>
      <c r="K98" s="127"/>
      <c r="L98" s="127"/>
      <c r="M98" s="127"/>
      <c r="N98" s="127"/>
      <c r="O98" s="133"/>
      <c r="P98" s="133"/>
      <c r="Q98" s="133"/>
      <c r="R98" s="133"/>
      <c r="V98" s="127"/>
      <c r="W98" s="127"/>
      <c r="AF98" s="127"/>
      <c r="AG98" s="127"/>
      <c r="AP98" s="127"/>
      <c r="AQ98" s="127"/>
      <c r="AZ98" s="127"/>
      <c r="BA98" s="127"/>
      <c r="BJ98" s="127"/>
      <c r="BK98" s="127"/>
      <c r="BT98" s="127"/>
      <c r="BU98" s="127"/>
      <c r="CG98" s="127"/>
      <c r="CH98" s="127"/>
      <c r="CJ98" s="127"/>
      <c r="CK98" s="127"/>
      <c r="CL98" s="127"/>
      <c r="CM98" s="127"/>
    </row>
    <row r="99" spans="2:91" ht="19.5" customHeight="1">
      <c r="B99" s="18"/>
      <c r="C99" s="260"/>
      <c r="D99" s="260"/>
      <c r="E99" s="260"/>
      <c r="F99" s="260"/>
      <c r="G99" s="260"/>
      <c r="H99" s="260"/>
      <c r="I99" s="129"/>
      <c r="J99" s="129"/>
      <c r="K99" s="127"/>
      <c r="L99" s="127"/>
      <c r="M99" s="127"/>
      <c r="N99" s="127"/>
      <c r="O99" s="133"/>
      <c r="P99" s="133"/>
      <c r="Q99" s="133"/>
      <c r="R99" s="133"/>
      <c r="V99" s="127"/>
      <c r="W99" s="127"/>
      <c r="AF99" s="127"/>
      <c r="AG99" s="127"/>
      <c r="AP99" s="127"/>
      <c r="AQ99" s="127"/>
      <c r="AZ99" s="127"/>
      <c r="BA99" s="127"/>
      <c r="BJ99" s="127"/>
      <c r="BK99" s="127"/>
      <c r="BT99" s="127"/>
      <c r="BU99" s="127"/>
      <c r="CG99" s="127"/>
      <c r="CH99" s="127"/>
      <c r="CJ99" s="127"/>
      <c r="CK99" s="127"/>
      <c r="CL99" s="127"/>
      <c r="CM99" s="127"/>
    </row>
    <row r="100" spans="2:91" ht="3.75" customHeight="1">
      <c r="B100" s="18"/>
      <c r="C100" s="260"/>
      <c r="D100" s="260"/>
      <c r="E100" s="260"/>
      <c r="F100" s="260"/>
      <c r="G100" s="260"/>
      <c r="H100" s="260"/>
      <c r="I100" s="129"/>
      <c r="J100" s="129"/>
      <c r="K100" s="127"/>
      <c r="L100" s="127"/>
      <c r="M100" s="127"/>
      <c r="N100" s="127"/>
      <c r="O100" s="133"/>
      <c r="P100" s="133"/>
      <c r="Q100" s="133"/>
      <c r="R100" s="133"/>
      <c r="V100" s="127"/>
      <c r="W100" s="127"/>
      <c r="AF100" s="127"/>
      <c r="AG100" s="127"/>
      <c r="AP100" s="127"/>
      <c r="AQ100" s="127"/>
      <c r="AZ100" s="127"/>
      <c r="BA100" s="127"/>
      <c r="BJ100" s="127"/>
      <c r="BK100" s="127"/>
      <c r="BT100" s="127"/>
      <c r="BU100" s="127"/>
      <c r="CG100" s="127"/>
      <c r="CH100" s="127"/>
      <c r="CJ100" s="127"/>
      <c r="CK100" s="127"/>
      <c r="CL100" s="127"/>
      <c r="CM100" s="127"/>
    </row>
    <row r="101" spans="2:91" ht="16.5">
      <c r="B101" s="18">
        <v>7</v>
      </c>
      <c r="C101" s="121" t="s">
        <v>173</v>
      </c>
      <c r="E101" s="129"/>
      <c r="F101" s="129"/>
      <c r="G101" s="129"/>
      <c r="H101" s="127"/>
      <c r="I101" s="129"/>
      <c r="J101" s="129"/>
      <c r="K101" s="127"/>
      <c r="L101" s="127"/>
      <c r="M101" s="127"/>
      <c r="N101" s="127"/>
      <c r="O101" s="133"/>
      <c r="P101" s="133"/>
      <c r="Q101" s="133"/>
      <c r="R101" s="133"/>
      <c r="V101" s="127"/>
      <c r="W101" s="127"/>
      <c r="AF101" s="127"/>
      <c r="AG101" s="127"/>
      <c r="AP101" s="127"/>
      <c r="AQ101" s="127"/>
      <c r="AZ101" s="127"/>
      <c r="BA101" s="127"/>
      <c r="BJ101" s="127"/>
      <c r="BK101" s="127"/>
      <c r="BT101" s="127"/>
      <c r="BU101" s="127"/>
      <c r="CG101" s="127"/>
      <c r="CH101" s="127"/>
      <c r="CJ101" s="127"/>
      <c r="CK101" s="127"/>
      <c r="CL101" s="127"/>
      <c r="CM101" s="127"/>
    </row>
    <row r="102" spans="2:91" ht="16.5">
      <c r="B102" s="18"/>
      <c r="C102" s="19" t="s">
        <v>116</v>
      </c>
      <c r="E102" s="129"/>
      <c r="F102" s="129"/>
      <c r="G102" s="129"/>
      <c r="H102" s="127"/>
      <c r="I102" s="129"/>
      <c r="J102" s="129"/>
      <c r="K102" s="127"/>
      <c r="L102" s="127"/>
      <c r="M102" s="127"/>
      <c r="N102" s="127"/>
      <c r="O102" s="130"/>
      <c r="P102" s="130"/>
      <c r="Q102" s="130"/>
      <c r="R102" s="130"/>
      <c r="V102" s="127"/>
      <c r="W102" s="127"/>
      <c r="AF102" s="127"/>
      <c r="AG102" s="127"/>
      <c r="AP102" s="127"/>
      <c r="AQ102" s="127"/>
      <c r="AZ102" s="127"/>
      <c r="BA102" s="127"/>
      <c r="BJ102" s="127"/>
      <c r="BK102" s="127"/>
      <c r="BT102" s="127"/>
      <c r="BU102" s="127"/>
      <c r="CG102" s="127"/>
      <c r="CH102" s="127"/>
      <c r="CJ102" s="127"/>
      <c r="CK102" s="127"/>
      <c r="CL102" s="127"/>
      <c r="CM102" s="127"/>
    </row>
    <row r="103" spans="2:91" ht="16.5">
      <c r="B103" s="18">
        <v>8</v>
      </c>
      <c r="C103" s="19" t="s">
        <v>87</v>
      </c>
    </row>
    <row r="104" spans="2:91">
      <c r="C104" s="19" t="s">
        <v>117</v>
      </c>
    </row>
    <row r="105" spans="2:91" ht="14.25">
      <c r="C105" s="19" t="s">
        <v>88</v>
      </c>
      <c r="D105" s="8"/>
    </row>
    <row r="106" spans="2:91" ht="40.5" customHeight="1">
      <c r="B106" s="122">
        <v>9</v>
      </c>
      <c r="C106" s="258" t="s">
        <v>209</v>
      </c>
      <c r="D106" s="259"/>
      <c r="E106" s="259"/>
      <c r="F106" s="259"/>
      <c r="G106" s="259"/>
      <c r="H106" s="259"/>
      <c r="I106" s="259"/>
      <c r="J106" s="259"/>
    </row>
    <row r="107" spans="2:91" ht="16.5">
      <c r="B107" s="18">
        <v>10</v>
      </c>
      <c r="C107" s="19" t="s">
        <v>112</v>
      </c>
    </row>
    <row r="108" spans="2:91">
      <c r="C108" s="19" t="s">
        <v>113</v>
      </c>
    </row>
  </sheetData>
  <sheetProtection password="F8BD" sheet="1" objects="1" scenarios="1"/>
  <mergeCells count="107">
    <mergeCell ref="E19:N19"/>
    <mergeCell ref="AJ20:AJ22"/>
    <mergeCell ref="BC19:BL19"/>
    <mergeCell ref="E20:E22"/>
    <mergeCell ref="O19:X19"/>
    <mergeCell ref="I20:I22"/>
    <mergeCell ref="T20:T22"/>
    <mergeCell ref="U20:U22"/>
    <mergeCell ref="M20:M22"/>
    <mergeCell ref="V20:V22"/>
    <mergeCell ref="S20:S22"/>
    <mergeCell ref="O20:O22"/>
    <mergeCell ref="N20:N22"/>
    <mergeCell ref="L20:L22"/>
    <mergeCell ref="X20:X22"/>
    <mergeCell ref="Y20:Y22"/>
    <mergeCell ref="Z20:Z22"/>
    <mergeCell ref="W20:W22"/>
    <mergeCell ref="P20:P22"/>
    <mergeCell ref="Q20:Q22"/>
    <mergeCell ref="R20:R22"/>
    <mergeCell ref="C106:J106"/>
    <mergeCell ref="BM19:BV19"/>
    <mergeCell ref="BM20:BM22"/>
    <mergeCell ref="BN20:BN22"/>
    <mergeCell ref="BO20:BO22"/>
    <mergeCell ref="BP20:BP22"/>
    <mergeCell ref="BQ20:BQ22"/>
    <mergeCell ref="BR20:BR22"/>
    <mergeCell ref="C98:H100"/>
    <mergeCell ref="C20:C22"/>
    <mergeCell ref="D20:D22"/>
    <mergeCell ref="BA20:BA22"/>
    <mergeCell ref="AW20:AW22"/>
    <mergeCell ref="F20:F22"/>
    <mergeCell ref="G20:G22"/>
    <mergeCell ref="J20:J22"/>
    <mergeCell ref="K20:K22"/>
    <mergeCell ref="C91:H91"/>
    <mergeCell ref="H20:H22"/>
    <mergeCell ref="Y19:AH19"/>
    <mergeCell ref="AI19:AR19"/>
    <mergeCell ref="BT20:BT22"/>
    <mergeCell ref="BU20:BU22"/>
    <mergeCell ref="BK20:BK22"/>
    <mergeCell ref="CQ20:CQ22"/>
    <mergeCell ref="CR20:CR22"/>
    <mergeCell ref="CN19:CP19"/>
    <mergeCell ref="CP20:CP22"/>
    <mergeCell ref="CO20:CO22"/>
    <mergeCell ref="CN20:CN22"/>
    <mergeCell ref="AH20:AH22"/>
    <mergeCell ref="AN20:AN22"/>
    <mergeCell ref="CK20:CK22"/>
    <mergeCell ref="CJ19:CM19"/>
    <mergeCell ref="CL20:CL22"/>
    <mergeCell ref="BB20:BB22"/>
    <mergeCell ref="AZ20:AZ22"/>
    <mergeCell ref="AS19:BB19"/>
    <mergeCell ref="AS20:AS22"/>
    <mergeCell ref="AT20:AT22"/>
    <mergeCell ref="BW19:CI19"/>
    <mergeCell ref="BW20:BW22"/>
    <mergeCell ref="BX20:BX22"/>
    <mergeCell ref="BY20:BY22"/>
    <mergeCell ref="BZ20:BZ22"/>
    <mergeCell ref="CA20:CA22"/>
    <mergeCell ref="CB20:CB22"/>
    <mergeCell ref="CC20:CC22"/>
    <mergeCell ref="CD20:CD22"/>
    <mergeCell ref="CE20:CE22"/>
    <mergeCell ref="BF20:BF22"/>
    <mergeCell ref="BG20:BG22"/>
    <mergeCell ref="AM20:AM22"/>
    <mergeCell ref="BH20:BH22"/>
    <mergeCell ref="AA20:AA22"/>
    <mergeCell ref="AB20:AB22"/>
    <mergeCell ref="AF20:AF22"/>
    <mergeCell ref="AC20:AC22"/>
    <mergeCell ref="AE20:AE22"/>
    <mergeCell ref="AI20:AI22"/>
    <mergeCell ref="AG20:AG22"/>
    <mergeCell ref="AD20:AD22"/>
    <mergeCell ref="CM20:CM22"/>
    <mergeCell ref="AK20:AK22"/>
    <mergeCell ref="CJ20:CJ22"/>
    <mergeCell ref="BV20:BV22"/>
    <mergeCell ref="BI20:BI22"/>
    <mergeCell ref="BS20:BS22"/>
    <mergeCell ref="BL20:BL22"/>
    <mergeCell ref="BJ20:BJ22"/>
    <mergeCell ref="BC20:BC22"/>
    <mergeCell ref="BD20:BD22"/>
    <mergeCell ref="BE20:BE22"/>
    <mergeCell ref="CI20:CI22"/>
    <mergeCell ref="CF20:CF22"/>
    <mergeCell ref="CG20:CG22"/>
    <mergeCell ref="CH20:CH22"/>
    <mergeCell ref="AL20:AL22"/>
    <mergeCell ref="AO20:AO22"/>
    <mergeCell ref="AR20:AR22"/>
    <mergeCell ref="AY20:AY22"/>
    <mergeCell ref="AX20:AX22"/>
    <mergeCell ref="AU20:AU22"/>
    <mergeCell ref="AV20:AV22"/>
    <mergeCell ref="AP20:AP22"/>
    <mergeCell ref="AQ20:AQ22"/>
  </mergeCells>
  <phoneticPr fontId="14" type="noConversion"/>
  <pageMargins left="0.36" right="0.21" top="0.36" bottom="0.57999999999999996" header="0.32" footer="0.511811023622047"/>
  <pageSetup scale="42" orientation="landscape" r:id="rId1"/>
  <headerFooter alignWithMargins="0"/>
  <rowBreaks count="1" manualBreakCount="1">
    <brk id="70" max="16383" man="1"/>
  </rowBreaks>
  <colBreaks count="6" manualBreakCount="6">
    <brk id="14" max="1048575" man="1"/>
    <brk id="24" max="1048575" man="1"/>
    <brk id="34" max="1048575" man="1"/>
    <brk id="44" max="1048575" man="1"/>
    <brk id="54" max="1048575" man="1"/>
    <brk id="64" max="1048575" man="1"/>
  </colBreaks>
  <drawing r:id="rId2"/>
</worksheet>
</file>

<file path=xl/worksheets/sheet3.xml><?xml version="1.0" encoding="utf-8"?>
<worksheet xmlns="http://schemas.openxmlformats.org/spreadsheetml/2006/main" xmlns:r="http://schemas.openxmlformats.org/officeDocument/2006/relationships">
  <sheetPr codeName="Sheet5"/>
  <dimension ref="A16:F70"/>
  <sheetViews>
    <sheetView showGridLines="0" topLeftCell="B19" workbookViewId="0">
      <selection activeCell="F73" sqref="F73"/>
    </sheetView>
  </sheetViews>
  <sheetFormatPr defaultRowHeight="12.75"/>
  <cols>
    <col min="1" max="1" width="6" style="1" customWidth="1"/>
    <col min="2" max="2" width="15" style="1" customWidth="1"/>
    <col min="3" max="3" width="86.42578125" style="1" customWidth="1"/>
    <col min="4" max="4" width="9.140625" style="1"/>
    <col min="5" max="5" width="20" style="1" customWidth="1"/>
    <col min="6" max="6" width="102.140625" style="1" customWidth="1"/>
    <col min="7" max="16384" width="9.140625" style="1"/>
  </cols>
  <sheetData>
    <row r="16" spans="2:5" ht="30" customHeight="1">
      <c r="B16" s="274" t="s">
        <v>168</v>
      </c>
      <c r="C16" s="274"/>
      <c r="D16" s="274"/>
      <c r="E16" s="274"/>
    </row>
    <row r="18" spans="1:6" ht="38.25" customHeight="1" thickBot="1">
      <c r="B18"/>
      <c r="C18"/>
      <c r="D18"/>
    </row>
    <row r="19" spans="1:6" ht="29.25" thickBot="1">
      <c r="C19" s="26"/>
      <c r="D19" s="23"/>
      <c r="E19" s="24"/>
      <c r="F19" s="23"/>
    </row>
    <row r="20" spans="1:6" ht="14.25" customHeight="1">
      <c r="C20" s="271" t="s">
        <v>40</v>
      </c>
      <c r="D20" s="265" t="s">
        <v>0</v>
      </c>
      <c r="E20" s="268" t="s">
        <v>194</v>
      </c>
      <c r="F20" s="264" t="s">
        <v>50</v>
      </c>
    </row>
    <row r="21" spans="1:6" ht="24.75" customHeight="1">
      <c r="C21" s="272"/>
      <c r="D21" s="265"/>
      <c r="E21" s="269"/>
      <c r="F21" s="265"/>
    </row>
    <row r="22" spans="1:6" ht="36.75" customHeight="1" thickBot="1">
      <c r="B22" s="21"/>
      <c r="C22" s="273"/>
      <c r="D22" s="266"/>
      <c r="E22" s="270"/>
      <c r="F22" s="266"/>
    </row>
    <row r="23" spans="1:6" ht="33.75" customHeight="1">
      <c r="C23" s="29" t="s">
        <v>60</v>
      </c>
      <c r="D23" s="22"/>
      <c r="E23" s="25"/>
      <c r="F23" s="7"/>
    </row>
    <row r="24" spans="1:6" ht="30.75" hidden="1" customHeight="1">
      <c r="A24" s="1">
        <v>1</v>
      </c>
      <c r="C24" s="35" t="s">
        <v>62</v>
      </c>
      <c r="D24" s="34">
        <v>1550</v>
      </c>
      <c r="E24" s="27">
        <f>IF(ISERROR(VLOOKUP($A24, '2. 2013 Continuity Schedule'!$A$20:$CR$90, MATCH('3. Appendix A'!$E$20, '2. 2013 Continuity Schedule'!$A$20:$CR$20,0),FALSE)), 0, VLOOKUP($A24, '2. 2013 Continuity Schedule'!$A$20:$CR$90, MATCH('3. Appendix A'!$E$20, '2. 2013 Continuity Schedule'!$A$20:$CR$20,0),FALSE))</f>
        <v>0</v>
      </c>
      <c r="F24" s="32"/>
    </row>
    <row r="25" spans="1:6" ht="30.75" customHeight="1">
      <c r="A25" s="1">
        <v>2</v>
      </c>
      <c r="C25" s="35" t="s">
        <v>1</v>
      </c>
      <c r="D25" s="34">
        <v>1580</v>
      </c>
      <c r="E25" s="27">
        <f>IF(ISERROR(VLOOKUP($A25, '2. 2013 Continuity Schedule'!$A$20:$CR$90, MATCH('3. Appendix A'!$E$20, '2. 2013 Continuity Schedule'!$A$20:$CR$20,0),FALSE)), 0, VLOOKUP($A25, '2. 2013 Continuity Schedule'!$A$20:$CR$90, MATCH('3. Appendix A'!$E$20, '2. 2013 Continuity Schedule'!$A$20:$CR$20,0),FALSE))</f>
        <v>0.18999999997322448</v>
      </c>
      <c r="F25" s="214" t="s">
        <v>303</v>
      </c>
    </row>
    <row r="26" spans="1:6" ht="30.75" customHeight="1">
      <c r="A26" s="1">
        <v>3</v>
      </c>
      <c r="C26" s="35" t="s">
        <v>2</v>
      </c>
      <c r="D26" s="34">
        <v>1584</v>
      </c>
      <c r="E26" s="27">
        <f>IF(ISERROR(VLOOKUP($A26, '2. 2013 Continuity Schedule'!$A$20:$CR$90, MATCH('3. Appendix A'!$E$20, '2. 2013 Continuity Schedule'!$A$20:$CR$20,0),FALSE)), 0, VLOOKUP($A26, '2. 2013 Continuity Schedule'!$A$20:$CR$90, MATCH('3. Appendix A'!$E$20, '2. 2013 Continuity Schedule'!$A$20:$CR$20,0),FALSE))</f>
        <v>-0.32999999999810825</v>
      </c>
      <c r="F26" s="214" t="s">
        <v>303</v>
      </c>
    </row>
    <row r="27" spans="1:6" ht="30.75" customHeight="1">
      <c r="A27" s="1">
        <v>4</v>
      </c>
      <c r="C27" s="35" t="s">
        <v>3</v>
      </c>
      <c r="D27" s="34">
        <v>1586</v>
      </c>
      <c r="E27" s="27">
        <f>IF(ISERROR(VLOOKUP($A27, '2. 2013 Continuity Schedule'!$A$20:$CR$90, MATCH('3. Appendix A'!$E$20, '2. 2013 Continuity Schedule'!$A$20:$CR$20,0),FALSE)), 0, VLOOKUP($A27, '2. 2013 Continuity Schedule'!$A$20:$CR$90, MATCH('3. Appendix A'!$E$20, '2. 2013 Continuity Schedule'!$A$20:$CR$20,0),FALSE))</f>
        <v>0.55999999998607564</v>
      </c>
      <c r="F27" s="214" t="s">
        <v>303</v>
      </c>
    </row>
    <row r="28" spans="1:6" ht="30.75" customHeight="1">
      <c r="A28" s="1">
        <v>5</v>
      </c>
      <c r="C28" s="35" t="s">
        <v>114</v>
      </c>
      <c r="D28" s="34">
        <v>1588</v>
      </c>
      <c r="E28" s="27">
        <f>IF(ISERROR(VLOOKUP($A28, '2. 2013 Continuity Schedule'!$A$20:$CR$90, MATCH('3. Appendix A'!$E$20, '2. 2013 Continuity Schedule'!$A$20:$CR$20,0),FALSE)), 0, VLOOKUP($A28, '2. 2013 Continuity Schedule'!$A$20:$CR$90, MATCH('3. Appendix A'!$E$20, '2. 2013 Continuity Schedule'!$A$20:$CR$20,0),FALSE))</f>
        <v>0.46000000002095476</v>
      </c>
      <c r="F28" s="214" t="s">
        <v>303</v>
      </c>
    </row>
    <row r="29" spans="1:6" ht="30.75" customHeight="1">
      <c r="A29" s="1">
        <v>6</v>
      </c>
      <c r="C29" s="35" t="s">
        <v>169</v>
      </c>
      <c r="D29" s="34">
        <v>1589</v>
      </c>
      <c r="E29" s="27">
        <f>IF(ISERROR(VLOOKUP($A29, '2. 2013 Continuity Schedule'!$A$20:$CR$90, MATCH('3. Appendix A'!$E$20, '2. 2013 Continuity Schedule'!$A$20:$CR$20,0),FALSE)), 0, VLOOKUP($A29, '2. 2013 Continuity Schedule'!$A$20:$CR$90, MATCH('3. Appendix A'!$E$20, '2. 2013 Continuity Schedule'!$A$20:$CR$20,0),FALSE))</f>
        <v>-0.83000000007450581</v>
      </c>
      <c r="F29" s="214" t="s">
        <v>303</v>
      </c>
    </row>
    <row r="30" spans="1:6" ht="30.75" customHeight="1">
      <c r="A30" s="1">
        <v>7</v>
      </c>
      <c r="C30" s="35" t="s">
        <v>19</v>
      </c>
      <c r="D30" s="34">
        <v>1590</v>
      </c>
      <c r="E30" s="27">
        <f>IF(ISERROR(VLOOKUP($A30, '2. 2013 Continuity Schedule'!$A$20:$CR$90, MATCH('3. Appendix A'!$E$20, '2. 2013 Continuity Schedule'!$A$20:$CR$20,0),FALSE)), 0, VLOOKUP($A30, '2. 2013 Continuity Schedule'!$A$20:$CR$90, MATCH('3. Appendix A'!$E$20, '2. 2013 Continuity Schedule'!$A$20:$CR$20,0),FALSE))</f>
        <v>0.21999999999979991</v>
      </c>
      <c r="F30" s="214" t="s">
        <v>303</v>
      </c>
    </row>
    <row r="31" spans="1:6" ht="30.75" hidden="1" customHeight="1">
      <c r="A31" s="1">
        <v>8</v>
      </c>
      <c r="C31" s="37" t="s">
        <v>109</v>
      </c>
      <c r="D31" s="34">
        <v>1595</v>
      </c>
      <c r="E31" s="27">
        <f>IF(ISERROR(VLOOKUP($A31, '2. 2013 Continuity Schedule'!$A$20:$CR$90, MATCH('3. Appendix A'!$E$20, '2. 2013 Continuity Schedule'!$A$20:$CR$20,0),FALSE)), 0, VLOOKUP($A31, '2. 2013 Continuity Schedule'!$A$20:$CR$90, MATCH('3. Appendix A'!$E$20, '2. 2013 Continuity Schedule'!$A$20:$CR$20,0),FALSE))</f>
        <v>0</v>
      </c>
      <c r="F31" s="32"/>
    </row>
    <row r="32" spans="1:6" ht="30.75" hidden="1" customHeight="1">
      <c r="A32" s="1">
        <v>9</v>
      </c>
      <c r="C32" s="37" t="s">
        <v>110</v>
      </c>
      <c r="D32" s="34">
        <v>1595</v>
      </c>
      <c r="E32" s="27">
        <f>IF(ISERROR(VLOOKUP($A32, '2. 2013 Continuity Schedule'!$A$20:$CR$90, MATCH('3. Appendix A'!$E$20, '2. 2013 Continuity Schedule'!$A$20:$CR$20,0),FALSE)), 0, VLOOKUP($A32, '2. 2013 Continuity Schedule'!$A$20:$CR$90, MATCH('3. Appendix A'!$E$20, '2. 2013 Continuity Schedule'!$A$20:$CR$20,0),FALSE))</f>
        <v>0</v>
      </c>
      <c r="F32" s="32"/>
    </row>
    <row r="33" spans="1:6" ht="30.75" hidden="1" customHeight="1">
      <c r="A33" s="1">
        <v>9</v>
      </c>
      <c r="C33" s="37" t="s">
        <v>111</v>
      </c>
      <c r="D33" s="34">
        <v>1595</v>
      </c>
      <c r="E33" s="27">
        <f>IF(ISERROR(VLOOKUP($A33, '2. 2013 Continuity Schedule'!$A$20:$CR$90, MATCH('3. Appendix A'!$E$20, '2. 2013 Continuity Schedule'!$A$20:$CR$20,0),FALSE)), 0, VLOOKUP($A33, '2. 2013 Continuity Schedule'!$A$20:$CR$90, MATCH('3. Appendix A'!$E$20, '2. 2013 Continuity Schedule'!$A$20:$CR$20,0),FALSE))</f>
        <v>0</v>
      </c>
      <c r="F33" s="32"/>
    </row>
    <row r="34" spans="1:6" ht="30.75" hidden="1" customHeight="1">
      <c r="A34" s="1">
        <v>10</v>
      </c>
      <c r="C34" s="37" t="s">
        <v>172</v>
      </c>
      <c r="D34" s="34">
        <v>1595</v>
      </c>
      <c r="E34" s="27">
        <f>IF(ISERROR(VLOOKUP($A34, '2. 2013 Continuity Schedule'!$A$20:$CR$90, MATCH('3. Appendix A'!$E$20, '2. 2013 Continuity Schedule'!$A$20:$CR$20,0),FALSE)), 0, VLOOKUP($A34, '2. 2013 Continuity Schedule'!$A$20:$CR$90, MATCH('3. Appendix A'!$E$20, '2. 2013 Continuity Schedule'!$A$20:$CR$20,0),FALSE))</f>
        <v>0</v>
      </c>
      <c r="F34" s="215" t="s">
        <v>303</v>
      </c>
    </row>
    <row r="35" spans="1:6" ht="30.75" customHeight="1">
      <c r="C35" s="29" t="s">
        <v>61</v>
      </c>
      <c r="D35" s="28"/>
      <c r="E35" s="27"/>
      <c r="F35" s="38"/>
    </row>
    <row r="36" spans="1:6" ht="30.75" customHeight="1">
      <c r="A36" s="1">
        <v>11</v>
      </c>
      <c r="C36" s="35" t="s">
        <v>14</v>
      </c>
      <c r="D36" s="34">
        <v>1508</v>
      </c>
      <c r="E36" s="27">
        <f>IF(ISERROR(VLOOKUP($A36, '2. 2013 Continuity Schedule'!$A$20:$CR$90, MATCH('3. Appendix A'!$E$20, '2. 2013 Continuity Schedule'!$A$20:$CR$20,0),FALSE)), 0, VLOOKUP($A36, '2. 2013 Continuity Schedule'!$A$20:$CR$90, MATCH('3. Appendix A'!$E$20, '2. 2013 Continuity Schedule'!$A$20:$CR$20,0),FALSE))</f>
        <v>0.15999999999985448</v>
      </c>
      <c r="F36" s="32"/>
    </row>
    <row r="37" spans="1:6" ht="30.75" hidden="1" customHeight="1">
      <c r="A37" s="1">
        <v>12</v>
      </c>
      <c r="C37" s="35" t="s">
        <v>15</v>
      </c>
      <c r="D37" s="34">
        <v>1508</v>
      </c>
      <c r="E37" s="27">
        <f>IF(ISERROR(VLOOKUP($A37, '2. 2013 Continuity Schedule'!$A$20:$CR$90, MATCH('3. Appendix A'!$E$20, '2. 2013 Continuity Schedule'!$A$20:$CR$20,0),FALSE)), 0, VLOOKUP($A37, '2. 2013 Continuity Schedule'!$A$20:$CR$90, MATCH('3. Appendix A'!$E$20, '2. 2013 Continuity Schedule'!$A$20:$CR$20,0),FALSE))</f>
        <v>0</v>
      </c>
      <c r="F37" s="32"/>
    </row>
    <row r="38" spans="1:6" ht="30.75" customHeight="1">
      <c r="A38" s="1">
        <v>13</v>
      </c>
      <c r="C38" s="35" t="s">
        <v>67</v>
      </c>
      <c r="D38" s="34">
        <v>1508</v>
      </c>
      <c r="E38" s="27">
        <f>IF(ISERROR(VLOOKUP($A38, '2. 2013 Continuity Schedule'!$A$20:$CR$90, MATCH('3. Appendix A'!$E$20, '2. 2013 Continuity Schedule'!$A$20:$CR$20,0),FALSE)), 0, VLOOKUP($A38, '2. 2013 Continuity Schedule'!$A$20:$CR$90, MATCH('3. Appendix A'!$E$20, '2. 2013 Continuity Schedule'!$A$20:$CR$20,0),FALSE))</f>
        <v>0.11999999999898137</v>
      </c>
      <c r="F38" s="32"/>
    </row>
    <row r="39" spans="1:6" ht="30.75" hidden="1" customHeight="1">
      <c r="A39" s="1">
        <v>14</v>
      </c>
      <c r="C39" s="35" t="s">
        <v>68</v>
      </c>
      <c r="D39" s="34">
        <v>1508</v>
      </c>
      <c r="E39" s="27">
        <f>IF(ISERROR(VLOOKUP($A39, '2. 2013 Continuity Schedule'!$A$20:$CR$90, MATCH('3. Appendix A'!$E$20, '2. 2013 Continuity Schedule'!$A$20:$CR$20,0),FALSE)), 0, VLOOKUP($A39, '2. 2013 Continuity Schedule'!$A$20:$CR$90, MATCH('3. Appendix A'!$E$20, '2. 2013 Continuity Schedule'!$A$20:$CR$20,0),FALSE))</f>
        <v>0</v>
      </c>
      <c r="F39" s="32"/>
    </row>
    <row r="40" spans="1:6" ht="30.75" hidden="1" customHeight="1">
      <c r="A40" s="1">
        <v>15</v>
      </c>
      <c r="C40" s="36" t="s">
        <v>107</v>
      </c>
      <c r="D40" s="34">
        <v>1508</v>
      </c>
      <c r="E40" s="27">
        <f>IF(ISERROR(VLOOKUP($A40, '2. 2013 Continuity Schedule'!$A$20:$CR$90, MATCH('3. Appendix A'!$E$20, '2. 2013 Continuity Schedule'!$A$20:$CR$20,0),FALSE)), 0, VLOOKUP($A40, '2. 2013 Continuity Schedule'!$A$20:$CR$90, MATCH('3. Appendix A'!$E$20, '2. 2013 Continuity Schedule'!$A$20:$CR$20,0),FALSE))</f>
        <v>0</v>
      </c>
      <c r="F40" s="32"/>
    </row>
    <row r="41" spans="1:6" ht="30.75" hidden="1" customHeight="1">
      <c r="A41" s="1">
        <v>16</v>
      </c>
      <c r="C41" s="36" t="s">
        <v>86</v>
      </c>
      <c r="D41" s="34">
        <v>1508</v>
      </c>
      <c r="E41" s="27">
        <f>IF(ISERROR(VLOOKUP($A41, '2. 2013 Continuity Schedule'!$A$20:$CR$90, MATCH('3. Appendix A'!$E$20, '2. 2013 Continuity Schedule'!$A$20:$CR$20,0),FALSE)), 0, VLOOKUP($A41, '2. 2013 Continuity Schedule'!$A$20:$CR$90, MATCH('3. Appendix A'!$E$20, '2. 2013 Continuity Schedule'!$A$20:$CR$20,0),FALSE))</f>
        <v>0</v>
      </c>
      <c r="F41" s="32"/>
    </row>
    <row r="42" spans="1:6" ht="30.75" hidden="1" customHeight="1">
      <c r="A42" s="1">
        <v>17</v>
      </c>
      <c r="C42" s="35" t="s">
        <v>105</v>
      </c>
      <c r="D42" s="34">
        <v>1508</v>
      </c>
      <c r="E42" s="27">
        <f>IF(ISERROR(VLOOKUP($A42, '2. 2013 Continuity Schedule'!$A$20:$CR$90, MATCH('3. Appendix A'!$E$20, '2. 2013 Continuity Schedule'!$A$20:$CR$20,0),FALSE)), 0, VLOOKUP($A42, '2. 2013 Continuity Schedule'!$A$20:$CR$90, MATCH('3. Appendix A'!$E$20, '2. 2013 Continuity Schedule'!$A$20:$CR$20,0),FALSE))</f>
        <v>0</v>
      </c>
      <c r="F42" s="32"/>
    </row>
    <row r="43" spans="1:6" ht="30.75" hidden="1" customHeight="1">
      <c r="A43" s="1">
        <v>18</v>
      </c>
      <c r="C43" s="35" t="s">
        <v>4</v>
      </c>
      <c r="D43" s="34">
        <v>1518</v>
      </c>
      <c r="E43" s="27">
        <f>IF(ISERROR(VLOOKUP($A43, '2. 2013 Continuity Schedule'!$A$20:$CR$90, MATCH('3. Appendix A'!$E$20, '2. 2013 Continuity Schedule'!$A$20:$CR$20,0),FALSE)), 0, VLOOKUP($A43, '2. 2013 Continuity Schedule'!$A$20:$CR$90, MATCH('3. Appendix A'!$E$20, '2. 2013 Continuity Schedule'!$A$20:$CR$20,0),FALSE))</f>
        <v>0</v>
      </c>
      <c r="F43" s="32"/>
    </row>
    <row r="44" spans="1:6" ht="30.75" customHeight="1">
      <c r="A44" s="1">
        <v>19</v>
      </c>
      <c r="C44" s="35" t="s">
        <v>17</v>
      </c>
      <c r="D44" s="34">
        <v>1525</v>
      </c>
      <c r="E44" s="27">
        <f>IF(ISERROR(VLOOKUP($A44, '2. 2013 Continuity Schedule'!$A$20:$CR$90, MATCH('3. Appendix A'!$E$20, '2. 2013 Continuity Schedule'!$A$20:$CR$20,0),FALSE)), 0, VLOOKUP($A44, '2. 2013 Continuity Schedule'!$A$20:$CR$90, MATCH('3. Appendix A'!$E$20, '2. 2013 Continuity Schedule'!$A$20:$CR$20,0),FALSE))</f>
        <v>-0.28999999999996362</v>
      </c>
      <c r="F44" s="32"/>
    </row>
    <row r="45" spans="1:6" ht="30.75" customHeight="1">
      <c r="A45" s="1">
        <v>20</v>
      </c>
      <c r="C45" s="35" t="s">
        <v>64</v>
      </c>
      <c r="D45" s="34">
        <v>1531</v>
      </c>
      <c r="E45" s="27">
        <f>IF(ISERROR(VLOOKUP($A45, '2. 2013 Continuity Schedule'!$A$20:$CR$90, MATCH('3. Appendix A'!$E$20, '2. 2013 Continuity Schedule'!$A$20:$CR$20,0),FALSE)), 0, VLOOKUP($A45, '2. 2013 Continuity Schedule'!$A$20:$CR$90, MATCH('3. Appendix A'!$E$20, '2. 2013 Continuity Schedule'!$A$20:$CR$20,0),FALSE))</f>
        <v>30805.53</v>
      </c>
      <c r="F45" s="32"/>
    </row>
    <row r="46" spans="1:6" ht="30.75" hidden="1" customHeight="1">
      <c r="A46" s="1">
        <v>21</v>
      </c>
      <c r="C46" s="35" t="s">
        <v>65</v>
      </c>
      <c r="D46" s="34">
        <v>1532</v>
      </c>
      <c r="E46" s="27">
        <f>IF(ISERROR(VLOOKUP($A46, '2. 2013 Continuity Schedule'!$A$20:$CR$90, MATCH('3. Appendix A'!$E$20, '2. 2013 Continuity Schedule'!$A$20:$CR$20,0),FALSE)), 0, VLOOKUP($A46, '2. 2013 Continuity Schedule'!$A$20:$CR$90, MATCH('3. Appendix A'!$E$20, '2. 2013 Continuity Schedule'!$A$20:$CR$20,0),FALSE))</f>
        <v>0</v>
      </c>
      <c r="F46" s="32"/>
    </row>
    <row r="47" spans="1:6" ht="30.75" hidden="1" customHeight="1">
      <c r="A47" s="1">
        <v>22</v>
      </c>
      <c r="C47" s="35" t="s">
        <v>41</v>
      </c>
      <c r="D47" s="34">
        <v>1533</v>
      </c>
      <c r="E47" s="27">
        <f>IF(ISERROR(VLOOKUP($A47, '2. 2013 Continuity Schedule'!$A$20:$CR$90, MATCH('3. Appendix A'!$E$20, '2. 2013 Continuity Schedule'!$A$20:$CR$20,0),FALSE)), 0, VLOOKUP($A47, '2. 2013 Continuity Schedule'!$A$20:$CR$90, MATCH('3. Appendix A'!$E$20, '2. 2013 Continuity Schedule'!$A$20:$CR$20,0),FALSE))</f>
        <v>0</v>
      </c>
      <c r="F47" s="32"/>
    </row>
    <row r="48" spans="1:6" ht="30.75" hidden="1" customHeight="1">
      <c r="A48" s="1">
        <v>23</v>
      </c>
      <c r="C48" s="35" t="s">
        <v>32</v>
      </c>
      <c r="D48" s="34">
        <v>1534</v>
      </c>
      <c r="E48" s="27">
        <f>IF(ISERROR(VLOOKUP($A48, '2. 2013 Continuity Schedule'!$A$20:$CR$90, MATCH('3. Appendix A'!$E$20, '2. 2013 Continuity Schedule'!$A$20:$CR$20,0),FALSE)), 0, VLOOKUP($A48, '2. 2013 Continuity Schedule'!$A$20:$CR$90, MATCH('3. Appendix A'!$E$20, '2. 2013 Continuity Schedule'!$A$20:$CR$20,0),FALSE))</f>
        <v>0</v>
      </c>
      <c r="F48" s="32"/>
    </row>
    <row r="49" spans="1:6" ht="30.75" hidden="1" customHeight="1">
      <c r="A49" s="1">
        <v>24</v>
      </c>
      <c r="C49" s="35" t="s">
        <v>33</v>
      </c>
      <c r="D49" s="34">
        <v>1535</v>
      </c>
      <c r="E49" s="27">
        <f>IF(ISERROR(VLOOKUP($A49, '2. 2013 Continuity Schedule'!$A$20:$CR$90, MATCH('3. Appendix A'!$E$20, '2. 2013 Continuity Schedule'!$A$20:$CR$20,0),FALSE)), 0, VLOOKUP($A49, '2. 2013 Continuity Schedule'!$A$20:$CR$90, MATCH('3. Appendix A'!$E$20, '2. 2013 Continuity Schedule'!$A$20:$CR$20,0),FALSE))</f>
        <v>0</v>
      </c>
      <c r="F49" s="32"/>
    </row>
    <row r="50" spans="1:6" ht="30.75" hidden="1" customHeight="1">
      <c r="A50" s="1">
        <v>25</v>
      </c>
      <c r="C50" s="35" t="s">
        <v>39</v>
      </c>
      <c r="D50" s="34">
        <v>1536</v>
      </c>
      <c r="E50" s="27">
        <f>IF(ISERROR(VLOOKUP($A50, '2. 2013 Continuity Schedule'!$A$20:$CR$90, MATCH('3. Appendix A'!$E$20, '2. 2013 Continuity Schedule'!$A$20:$CR$20,0),FALSE)), 0, VLOOKUP($A50, '2. 2013 Continuity Schedule'!$A$20:$CR$90, MATCH('3. Appendix A'!$E$20, '2. 2013 Continuity Schedule'!$A$20:$CR$20,0),FALSE))</f>
        <v>0</v>
      </c>
      <c r="F50" s="32"/>
    </row>
    <row r="51" spans="1:6" ht="30.75" hidden="1" customHeight="1">
      <c r="A51" s="1">
        <v>26</v>
      </c>
      <c r="C51" s="35" t="s">
        <v>5</v>
      </c>
      <c r="D51" s="34">
        <v>1548</v>
      </c>
      <c r="E51" s="27">
        <f>IF(ISERROR(VLOOKUP($A51, '2. 2013 Continuity Schedule'!$A$20:$CR$90, MATCH('3. Appendix A'!$E$20, '2. 2013 Continuity Schedule'!$A$20:$CR$20,0),FALSE)), 0, VLOOKUP($A51, '2. 2013 Continuity Schedule'!$A$20:$CR$90, MATCH('3. Appendix A'!$E$20, '2. 2013 Continuity Schedule'!$A$20:$CR$20,0),FALSE))</f>
        <v>0</v>
      </c>
      <c r="F51" s="32"/>
    </row>
    <row r="52" spans="1:6" ht="30.75" hidden="1" customHeight="1">
      <c r="A52" s="1">
        <v>27</v>
      </c>
      <c r="C52" s="35" t="s">
        <v>66</v>
      </c>
      <c r="D52" s="34">
        <v>1567</v>
      </c>
      <c r="E52" s="27">
        <f>IF(ISERROR(VLOOKUP($A52, '2. 2013 Continuity Schedule'!$A$20:$CR$90, MATCH('3. Appendix A'!$E$20, '2. 2013 Continuity Schedule'!$A$20:$CR$20,0),FALSE)), 0, VLOOKUP($A52, '2. 2013 Continuity Schedule'!$A$20:$CR$90, MATCH('3. Appendix A'!$E$20, '2. 2013 Continuity Schedule'!$A$20:$CR$20,0),FALSE))</f>
        <v>0</v>
      </c>
      <c r="F52" s="32"/>
    </row>
    <row r="53" spans="1:6" ht="30.75" hidden="1" customHeight="1">
      <c r="A53" s="1">
        <v>28</v>
      </c>
      <c r="C53" s="35" t="s">
        <v>18</v>
      </c>
      <c r="D53" s="34">
        <v>1572</v>
      </c>
      <c r="E53" s="27">
        <f>IF(ISERROR(VLOOKUP($A53, '2. 2013 Continuity Schedule'!$A$20:$CR$90, MATCH('3. Appendix A'!$E$20, '2. 2013 Continuity Schedule'!$A$20:$CR$20,0),FALSE)), 0, VLOOKUP($A53, '2. 2013 Continuity Schedule'!$A$20:$CR$90, MATCH('3. Appendix A'!$E$20, '2. 2013 Continuity Schedule'!$A$20:$CR$20,0),FALSE))</f>
        <v>0</v>
      </c>
      <c r="F53" s="32"/>
    </row>
    <row r="54" spans="1:6" ht="30.75" hidden="1" customHeight="1">
      <c r="A54" s="1">
        <v>29</v>
      </c>
      <c r="C54" s="35" t="s">
        <v>6</v>
      </c>
      <c r="D54" s="34">
        <v>1574</v>
      </c>
      <c r="E54" s="27">
        <f>IF(ISERROR(VLOOKUP($A54, '2. 2013 Continuity Schedule'!$A$20:$CR$90, MATCH('3. Appendix A'!$E$20, '2. 2013 Continuity Schedule'!$A$20:$CR$20,0),FALSE)), 0, VLOOKUP($A54, '2. 2013 Continuity Schedule'!$A$20:$CR$90, MATCH('3. Appendix A'!$E$20, '2. 2013 Continuity Schedule'!$A$20:$CR$20,0),FALSE))</f>
        <v>0</v>
      </c>
      <c r="F54" s="32"/>
    </row>
    <row r="55" spans="1:6" ht="30.75" customHeight="1">
      <c r="A55" s="1">
        <v>30</v>
      </c>
      <c r="C55" s="35" t="s">
        <v>63</v>
      </c>
      <c r="D55" s="34">
        <v>1582</v>
      </c>
      <c r="E55" s="27">
        <f>IF(ISERROR(VLOOKUP($A55, '2. 2013 Continuity Schedule'!$A$20:$CR$90, MATCH('3. Appendix A'!$E$20, '2. 2013 Continuity Schedule'!$A$20:$CR$20,0),FALSE)), 0, VLOOKUP($A55, '2. 2013 Continuity Schedule'!$A$20:$CR$90, MATCH('3. Appendix A'!$E$20, '2. 2013 Continuity Schedule'!$A$20:$CR$20,0),FALSE))</f>
        <v>-9.999999999308784E-3</v>
      </c>
      <c r="F55" s="32"/>
    </row>
    <row r="56" spans="1:6" ht="30.75" customHeight="1">
      <c r="A56" s="1">
        <v>31</v>
      </c>
      <c r="C56" s="35" t="s">
        <v>7</v>
      </c>
      <c r="D56" s="31">
        <v>2425</v>
      </c>
      <c r="E56" s="27">
        <f>IF(ISERROR(VLOOKUP($A56, '2. 2013 Continuity Schedule'!$A$20:$CR$90, MATCH('3. Appendix A'!$E$20, '2. 2013 Continuity Schedule'!$A$20:$CR$20,0),FALSE)), 0, VLOOKUP($A56, '2. 2013 Continuity Schedule'!$A$20:$CR$90, MATCH('3. Appendix A'!$E$20, '2. 2013 Continuity Schedule'!$A$20:$CR$20,0),FALSE))</f>
        <v>6144</v>
      </c>
      <c r="F56" s="216" t="s">
        <v>304</v>
      </c>
    </row>
    <row r="57" spans="1:6" ht="30.75" hidden="1" customHeight="1" thickBot="1">
      <c r="A57" s="1">
        <v>32</v>
      </c>
      <c r="B57" s="7"/>
      <c r="C57" s="140" t="s">
        <v>16</v>
      </c>
      <c r="D57" s="34">
        <v>1562</v>
      </c>
      <c r="E57" s="27">
        <f>IF(ISERROR(VLOOKUP($A57, '2. 2013 Continuity Schedule'!$A$20:$CR$90, MATCH('3. Appendix A'!$E$20, '2. 2013 Continuity Schedule'!$A$20:$CR$20,0),FALSE)), 0, VLOOKUP($A57, '2. 2013 Continuity Schedule'!$A$20:$CR$90, MATCH('3. Appendix A'!$E$20, '2. 2013 Continuity Schedule'!$A$20:$CR$20,0),FALSE))</f>
        <v>0</v>
      </c>
      <c r="F57" s="32"/>
    </row>
    <row r="58" spans="1:6" ht="30.75" hidden="1" customHeight="1">
      <c r="A58" s="1">
        <v>33</v>
      </c>
      <c r="B58" s="7"/>
      <c r="C58" s="141" t="s">
        <v>71</v>
      </c>
      <c r="D58" s="31">
        <v>1592</v>
      </c>
      <c r="E58" s="27">
        <f>IF(ISERROR(VLOOKUP($A58, '2. 2013 Continuity Schedule'!$A$20:$CR$90, MATCH('3. Appendix A'!$E$20, '2. 2013 Continuity Schedule'!$A$20:$CR$20,0),FALSE)), 0, VLOOKUP($A58, '2. 2013 Continuity Schedule'!$A$20:$CR$90, MATCH('3. Appendix A'!$E$20, '2. 2013 Continuity Schedule'!$A$20:$CR$20,0),FALSE))</f>
        <v>0</v>
      </c>
      <c r="F58" s="32"/>
    </row>
    <row r="59" spans="1:6" ht="30.75" hidden="1" customHeight="1">
      <c r="A59" s="1">
        <v>34</v>
      </c>
      <c r="B59" s="7"/>
      <c r="C59" s="141" t="s">
        <v>70</v>
      </c>
      <c r="D59" s="31">
        <v>1592</v>
      </c>
      <c r="E59" s="27">
        <f>IF(ISERROR(VLOOKUP($A59, '2. 2013 Continuity Schedule'!$A$20:$CR$90, MATCH('3. Appendix A'!$E$20, '2. 2013 Continuity Schedule'!$A$20:$CR$20,0),FALSE)), 0, VLOOKUP($A59, '2. 2013 Continuity Schedule'!$A$20:$CR$90, MATCH('3. Appendix A'!$E$20, '2. 2013 Continuity Schedule'!$A$20:$CR$20,0),FALSE))</f>
        <v>0</v>
      </c>
      <c r="F59" s="32"/>
    </row>
    <row r="60" spans="1:6" ht="30.75" customHeight="1">
      <c r="A60" s="1">
        <v>35</v>
      </c>
      <c r="B60" s="7"/>
      <c r="C60" s="141" t="s">
        <v>139</v>
      </c>
      <c r="D60" s="31">
        <v>1568</v>
      </c>
      <c r="E60" s="27">
        <f>IF(ISERROR(VLOOKUP($A60, '2. 2013 Continuity Schedule'!$A$20:$CR$90, MATCH('3. Appendix A'!$E$20, '2. 2013 Continuity Schedule'!$A$20:$CR$20,0),FALSE)), 0, VLOOKUP($A60, '2. 2013 Continuity Schedule'!$A$20:$CR$90, MATCH('3. Appendix A'!$E$20, '2. 2013 Continuity Schedule'!$A$20:$CR$20,0),FALSE))</f>
        <v>-26819</v>
      </c>
      <c r="F60" s="32"/>
    </row>
    <row r="61" spans="1:6" ht="30.75" hidden="1" customHeight="1">
      <c r="A61" s="1">
        <v>36</v>
      </c>
      <c r="B61" s="7"/>
      <c r="C61" s="6" t="s">
        <v>197</v>
      </c>
      <c r="D61" s="8">
        <v>1555</v>
      </c>
      <c r="E61" s="27">
        <f>IF(ISERROR(VLOOKUP($A61, '2. 2013 Continuity Schedule'!$A$20:$CR$90, MATCH('3. Appendix A'!$E$20, '2. 2013 Continuity Schedule'!$A$20:$CR$20,0),FALSE)), 0, VLOOKUP($A61, '2. 2013 Continuity Schedule'!$A$20:$CR$90, MATCH('3. Appendix A'!$E$20, '2. 2013 Continuity Schedule'!$A$20:$CR$20,0),FALSE))</f>
        <v>0</v>
      </c>
      <c r="F61" s="32"/>
    </row>
    <row r="62" spans="1:6" ht="30.75" hidden="1" customHeight="1">
      <c r="A62" s="1">
        <v>37</v>
      </c>
      <c r="B62" s="7"/>
      <c r="C62" s="6" t="s">
        <v>198</v>
      </c>
      <c r="D62" s="8">
        <v>1555</v>
      </c>
      <c r="E62" s="27">
        <f>IF(ISERROR(VLOOKUP($A62, '2. 2013 Continuity Schedule'!$A$20:$CR$90, MATCH('3. Appendix A'!$E$20, '2. 2013 Continuity Schedule'!$A$20:$CR$20,0),FALSE)), 0, VLOOKUP($A62, '2. 2013 Continuity Schedule'!$A$20:$CR$90, MATCH('3. Appendix A'!$E$20, '2. 2013 Continuity Schedule'!$A$20:$CR$20,0),FALSE))</f>
        <v>0</v>
      </c>
      <c r="F62" s="32"/>
    </row>
    <row r="63" spans="1:6" ht="30.75" hidden="1" customHeight="1">
      <c r="A63" s="1">
        <v>38</v>
      </c>
      <c r="B63" s="7"/>
      <c r="C63" s="6" t="s">
        <v>199</v>
      </c>
      <c r="D63" s="8">
        <v>1555</v>
      </c>
      <c r="E63" s="27">
        <f>IF(ISERROR(VLOOKUP($A63, '2. 2013 Continuity Schedule'!$A$20:$CR$90, MATCH('3. Appendix A'!$E$20, '2. 2013 Continuity Schedule'!$A$20:$CR$20,0),FALSE)), 0, VLOOKUP($A63, '2. 2013 Continuity Schedule'!$A$20:$CR$90, MATCH('3. Appendix A'!$E$20, '2. 2013 Continuity Schedule'!$A$20:$CR$20,0),FALSE))</f>
        <v>0</v>
      </c>
      <c r="F63" s="32"/>
    </row>
    <row r="64" spans="1:6" ht="30.75" hidden="1" customHeight="1">
      <c r="A64" s="1">
        <v>39</v>
      </c>
      <c r="B64" s="7"/>
      <c r="C64" s="6" t="s">
        <v>200</v>
      </c>
      <c r="D64" s="8">
        <v>1556</v>
      </c>
      <c r="E64" s="27">
        <f>IF(ISERROR(VLOOKUP($A64, '2. 2013 Continuity Schedule'!$A$20:$CR$90, MATCH('3. Appendix A'!$E$20, '2. 2013 Continuity Schedule'!$A$20:$CR$20,0),FALSE)), 0, VLOOKUP($A64, '2. 2013 Continuity Schedule'!$A$20:$CR$90, MATCH('3. Appendix A'!$E$20, '2. 2013 Continuity Schedule'!$A$20:$CR$20,0),FALSE))</f>
        <v>0</v>
      </c>
      <c r="F64" s="32"/>
    </row>
    <row r="65" spans="1:6" ht="30.75" hidden="1" customHeight="1" thickBot="1">
      <c r="A65" s="1">
        <v>40</v>
      </c>
      <c r="B65" s="7"/>
      <c r="C65" s="141" t="s">
        <v>289</v>
      </c>
      <c r="D65" s="139">
        <v>1575</v>
      </c>
      <c r="E65" s="27">
        <f>IF(ISERROR(VLOOKUP($A65, '2. 2013 Continuity Schedule'!$A$20:$CR$90, MATCH('3. Appendix A'!$E$20, '2. 2013 Continuity Schedule'!$A$20:$CR$20,0),FALSE)), 0, VLOOKUP($A65, '2. 2013 Continuity Schedule'!$A$20:$CR$90, MATCH('3. Appendix A'!$E$20, '2. 2013 Continuity Schedule'!$A$20:$CR$20,0),FALSE))</f>
        <v>0</v>
      </c>
      <c r="F65" s="32"/>
    </row>
    <row r="66" spans="1:6" ht="30.75" customHeight="1" thickBot="1">
      <c r="A66" s="1">
        <v>41</v>
      </c>
      <c r="B66" s="7"/>
      <c r="C66" s="141" t="s">
        <v>290</v>
      </c>
      <c r="D66" s="139">
        <v>1576</v>
      </c>
      <c r="E66" s="27">
        <f>IF(ISERROR(VLOOKUP($A66, '2. 2013 Continuity Schedule'!$A$20:$CR$90, MATCH('3. Appendix A'!$E$20, '2. 2013 Continuity Schedule'!$A$20:$CR$20,0),FALSE)), 0, VLOOKUP($A66, '2. 2013 Continuity Schedule'!$A$20:$CR$90, MATCH('3. Appendix A'!$E$20, '2. 2013 Continuity Schedule'!$A$20:$CR$20,0),FALSE))</f>
        <v>137675</v>
      </c>
      <c r="F66" s="32"/>
    </row>
    <row r="67" spans="1:6" ht="30.75" hidden="1" customHeight="1">
      <c r="A67" s="1">
        <v>42</v>
      </c>
      <c r="B67" s="7"/>
      <c r="C67" s="140" t="s">
        <v>106</v>
      </c>
      <c r="D67" s="34">
        <v>1563</v>
      </c>
      <c r="E67" s="27">
        <f>IF(ISERROR(VLOOKUP($A67, '2. 2013 Continuity Schedule'!$A$20:$CR$90, MATCH('3. Appendix A'!$E$20, '2. 2013 Continuity Schedule'!$A$20:$CR$20,0),FALSE)), 0, VLOOKUP($A67, '2. 2013 Continuity Schedule'!$A$20:$CR$90, MATCH('3. Appendix A'!$E$20, '2. 2013 Continuity Schedule'!$A$20:$CR$20,0),FALSE))</f>
        <v>0</v>
      </c>
      <c r="F67" s="32"/>
    </row>
    <row r="68" spans="1:6" ht="30.75" hidden="1" customHeight="1">
      <c r="A68" s="1">
        <v>43</v>
      </c>
      <c r="B68" s="7"/>
      <c r="C68" s="141" t="s">
        <v>72</v>
      </c>
      <c r="D68" s="31">
        <v>1592</v>
      </c>
      <c r="E68" s="27">
        <f>IF(ISERROR(VLOOKUP($A68, '2. 2013 Continuity Schedule'!$A$20:$CR$90, MATCH('3. Appendix A'!$E$20, '2. 2013 Continuity Schedule'!$A$20:$CR$20,0),FALSE)), 0, VLOOKUP($A68, '2. 2013 Continuity Schedule'!$A$20:$CR$90, MATCH('3. Appendix A'!$E$20, '2. 2013 Continuity Schedule'!$A$20:$CR$20,0),FALSE))</f>
        <v>0</v>
      </c>
      <c r="F68" s="32"/>
    </row>
    <row r="69" spans="1:6" ht="30.75" hidden="1" customHeight="1" thickBot="1">
      <c r="A69" s="1">
        <v>44</v>
      </c>
      <c r="B69" s="7"/>
      <c r="C69" s="142" t="s">
        <v>108</v>
      </c>
      <c r="D69" s="34">
        <v>1595</v>
      </c>
      <c r="E69" s="27">
        <f>IF(ISERROR(VLOOKUP($A69, '2. 2013 Continuity Schedule'!$A$20:$CR$90, MATCH('3. Appendix A'!$E$20, '2. 2013 Continuity Schedule'!$A$20:$CR$20,0),FALSE)), 0, VLOOKUP($A69, '2. 2013 Continuity Schedule'!$A$20:$CR$90, MATCH('3. Appendix A'!$E$20, '2. 2013 Continuity Schedule'!$A$20:$CR$20,0),FALSE))</f>
        <v>0</v>
      </c>
      <c r="F69" s="216"/>
    </row>
    <row r="70" spans="1:6">
      <c r="C70" s="39"/>
      <c r="D70" s="39"/>
      <c r="E70" s="39"/>
    </row>
  </sheetData>
  <sheetProtection password="F8BD" sheet="1" objects="1" scenarios="1"/>
  <mergeCells count="5">
    <mergeCell ref="E20:E22"/>
    <mergeCell ref="F20:F22"/>
    <mergeCell ref="C20:C22"/>
    <mergeCell ref="D20:D22"/>
    <mergeCell ref="B16:E16"/>
  </mergeCells>
  <phoneticPr fontId="14" type="noConversion"/>
  <conditionalFormatting sqref="F24:F34 F36:F69">
    <cfRule type="expression" dxfId="6" priority="4" stopIfTrue="1">
      <formula>ISBLANK(F24)</formula>
    </cfRule>
  </conditionalFormatting>
  <pageMargins left="0.35433070866141703" right="0.39370078740157499" top="0.61" bottom="0.63" header="0.37" footer="0.31"/>
  <pageSetup scale="42"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sheetPr codeName="Sheet4"/>
  <dimension ref="A16:O47"/>
  <sheetViews>
    <sheetView showGridLines="0" topLeftCell="A7" zoomScale="90" zoomScaleNormal="90" workbookViewId="0">
      <selection activeCell="M47" sqref="M47"/>
    </sheetView>
  </sheetViews>
  <sheetFormatPr defaultRowHeight="12.75"/>
  <cols>
    <col min="2" max="2" width="41.28515625" customWidth="1"/>
    <col min="3" max="3" width="6.5703125" customWidth="1"/>
    <col min="4" max="6" width="14.85546875" customWidth="1"/>
    <col min="7" max="7" width="19.42578125" customWidth="1"/>
    <col min="8" max="8" width="17.7109375" customWidth="1"/>
    <col min="9" max="9" width="17" customWidth="1"/>
    <col min="10" max="10" width="20.42578125" customWidth="1"/>
    <col min="11" max="11" width="21.28515625" customWidth="1"/>
    <col min="12" max="12" width="20.42578125" customWidth="1"/>
    <col min="13" max="14" width="23.28515625" customWidth="1"/>
    <col min="15" max="15" width="20" customWidth="1"/>
  </cols>
  <sheetData>
    <row r="16" spans="2:9" ht="12.75" customHeight="1">
      <c r="B16" s="275" t="s">
        <v>145</v>
      </c>
      <c r="C16" s="275"/>
      <c r="D16" s="275"/>
      <c r="E16" s="275"/>
      <c r="F16" s="275"/>
      <c r="G16" s="275"/>
      <c r="H16" s="275"/>
      <c r="I16" s="275"/>
    </row>
    <row r="17" spans="2:15">
      <c r="B17" s="275"/>
      <c r="C17" s="275"/>
      <c r="D17" s="275"/>
      <c r="E17" s="275"/>
      <c r="F17" s="275"/>
      <c r="G17" s="275"/>
      <c r="H17" s="275"/>
      <c r="I17" s="275"/>
    </row>
    <row r="19" spans="2:15">
      <c r="B19" s="282" t="s">
        <v>158</v>
      </c>
      <c r="C19" s="281" t="s">
        <v>143</v>
      </c>
      <c r="D19" s="276" t="s">
        <v>157</v>
      </c>
      <c r="E19" s="276" t="s">
        <v>137</v>
      </c>
      <c r="F19" s="276" t="s">
        <v>138</v>
      </c>
      <c r="G19" s="280" t="s">
        <v>131</v>
      </c>
      <c r="H19" s="280" t="s">
        <v>132</v>
      </c>
      <c r="I19" s="280" t="s">
        <v>133</v>
      </c>
      <c r="J19" s="280" t="s">
        <v>146</v>
      </c>
      <c r="K19" s="277" t="s">
        <v>134</v>
      </c>
      <c r="L19" s="277" t="s">
        <v>135</v>
      </c>
      <c r="M19" s="277" t="s">
        <v>136</v>
      </c>
      <c r="N19" s="277" t="s">
        <v>297</v>
      </c>
      <c r="O19" s="278" t="s">
        <v>140</v>
      </c>
    </row>
    <row r="20" spans="2:15" ht="45.75" customHeight="1">
      <c r="B20" s="283"/>
      <c r="C20" s="281"/>
      <c r="D20" s="276"/>
      <c r="E20" s="276"/>
      <c r="F20" s="276"/>
      <c r="G20" s="280"/>
      <c r="H20" s="280"/>
      <c r="I20" s="280"/>
      <c r="J20" s="280"/>
      <c r="K20" s="277"/>
      <c r="L20" s="277"/>
      <c r="M20" s="277"/>
      <c r="N20" s="277"/>
      <c r="O20" s="278"/>
    </row>
    <row r="21" spans="2:15">
      <c r="B21" s="145" t="s">
        <v>302</v>
      </c>
      <c r="C21" s="146" t="s">
        <v>306</v>
      </c>
      <c r="D21" s="147">
        <v>3290</v>
      </c>
      <c r="E21" s="147">
        <v>37751517.669869661</v>
      </c>
      <c r="F21" s="147"/>
      <c r="G21" s="147">
        <v>659196</v>
      </c>
      <c r="H21" s="118">
        <f>IF(ISERROR(F21/E21*G21), 0, F21/E21*G21)</f>
        <v>0</v>
      </c>
      <c r="I21" s="147"/>
      <c r="J21" s="148"/>
      <c r="K21" s="148"/>
      <c r="L21" s="148"/>
      <c r="M21" s="148"/>
      <c r="N21" s="148"/>
      <c r="O21" s="147"/>
    </row>
    <row r="22" spans="2:15">
      <c r="B22" s="145" t="s">
        <v>305</v>
      </c>
      <c r="C22" s="146" t="s">
        <v>306</v>
      </c>
      <c r="D22" s="147">
        <v>405</v>
      </c>
      <c r="E22" s="147">
        <v>13617679.039438739</v>
      </c>
      <c r="F22" s="147"/>
      <c r="G22" s="147">
        <v>285050</v>
      </c>
      <c r="H22" s="118">
        <f t="shared" ref="H22:H40" si="0">IF(ISERROR(F22/E22*G22), 0, F22/E22*G22)</f>
        <v>0</v>
      </c>
      <c r="I22" s="147"/>
      <c r="J22" s="148"/>
      <c r="K22" s="148"/>
      <c r="L22" s="148"/>
      <c r="M22" s="148"/>
      <c r="N22" s="148"/>
      <c r="O22" s="147"/>
    </row>
    <row r="23" spans="2:15">
      <c r="B23" s="145" t="s">
        <v>311</v>
      </c>
      <c r="C23" s="146" t="s">
        <v>307</v>
      </c>
      <c r="D23" s="147">
        <v>47</v>
      </c>
      <c r="E23" s="147">
        <v>26376323.625608891</v>
      </c>
      <c r="F23" s="147">
        <v>67294</v>
      </c>
      <c r="G23" s="147">
        <v>22504279</v>
      </c>
      <c r="H23" s="118">
        <f t="shared" si="0"/>
        <v>57415.239990294147</v>
      </c>
      <c r="I23" s="147"/>
      <c r="J23" s="148"/>
      <c r="K23" s="148"/>
      <c r="L23" s="148"/>
      <c r="M23" s="148"/>
      <c r="N23" s="148"/>
      <c r="O23" s="147"/>
    </row>
    <row r="24" spans="2:15">
      <c r="B24" s="145" t="s">
        <v>308</v>
      </c>
      <c r="C24" s="146" t="s">
        <v>306</v>
      </c>
      <c r="D24" s="147">
        <v>6</v>
      </c>
      <c r="E24" s="147">
        <v>48552</v>
      </c>
      <c r="F24" s="147"/>
      <c r="G24" s="147"/>
      <c r="H24" s="118">
        <f t="shared" si="0"/>
        <v>0</v>
      </c>
      <c r="I24" s="147"/>
      <c r="J24" s="148"/>
      <c r="K24" s="148"/>
      <c r="L24" s="148"/>
      <c r="M24" s="148"/>
      <c r="N24" s="148"/>
      <c r="O24" s="147"/>
    </row>
    <row r="25" spans="2:15">
      <c r="B25" s="145" t="s">
        <v>309</v>
      </c>
      <c r="C25" s="146" t="s">
        <v>307</v>
      </c>
      <c r="D25" s="147">
        <v>1006</v>
      </c>
      <c r="E25" s="147">
        <v>366947</v>
      </c>
      <c r="F25" s="147">
        <v>1055</v>
      </c>
      <c r="G25" s="147">
        <v>366947</v>
      </c>
      <c r="H25" s="118">
        <f t="shared" si="0"/>
        <v>1055</v>
      </c>
      <c r="I25" s="147"/>
      <c r="J25" s="148"/>
      <c r="K25" s="148"/>
      <c r="L25" s="148"/>
      <c r="M25" s="148"/>
      <c r="N25" s="148"/>
      <c r="O25" s="147"/>
    </row>
    <row r="26" spans="2:15">
      <c r="B26" s="145"/>
      <c r="C26" s="146"/>
      <c r="D26" s="147"/>
      <c r="E26" s="147"/>
      <c r="F26" s="147"/>
      <c r="G26" s="147"/>
      <c r="H26" s="118">
        <f t="shared" si="0"/>
        <v>0</v>
      </c>
      <c r="I26" s="147"/>
      <c r="J26" s="148"/>
      <c r="K26" s="148"/>
      <c r="L26" s="148"/>
      <c r="M26" s="148"/>
      <c r="N26" s="148"/>
      <c r="O26" s="147"/>
    </row>
    <row r="27" spans="2:15">
      <c r="B27" s="145"/>
      <c r="C27" s="146"/>
      <c r="D27" s="147"/>
      <c r="E27" s="147"/>
      <c r="F27" s="147"/>
      <c r="G27" s="147"/>
      <c r="H27" s="118">
        <f t="shared" si="0"/>
        <v>0</v>
      </c>
      <c r="I27" s="147"/>
      <c r="J27" s="148"/>
      <c r="K27" s="148"/>
      <c r="L27" s="148"/>
      <c r="M27" s="148"/>
      <c r="N27" s="148"/>
      <c r="O27" s="147"/>
    </row>
    <row r="28" spans="2:15">
      <c r="B28" s="145"/>
      <c r="C28" s="146"/>
      <c r="D28" s="147"/>
      <c r="E28" s="147"/>
      <c r="F28" s="147"/>
      <c r="G28" s="147"/>
      <c r="H28" s="118">
        <f t="shared" si="0"/>
        <v>0</v>
      </c>
      <c r="I28" s="147"/>
      <c r="J28" s="148"/>
      <c r="K28" s="148"/>
      <c r="L28" s="148"/>
      <c r="M28" s="148"/>
      <c r="N28" s="148"/>
      <c r="O28" s="147"/>
    </row>
    <row r="29" spans="2:15">
      <c r="B29" s="145"/>
      <c r="C29" s="146"/>
      <c r="D29" s="147"/>
      <c r="E29" s="147"/>
      <c r="F29" s="147"/>
      <c r="G29" s="147"/>
      <c r="H29" s="118">
        <f t="shared" si="0"/>
        <v>0</v>
      </c>
      <c r="I29" s="147"/>
      <c r="J29" s="148"/>
      <c r="K29" s="148"/>
      <c r="L29" s="148"/>
      <c r="M29" s="148"/>
      <c r="N29" s="148"/>
      <c r="O29" s="147"/>
    </row>
    <row r="30" spans="2:15">
      <c r="B30" s="145"/>
      <c r="C30" s="146"/>
      <c r="D30" s="147"/>
      <c r="E30" s="147"/>
      <c r="F30" s="147"/>
      <c r="G30" s="147"/>
      <c r="H30" s="118">
        <f t="shared" si="0"/>
        <v>0</v>
      </c>
      <c r="I30" s="147"/>
      <c r="J30" s="148"/>
      <c r="K30" s="148"/>
      <c r="L30" s="148"/>
      <c r="M30" s="148"/>
      <c r="N30" s="148"/>
      <c r="O30" s="147"/>
    </row>
    <row r="31" spans="2:15">
      <c r="B31" s="145"/>
      <c r="C31" s="146"/>
      <c r="D31" s="147"/>
      <c r="E31" s="147"/>
      <c r="F31" s="147"/>
      <c r="G31" s="147"/>
      <c r="H31" s="118">
        <f t="shared" si="0"/>
        <v>0</v>
      </c>
      <c r="I31" s="147"/>
      <c r="J31" s="148"/>
      <c r="K31" s="148"/>
      <c r="L31" s="148"/>
      <c r="M31" s="148"/>
      <c r="N31" s="148"/>
      <c r="O31" s="147"/>
    </row>
    <row r="32" spans="2:15">
      <c r="B32" s="145"/>
      <c r="C32" s="146"/>
      <c r="D32" s="147"/>
      <c r="E32" s="147"/>
      <c r="F32" s="147"/>
      <c r="G32" s="147"/>
      <c r="H32" s="118">
        <f t="shared" si="0"/>
        <v>0</v>
      </c>
      <c r="I32" s="147"/>
      <c r="J32" s="148"/>
      <c r="K32" s="148"/>
      <c r="L32" s="148"/>
      <c r="M32" s="148"/>
      <c r="N32" s="148"/>
      <c r="O32" s="147"/>
    </row>
    <row r="33" spans="1:15">
      <c r="B33" s="145"/>
      <c r="C33" s="146"/>
      <c r="D33" s="147"/>
      <c r="E33" s="147"/>
      <c r="F33" s="147"/>
      <c r="G33" s="147"/>
      <c r="H33" s="118">
        <f t="shared" si="0"/>
        <v>0</v>
      </c>
      <c r="I33" s="147"/>
      <c r="J33" s="148"/>
      <c r="K33" s="148"/>
      <c r="L33" s="148"/>
      <c r="M33" s="148"/>
      <c r="N33" s="148"/>
      <c r="O33" s="147"/>
    </row>
    <row r="34" spans="1:15">
      <c r="B34" s="145"/>
      <c r="C34" s="146"/>
      <c r="D34" s="147"/>
      <c r="E34" s="147"/>
      <c r="F34" s="147"/>
      <c r="G34" s="147"/>
      <c r="H34" s="118">
        <f t="shared" si="0"/>
        <v>0</v>
      </c>
      <c r="I34" s="147"/>
      <c r="J34" s="148"/>
      <c r="K34" s="148"/>
      <c r="L34" s="148"/>
      <c r="M34" s="148"/>
      <c r="N34" s="148"/>
      <c r="O34" s="147"/>
    </row>
    <row r="35" spans="1:15">
      <c r="B35" s="145"/>
      <c r="C35" s="146"/>
      <c r="D35" s="147"/>
      <c r="E35" s="147"/>
      <c r="F35" s="147"/>
      <c r="G35" s="147"/>
      <c r="H35" s="118">
        <f t="shared" si="0"/>
        <v>0</v>
      </c>
      <c r="I35" s="147"/>
      <c r="J35" s="148"/>
      <c r="K35" s="148"/>
      <c r="L35" s="148"/>
      <c r="M35" s="148"/>
      <c r="N35" s="148"/>
      <c r="O35" s="147"/>
    </row>
    <row r="36" spans="1:15">
      <c r="B36" s="145"/>
      <c r="C36" s="146"/>
      <c r="D36" s="147"/>
      <c r="E36" s="147"/>
      <c r="F36" s="147"/>
      <c r="G36" s="147"/>
      <c r="H36" s="118">
        <f t="shared" si="0"/>
        <v>0</v>
      </c>
      <c r="I36" s="147"/>
      <c r="J36" s="148"/>
      <c r="K36" s="148"/>
      <c r="L36" s="148"/>
      <c r="M36" s="148"/>
      <c r="N36" s="148"/>
      <c r="O36" s="147"/>
    </row>
    <row r="37" spans="1:15">
      <c r="B37" s="145"/>
      <c r="C37" s="146"/>
      <c r="D37" s="147"/>
      <c r="E37" s="147"/>
      <c r="F37" s="147"/>
      <c r="G37" s="147"/>
      <c r="H37" s="118">
        <f t="shared" si="0"/>
        <v>0</v>
      </c>
      <c r="I37" s="147"/>
      <c r="J37" s="148"/>
      <c r="K37" s="148"/>
      <c r="L37" s="148"/>
      <c r="M37" s="148"/>
      <c r="N37" s="148"/>
      <c r="O37" s="147"/>
    </row>
    <row r="38" spans="1:15">
      <c r="B38" s="145"/>
      <c r="C38" s="146"/>
      <c r="D38" s="147"/>
      <c r="E38" s="147"/>
      <c r="F38" s="147"/>
      <c r="G38" s="147"/>
      <c r="H38" s="118">
        <f t="shared" si="0"/>
        <v>0</v>
      </c>
      <c r="I38" s="147"/>
      <c r="J38" s="148"/>
      <c r="K38" s="148"/>
      <c r="L38" s="148"/>
      <c r="M38" s="148"/>
      <c r="N38" s="148"/>
      <c r="O38" s="147"/>
    </row>
    <row r="39" spans="1:15">
      <c r="B39" s="145"/>
      <c r="C39" s="146"/>
      <c r="D39" s="147"/>
      <c r="E39" s="147"/>
      <c r="F39" s="147"/>
      <c r="G39" s="147"/>
      <c r="H39" s="118">
        <f t="shared" si="0"/>
        <v>0</v>
      </c>
      <c r="I39" s="147"/>
      <c r="J39" s="148"/>
      <c r="K39" s="148"/>
      <c r="L39" s="148"/>
      <c r="M39" s="148"/>
      <c r="N39" s="148"/>
      <c r="O39" s="147"/>
    </row>
    <row r="40" spans="1:15">
      <c r="B40" s="145"/>
      <c r="C40" s="146"/>
      <c r="D40" s="147"/>
      <c r="E40" s="147"/>
      <c r="F40" s="147"/>
      <c r="G40" s="147"/>
      <c r="H40" s="118">
        <f t="shared" si="0"/>
        <v>0</v>
      </c>
      <c r="I40" s="147"/>
      <c r="J40" s="148"/>
      <c r="K40" s="148"/>
      <c r="L40" s="148"/>
      <c r="M40" s="148"/>
      <c r="N40" s="148"/>
      <c r="O40" s="147"/>
    </row>
    <row r="41" spans="1:15">
      <c r="B41" s="65" t="s">
        <v>144</v>
      </c>
      <c r="C41" s="64"/>
      <c r="D41" s="95">
        <f>SUM(D21:D40)</f>
        <v>4754</v>
      </c>
      <c r="E41" s="95">
        <f>SUM(E21:E40)</f>
        <v>78161019.334917292</v>
      </c>
      <c r="F41" s="95">
        <f t="shared" ref="F41:O41" si="1">SUM(F21:F40)</f>
        <v>68349</v>
      </c>
      <c r="G41" s="95">
        <f t="shared" si="1"/>
        <v>23815472</v>
      </c>
      <c r="H41" s="95">
        <f t="shared" si="1"/>
        <v>58470.239990294147</v>
      </c>
      <c r="I41" s="66">
        <f t="shared" si="1"/>
        <v>0</v>
      </c>
      <c r="J41" s="96">
        <f t="shared" si="1"/>
        <v>0</v>
      </c>
      <c r="K41" s="96">
        <f t="shared" si="1"/>
        <v>0</v>
      </c>
      <c r="L41" s="96">
        <f t="shared" si="1"/>
        <v>0</v>
      </c>
      <c r="M41" s="96">
        <f t="shared" si="1"/>
        <v>0</v>
      </c>
      <c r="N41" s="96">
        <f t="shared" si="1"/>
        <v>0</v>
      </c>
      <c r="O41" s="66">
        <f t="shared" si="1"/>
        <v>0</v>
      </c>
    </row>
    <row r="42" spans="1:15">
      <c r="B42" s="59"/>
      <c r="M42" s="67"/>
      <c r="N42" s="67" t="s">
        <v>147</v>
      </c>
      <c r="O42" s="68">
        <f>'2. 2013 Continuity Schedule'!CP72</f>
        <v>27572</v>
      </c>
    </row>
    <row r="43" spans="1:15">
      <c r="B43" s="59"/>
      <c r="M43" s="67"/>
      <c r="N43" s="67" t="s">
        <v>148</v>
      </c>
      <c r="O43" s="69">
        <f>O41-O42</f>
        <v>-27572</v>
      </c>
    </row>
    <row r="44" spans="1:15">
      <c r="B44" s="59"/>
    </row>
    <row r="45" spans="1:15">
      <c r="A45" s="279" t="s">
        <v>141</v>
      </c>
      <c r="B45" s="279"/>
      <c r="C45" s="279"/>
      <c r="D45" s="279"/>
      <c r="E45" s="279"/>
      <c r="F45" s="279"/>
      <c r="G45" s="279"/>
      <c r="H45" s="279"/>
    </row>
    <row r="46" spans="1:15" ht="25.5" customHeight="1">
      <c r="A46" s="279"/>
      <c r="B46" s="279"/>
      <c r="C46" s="279"/>
      <c r="D46" s="279"/>
      <c r="E46" s="279"/>
      <c r="F46" s="279"/>
      <c r="G46" s="279"/>
      <c r="H46" s="279"/>
    </row>
    <row r="47" spans="1:15" ht="17.25">
      <c r="A47" s="279" t="s">
        <v>142</v>
      </c>
      <c r="B47" s="279"/>
      <c r="C47" s="279"/>
      <c r="D47" s="279"/>
      <c r="E47" s="279"/>
      <c r="F47" s="279"/>
      <c r="G47" s="279"/>
      <c r="H47" s="279"/>
    </row>
  </sheetData>
  <sheetProtection password="F8BD" sheet="1" objects="1" scenarios="1"/>
  <mergeCells count="17">
    <mergeCell ref="A47:H47"/>
    <mergeCell ref="F19:F20"/>
    <mergeCell ref="E19:E20"/>
    <mergeCell ref="C19:C20"/>
    <mergeCell ref="B19:B20"/>
    <mergeCell ref="G19:G20"/>
    <mergeCell ref="H19:H20"/>
    <mergeCell ref="B16:I17"/>
    <mergeCell ref="D19:D20"/>
    <mergeCell ref="M19:M20"/>
    <mergeCell ref="O19:O20"/>
    <mergeCell ref="A45:H46"/>
    <mergeCell ref="I19:I20"/>
    <mergeCell ref="J19:J20"/>
    <mergeCell ref="K19:K20"/>
    <mergeCell ref="L19:L20"/>
    <mergeCell ref="N19:N20"/>
  </mergeCells>
  <dataValidations count="1">
    <dataValidation type="list" allowBlank="1" showInputMessage="1" showErrorMessage="1" sqref="C21:C40">
      <formula1>"kW, kWh"</formula1>
    </dataValidation>
  </dataValidations>
  <pageMargins left="0.7" right="0.7" top="0.75" bottom="0.75" header="0.3" footer="0.3"/>
  <pageSetup scale="70" orientation="landscape" r:id="rId1"/>
  <drawing r:id="rId2"/>
</worksheet>
</file>

<file path=xl/worksheets/sheet5.xml><?xml version="1.0" encoding="utf-8"?>
<worksheet xmlns="http://schemas.openxmlformats.org/spreadsheetml/2006/main" xmlns:r="http://schemas.openxmlformats.org/officeDocument/2006/relationships">
  <sheetPr codeName="Sheet6"/>
  <dimension ref="A1:Y56"/>
  <sheetViews>
    <sheetView showGridLines="0" topLeftCell="A13" workbookViewId="0">
      <selection activeCell="J61" sqref="J61"/>
    </sheetView>
  </sheetViews>
  <sheetFormatPr defaultRowHeight="12.75"/>
  <cols>
    <col min="1" max="1" width="1.140625" style="59" customWidth="1"/>
    <col min="2" max="2" width="66.28515625" style="59" bestFit="1" customWidth="1"/>
    <col min="3" max="3" width="9.140625" style="59"/>
    <col min="4" max="4" width="14.5703125" style="59" customWidth="1"/>
    <col min="5" max="5" width="14.7109375" style="59" customWidth="1"/>
    <col min="6" max="25" width="24.140625" style="59" customWidth="1"/>
    <col min="26" max="16384" width="9.140625" style="59"/>
  </cols>
  <sheetData>
    <row r="1" spans="2:25" ht="143.25" customHeight="1"/>
    <row r="4" spans="2:25" ht="39" customHeight="1">
      <c r="D4" s="71" t="s">
        <v>162</v>
      </c>
      <c r="E4" s="70" t="s">
        <v>155</v>
      </c>
      <c r="F4" s="71" t="str">
        <f>IF(LEN(TRIM('4. Billing Determinants'!$B21))=0, "", '4. Billing Determinants'!$B21)</f>
        <v>Residential</v>
      </c>
      <c r="G4" s="71" t="str">
        <f>IF(LEN(TRIM('4. Billing Determinants'!$B22))=0, "", '4. Billing Determinants'!$B22)</f>
        <v>General Service Less Than 50 kW</v>
      </c>
      <c r="H4" s="71" t="str">
        <f>IF(LEN(TRIM('4. Billing Determinants'!$B23))=0, "", '4. Billing Determinants'!$B23)</f>
        <v>General Service 50 to 4,999 kW</v>
      </c>
      <c r="I4" s="71" t="str">
        <f>IF(LEN(TRIM('4. Billing Determinants'!$B24))=0, "", '4. Billing Determinants'!$B24)</f>
        <v>Unmetered Scattered Load</v>
      </c>
      <c r="J4" s="71" t="str">
        <f>IF(LEN(TRIM('4. Billing Determinants'!$B25))=0, "", '4. Billing Determinants'!$B25)</f>
        <v>Street Lighting</v>
      </c>
      <c r="K4" s="71" t="str">
        <f>IF(LEN(TRIM('4. Billing Determinants'!$B26))=0, "", '4. Billing Determinants'!$B26)</f>
        <v/>
      </c>
      <c r="L4" s="71" t="str">
        <f>IF(LEN(TRIM('4. Billing Determinants'!$B27))=0, "", '4. Billing Determinants'!$B27)</f>
        <v/>
      </c>
      <c r="M4" s="71" t="str">
        <f>IF(LEN(TRIM('4. Billing Determinants'!$B28))=0, "", '4. Billing Determinants'!$B28)</f>
        <v/>
      </c>
      <c r="N4" s="71" t="str">
        <f>IF(LEN(TRIM('4. Billing Determinants'!$B29))=0, "", '4. Billing Determinants'!$B29)</f>
        <v/>
      </c>
      <c r="O4" s="71" t="str">
        <f>IF(LEN(TRIM('4. Billing Determinants'!$B30))=0, "", '4. Billing Determinants'!$B30)</f>
        <v/>
      </c>
      <c r="P4" s="71" t="str">
        <f>IF(LEN(TRIM('4. Billing Determinants'!$B31))=0, "", '4. Billing Determinants'!$B31)</f>
        <v/>
      </c>
      <c r="Q4" s="71" t="str">
        <f>IF(LEN(TRIM('4. Billing Determinants'!$B32))=0, "", '4. Billing Determinants'!$B32)</f>
        <v/>
      </c>
      <c r="R4" s="71" t="str">
        <f>IF(LEN(TRIM('4. Billing Determinants'!$B33))=0, "", '4. Billing Determinants'!$B33)</f>
        <v/>
      </c>
      <c r="S4" s="71" t="str">
        <f>IF(LEN(TRIM('4. Billing Determinants'!$B34))=0, "", '4. Billing Determinants'!$B34)</f>
        <v/>
      </c>
      <c r="T4" s="71" t="str">
        <f>IF(LEN(TRIM('4. Billing Determinants'!$B35))=0, "", '4. Billing Determinants'!$B35)</f>
        <v/>
      </c>
      <c r="U4" s="71" t="str">
        <f>IF(LEN(TRIM('4. Billing Determinants'!$B36))=0, "", '4. Billing Determinants'!$B36)</f>
        <v/>
      </c>
      <c r="V4" s="71" t="str">
        <f>IF(LEN(TRIM('4. Billing Determinants'!$B37))=0, "", '4. Billing Determinants'!$B37)</f>
        <v/>
      </c>
      <c r="W4" s="71" t="str">
        <f>IF(LEN(TRIM('4. Billing Determinants'!$B38))=0, "", '4. Billing Determinants'!$B38)</f>
        <v/>
      </c>
      <c r="X4" s="71" t="str">
        <f>IF(LEN(TRIM('4. Billing Determinants'!$B39))=0, "", '4. Billing Determinants'!$B39)</f>
        <v/>
      </c>
      <c r="Y4" s="71" t="str">
        <f>IF(LEN(TRIM('4. Billing Determinants'!$B40))=0, "", '4. Billing Determinants'!$B40)</f>
        <v/>
      </c>
    </row>
    <row r="5" spans="2:25">
      <c r="B5" s="72" t="s">
        <v>62</v>
      </c>
      <c r="C5" s="73">
        <v>1550</v>
      </c>
      <c r="D5" s="74">
        <f>'2. 2013 Continuity Schedule'!CP24</f>
        <v>0</v>
      </c>
      <c r="E5" s="143"/>
      <c r="F5" s="74">
        <f>IFERROR(IF(F$4="",0,IF($E5="kWh",VLOOKUP(F$4,'4. Billing Determinants'!$B$19:$O$41,4,0)/'4. Billing Determinants'!$E$41*$D5,IF($E5="kW",VLOOKUP(F$4,'4. Billing Determinants'!$B$19:$O$41,5,0)/'4. Billing Determinants'!$F$41*$D5,IF($E5="Non-RPP kWh",VLOOKUP(F$4,'4. Billing Determinants'!$B$19:$O$41,6,0)/'4. Billing Determinants'!$G$41*$D5,IF($E5="Distribution Rev.",VLOOKUP(F$4,'4. Billing Determinants'!$B$19:$O$41,8,0)/'4. Billing Determinants'!$I$41*$D5, VLOOKUP(F$4,'4. Billing Determinants'!$B$19:$O$41,3,0)/'4. Billing Determinants'!$D$41*$D5))))),0)</f>
        <v>0</v>
      </c>
      <c r="G5" s="74">
        <f>IFERROR(IF(G$4="",0,IF($E5="kWh",VLOOKUP(G$4,'4. Billing Determinants'!$B$19:$O$41,4,0)/'4. Billing Determinants'!$E$41*$D5,IF($E5="kW",VLOOKUP(G$4,'4. Billing Determinants'!$B$19:$O$41,5,0)/'4. Billing Determinants'!$F$41*$D5,IF($E5="Non-RPP kWh",VLOOKUP(G$4,'4. Billing Determinants'!$B$19:$O$41,6,0)/'4. Billing Determinants'!$G$41*$D5,IF($E5="Distribution Rev.",VLOOKUP(G$4,'4. Billing Determinants'!$B$19:$O$41,8,0)/'4. Billing Determinants'!$I$41*$D5, VLOOKUP(G$4,'4. Billing Determinants'!$B$19:$O$41,3,0)/'4. Billing Determinants'!$D$41*$D5))))),0)</f>
        <v>0</v>
      </c>
      <c r="H5" s="74">
        <f>IFERROR(IF(H$4="",0,IF($E5="kWh",VLOOKUP(H$4,'4. Billing Determinants'!$B$19:$O$41,4,0)/'4. Billing Determinants'!$E$41*$D5,IF($E5="kW",VLOOKUP(H$4,'4. Billing Determinants'!$B$19:$O$41,5,0)/'4. Billing Determinants'!$F$41*$D5,IF($E5="Non-RPP kWh",VLOOKUP(H$4,'4. Billing Determinants'!$B$19:$O$41,6,0)/'4. Billing Determinants'!$G$41*$D5,IF($E5="Distribution Rev.",VLOOKUP(H$4,'4. Billing Determinants'!$B$19:$O$41,8,0)/'4. Billing Determinants'!$I$41*$D5, VLOOKUP(H$4,'4. Billing Determinants'!$B$19:$O$41,3,0)/'4. Billing Determinants'!$D$41*$D5))))),0)</f>
        <v>0</v>
      </c>
      <c r="I5" s="74">
        <f>IFERROR(IF(I$4="",0,IF($E5="kWh",VLOOKUP(I$4,'4. Billing Determinants'!$B$19:$O$41,4,0)/'4. Billing Determinants'!$E$41*$D5,IF($E5="kW",VLOOKUP(I$4,'4. Billing Determinants'!$B$19:$O$41,5,0)/'4. Billing Determinants'!$F$41*$D5,IF($E5="Non-RPP kWh",VLOOKUP(I$4,'4. Billing Determinants'!$B$19:$O$41,6,0)/'4. Billing Determinants'!$G$41*$D5,IF($E5="Distribution Rev.",VLOOKUP(I$4,'4. Billing Determinants'!$B$19:$O$41,8,0)/'4. Billing Determinants'!$I$41*$D5, VLOOKUP(I$4,'4. Billing Determinants'!$B$19:$O$41,3,0)/'4. Billing Determinants'!$D$41*$D5))))),0)</f>
        <v>0</v>
      </c>
      <c r="J5" s="74">
        <f>IFERROR(IF(J$4="",0,IF($E5="kWh",VLOOKUP(J$4,'4. Billing Determinants'!$B$19:$O$41,4,0)/'4. Billing Determinants'!$E$41*$D5,IF($E5="kW",VLOOKUP(J$4,'4. Billing Determinants'!$B$19:$O$41,5,0)/'4. Billing Determinants'!$F$41*$D5,IF($E5="Non-RPP kWh",VLOOKUP(J$4,'4. Billing Determinants'!$B$19:$O$41,6,0)/'4. Billing Determinants'!$G$41*$D5,IF($E5="Distribution Rev.",VLOOKUP(J$4,'4. Billing Determinants'!$B$19:$O$41,8,0)/'4. Billing Determinants'!$I$41*$D5, VLOOKUP(J$4,'4. Billing Determinants'!$B$19:$O$41,3,0)/'4. Billing Determinants'!$D$41*$D5))))),0)</f>
        <v>0</v>
      </c>
      <c r="K5" s="74">
        <f>IFERROR(IF(K$4="",0,IF($E5="kWh",VLOOKUP(K$4,'4. Billing Determinants'!$B$19:$O$41,4,0)/'4. Billing Determinants'!$E$41*$D5,IF($E5="kW",VLOOKUP(K$4,'4. Billing Determinants'!$B$19:$O$41,5,0)/'4. Billing Determinants'!$F$41*$D5,IF($E5="Non-RPP kWh",VLOOKUP(K$4,'4. Billing Determinants'!$B$19:$O$41,6,0)/'4. Billing Determinants'!$G$41*$D5,IF($E5="Distribution Rev.",VLOOKUP(K$4,'4. Billing Determinants'!$B$19:$O$41,8,0)/'4. Billing Determinants'!$I$41*$D5, VLOOKUP(K$4,'4. Billing Determinants'!$B$19:$O$41,3,0)/'4. Billing Determinants'!$D$41*$D5))))),0)</f>
        <v>0</v>
      </c>
      <c r="L5" s="74">
        <f>IFERROR(IF(L$4="",0,IF($E5="kWh",VLOOKUP(L$4,'4. Billing Determinants'!$B$19:$O$41,4,0)/'4. Billing Determinants'!$E$41*$D5,IF($E5="kW",VLOOKUP(L$4,'4. Billing Determinants'!$B$19:$O$41,5,0)/'4. Billing Determinants'!$F$41*$D5,IF($E5="Non-RPP kWh",VLOOKUP(L$4,'4. Billing Determinants'!$B$19:$O$41,6,0)/'4. Billing Determinants'!$G$41*$D5,IF($E5="Distribution Rev.",VLOOKUP(L$4,'4. Billing Determinants'!$B$19:$O$41,8,0)/'4. Billing Determinants'!$I$41*$D5, VLOOKUP(L$4,'4. Billing Determinants'!$B$19:$O$41,3,0)/'4. Billing Determinants'!$D$41*$D5))))),0)</f>
        <v>0</v>
      </c>
      <c r="M5" s="74">
        <f>IFERROR(IF(M$4="",0,IF($E5="kWh",VLOOKUP(M$4,'4. Billing Determinants'!$B$19:$O$41,4,0)/'4. Billing Determinants'!$E$41*$D5,IF($E5="kW",VLOOKUP(M$4,'4. Billing Determinants'!$B$19:$O$41,5,0)/'4. Billing Determinants'!$F$41*$D5,IF($E5="Non-RPP kWh",VLOOKUP(M$4,'4. Billing Determinants'!$B$19:$O$41,6,0)/'4. Billing Determinants'!$G$41*$D5,IF($E5="Distribution Rev.",VLOOKUP(M$4,'4. Billing Determinants'!$B$19:$O$41,8,0)/'4. Billing Determinants'!$I$41*$D5, VLOOKUP(M$4,'4. Billing Determinants'!$B$19:$O$41,3,0)/'4. Billing Determinants'!$D$41*$D5))))),0)</f>
        <v>0</v>
      </c>
      <c r="N5" s="74">
        <f>IFERROR(IF(N$4="",0,IF($E5="kWh",VLOOKUP(N$4,'4. Billing Determinants'!$B$19:$O$41,4,0)/'4. Billing Determinants'!$E$41*$D5,IF($E5="kW",VLOOKUP(N$4,'4. Billing Determinants'!$B$19:$O$41,5,0)/'4. Billing Determinants'!$F$41*$D5,IF($E5="Non-RPP kWh",VLOOKUP(N$4,'4. Billing Determinants'!$B$19:$O$41,6,0)/'4. Billing Determinants'!$G$41*$D5,IF($E5="Distribution Rev.",VLOOKUP(N$4,'4. Billing Determinants'!$B$19:$O$41,8,0)/'4. Billing Determinants'!$I$41*$D5, VLOOKUP(N$4,'4. Billing Determinants'!$B$19:$O$41,3,0)/'4. Billing Determinants'!$D$41*$D5))))),0)</f>
        <v>0</v>
      </c>
      <c r="O5" s="74">
        <f>IFERROR(IF(O$4="",0,IF($E5="kWh",VLOOKUP(O$4,'4. Billing Determinants'!$B$19:$O$41,4,0)/'4. Billing Determinants'!$E$41*$D5,IF($E5="kW",VLOOKUP(O$4,'4. Billing Determinants'!$B$19:$O$41,5,0)/'4. Billing Determinants'!$F$41*$D5,IF($E5="Non-RPP kWh",VLOOKUP(O$4,'4. Billing Determinants'!$B$19:$O$41,6,0)/'4. Billing Determinants'!$G$41*$D5,IF($E5="Distribution Rev.",VLOOKUP(O$4,'4. Billing Determinants'!$B$19:$O$41,8,0)/'4. Billing Determinants'!$I$41*$D5, VLOOKUP(O$4,'4. Billing Determinants'!$B$19:$O$41,3,0)/'4. Billing Determinants'!$D$41*$D5))))),0)</f>
        <v>0</v>
      </c>
      <c r="P5" s="74">
        <f>IFERROR(IF(P$4="",0,IF($E5="kWh",VLOOKUP(P$4,'4. Billing Determinants'!$B$19:$O$41,4,0)/'4. Billing Determinants'!$E$41*$D5,IF($E5="kW",VLOOKUP(P$4,'4. Billing Determinants'!$B$19:$O$41,5,0)/'4. Billing Determinants'!$F$41*$D5,IF($E5="Non-RPP kWh",VLOOKUP(P$4,'4. Billing Determinants'!$B$19:$O$41,6,0)/'4. Billing Determinants'!$G$41*$D5,IF($E5="Distribution Rev.",VLOOKUP(P$4,'4. Billing Determinants'!$B$19:$O$41,8,0)/'4. Billing Determinants'!$I$41*$D5, VLOOKUP(P$4,'4. Billing Determinants'!$B$19:$O$41,3,0)/'4. Billing Determinants'!$D$41*$D5))))),0)</f>
        <v>0</v>
      </c>
      <c r="Q5" s="74">
        <f>IFERROR(IF(Q$4="",0,IF($E5="kWh",VLOOKUP(Q$4,'4. Billing Determinants'!$B$19:$O$41,4,0)/'4. Billing Determinants'!$E$41*$D5,IF($E5="kW",VLOOKUP(Q$4,'4. Billing Determinants'!$B$19:$O$41,5,0)/'4. Billing Determinants'!$F$41*$D5,IF($E5="Non-RPP kWh",VLOOKUP(Q$4,'4. Billing Determinants'!$B$19:$O$41,6,0)/'4. Billing Determinants'!$G$41*$D5,IF($E5="Distribution Rev.",VLOOKUP(Q$4,'4. Billing Determinants'!$B$19:$O$41,8,0)/'4. Billing Determinants'!$I$41*$D5, VLOOKUP(Q$4,'4. Billing Determinants'!$B$19:$O$41,3,0)/'4. Billing Determinants'!$D$41*$D5))))),0)</f>
        <v>0</v>
      </c>
      <c r="R5" s="74">
        <f>IFERROR(IF(R$4="",0,IF($E5="kWh",VLOOKUP(R$4,'4. Billing Determinants'!$B$19:$O$41,4,0)/'4. Billing Determinants'!$E$41*$D5,IF($E5="kW",VLOOKUP(R$4,'4. Billing Determinants'!$B$19:$O$41,5,0)/'4. Billing Determinants'!$F$41*$D5,IF($E5="Non-RPP kWh",VLOOKUP(R$4,'4. Billing Determinants'!$B$19:$O$41,6,0)/'4. Billing Determinants'!$G$41*$D5,IF($E5="Distribution Rev.",VLOOKUP(R$4,'4. Billing Determinants'!$B$19:$O$41,8,0)/'4. Billing Determinants'!$I$41*$D5, VLOOKUP(R$4,'4. Billing Determinants'!$B$19:$O$41,3,0)/'4. Billing Determinants'!$D$41*$D5))))),0)</f>
        <v>0</v>
      </c>
      <c r="S5" s="74">
        <f>IFERROR(IF(S$4="",0,IF($E5="kWh",VLOOKUP(S$4,'4. Billing Determinants'!$B$19:$O$41,4,0)/'4. Billing Determinants'!$E$41*$D5,IF($E5="kW",VLOOKUP(S$4,'4. Billing Determinants'!$B$19:$O$41,5,0)/'4. Billing Determinants'!$F$41*$D5,IF($E5="Non-RPP kWh",VLOOKUP(S$4,'4. Billing Determinants'!$B$19:$O$41,6,0)/'4. Billing Determinants'!$G$41*$D5,IF($E5="Distribution Rev.",VLOOKUP(S$4,'4. Billing Determinants'!$B$19:$O$41,8,0)/'4. Billing Determinants'!$I$41*$D5, VLOOKUP(S$4,'4. Billing Determinants'!$B$19:$O$41,3,0)/'4. Billing Determinants'!$D$41*$D5))))),0)</f>
        <v>0</v>
      </c>
      <c r="T5" s="74">
        <f>IFERROR(IF(T$4="",0,IF($E5="kWh",VLOOKUP(T$4,'4. Billing Determinants'!$B$19:$O$41,4,0)/'4. Billing Determinants'!$E$41*$D5,IF($E5="kW",VLOOKUP(T$4,'4. Billing Determinants'!$B$19:$O$41,5,0)/'4. Billing Determinants'!$F$41*$D5,IF($E5="Non-RPP kWh",VLOOKUP(T$4,'4. Billing Determinants'!$B$19:$O$41,6,0)/'4. Billing Determinants'!$G$41*$D5,IF($E5="Distribution Rev.",VLOOKUP(T$4,'4. Billing Determinants'!$B$19:$O$41,8,0)/'4. Billing Determinants'!$I$41*$D5, VLOOKUP(T$4,'4. Billing Determinants'!$B$19:$O$41,3,0)/'4. Billing Determinants'!$D$41*$D5))))),0)</f>
        <v>0</v>
      </c>
      <c r="U5" s="74">
        <f>IFERROR(IF(U$4="",0,IF($E5="kWh",VLOOKUP(U$4,'4. Billing Determinants'!$B$19:$O$41,4,0)/'4. Billing Determinants'!$E$41*$D5,IF($E5="kW",VLOOKUP(U$4,'4. Billing Determinants'!$B$19:$O$41,5,0)/'4. Billing Determinants'!$F$41*$D5,IF($E5="Non-RPP kWh",VLOOKUP(U$4,'4. Billing Determinants'!$B$19:$O$41,6,0)/'4. Billing Determinants'!$G$41*$D5,IF($E5="Distribution Rev.",VLOOKUP(U$4,'4. Billing Determinants'!$B$19:$O$41,8,0)/'4. Billing Determinants'!$I$41*$D5, VLOOKUP(U$4,'4. Billing Determinants'!$B$19:$O$41,3,0)/'4. Billing Determinants'!$D$41*$D5))))),0)</f>
        <v>0</v>
      </c>
      <c r="V5" s="74">
        <f>IFERROR(IF(V$4="",0,IF($E5="kWh",VLOOKUP(V$4,'4. Billing Determinants'!$B$19:$O$41,4,0)/'4. Billing Determinants'!$E$41*$D5,IF($E5="kW",VLOOKUP(V$4,'4. Billing Determinants'!$B$19:$O$41,5,0)/'4. Billing Determinants'!$F$41*$D5,IF($E5="Non-RPP kWh",VLOOKUP(V$4,'4. Billing Determinants'!$B$19:$O$41,6,0)/'4. Billing Determinants'!$G$41*$D5,IF($E5="Distribution Rev.",VLOOKUP(V$4,'4. Billing Determinants'!$B$19:$O$41,8,0)/'4. Billing Determinants'!$I$41*$D5, VLOOKUP(V$4,'4. Billing Determinants'!$B$19:$O$41,3,0)/'4. Billing Determinants'!$D$41*$D5))))),0)</f>
        <v>0</v>
      </c>
      <c r="W5" s="74">
        <f>IFERROR(IF(W$4="",0,IF($E5="kWh",VLOOKUP(W$4,'4. Billing Determinants'!$B$19:$O$41,4,0)/'4. Billing Determinants'!$E$41*$D5,IF($E5="kW",VLOOKUP(W$4,'4. Billing Determinants'!$B$19:$O$41,5,0)/'4. Billing Determinants'!$F$41*$D5,IF($E5="Non-RPP kWh",VLOOKUP(W$4,'4. Billing Determinants'!$B$19:$O$41,6,0)/'4. Billing Determinants'!$G$41*$D5,IF($E5="Distribution Rev.",VLOOKUP(W$4,'4. Billing Determinants'!$B$19:$O$41,8,0)/'4. Billing Determinants'!$I$41*$D5, VLOOKUP(W$4,'4. Billing Determinants'!$B$19:$O$41,3,0)/'4. Billing Determinants'!$D$41*$D5))))),0)</f>
        <v>0</v>
      </c>
      <c r="X5" s="74">
        <f>IFERROR(IF(X$4="",0,IF($E5="kWh",VLOOKUP(X$4,'4. Billing Determinants'!$B$19:$O$41,4,0)/'4. Billing Determinants'!$E$41*$D5,IF($E5="kW",VLOOKUP(X$4,'4. Billing Determinants'!$B$19:$O$41,5,0)/'4. Billing Determinants'!$F$41*$D5,IF($E5="Non-RPP kWh",VLOOKUP(X$4,'4. Billing Determinants'!$B$19:$O$41,6,0)/'4. Billing Determinants'!$G$41*$D5,IF($E5="Distribution Rev.",VLOOKUP(X$4,'4. Billing Determinants'!$B$19:$O$41,8,0)/'4. Billing Determinants'!$I$41*$D5, VLOOKUP(X$4,'4. Billing Determinants'!$B$19:$O$41,3,0)/'4. Billing Determinants'!$D$41*$D5))))),0)</f>
        <v>0</v>
      </c>
      <c r="Y5" s="74">
        <f>IFERROR(IF(Y$4="",0,IF($E5="kWh",VLOOKUP(Y$4,'4. Billing Determinants'!$B$19:$O$41,4,0)/'4. Billing Determinants'!$E$41*$D5,IF($E5="kW",VLOOKUP(Y$4,'4. Billing Determinants'!$B$19:$O$41,5,0)/'4. Billing Determinants'!$F$41*$D5,IF($E5="Non-RPP kWh",VLOOKUP(Y$4,'4. Billing Determinants'!$B$19:$O$41,6,0)/'4. Billing Determinants'!$G$41*$D5,IF($E5="Distribution Rev.",VLOOKUP(Y$4,'4. Billing Determinants'!$B$19:$O$41,8,0)/'4. Billing Determinants'!$I$41*$D5, VLOOKUP(Y$4,'4. Billing Determinants'!$B$19:$O$41,3,0)/'4. Billing Determinants'!$D$41*$D5))))),0)</f>
        <v>0</v>
      </c>
    </row>
    <row r="6" spans="2:25">
      <c r="B6" s="75" t="s">
        <v>1</v>
      </c>
      <c r="C6" s="73">
        <v>1580</v>
      </c>
      <c r="D6" s="74">
        <f>'2. 2013 Continuity Schedule'!CP25</f>
        <v>-99296.829999999987</v>
      </c>
      <c r="E6" s="143" t="s">
        <v>306</v>
      </c>
      <c r="F6" s="74">
        <f>IFERROR(IF(F$4="",0,IF($E6="kWh",VLOOKUP(F$4,'4. Billing Determinants'!$B$19:$O$41,4,0)/'4. Billing Determinants'!$E$41*$D6,IF($E6="kW",VLOOKUP(F$4,'4. Billing Determinants'!$B$19:$O$41,5,0)/'4. Billing Determinants'!$F$41*$D6,IF($E6="Non-RPP kWh",VLOOKUP(F$4,'4. Billing Determinants'!$B$19:$O$41,6,0)/'4. Billing Determinants'!$G$41*$D6,IF($E6="Distribution Rev.",VLOOKUP(F$4,'4. Billing Determinants'!$B$19:$O$41,8,0)/'4. Billing Determinants'!$I$41*$D6, VLOOKUP(F$4,'4. Billing Determinants'!$B$19:$O$41,3,0)/'4. Billing Determinants'!$D$41*$D6))))),0)</f>
        <v>-47960.045355145572</v>
      </c>
      <c r="G6" s="74">
        <f>IFERROR(IF(G$4="",0,IF($E6="kWh",VLOOKUP(G$4,'4. Billing Determinants'!$B$19:$O$41,4,0)/'4. Billing Determinants'!$E$41*$D6,IF($E6="kW",VLOOKUP(G$4,'4. Billing Determinants'!$B$19:$O$41,5,0)/'4. Billing Determinants'!$F$41*$D6,IF($E6="Non-RPP kWh",VLOOKUP(G$4,'4. Billing Determinants'!$B$19:$O$41,6,0)/'4. Billing Determinants'!$G$41*$D6,IF($E6="Distribution Rev.",VLOOKUP(G$4,'4. Billing Determinants'!$B$19:$O$41,8,0)/'4. Billing Determinants'!$I$41*$D6, VLOOKUP(G$4,'4. Billing Determinants'!$B$19:$O$41,3,0)/'4. Billing Determinants'!$D$41*$D6))))),0)</f>
        <v>-17300.086054144376</v>
      </c>
      <c r="H6" s="74">
        <f>IFERROR(IF(H$4="",0,IF($E6="kWh",VLOOKUP(H$4,'4. Billing Determinants'!$B$19:$O$41,4,0)/'4. Billing Determinants'!$E$41*$D6,IF($E6="kW",VLOOKUP(H$4,'4. Billing Determinants'!$B$19:$O$41,5,0)/'4. Billing Determinants'!$F$41*$D6,IF($E6="Non-RPP kWh",VLOOKUP(H$4,'4. Billing Determinants'!$B$19:$O$41,6,0)/'4. Billing Determinants'!$G$41*$D6,IF($E6="Distribution Rev.",VLOOKUP(H$4,'4. Billing Determinants'!$B$19:$O$41,8,0)/'4. Billing Determinants'!$I$41*$D6, VLOOKUP(H$4,'4. Billing Determinants'!$B$19:$O$41,3,0)/'4. Billing Determinants'!$D$41*$D6))))),0)</f>
        <v>-33508.842967545985</v>
      </c>
      <c r="I6" s="74">
        <f>IFERROR(IF(I$4="",0,IF($E6="kWh",VLOOKUP(I$4,'4. Billing Determinants'!$B$19:$O$41,4,0)/'4. Billing Determinants'!$E$41*$D6,IF($E6="kW",VLOOKUP(I$4,'4. Billing Determinants'!$B$19:$O$41,5,0)/'4. Billing Determinants'!$F$41*$D6,IF($E6="Non-RPP kWh",VLOOKUP(I$4,'4. Billing Determinants'!$B$19:$O$41,6,0)/'4. Billing Determinants'!$G$41*$D6,IF($E6="Distribution Rev.",VLOOKUP(I$4,'4. Billing Determinants'!$B$19:$O$41,8,0)/'4. Billing Determinants'!$I$41*$D6, VLOOKUP(I$4,'4. Billing Determinants'!$B$19:$O$41,3,0)/'4. Billing Determinants'!$D$41*$D6))))),0)</f>
        <v>-61.681126105865175</v>
      </c>
      <c r="J6" s="74">
        <f>IFERROR(IF(J$4="",0,IF($E6="kWh",VLOOKUP(J$4,'4. Billing Determinants'!$B$19:$O$41,4,0)/'4. Billing Determinants'!$E$41*$D6,IF($E6="kW",VLOOKUP(J$4,'4. Billing Determinants'!$B$19:$O$41,5,0)/'4. Billing Determinants'!$F$41*$D6,IF($E6="Non-RPP kWh",VLOOKUP(J$4,'4. Billing Determinants'!$B$19:$O$41,6,0)/'4. Billing Determinants'!$G$41*$D6,IF($E6="Distribution Rev.",VLOOKUP(J$4,'4. Billing Determinants'!$B$19:$O$41,8,0)/'4. Billing Determinants'!$I$41*$D6, VLOOKUP(J$4,'4. Billing Determinants'!$B$19:$O$41,3,0)/'4. Billing Determinants'!$D$41*$D6))))),0)</f>
        <v>-466.17449705818314</v>
      </c>
      <c r="K6" s="74">
        <f>IFERROR(IF(K$4="",0,IF($E6="kWh",VLOOKUP(K$4,'4. Billing Determinants'!$B$19:$O$41,4,0)/'4. Billing Determinants'!$E$41*$D6,IF($E6="kW",VLOOKUP(K$4,'4. Billing Determinants'!$B$19:$O$41,5,0)/'4. Billing Determinants'!$F$41*$D6,IF($E6="Non-RPP kWh",VLOOKUP(K$4,'4. Billing Determinants'!$B$19:$O$41,6,0)/'4. Billing Determinants'!$G$41*$D6,IF($E6="Distribution Rev.",VLOOKUP(K$4,'4. Billing Determinants'!$B$19:$O$41,8,0)/'4. Billing Determinants'!$I$41*$D6, VLOOKUP(K$4,'4. Billing Determinants'!$B$19:$O$41,3,0)/'4. Billing Determinants'!$D$41*$D6))))),0)</f>
        <v>0</v>
      </c>
      <c r="L6" s="74">
        <f>IFERROR(IF(L$4="",0,IF($E6="kWh",VLOOKUP(L$4,'4. Billing Determinants'!$B$19:$O$41,4,0)/'4. Billing Determinants'!$E$41*$D6,IF($E6="kW",VLOOKUP(L$4,'4. Billing Determinants'!$B$19:$O$41,5,0)/'4. Billing Determinants'!$F$41*$D6,IF($E6="Non-RPP kWh",VLOOKUP(L$4,'4. Billing Determinants'!$B$19:$O$41,6,0)/'4. Billing Determinants'!$G$41*$D6,IF($E6="Distribution Rev.",VLOOKUP(L$4,'4. Billing Determinants'!$B$19:$O$41,8,0)/'4. Billing Determinants'!$I$41*$D6, VLOOKUP(L$4,'4. Billing Determinants'!$B$19:$O$41,3,0)/'4. Billing Determinants'!$D$41*$D6))))),0)</f>
        <v>0</v>
      </c>
      <c r="M6" s="74">
        <f>IFERROR(IF(M$4="",0,IF($E6="kWh",VLOOKUP(M$4,'4. Billing Determinants'!$B$19:$O$41,4,0)/'4. Billing Determinants'!$E$41*$D6,IF($E6="kW",VLOOKUP(M$4,'4. Billing Determinants'!$B$19:$O$41,5,0)/'4. Billing Determinants'!$F$41*$D6,IF($E6="Non-RPP kWh",VLOOKUP(M$4,'4. Billing Determinants'!$B$19:$O$41,6,0)/'4. Billing Determinants'!$G$41*$D6,IF($E6="Distribution Rev.",VLOOKUP(M$4,'4. Billing Determinants'!$B$19:$O$41,8,0)/'4. Billing Determinants'!$I$41*$D6, VLOOKUP(M$4,'4. Billing Determinants'!$B$19:$O$41,3,0)/'4. Billing Determinants'!$D$41*$D6))))),0)</f>
        <v>0</v>
      </c>
      <c r="N6" s="74">
        <f>IFERROR(IF(N$4="",0,IF($E6="kWh",VLOOKUP(N$4,'4. Billing Determinants'!$B$19:$O$41,4,0)/'4. Billing Determinants'!$E$41*$D6,IF($E6="kW",VLOOKUP(N$4,'4. Billing Determinants'!$B$19:$O$41,5,0)/'4. Billing Determinants'!$F$41*$D6,IF($E6="Non-RPP kWh",VLOOKUP(N$4,'4. Billing Determinants'!$B$19:$O$41,6,0)/'4. Billing Determinants'!$G$41*$D6,IF($E6="Distribution Rev.",VLOOKUP(N$4,'4. Billing Determinants'!$B$19:$O$41,8,0)/'4. Billing Determinants'!$I$41*$D6, VLOOKUP(N$4,'4. Billing Determinants'!$B$19:$O$41,3,0)/'4. Billing Determinants'!$D$41*$D6))))),0)</f>
        <v>0</v>
      </c>
      <c r="O6" s="74">
        <f>IFERROR(IF(O$4="",0,IF($E6="kWh",VLOOKUP(O$4,'4. Billing Determinants'!$B$19:$O$41,4,0)/'4. Billing Determinants'!$E$41*$D6,IF($E6="kW",VLOOKUP(O$4,'4. Billing Determinants'!$B$19:$O$41,5,0)/'4. Billing Determinants'!$F$41*$D6,IF($E6="Non-RPP kWh",VLOOKUP(O$4,'4. Billing Determinants'!$B$19:$O$41,6,0)/'4. Billing Determinants'!$G$41*$D6,IF($E6="Distribution Rev.",VLOOKUP(O$4,'4. Billing Determinants'!$B$19:$O$41,8,0)/'4. Billing Determinants'!$I$41*$D6, VLOOKUP(O$4,'4. Billing Determinants'!$B$19:$O$41,3,0)/'4. Billing Determinants'!$D$41*$D6))))),0)</f>
        <v>0</v>
      </c>
      <c r="P6" s="74">
        <f>IFERROR(IF(P$4="",0,IF($E6="kWh",VLOOKUP(P$4,'4. Billing Determinants'!$B$19:$O$41,4,0)/'4. Billing Determinants'!$E$41*$D6,IF($E6="kW",VLOOKUP(P$4,'4. Billing Determinants'!$B$19:$O$41,5,0)/'4. Billing Determinants'!$F$41*$D6,IF($E6="Non-RPP kWh",VLOOKUP(P$4,'4. Billing Determinants'!$B$19:$O$41,6,0)/'4. Billing Determinants'!$G$41*$D6,IF($E6="Distribution Rev.",VLOOKUP(P$4,'4. Billing Determinants'!$B$19:$O$41,8,0)/'4. Billing Determinants'!$I$41*$D6, VLOOKUP(P$4,'4. Billing Determinants'!$B$19:$O$41,3,0)/'4. Billing Determinants'!$D$41*$D6))))),0)</f>
        <v>0</v>
      </c>
      <c r="Q6" s="74">
        <f>IFERROR(IF(Q$4="",0,IF($E6="kWh",VLOOKUP(Q$4,'4. Billing Determinants'!$B$19:$O$41,4,0)/'4. Billing Determinants'!$E$41*$D6,IF($E6="kW",VLOOKUP(Q$4,'4. Billing Determinants'!$B$19:$O$41,5,0)/'4. Billing Determinants'!$F$41*$D6,IF($E6="Non-RPP kWh",VLOOKUP(Q$4,'4. Billing Determinants'!$B$19:$O$41,6,0)/'4. Billing Determinants'!$G$41*$D6,IF($E6="Distribution Rev.",VLOOKUP(Q$4,'4. Billing Determinants'!$B$19:$O$41,8,0)/'4. Billing Determinants'!$I$41*$D6, VLOOKUP(Q$4,'4. Billing Determinants'!$B$19:$O$41,3,0)/'4. Billing Determinants'!$D$41*$D6))))),0)</f>
        <v>0</v>
      </c>
      <c r="R6" s="74">
        <f>IFERROR(IF(R$4="",0,IF($E6="kWh",VLOOKUP(R$4,'4. Billing Determinants'!$B$19:$O$41,4,0)/'4. Billing Determinants'!$E$41*$D6,IF($E6="kW",VLOOKUP(R$4,'4. Billing Determinants'!$B$19:$O$41,5,0)/'4. Billing Determinants'!$F$41*$D6,IF($E6="Non-RPP kWh",VLOOKUP(R$4,'4. Billing Determinants'!$B$19:$O$41,6,0)/'4. Billing Determinants'!$G$41*$D6,IF($E6="Distribution Rev.",VLOOKUP(R$4,'4. Billing Determinants'!$B$19:$O$41,8,0)/'4. Billing Determinants'!$I$41*$D6, VLOOKUP(R$4,'4. Billing Determinants'!$B$19:$O$41,3,0)/'4. Billing Determinants'!$D$41*$D6))))),0)</f>
        <v>0</v>
      </c>
      <c r="S6" s="74">
        <f>IFERROR(IF(S$4="",0,IF($E6="kWh",VLOOKUP(S$4,'4. Billing Determinants'!$B$19:$O$41,4,0)/'4. Billing Determinants'!$E$41*$D6,IF($E6="kW",VLOOKUP(S$4,'4. Billing Determinants'!$B$19:$O$41,5,0)/'4. Billing Determinants'!$F$41*$D6,IF($E6="Non-RPP kWh",VLOOKUP(S$4,'4. Billing Determinants'!$B$19:$O$41,6,0)/'4. Billing Determinants'!$G$41*$D6,IF($E6="Distribution Rev.",VLOOKUP(S$4,'4. Billing Determinants'!$B$19:$O$41,8,0)/'4. Billing Determinants'!$I$41*$D6, VLOOKUP(S$4,'4. Billing Determinants'!$B$19:$O$41,3,0)/'4. Billing Determinants'!$D$41*$D6))))),0)</f>
        <v>0</v>
      </c>
      <c r="T6" s="74">
        <f>IFERROR(IF(T$4="",0,IF($E6="kWh",VLOOKUP(T$4,'4. Billing Determinants'!$B$19:$O$41,4,0)/'4. Billing Determinants'!$E$41*$D6,IF($E6="kW",VLOOKUP(T$4,'4. Billing Determinants'!$B$19:$O$41,5,0)/'4. Billing Determinants'!$F$41*$D6,IF($E6="Non-RPP kWh",VLOOKUP(T$4,'4. Billing Determinants'!$B$19:$O$41,6,0)/'4. Billing Determinants'!$G$41*$D6,IF($E6="Distribution Rev.",VLOOKUP(T$4,'4. Billing Determinants'!$B$19:$O$41,8,0)/'4. Billing Determinants'!$I$41*$D6, VLOOKUP(T$4,'4. Billing Determinants'!$B$19:$O$41,3,0)/'4. Billing Determinants'!$D$41*$D6))))),0)</f>
        <v>0</v>
      </c>
      <c r="U6" s="74">
        <f>IFERROR(IF(U$4="",0,IF($E6="kWh",VLOOKUP(U$4,'4. Billing Determinants'!$B$19:$O$41,4,0)/'4. Billing Determinants'!$E$41*$D6,IF($E6="kW",VLOOKUP(U$4,'4. Billing Determinants'!$B$19:$O$41,5,0)/'4. Billing Determinants'!$F$41*$D6,IF($E6="Non-RPP kWh",VLOOKUP(U$4,'4. Billing Determinants'!$B$19:$O$41,6,0)/'4. Billing Determinants'!$G$41*$D6,IF($E6="Distribution Rev.",VLOOKUP(U$4,'4. Billing Determinants'!$B$19:$O$41,8,0)/'4. Billing Determinants'!$I$41*$D6, VLOOKUP(U$4,'4. Billing Determinants'!$B$19:$O$41,3,0)/'4. Billing Determinants'!$D$41*$D6))))),0)</f>
        <v>0</v>
      </c>
      <c r="V6" s="74">
        <f>IFERROR(IF(V$4="",0,IF($E6="kWh",VLOOKUP(V$4,'4. Billing Determinants'!$B$19:$O$41,4,0)/'4. Billing Determinants'!$E$41*$D6,IF($E6="kW",VLOOKUP(V$4,'4. Billing Determinants'!$B$19:$O$41,5,0)/'4. Billing Determinants'!$F$41*$D6,IF($E6="Non-RPP kWh",VLOOKUP(V$4,'4. Billing Determinants'!$B$19:$O$41,6,0)/'4. Billing Determinants'!$G$41*$D6,IF($E6="Distribution Rev.",VLOOKUP(V$4,'4. Billing Determinants'!$B$19:$O$41,8,0)/'4. Billing Determinants'!$I$41*$D6, VLOOKUP(V$4,'4. Billing Determinants'!$B$19:$O$41,3,0)/'4. Billing Determinants'!$D$41*$D6))))),0)</f>
        <v>0</v>
      </c>
      <c r="W6" s="74">
        <f>IFERROR(IF(W$4="",0,IF($E6="kWh",VLOOKUP(W$4,'4. Billing Determinants'!$B$19:$O$41,4,0)/'4. Billing Determinants'!$E$41*$D6,IF($E6="kW",VLOOKUP(W$4,'4. Billing Determinants'!$B$19:$O$41,5,0)/'4. Billing Determinants'!$F$41*$D6,IF($E6="Non-RPP kWh",VLOOKUP(W$4,'4. Billing Determinants'!$B$19:$O$41,6,0)/'4. Billing Determinants'!$G$41*$D6,IF($E6="Distribution Rev.",VLOOKUP(W$4,'4. Billing Determinants'!$B$19:$O$41,8,0)/'4. Billing Determinants'!$I$41*$D6, VLOOKUP(W$4,'4. Billing Determinants'!$B$19:$O$41,3,0)/'4. Billing Determinants'!$D$41*$D6))))),0)</f>
        <v>0</v>
      </c>
      <c r="X6" s="74">
        <f>IFERROR(IF(X$4="",0,IF($E6="kWh",VLOOKUP(X$4,'4. Billing Determinants'!$B$19:$O$41,4,0)/'4. Billing Determinants'!$E$41*$D6,IF($E6="kW",VLOOKUP(X$4,'4. Billing Determinants'!$B$19:$O$41,5,0)/'4. Billing Determinants'!$F$41*$D6,IF($E6="Non-RPP kWh",VLOOKUP(X$4,'4. Billing Determinants'!$B$19:$O$41,6,0)/'4. Billing Determinants'!$G$41*$D6,IF($E6="Distribution Rev.",VLOOKUP(X$4,'4. Billing Determinants'!$B$19:$O$41,8,0)/'4. Billing Determinants'!$I$41*$D6, VLOOKUP(X$4,'4. Billing Determinants'!$B$19:$O$41,3,0)/'4. Billing Determinants'!$D$41*$D6))))),0)</f>
        <v>0</v>
      </c>
      <c r="Y6" s="74">
        <f>IFERROR(IF(Y$4="",0,IF($E6="kWh",VLOOKUP(Y$4,'4. Billing Determinants'!$B$19:$O$41,4,0)/'4. Billing Determinants'!$E$41*$D6,IF($E6="kW",VLOOKUP(Y$4,'4. Billing Determinants'!$B$19:$O$41,5,0)/'4. Billing Determinants'!$F$41*$D6,IF($E6="Non-RPP kWh",VLOOKUP(Y$4,'4. Billing Determinants'!$B$19:$O$41,6,0)/'4. Billing Determinants'!$G$41*$D6,IF($E6="Distribution Rev.",VLOOKUP(Y$4,'4. Billing Determinants'!$B$19:$O$41,8,0)/'4. Billing Determinants'!$I$41*$D6, VLOOKUP(Y$4,'4. Billing Determinants'!$B$19:$O$41,3,0)/'4. Billing Determinants'!$D$41*$D6))))),0)</f>
        <v>0</v>
      </c>
    </row>
    <row r="7" spans="2:25">
      <c r="B7" s="75" t="s">
        <v>2</v>
      </c>
      <c r="C7" s="73">
        <v>1584</v>
      </c>
      <c r="D7" s="74">
        <f>'2. 2013 Continuity Schedule'!CP26</f>
        <v>1587.8799999999992</v>
      </c>
      <c r="E7" s="143" t="s">
        <v>306</v>
      </c>
      <c r="F7" s="74">
        <f>IFERROR(IF(F$4="",0,IF($E7="kWh",VLOOKUP(F$4,'4. Billing Determinants'!$B$19:$O$41,4,0)/'4. Billing Determinants'!$E$41*$D7,IF($E7="kW",VLOOKUP(F$4,'4. Billing Determinants'!$B$19:$O$41,5,0)/'4. Billing Determinants'!$F$41*$D7,IF($E7="Non-RPP kWh",VLOOKUP(F$4,'4. Billing Determinants'!$B$19:$O$41,6,0)/'4. Billing Determinants'!$G$41*$D7,IF($E7="Distribution Rev.",VLOOKUP(F$4,'4. Billing Determinants'!$B$19:$O$41,8,0)/'4. Billing Determinants'!$I$41*$D7, VLOOKUP(F$4,'4. Billing Determinants'!$B$19:$O$41,3,0)/'4. Billing Determinants'!$D$41*$D7))))),0)</f>
        <v>766.94086627466879</v>
      </c>
      <c r="G7" s="74">
        <f>IFERROR(IF(G$4="",0,IF($E7="kWh",VLOOKUP(G$4,'4. Billing Determinants'!$B$19:$O$41,4,0)/'4. Billing Determinants'!$E$41*$D7,IF($E7="kW",VLOOKUP(G$4,'4. Billing Determinants'!$B$19:$O$41,5,0)/'4. Billing Determinants'!$F$41*$D7,IF($E7="Non-RPP kWh",VLOOKUP(G$4,'4. Billing Determinants'!$B$19:$O$41,6,0)/'4. Billing Determinants'!$G$41*$D7,IF($E7="Distribution Rev.",VLOOKUP(G$4,'4. Billing Determinants'!$B$19:$O$41,8,0)/'4. Billing Determinants'!$I$41*$D7, VLOOKUP(G$4,'4. Billing Determinants'!$B$19:$O$41,3,0)/'4. Billing Determinants'!$D$41*$D7))))),0)</f>
        <v>276.6499257192275</v>
      </c>
      <c r="H7" s="74">
        <f>IFERROR(IF(H$4="",0,IF($E7="kWh",VLOOKUP(H$4,'4. Billing Determinants'!$B$19:$O$41,4,0)/'4. Billing Determinants'!$E$41*$D7,IF($E7="kW",VLOOKUP(H$4,'4. Billing Determinants'!$B$19:$O$41,5,0)/'4. Billing Determinants'!$F$41*$D7,IF($E7="Non-RPP kWh",VLOOKUP(H$4,'4. Billing Determinants'!$B$19:$O$41,6,0)/'4. Billing Determinants'!$G$41*$D7,IF($E7="Distribution Rev.",VLOOKUP(H$4,'4. Billing Determinants'!$B$19:$O$41,8,0)/'4. Billing Determinants'!$I$41*$D7, VLOOKUP(H$4,'4. Billing Determinants'!$B$19:$O$41,3,0)/'4. Billing Determinants'!$D$41*$D7))))),0)</f>
        <v>535.8481390725857</v>
      </c>
      <c r="I7" s="74">
        <f>IFERROR(IF(I$4="",0,IF($E7="kWh",VLOOKUP(I$4,'4. Billing Determinants'!$B$19:$O$41,4,0)/'4. Billing Determinants'!$E$41*$D7,IF($E7="kW",VLOOKUP(I$4,'4. Billing Determinants'!$B$19:$O$41,5,0)/'4. Billing Determinants'!$F$41*$D7,IF($E7="Non-RPP kWh",VLOOKUP(I$4,'4. Billing Determinants'!$B$19:$O$41,6,0)/'4. Billing Determinants'!$G$41*$D7,IF($E7="Distribution Rev.",VLOOKUP(I$4,'4. Billing Determinants'!$B$19:$O$41,8,0)/'4. Billing Determinants'!$I$41*$D7, VLOOKUP(I$4,'4. Billing Determinants'!$B$19:$O$41,3,0)/'4. Billing Determinants'!$D$41*$D7))))),0)</f>
        <v>0.986358039032879</v>
      </c>
      <c r="J7" s="74">
        <f>IFERROR(IF(J$4="",0,IF($E7="kWh",VLOOKUP(J$4,'4. Billing Determinants'!$B$19:$O$41,4,0)/'4. Billing Determinants'!$E$41*$D7,IF($E7="kW",VLOOKUP(J$4,'4. Billing Determinants'!$B$19:$O$41,5,0)/'4. Billing Determinants'!$F$41*$D7,IF($E7="Non-RPP kWh",VLOOKUP(J$4,'4. Billing Determinants'!$B$19:$O$41,6,0)/'4. Billing Determinants'!$G$41*$D7,IF($E7="Distribution Rev.",VLOOKUP(J$4,'4. Billing Determinants'!$B$19:$O$41,8,0)/'4. Billing Determinants'!$I$41*$D7, VLOOKUP(J$4,'4. Billing Determinants'!$B$19:$O$41,3,0)/'4. Billing Determinants'!$D$41*$D7))))),0)</f>
        <v>7.4547108944842195</v>
      </c>
      <c r="K7" s="74">
        <f>IFERROR(IF(K$4="",0,IF($E7="kWh",VLOOKUP(K$4,'4. Billing Determinants'!$B$19:$O$41,4,0)/'4. Billing Determinants'!$E$41*$D7,IF($E7="kW",VLOOKUP(K$4,'4. Billing Determinants'!$B$19:$O$41,5,0)/'4. Billing Determinants'!$F$41*$D7,IF($E7="Non-RPP kWh",VLOOKUP(K$4,'4. Billing Determinants'!$B$19:$O$41,6,0)/'4. Billing Determinants'!$G$41*$D7,IF($E7="Distribution Rev.",VLOOKUP(K$4,'4. Billing Determinants'!$B$19:$O$41,8,0)/'4. Billing Determinants'!$I$41*$D7, VLOOKUP(K$4,'4. Billing Determinants'!$B$19:$O$41,3,0)/'4. Billing Determinants'!$D$41*$D7))))),0)</f>
        <v>0</v>
      </c>
      <c r="L7" s="74">
        <f>IFERROR(IF(L$4="",0,IF($E7="kWh",VLOOKUP(L$4,'4. Billing Determinants'!$B$19:$O$41,4,0)/'4. Billing Determinants'!$E$41*$D7,IF($E7="kW",VLOOKUP(L$4,'4. Billing Determinants'!$B$19:$O$41,5,0)/'4. Billing Determinants'!$F$41*$D7,IF($E7="Non-RPP kWh",VLOOKUP(L$4,'4. Billing Determinants'!$B$19:$O$41,6,0)/'4. Billing Determinants'!$G$41*$D7,IF($E7="Distribution Rev.",VLOOKUP(L$4,'4. Billing Determinants'!$B$19:$O$41,8,0)/'4. Billing Determinants'!$I$41*$D7, VLOOKUP(L$4,'4. Billing Determinants'!$B$19:$O$41,3,0)/'4. Billing Determinants'!$D$41*$D7))))),0)</f>
        <v>0</v>
      </c>
      <c r="M7" s="74">
        <f>IFERROR(IF(M$4="",0,IF($E7="kWh",VLOOKUP(M$4,'4. Billing Determinants'!$B$19:$O$41,4,0)/'4. Billing Determinants'!$E$41*$D7,IF($E7="kW",VLOOKUP(M$4,'4. Billing Determinants'!$B$19:$O$41,5,0)/'4. Billing Determinants'!$F$41*$D7,IF($E7="Non-RPP kWh",VLOOKUP(M$4,'4. Billing Determinants'!$B$19:$O$41,6,0)/'4. Billing Determinants'!$G$41*$D7,IF($E7="Distribution Rev.",VLOOKUP(M$4,'4. Billing Determinants'!$B$19:$O$41,8,0)/'4. Billing Determinants'!$I$41*$D7, VLOOKUP(M$4,'4. Billing Determinants'!$B$19:$O$41,3,0)/'4. Billing Determinants'!$D$41*$D7))))),0)</f>
        <v>0</v>
      </c>
      <c r="N7" s="74">
        <f>IFERROR(IF(N$4="",0,IF($E7="kWh",VLOOKUP(N$4,'4. Billing Determinants'!$B$19:$O$41,4,0)/'4. Billing Determinants'!$E$41*$D7,IF($E7="kW",VLOOKUP(N$4,'4. Billing Determinants'!$B$19:$O$41,5,0)/'4. Billing Determinants'!$F$41*$D7,IF($E7="Non-RPP kWh",VLOOKUP(N$4,'4. Billing Determinants'!$B$19:$O$41,6,0)/'4. Billing Determinants'!$G$41*$D7,IF($E7="Distribution Rev.",VLOOKUP(N$4,'4. Billing Determinants'!$B$19:$O$41,8,0)/'4. Billing Determinants'!$I$41*$D7, VLOOKUP(N$4,'4. Billing Determinants'!$B$19:$O$41,3,0)/'4. Billing Determinants'!$D$41*$D7))))),0)</f>
        <v>0</v>
      </c>
      <c r="O7" s="74">
        <f>IFERROR(IF(O$4="",0,IF($E7="kWh",VLOOKUP(O$4,'4. Billing Determinants'!$B$19:$O$41,4,0)/'4. Billing Determinants'!$E$41*$D7,IF($E7="kW",VLOOKUP(O$4,'4. Billing Determinants'!$B$19:$O$41,5,0)/'4. Billing Determinants'!$F$41*$D7,IF($E7="Non-RPP kWh",VLOOKUP(O$4,'4. Billing Determinants'!$B$19:$O$41,6,0)/'4. Billing Determinants'!$G$41*$D7,IF($E7="Distribution Rev.",VLOOKUP(O$4,'4. Billing Determinants'!$B$19:$O$41,8,0)/'4. Billing Determinants'!$I$41*$D7, VLOOKUP(O$4,'4. Billing Determinants'!$B$19:$O$41,3,0)/'4. Billing Determinants'!$D$41*$D7))))),0)</f>
        <v>0</v>
      </c>
      <c r="P7" s="74">
        <f>IFERROR(IF(P$4="",0,IF($E7="kWh",VLOOKUP(P$4,'4. Billing Determinants'!$B$19:$O$41,4,0)/'4. Billing Determinants'!$E$41*$D7,IF($E7="kW",VLOOKUP(P$4,'4. Billing Determinants'!$B$19:$O$41,5,0)/'4. Billing Determinants'!$F$41*$D7,IF($E7="Non-RPP kWh",VLOOKUP(P$4,'4. Billing Determinants'!$B$19:$O$41,6,0)/'4. Billing Determinants'!$G$41*$D7,IF($E7="Distribution Rev.",VLOOKUP(P$4,'4. Billing Determinants'!$B$19:$O$41,8,0)/'4. Billing Determinants'!$I$41*$D7, VLOOKUP(P$4,'4. Billing Determinants'!$B$19:$O$41,3,0)/'4. Billing Determinants'!$D$41*$D7))))),0)</f>
        <v>0</v>
      </c>
      <c r="Q7" s="74">
        <f>IFERROR(IF(Q$4="",0,IF($E7="kWh",VLOOKUP(Q$4,'4. Billing Determinants'!$B$19:$O$41,4,0)/'4. Billing Determinants'!$E$41*$D7,IF($E7="kW",VLOOKUP(Q$4,'4. Billing Determinants'!$B$19:$O$41,5,0)/'4. Billing Determinants'!$F$41*$D7,IF($E7="Non-RPP kWh",VLOOKUP(Q$4,'4. Billing Determinants'!$B$19:$O$41,6,0)/'4. Billing Determinants'!$G$41*$D7,IF($E7="Distribution Rev.",VLOOKUP(Q$4,'4. Billing Determinants'!$B$19:$O$41,8,0)/'4. Billing Determinants'!$I$41*$D7, VLOOKUP(Q$4,'4. Billing Determinants'!$B$19:$O$41,3,0)/'4. Billing Determinants'!$D$41*$D7))))),0)</f>
        <v>0</v>
      </c>
      <c r="R7" s="74">
        <f>IFERROR(IF(R$4="",0,IF($E7="kWh",VLOOKUP(R$4,'4. Billing Determinants'!$B$19:$O$41,4,0)/'4. Billing Determinants'!$E$41*$D7,IF($E7="kW",VLOOKUP(R$4,'4. Billing Determinants'!$B$19:$O$41,5,0)/'4. Billing Determinants'!$F$41*$D7,IF($E7="Non-RPP kWh",VLOOKUP(R$4,'4. Billing Determinants'!$B$19:$O$41,6,0)/'4. Billing Determinants'!$G$41*$D7,IF($E7="Distribution Rev.",VLOOKUP(R$4,'4. Billing Determinants'!$B$19:$O$41,8,0)/'4. Billing Determinants'!$I$41*$D7, VLOOKUP(R$4,'4. Billing Determinants'!$B$19:$O$41,3,0)/'4. Billing Determinants'!$D$41*$D7))))),0)</f>
        <v>0</v>
      </c>
      <c r="S7" s="74">
        <f>IFERROR(IF(S$4="",0,IF($E7="kWh",VLOOKUP(S$4,'4. Billing Determinants'!$B$19:$O$41,4,0)/'4. Billing Determinants'!$E$41*$D7,IF($E7="kW",VLOOKUP(S$4,'4. Billing Determinants'!$B$19:$O$41,5,0)/'4. Billing Determinants'!$F$41*$D7,IF($E7="Non-RPP kWh",VLOOKUP(S$4,'4. Billing Determinants'!$B$19:$O$41,6,0)/'4. Billing Determinants'!$G$41*$D7,IF($E7="Distribution Rev.",VLOOKUP(S$4,'4. Billing Determinants'!$B$19:$O$41,8,0)/'4. Billing Determinants'!$I$41*$D7, VLOOKUP(S$4,'4. Billing Determinants'!$B$19:$O$41,3,0)/'4. Billing Determinants'!$D$41*$D7))))),0)</f>
        <v>0</v>
      </c>
      <c r="T7" s="74">
        <f>IFERROR(IF(T$4="",0,IF($E7="kWh",VLOOKUP(T$4,'4. Billing Determinants'!$B$19:$O$41,4,0)/'4. Billing Determinants'!$E$41*$D7,IF($E7="kW",VLOOKUP(T$4,'4. Billing Determinants'!$B$19:$O$41,5,0)/'4. Billing Determinants'!$F$41*$D7,IF($E7="Non-RPP kWh",VLOOKUP(T$4,'4. Billing Determinants'!$B$19:$O$41,6,0)/'4. Billing Determinants'!$G$41*$D7,IF($E7="Distribution Rev.",VLOOKUP(T$4,'4. Billing Determinants'!$B$19:$O$41,8,0)/'4. Billing Determinants'!$I$41*$D7, VLOOKUP(T$4,'4. Billing Determinants'!$B$19:$O$41,3,0)/'4. Billing Determinants'!$D$41*$D7))))),0)</f>
        <v>0</v>
      </c>
      <c r="U7" s="74">
        <f>IFERROR(IF(U$4="",0,IF($E7="kWh",VLOOKUP(U$4,'4. Billing Determinants'!$B$19:$O$41,4,0)/'4. Billing Determinants'!$E$41*$D7,IF($E7="kW",VLOOKUP(U$4,'4. Billing Determinants'!$B$19:$O$41,5,0)/'4. Billing Determinants'!$F$41*$D7,IF($E7="Non-RPP kWh",VLOOKUP(U$4,'4. Billing Determinants'!$B$19:$O$41,6,0)/'4. Billing Determinants'!$G$41*$D7,IF($E7="Distribution Rev.",VLOOKUP(U$4,'4. Billing Determinants'!$B$19:$O$41,8,0)/'4. Billing Determinants'!$I$41*$D7, VLOOKUP(U$4,'4. Billing Determinants'!$B$19:$O$41,3,0)/'4. Billing Determinants'!$D$41*$D7))))),0)</f>
        <v>0</v>
      </c>
      <c r="V7" s="74">
        <f>IFERROR(IF(V$4="",0,IF($E7="kWh",VLOOKUP(V$4,'4. Billing Determinants'!$B$19:$O$41,4,0)/'4. Billing Determinants'!$E$41*$D7,IF($E7="kW",VLOOKUP(V$4,'4. Billing Determinants'!$B$19:$O$41,5,0)/'4. Billing Determinants'!$F$41*$D7,IF($E7="Non-RPP kWh",VLOOKUP(V$4,'4. Billing Determinants'!$B$19:$O$41,6,0)/'4. Billing Determinants'!$G$41*$D7,IF($E7="Distribution Rev.",VLOOKUP(V$4,'4. Billing Determinants'!$B$19:$O$41,8,0)/'4. Billing Determinants'!$I$41*$D7, VLOOKUP(V$4,'4. Billing Determinants'!$B$19:$O$41,3,0)/'4. Billing Determinants'!$D$41*$D7))))),0)</f>
        <v>0</v>
      </c>
      <c r="W7" s="74">
        <f>IFERROR(IF(W$4="",0,IF($E7="kWh",VLOOKUP(W$4,'4. Billing Determinants'!$B$19:$O$41,4,0)/'4. Billing Determinants'!$E$41*$D7,IF($E7="kW",VLOOKUP(W$4,'4. Billing Determinants'!$B$19:$O$41,5,0)/'4. Billing Determinants'!$F$41*$D7,IF($E7="Non-RPP kWh",VLOOKUP(W$4,'4. Billing Determinants'!$B$19:$O$41,6,0)/'4. Billing Determinants'!$G$41*$D7,IF($E7="Distribution Rev.",VLOOKUP(W$4,'4. Billing Determinants'!$B$19:$O$41,8,0)/'4. Billing Determinants'!$I$41*$D7, VLOOKUP(W$4,'4. Billing Determinants'!$B$19:$O$41,3,0)/'4. Billing Determinants'!$D$41*$D7))))),0)</f>
        <v>0</v>
      </c>
      <c r="X7" s="74">
        <f>IFERROR(IF(X$4="",0,IF($E7="kWh",VLOOKUP(X$4,'4. Billing Determinants'!$B$19:$O$41,4,0)/'4. Billing Determinants'!$E$41*$D7,IF($E7="kW",VLOOKUP(X$4,'4. Billing Determinants'!$B$19:$O$41,5,0)/'4. Billing Determinants'!$F$41*$D7,IF($E7="Non-RPP kWh",VLOOKUP(X$4,'4. Billing Determinants'!$B$19:$O$41,6,0)/'4. Billing Determinants'!$G$41*$D7,IF($E7="Distribution Rev.",VLOOKUP(X$4,'4. Billing Determinants'!$B$19:$O$41,8,0)/'4. Billing Determinants'!$I$41*$D7, VLOOKUP(X$4,'4. Billing Determinants'!$B$19:$O$41,3,0)/'4. Billing Determinants'!$D$41*$D7))))),0)</f>
        <v>0</v>
      </c>
      <c r="Y7" s="74">
        <f>IFERROR(IF(Y$4="",0,IF($E7="kWh",VLOOKUP(Y$4,'4. Billing Determinants'!$B$19:$O$41,4,0)/'4. Billing Determinants'!$E$41*$D7,IF($E7="kW",VLOOKUP(Y$4,'4. Billing Determinants'!$B$19:$O$41,5,0)/'4. Billing Determinants'!$F$41*$D7,IF($E7="Non-RPP kWh",VLOOKUP(Y$4,'4. Billing Determinants'!$B$19:$O$41,6,0)/'4. Billing Determinants'!$G$41*$D7,IF($E7="Distribution Rev.",VLOOKUP(Y$4,'4. Billing Determinants'!$B$19:$O$41,8,0)/'4. Billing Determinants'!$I$41*$D7, VLOOKUP(Y$4,'4. Billing Determinants'!$B$19:$O$41,3,0)/'4. Billing Determinants'!$D$41*$D7))))),0)</f>
        <v>0</v>
      </c>
    </row>
    <row r="8" spans="2:25">
      <c r="B8" s="75" t="s">
        <v>3</v>
      </c>
      <c r="C8" s="73">
        <v>1586</v>
      </c>
      <c r="D8" s="74">
        <f>'2. 2013 Continuity Schedule'!CP27</f>
        <v>-156.35999999998603</v>
      </c>
      <c r="E8" s="143" t="s">
        <v>306</v>
      </c>
      <c r="F8" s="74">
        <f>IFERROR(IF(F$4="",0,IF($E8="kWh",VLOOKUP(F$4,'4. Billing Determinants'!$B$19:$O$41,4,0)/'4. Billing Determinants'!$E$41*$D8,IF($E8="kW",VLOOKUP(F$4,'4. Billing Determinants'!$B$19:$O$41,5,0)/'4. Billing Determinants'!$F$41*$D8,IF($E8="Non-RPP kWh",VLOOKUP(F$4,'4. Billing Determinants'!$B$19:$O$41,6,0)/'4. Billing Determinants'!$G$41*$D8,IF($E8="Distribution Rev.",VLOOKUP(F$4,'4. Billing Determinants'!$B$19:$O$41,8,0)/'4. Billing Determinants'!$I$41*$D8, VLOOKUP(F$4,'4. Billing Determinants'!$B$19:$O$41,3,0)/'4. Billing Determinants'!$D$41*$D8))))),0)</f>
        <v>-75.521370538514603</v>
      </c>
      <c r="G8" s="74">
        <f>IFERROR(IF(G$4="",0,IF($E8="kWh",VLOOKUP(G$4,'4. Billing Determinants'!$B$19:$O$41,4,0)/'4. Billing Determinants'!$E$41*$D8,IF($E8="kW",VLOOKUP(G$4,'4. Billing Determinants'!$B$19:$O$41,5,0)/'4. Billing Determinants'!$F$41*$D8,IF($E8="Non-RPP kWh",VLOOKUP(G$4,'4. Billing Determinants'!$B$19:$O$41,6,0)/'4. Billing Determinants'!$G$41*$D8,IF($E8="Distribution Rev.",VLOOKUP(G$4,'4. Billing Determinants'!$B$19:$O$41,8,0)/'4. Billing Determinants'!$I$41*$D8, VLOOKUP(G$4,'4. Billing Determinants'!$B$19:$O$41,3,0)/'4. Billing Determinants'!$D$41*$D8))))),0)</f>
        <v>-27.24197192826572</v>
      </c>
      <c r="H8" s="74">
        <f>IFERROR(IF(H$4="",0,IF($E8="kWh",VLOOKUP(H$4,'4. Billing Determinants'!$B$19:$O$41,4,0)/'4. Billing Determinants'!$E$41*$D8,IF($E8="kW",VLOOKUP(H$4,'4. Billing Determinants'!$B$19:$O$41,5,0)/'4. Billing Determinants'!$F$41*$D8,IF($E8="Non-RPP kWh",VLOOKUP(H$4,'4. Billing Determinants'!$B$19:$O$41,6,0)/'4. Billing Determinants'!$G$41*$D8,IF($E8="Distribution Rev.",VLOOKUP(H$4,'4. Billing Determinants'!$B$19:$O$41,8,0)/'4. Billing Determinants'!$I$41*$D8, VLOOKUP(H$4,'4. Billing Determinants'!$B$19:$O$41,3,0)/'4. Billing Determinants'!$D$41*$D8))))),0)</f>
        <v>-52.765457733192726</v>
      </c>
      <c r="I8" s="74">
        <f>IFERROR(IF(I$4="",0,IF($E8="kWh",VLOOKUP(I$4,'4. Billing Determinants'!$B$19:$O$41,4,0)/'4. Billing Determinants'!$E$41*$D8,IF($E8="kW",VLOOKUP(I$4,'4. Billing Determinants'!$B$19:$O$41,5,0)/'4. Billing Determinants'!$F$41*$D8,IF($E8="Non-RPP kWh",VLOOKUP(I$4,'4. Billing Determinants'!$B$19:$O$41,6,0)/'4. Billing Determinants'!$G$41*$D8,IF($E8="Distribution Rev.",VLOOKUP(I$4,'4. Billing Determinants'!$B$19:$O$41,8,0)/'4. Billing Determinants'!$I$41*$D8, VLOOKUP(I$4,'4. Billing Determinants'!$B$19:$O$41,3,0)/'4. Billing Determinants'!$D$41*$D8))))),0)</f>
        <v>-9.7127580788955878E-2</v>
      </c>
      <c r="J8" s="74">
        <f>IFERROR(IF(J$4="",0,IF($E8="kWh",VLOOKUP(J$4,'4. Billing Determinants'!$B$19:$O$41,4,0)/'4. Billing Determinants'!$E$41*$D8,IF($E8="kW",VLOOKUP(J$4,'4. Billing Determinants'!$B$19:$O$41,5,0)/'4. Billing Determinants'!$F$41*$D8,IF($E8="Non-RPP kWh",VLOOKUP(J$4,'4. Billing Determinants'!$B$19:$O$41,6,0)/'4. Billing Determinants'!$G$41*$D8,IF($E8="Distribution Rev.",VLOOKUP(J$4,'4. Billing Determinants'!$B$19:$O$41,8,0)/'4. Billing Determinants'!$I$41*$D8, VLOOKUP(J$4,'4. Billing Determinants'!$B$19:$O$41,3,0)/'4. Billing Determinants'!$D$41*$D8))))),0)</f>
        <v>-0.73407221922402766</v>
      </c>
      <c r="K8" s="74">
        <f>IFERROR(IF(K$4="",0,IF($E8="kWh",VLOOKUP(K$4,'4. Billing Determinants'!$B$19:$O$41,4,0)/'4. Billing Determinants'!$E$41*$D8,IF($E8="kW",VLOOKUP(K$4,'4. Billing Determinants'!$B$19:$O$41,5,0)/'4. Billing Determinants'!$F$41*$D8,IF($E8="Non-RPP kWh",VLOOKUP(K$4,'4. Billing Determinants'!$B$19:$O$41,6,0)/'4. Billing Determinants'!$G$41*$D8,IF($E8="Distribution Rev.",VLOOKUP(K$4,'4. Billing Determinants'!$B$19:$O$41,8,0)/'4. Billing Determinants'!$I$41*$D8, VLOOKUP(K$4,'4. Billing Determinants'!$B$19:$O$41,3,0)/'4. Billing Determinants'!$D$41*$D8))))),0)</f>
        <v>0</v>
      </c>
      <c r="L8" s="74">
        <f>IFERROR(IF(L$4="",0,IF($E8="kWh",VLOOKUP(L$4,'4. Billing Determinants'!$B$19:$O$41,4,0)/'4. Billing Determinants'!$E$41*$D8,IF($E8="kW",VLOOKUP(L$4,'4. Billing Determinants'!$B$19:$O$41,5,0)/'4. Billing Determinants'!$F$41*$D8,IF($E8="Non-RPP kWh",VLOOKUP(L$4,'4. Billing Determinants'!$B$19:$O$41,6,0)/'4. Billing Determinants'!$G$41*$D8,IF($E8="Distribution Rev.",VLOOKUP(L$4,'4. Billing Determinants'!$B$19:$O$41,8,0)/'4. Billing Determinants'!$I$41*$D8, VLOOKUP(L$4,'4. Billing Determinants'!$B$19:$O$41,3,0)/'4. Billing Determinants'!$D$41*$D8))))),0)</f>
        <v>0</v>
      </c>
      <c r="M8" s="74">
        <f>IFERROR(IF(M$4="",0,IF($E8="kWh",VLOOKUP(M$4,'4. Billing Determinants'!$B$19:$O$41,4,0)/'4. Billing Determinants'!$E$41*$D8,IF($E8="kW",VLOOKUP(M$4,'4. Billing Determinants'!$B$19:$O$41,5,0)/'4. Billing Determinants'!$F$41*$D8,IF($E8="Non-RPP kWh",VLOOKUP(M$4,'4. Billing Determinants'!$B$19:$O$41,6,0)/'4. Billing Determinants'!$G$41*$D8,IF($E8="Distribution Rev.",VLOOKUP(M$4,'4. Billing Determinants'!$B$19:$O$41,8,0)/'4. Billing Determinants'!$I$41*$D8, VLOOKUP(M$4,'4. Billing Determinants'!$B$19:$O$41,3,0)/'4. Billing Determinants'!$D$41*$D8))))),0)</f>
        <v>0</v>
      </c>
      <c r="N8" s="74">
        <f>IFERROR(IF(N$4="",0,IF($E8="kWh",VLOOKUP(N$4,'4. Billing Determinants'!$B$19:$O$41,4,0)/'4. Billing Determinants'!$E$41*$D8,IF($E8="kW",VLOOKUP(N$4,'4. Billing Determinants'!$B$19:$O$41,5,0)/'4. Billing Determinants'!$F$41*$D8,IF($E8="Non-RPP kWh",VLOOKUP(N$4,'4. Billing Determinants'!$B$19:$O$41,6,0)/'4. Billing Determinants'!$G$41*$D8,IF($E8="Distribution Rev.",VLOOKUP(N$4,'4. Billing Determinants'!$B$19:$O$41,8,0)/'4. Billing Determinants'!$I$41*$D8, VLOOKUP(N$4,'4. Billing Determinants'!$B$19:$O$41,3,0)/'4. Billing Determinants'!$D$41*$D8))))),0)</f>
        <v>0</v>
      </c>
      <c r="O8" s="74">
        <f>IFERROR(IF(O$4="",0,IF($E8="kWh",VLOOKUP(O$4,'4. Billing Determinants'!$B$19:$O$41,4,0)/'4. Billing Determinants'!$E$41*$D8,IF($E8="kW",VLOOKUP(O$4,'4. Billing Determinants'!$B$19:$O$41,5,0)/'4. Billing Determinants'!$F$41*$D8,IF($E8="Non-RPP kWh",VLOOKUP(O$4,'4. Billing Determinants'!$B$19:$O$41,6,0)/'4. Billing Determinants'!$G$41*$D8,IF($E8="Distribution Rev.",VLOOKUP(O$4,'4. Billing Determinants'!$B$19:$O$41,8,0)/'4. Billing Determinants'!$I$41*$D8, VLOOKUP(O$4,'4. Billing Determinants'!$B$19:$O$41,3,0)/'4. Billing Determinants'!$D$41*$D8))))),0)</f>
        <v>0</v>
      </c>
      <c r="P8" s="74">
        <f>IFERROR(IF(P$4="",0,IF($E8="kWh",VLOOKUP(P$4,'4. Billing Determinants'!$B$19:$O$41,4,0)/'4. Billing Determinants'!$E$41*$D8,IF($E8="kW",VLOOKUP(P$4,'4. Billing Determinants'!$B$19:$O$41,5,0)/'4. Billing Determinants'!$F$41*$D8,IF($E8="Non-RPP kWh",VLOOKUP(P$4,'4. Billing Determinants'!$B$19:$O$41,6,0)/'4. Billing Determinants'!$G$41*$D8,IF($E8="Distribution Rev.",VLOOKUP(P$4,'4. Billing Determinants'!$B$19:$O$41,8,0)/'4. Billing Determinants'!$I$41*$D8, VLOOKUP(P$4,'4. Billing Determinants'!$B$19:$O$41,3,0)/'4. Billing Determinants'!$D$41*$D8))))),0)</f>
        <v>0</v>
      </c>
      <c r="Q8" s="74">
        <f>IFERROR(IF(Q$4="",0,IF($E8="kWh",VLOOKUP(Q$4,'4. Billing Determinants'!$B$19:$O$41,4,0)/'4. Billing Determinants'!$E$41*$D8,IF($E8="kW",VLOOKUP(Q$4,'4. Billing Determinants'!$B$19:$O$41,5,0)/'4. Billing Determinants'!$F$41*$D8,IF($E8="Non-RPP kWh",VLOOKUP(Q$4,'4. Billing Determinants'!$B$19:$O$41,6,0)/'4. Billing Determinants'!$G$41*$D8,IF($E8="Distribution Rev.",VLOOKUP(Q$4,'4. Billing Determinants'!$B$19:$O$41,8,0)/'4. Billing Determinants'!$I$41*$D8, VLOOKUP(Q$4,'4. Billing Determinants'!$B$19:$O$41,3,0)/'4. Billing Determinants'!$D$41*$D8))))),0)</f>
        <v>0</v>
      </c>
      <c r="R8" s="74">
        <f>IFERROR(IF(R$4="",0,IF($E8="kWh",VLOOKUP(R$4,'4. Billing Determinants'!$B$19:$O$41,4,0)/'4. Billing Determinants'!$E$41*$D8,IF($E8="kW",VLOOKUP(R$4,'4. Billing Determinants'!$B$19:$O$41,5,0)/'4. Billing Determinants'!$F$41*$D8,IF($E8="Non-RPP kWh",VLOOKUP(R$4,'4. Billing Determinants'!$B$19:$O$41,6,0)/'4. Billing Determinants'!$G$41*$D8,IF($E8="Distribution Rev.",VLOOKUP(R$4,'4. Billing Determinants'!$B$19:$O$41,8,0)/'4. Billing Determinants'!$I$41*$D8, VLOOKUP(R$4,'4. Billing Determinants'!$B$19:$O$41,3,0)/'4. Billing Determinants'!$D$41*$D8))))),0)</f>
        <v>0</v>
      </c>
      <c r="S8" s="74">
        <f>IFERROR(IF(S$4="",0,IF($E8="kWh",VLOOKUP(S$4,'4. Billing Determinants'!$B$19:$O$41,4,0)/'4. Billing Determinants'!$E$41*$D8,IF($E8="kW",VLOOKUP(S$4,'4. Billing Determinants'!$B$19:$O$41,5,0)/'4. Billing Determinants'!$F$41*$D8,IF($E8="Non-RPP kWh",VLOOKUP(S$4,'4. Billing Determinants'!$B$19:$O$41,6,0)/'4. Billing Determinants'!$G$41*$D8,IF($E8="Distribution Rev.",VLOOKUP(S$4,'4. Billing Determinants'!$B$19:$O$41,8,0)/'4. Billing Determinants'!$I$41*$D8, VLOOKUP(S$4,'4. Billing Determinants'!$B$19:$O$41,3,0)/'4. Billing Determinants'!$D$41*$D8))))),0)</f>
        <v>0</v>
      </c>
      <c r="T8" s="74">
        <f>IFERROR(IF(T$4="",0,IF($E8="kWh",VLOOKUP(T$4,'4. Billing Determinants'!$B$19:$O$41,4,0)/'4. Billing Determinants'!$E$41*$D8,IF($E8="kW",VLOOKUP(T$4,'4. Billing Determinants'!$B$19:$O$41,5,0)/'4. Billing Determinants'!$F$41*$D8,IF($E8="Non-RPP kWh",VLOOKUP(T$4,'4. Billing Determinants'!$B$19:$O$41,6,0)/'4. Billing Determinants'!$G$41*$D8,IF($E8="Distribution Rev.",VLOOKUP(T$4,'4. Billing Determinants'!$B$19:$O$41,8,0)/'4. Billing Determinants'!$I$41*$D8, VLOOKUP(T$4,'4. Billing Determinants'!$B$19:$O$41,3,0)/'4. Billing Determinants'!$D$41*$D8))))),0)</f>
        <v>0</v>
      </c>
      <c r="U8" s="74">
        <f>IFERROR(IF(U$4="",0,IF($E8="kWh",VLOOKUP(U$4,'4. Billing Determinants'!$B$19:$O$41,4,0)/'4. Billing Determinants'!$E$41*$D8,IF($E8="kW",VLOOKUP(U$4,'4. Billing Determinants'!$B$19:$O$41,5,0)/'4. Billing Determinants'!$F$41*$D8,IF($E8="Non-RPP kWh",VLOOKUP(U$4,'4. Billing Determinants'!$B$19:$O$41,6,0)/'4. Billing Determinants'!$G$41*$D8,IF($E8="Distribution Rev.",VLOOKUP(U$4,'4. Billing Determinants'!$B$19:$O$41,8,0)/'4. Billing Determinants'!$I$41*$D8, VLOOKUP(U$4,'4. Billing Determinants'!$B$19:$O$41,3,0)/'4. Billing Determinants'!$D$41*$D8))))),0)</f>
        <v>0</v>
      </c>
      <c r="V8" s="74">
        <f>IFERROR(IF(V$4="",0,IF($E8="kWh",VLOOKUP(V$4,'4. Billing Determinants'!$B$19:$O$41,4,0)/'4. Billing Determinants'!$E$41*$D8,IF($E8="kW",VLOOKUP(V$4,'4. Billing Determinants'!$B$19:$O$41,5,0)/'4. Billing Determinants'!$F$41*$D8,IF($E8="Non-RPP kWh",VLOOKUP(V$4,'4. Billing Determinants'!$B$19:$O$41,6,0)/'4. Billing Determinants'!$G$41*$D8,IF($E8="Distribution Rev.",VLOOKUP(V$4,'4. Billing Determinants'!$B$19:$O$41,8,0)/'4. Billing Determinants'!$I$41*$D8, VLOOKUP(V$4,'4. Billing Determinants'!$B$19:$O$41,3,0)/'4. Billing Determinants'!$D$41*$D8))))),0)</f>
        <v>0</v>
      </c>
      <c r="W8" s="74">
        <f>IFERROR(IF(W$4="",0,IF($E8="kWh",VLOOKUP(W$4,'4. Billing Determinants'!$B$19:$O$41,4,0)/'4. Billing Determinants'!$E$41*$D8,IF($E8="kW",VLOOKUP(W$4,'4. Billing Determinants'!$B$19:$O$41,5,0)/'4. Billing Determinants'!$F$41*$D8,IF($E8="Non-RPP kWh",VLOOKUP(W$4,'4. Billing Determinants'!$B$19:$O$41,6,0)/'4. Billing Determinants'!$G$41*$D8,IF($E8="Distribution Rev.",VLOOKUP(W$4,'4. Billing Determinants'!$B$19:$O$41,8,0)/'4. Billing Determinants'!$I$41*$D8, VLOOKUP(W$4,'4. Billing Determinants'!$B$19:$O$41,3,0)/'4. Billing Determinants'!$D$41*$D8))))),0)</f>
        <v>0</v>
      </c>
      <c r="X8" s="74">
        <f>IFERROR(IF(X$4="",0,IF($E8="kWh",VLOOKUP(X$4,'4. Billing Determinants'!$B$19:$O$41,4,0)/'4. Billing Determinants'!$E$41*$D8,IF($E8="kW",VLOOKUP(X$4,'4. Billing Determinants'!$B$19:$O$41,5,0)/'4. Billing Determinants'!$F$41*$D8,IF($E8="Non-RPP kWh",VLOOKUP(X$4,'4. Billing Determinants'!$B$19:$O$41,6,0)/'4. Billing Determinants'!$G$41*$D8,IF($E8="Distribution Rev.",VLOOKUP(X$4,'4. Billing Determinants'!$B$19:$O$41,8,0)/'4. Billing Determinants'!$I$41*$D8, VLOOKUP(X$4,'4. Billing Determinants'!$B$19:$O$41,3,0)/'4. Billing Determinants'!$D$41*$D8))))),0)</f>
        <v>0</v>
      </c>
      <c r="Y8" s="74">
        <f>IFERROR(IF(Y$4="",0,IF($E8="kWh",VLOOKUP(Y$4,'4. Billing Determinants'!$B$19:$O$41,4,0)/'4. Billing Determinants'!$E$41*$D8,IF($E8="kW",VLOOKUP(Y$4,'4. Billing Determinants'!$B$19:$O$41,5,0)/'4. Billing Determinants'!$F$41*$D8,IF($E8="Non-RPP kWh",VLOOKUP(Y$4,'4. Billing Determinants'!$B$19:$O$41,6,0)/'4. Billing Determinants'!$G$41*$D8,IF($E8="Distribution Rev.",VLOOKUP(Y$4,'4. Billing Determinants'!$B$19:$O$41,8,0)/'4. Billing Determinants'!$I$41*$D8, VLOOKUP(Y$4,'4. Billing Determinants'!$B$19:$O$41,3,0)/'4. Billing Determinants'!$D$41*$D8))))),0)</f>
        <v>0</v>
      </c>
    </row>
    <row r="9" spans="2:25">
      <c r="B9" s="75" t="s">
        <v>114</v>
      </c>
      <c r="C9" s="73">
        <v>1588</v>
      </c>
      <c r="D9" s="74">
        <f>'2. 2013 Continuity Schedule'!CP28</f>
        <v>56076.50999999998</v>
      </c>
      <c r="E9" s="143" t="s">
        <v>306</v>
      </c>
      <c r="F9" s="74">
        <f>IFERROR(IF(F$4="",0,IF($E9="kWh",VLOOKUP(F$4,'4. Billing Determinants'!$B$19:$O$41,4,0)/'4. Billing Determinants'!$E$41*$D9,IF($E9="kW",VLOOKUP(F$4,'4. Billing Determinants'!$B$19:$O$41,5,0)/'4. Billing Determinants'!$F$41*$D9,IF($E9="Non-RPP kWh",VLOOKUP(F$4,'4. Billing Determinants'!$B$19:$O$41,6,0)/'4. Billing Determinants'!$G$41*$D9,IF($E9="Distribution Rev.",VLOOKUP(F$4,'4. Billing Determinants'!$B$19:$O$41,8,0)/'4. Billing Determinants'!$I$41*$D9, VLOOKUP(F$4,'4. Billing Determinants'!$B$19:$O$41,3,0)/'4. Billing Determinants'!$D$41*$D9))))),0)</f>
        <v>27084.771618170224</v>
      </c>
      <c r="G9" s="74">
        <f>IFERROR(IF(G$4="",0,IF($E9="kWh",VLOOKUP(G$4,'4. Billing Determinants'!$B$19:$O$41,4,0)/'4. Billing Determinants'!$E$41*$D9,IF($E9="kW",VLOOKUP(G$4,'4. Billing Determinants'!$B$19:$O$41,5,0)/'4. Billing Determinants'!$F$41*$D9,IF($E9="Non-RPP kWh",VLOOKUP(G$4,'4. Billing Determinants'!$B$19:$O$41,6,0)/'4. Billing Determinants'!$G$41*$D9,IF($E9="Distribution Rev.",VLOOKUP(G$4,'4. Billing Determinants'!$B$19:$O$41,8,0)/'4. Billing Determinants'!$I$41*$D9, VLOOKUP(G$4,'4. Billing Determinants'!$B$19:$O$41,3,0)/'4. Billing Determinants'!$D$41*$D9))))),0)</f>
        <v>9769.9840832389873</v>
      </c>
      <c r="H9" s="74">
        <f>IFERROR(IF(H$4="",0,IF($E9="kWh",VLOOKUP(H$4,'4. Billing Determinants'!$B$19:$O$41,4,0)/'4. Billing Determinants'!$E$41*$D9,IF($E9="kW",VLOOKUP(H$4,'4. Billing Determinants'!$B$19:$O$41,5,0)/'4. Billing Determinants'!$F$41*$D9,IF($E9="Non-RPP kWh",VLOOKUP(H$4,'4. Billing Determinants'!$B$19:$O$41,6,0)/'4. Billing Determinants'!$G$41*$D9,IF($E9="Distribution Rev.",VLOOKUP(H$4,'4. Billing Determinants'!$B$19:$O$41,8,0)/'4. Billing Determinants'!$I$41*$D9, VLOOKUP(H$4,'4. Billing Determinants'!$B$19:$O$41,3,0)/'4. Billing Determinants'!$D$41*$D9))))),0)</f>
        <v>18923.655143452434</v>
      </c>
      <c r="I9" s="74">
        <f>IFERROR(IF(I$4="",0,IF($E9="kWh",VLOOKUP(I$4,'4. Billing Determinants'!$B$19:$O$41,4,0)/'4. Billing Determinants'!$E$41*$D9,IF($E9="kW",VLOOKUP(I$4,'4. Billing Determinants'!$B$19:$O$41,5,0)/'4. Billing Determinants'!$F$41*$D9,IF($E9="Non-RPP kWh",VLOOKUP(I$4,'4. Billing Determinants'!$B$19:$O$41,6,0)/'4. Billing Determinants'!$G$41*$D9,IF($E9="Distribution Rev.",VLOOKUP(I$4,'4. Billing Determinants'!$B$19:$O$41,8,0)/'4. Billing Determinants'!$I$41*$D9, VLOOKUP(I$4,'4. Billing Determinants'!$B$19:$O$41,3,0)/'4. Billing Determinants'!$D$41*$D9))))),0)</f>
        <v>34.833562006831521</v>
      </c>
      <c r="J9" s="74">
        <f>IFERROR(IF(J$4="",0,IF($E9="kWh",VLOOKUP(J$4,'4. Billing Determinants'!$B$19:$O$41,4,0)/'4. Billing Determinants'!$E$41*$D9,IF($E9="kW",VLOOKUP(J$4,'4. Billing Determinants'!$B$19:$O$41,5,0)/'4. Billing Determinants'!$F$41*$D9,IF($E9="Non-RPP kWh",VLOOKUP(J$4,'4. Billing Determinants'!$B$19:$O$41,6,0)/'4. Billing Determinants'!$G$41*$D9,IF($E9="Distribution Rev.",VLOOKUP(J$4,'4. Billing Determinants'!$B$19:$O$41,8,0)/'4. Billing Determinants'!$I$41*$D9, VLOOKUP(J$4,'4. Billing Determinants'!$B$19:$O$41,3,0)/'4. Billing Determinants'!$D$41*$D9))))),0)</f>
        <v>263.26559313150449</v>
      </c>
      <c r="K9" s="74">
        <f>IFERROR(IF(K$4="",0,IF($E9="kWh",VLOOKUP(K$4,'4. Billing Determinants'!$B$19:$O$41,4,0)/'4. Billing Determinants'!$E$41*$D9,IF($E9="kW",VLOOKUP(K$4,'4. Billing Determinants'!$B$19:$O$41,5,0)/'4. Billing Determinants'!$F$41*$D9,IF($E9="Non-RPP kWh",VLOOKUP(K$4,'4. Billing Determinants'!$B$19:$O$41,6,0)/'4. Billing Determinants'!$G$41*$D9,IF($E9="Distribution Rev.",VLOOKUP(K$4,'4. Billing Determinants'!$B$19:$O$41,8,0)/'4. Billing Determinants'!$I$41*$D9, VLOOKUP(K$4,'4. Billing Determinants'!$B$19:$O$41,3,0)/'4. Billing Determinants'!$D$41*$D9))))),0)</f>
        <v>0</v>
      </c>
      <c r="L9" s="74">
        <f>IFERROR(IF(L$4="",0,IF($E9="kWh",VLOOKUP(L$4,'4. Billing Determinants'!$B$19:$O$41,4,0)/'4. Billing Determinants'!$E$41*$D9,IF($E9="kW",VLOOKUP(L$4,'4. Billing Determinants'!$B$19:$O$41,5,0)/'4. Billing Determinants'!$F$41*$D9,IF($E9="Non-RPP kWh",VLOOKUP(L$4,'4. Billing Determinants'!$B$19:$O$41,6,0)/'4. Billing Determinants'!$G$41*$D9,IF($E9="Distribution Rev.",VLOOKUP(L$4,'4. Billing Determinants'!$B$19:$O$41,8,0)/'4. Billing Determinants'!$I$41*$D9, VLOOKUP(L$4,'4. Billing Determinants'!$B$19:$O$41,3,0)/'4. Billing Determinants'!$D$41*$D9))))),0)</f>
        <v>0</v>
      </c>
      <c r="M9" s="74">
        <f>IFERROR(IF(M$4="",0,IF($E9="kWh",VLOOKUP(M$4,'4. Billing Determinants'!$B$19:$O$41,4,0)/'4. Billing Determinants'!$E$41*$D9,IF($E9="kW",VLOOKUP(M$4,'4. Billing Determinants'!$B$19:$O$41,5,0)/'4. Billing Determinants'!$F$41*$D9,IF($E9="Non-RPP kWh",VLOOKUP(M$4,'4. Billing Determinants'!$B$19:$O$41,6,0)/'4. Billing Determinants'!$G$41*$D9,IF($E9="Distribution Rev.",VLOOKUP(M$4,'4. Billing Determinants'!$B$19:$O$41,8,0)/'4. Billing Determinants'!$I$41*$D9, VLOOKUP(M$4,'4. Billing Determinants'!$B$19:$O$41,3,0)/'4. Billing Determinants'!$D$41*$D9))))),0)</f>
        <v>0</v>
      </c>
      <c r="N9" s="74">
        <f>IFERROR(IF(N$4="",0,IF($E9="kWh",VLOOKUP(N$4,'4. Billing Determinants'!$B$19:$O$41,4,0)/'4. Billing Determinants'!$E$41*$D9,IF($E9="kW",VLOOKUP(N$4,'4. Billing Determinants'!$B$19:$O$41,5,0)/'4. Billing Determinants'!$F$41*$D9,IF($E9="Non-RPP kWh",VLOOKUP(N$4,'4. Billing Determinants'!$B$19:$O$41,6,0)/'4. Billing Determinants'!$G$41*$D9,IF($E9="Distribution Rev.",VLOOKUP(N$4,'4. Billing Determinants'!$B$19:$O$41,8,0)/'4. Billing Determinants'!$I$41*$D9, VLOOKUP(N$4,'4. Billing Determinants'!$B$19:$O$41,3,0)/'4. Billing Determinants'!$D$41*$D9))))),0)</f>
        <v>0</v>
      </c>
      <c r="O9" s="74">
        <f>IFERROR(IF(O$4="",0,IF($E9="kWh",VLOOKUP(O$4,'4. Billing Determinants'!$B$19:$O$41,4,0)/'4. Billing Determinants'!$E$41*$D9,IF($E9="kW",VLOOKUP(O$4,'4. Billing Determinants'!$B$19:$O$41,5,0)/'4. Billing Determinants'!$F$41*$D9,IF($E9="Non-RPP kWh",VLOOKUP(O$4,'4. Billing Determinants'!$B$19:$O$41,6,0)/'4. Billing Determinants'!$G$41*$D9,IF($E9="Distribution Rev.",VLOOKUP(O$4,'4. Billing Determinants'!$B$19:$O$41,8,0)/'4. Billing Determinants'!$I$41*$D9, VLOOKUP(O$4,'4. Billing Determinants'!$B$19:$O$41,3,0)/'4. Billing Determinants'!$D$41*$D9))))),0)</f>
        <v>0</v>
      </c>
      <c r="P9" s="74">
        <f>IFERROR(IF(P$4="",0,IF($E9="kWh",VLOOKUP(P$4,'4. Billing Determinants'!$B$19:$O$41,4,0)/'4. Billing Determinants'!$E$41*$D9,IF($E9="kW",VLOOKUP(P$4,'4. Billing Determinants'!$B$19:$O$41,5,0)/'4. Billing Determinants'!$F$41*$D9,IF($E9="Non-RPP kWh",VLOOKUP(P$4,'4. Billing Determinants'!$B$19:$O$41,6,0)/'4. Billing Determinants'!$G$41*$D9,IF($E9="Distribution Rev.",VLOOKUP(P$4,'4. Billing Determinants'!$B$19:$O$41,8,0)/'4. Billing Determinants'!$I$41*$D9, VLOOKUP(P$4,'4. Billing Determinants'!$B$19:$O$41,3,0)/'4. Billing Determinants'!$D$41*$D9))))),0)</f>
        <v>0</v>
      </c>
      <c r="Q9" s="74">
        <f>IFERROR(IF(Q$4="",0,IF($E9="kWh",VLOOKUP(Q$4,'4. Billing Determinants'!$B$19:$O$41,4,0)/'4. Billing Determinants'!$E$41*$D9,IF($E9="kW",VLOOKUP(Q$4,'4. Billing Determinants'!$B$19:$O$41,5,0)/'4. Billing Determinants'!$F$41*$D9,IF($E9="Non-RPP kWh",VLOOKUP(Q$4,'4. Billing Determinants'!$B$19:$O$41,6,0)/'4. Billing Determinants'!$G$41*$D9,IF($E9="Distribution Rev.",VLOOKUP(Q$4,'4. Billing Determinants'!$B$19:$O$41,8,0)/'4. Billing Determinants'!$I$41*$D9, VLOOKUP(Q$4,'4. Billing Determinants'!$B$19:$O$41,3,0)/'4. Billing Determinants'!$D$41*$D9))))),0)</f>
        <v>0</v>
      </c>
      <c r="R9" s="74">
        <f>IFERROR(IF(R$4="",0,IF($E9="kWh",VLOOKUP(R$4,'4. Billing Determinants'!$B$19:$O$41,4,0)/'4. Billing Determinants'!$E$41*$D9,IF($E9="kW",VLOOKUP(R$4,'4. Billing Determinants'!$B$19:$O$41,5,0)/'4. Billing Determinants'!$F$41*$D9,IF($E9="Non-RPP kWh",VLOOKUP(R$4,'4. Billing Determinants'!$B$19:$O$41,6,0)/'4. Billing Determinants'!$G$41*$D9,IF($E9="Distribution Rev.",VLOOKUP(R$4,'4. Billing Determinants'!$B$19:$O$41,8,0)/'4. Billing Determinants'!$I$41*$D9, VLOOKUP(R$4,'4. Billing Determinants'!$B$19:$O$41,3,0)/'4. Billing Determinants'!$D$41*$D9))))),0)</f>
        <v>0</v>
      </c>
      <c r="S9" s="74">
        <f>IFERROR(IF(S$4="",0,IF($E9="kWh",VLOOKUP(S$4,'4. Billing Determinants'!$B$19:$O$41,4,0)/'4. Billing Determinants'!$E$41*$D9,IF($E9="kW",VLOOKUP(S$4,'4. Billing Determinants'!$B$19:$O$41,5,0)/'4. Billing Determinants'!$F$41*$D9,IF($E9="Non-RPP kWh",VLOOKUP(S$4,'4. Billing Determinants'!$B$19:$O$41,6,0)/'4. Billing Determinants'!$G$41*$D9,IF($E9="Distribution Rev.",VLOOKUP(S$4,'4. Billing Determinants'!$B$19:$O$41,8,0)/'4. Billing Determinants'!$I$41*$D9, VLOOKUP(S$4,'4. Billing Determinants'!$B$19:$O$41,3,0)/'4. Billing Determinants'!$D$41*$D9))))),0)</f>
        <v>0</v>
      </c>
      <c r="T9" s="74">
        <f>IFERROR(IF(T$4="",0,IF($E9="kWh",VLOOKUP(T$4,'4. Billing Determinants'!$B$19:$O$41,4,0)/'4. Billing Determinants'!$E$41*$D9,IF($E9="kW",VLOOKUP(T$4,'4. Billing Determinants'!$B$19:$O$41,5,0)/'4. Billing Determinants'!$F$41*$D9,IF($E9="Non-RPP kWh",VLOOKUP(T$4,'4. Billing Determinants'!$B$19:$O$41,6,0)/'4. Billing Determinants'!$G$41*$D9,IF($E9="Distribution Rev.",VLOOKUP(T$4,'4. Billing Determinants'!$B$19:$O$41,8,0)/'4. Billing Determinants'!$I$41*$D9, VLOOKUP(T$4,'4. Billing Determinants'!$B$19:$O$41,3,0)/'4. Billing Determinants'!$D$41*$D9))))),0)</f>
        <v>0</v>
      </c>
      <c r="U9" s="74">
        <f>IFERROR(IF(U$4="",0,IF($E9="kWh",VLOOKUP(U$4,'4. Billing Determinants'!$B$19:$O$41,4,0)/'4. Billing Determinants'!$E$41*$D9,IF($E9="kW",VLOOKUP(U$4,'4. Billing Determinants'!$B$19:$O$41,5,0)/'4. Billing Determinants'!$F$41*$D9,IF($E9="Non-RPP kWh",VLOOKUP(U$4,'4. Billing Determinants'!$B$19:$O$41,6,0)/'4. Billing Determinants'!$G$41*$D9,IF($E9="Distribution Rev.",VLOOKUP(U$4,'4. Billing Determinants'!$B$19:$O$41,8,0)/'4. Billing Determinants'!$I$41*$D9, VLOOKUP(U$4,'4. Billing Determinants'!$B$19:$O$41,3,0)/'4. Billing Determinants'!$D$41*$D9))))),0)</f>
        <v>0</v>
      </c>
      <c r="V9" s="74">
        <f>IFERROR(IF(V$4="",0,IF($E9="kWh",VLOOKUP(V$4,'4. Billing Determinants'!$B$19:$O$41,4,0)/'4. Billing Determinants'!$E$41*$D9,IF($E9="kW",VLOOKUP(V$4,'4. Billing Determinants'!$B$19:$O$41,5,0)/'4. Billing Determinants'!$F$41*$D9,IF($E9="Non-RPP kWh",VLOOKUP(V$4,'4. Billing Determinants'!$B$19:$O$41,6,0)/'4. Billing Determinants'!$G$41*$D9,IF($E9="Distribution Rev.",VLOOKUP(V$4,'4. Billing Determinants'!$B$19:$O$41,8,0)/'4. Billing Determinants'!$I$41*$D9, VLOOKUP(V$4,'4. Billing Determinants'!$B$19:$O$41,3,0)/'4. Billing Determinants'!$D$41*$D9))))),0)</f>
        <v>0</v>
      </c>
      <c r="W9" s="74">
        <f>IFERROR(IF(W$4="",0,IF($E9="kWh",VLOOKUP(W$4,'4. Billing Determinants'!$B$19:$O$41,4,0)/'4. Billing Determinants'!$E$41*$D9,IF($E9="kW",VLOOKUP(W$4,'4. Billing Determinants'!$B$19:$O$41,5,0)/'4. Billing Determinants'!$F$41*$D9,IF($E9="Non-RPP kWh",VLOOKUP(W$4,'4. Billing Determinants'!$B$19:$O$41,6,0)/'4. Billing Determinants'!$G$41*$D9,IF($E9="Distribution Rev.",VLOOKUP(W$4,'4. Billing Determinants'!$B$19:$O$41,8,0)/'4. Billing Determinants'!$I$41*$D9, VLOOKUP(W$4,'4. Billing Determinants'!$B$19:$O$41,3,0)/'4. Billing Determinants'!$D$41*$D9))))),0)</f>
        <v>0</v>
      </c>
      <c r="X9" s="74">
        <f>IFERROR(IF(X$4="",0,IF($E9="kWh",VLOOKUP(X$4,'4. Billing Determinants'!$B$19:$O$41,4,0)/'4. Billing Determinants'!$E$41*$D9,IF($E9="kW",VLOOKUP(X$4,'4. Billing Determinants'!$B$19:$O$41,5,0)/'4. Billing Determinants'!$F$41*$D9,IF($E9="Non-RPP kWh",VLOOKUP(X$4,'4. Billing Determinants'!$B$19:$O$41,6,0)/'4. Billing Determinants'!$G$41*$D9,IF($E9="Distribution Rev.",VLOOKUP(X$4,'4. Billing Determinants'!$B$19:$O$41,8,0)/'4. Billing Determinants'!$I$41*$D9, VLOOKUP(X$4,'4. Billing Determinants'!$B$19:$O$41,3,0)/'4. Billing Determinants'!$D$41*$D9))))),0)</f>
        <v>0</v>
      </c>
      <c r="Y9" s="74">
        <f>IFERROR(IF(Y$4="",0,IF($E9="kWh",VLOOKUP(Y$4,'4. Billing Determinants'!$B$19:$O$41,4,0)/'4. Billing Determinants'!$E$41*$D9,IF($E9="kW",VLOOKUP(Y$4,'4. Billing Determinants'!$B$19:$O$41,5,0)/'4. Billing Determinants'!$F$41*$D9,IF($E9="Non-RPP kWh",VLOOKUP(Y$4,'4. Billing Determinants'!$B$19:$O$41,6,0)/'4. Billing Determinants'!$G$41*$D9,IF($E9="Distribution Rev.",VLOOKUP(Y$4,'4. Billing Determinants'!$B$19:$O$41,8,0)/'4. Billing Determinants'!$I$41*$D9, VLOOKUP(Y$4,'4. Billing Determinants'!$B$19:$O$41,3,0)/'4. Billing Determinants'!$D$41*$D9))))),0)</f>
        <v>0</v>
      </c>
    </row>
    <row r="10" spans="2:25">
      <c r="B10" s="75" t="s">
        <v>169</v>
      </c>
      <c r="C10" s="73">
        <v>1589</v>
      </c>
      <c r="D10" s="74">
        <f>'2. 2013 Continuity Schedule'!CP29</f>
        <v>-224583.2</v>
      </c>
      <c r="E10" s="143" t="s">
        <v>310</v>
      </c>
      <c r="F10" s="74">
        <f>IFERROR(IF(F$4="",0,IF($E10="kWh",VLOOKUP(F$4,'4. Billing Determinants'!$B$19:$O$41,4,0)/'4. Billing Determinants'!$E$41*$D10,IF($E10="kW",VLOOKUP(F$4,'4. Billing Determinants'!$B$19:$O$41,5,0)/'4. Billing Determinants'!$F$41*$D10,IF($E10="Non-RPP kWh",VLOOKUP(F$4,'4. Billing Determinants'!$B$19:$O$41,6,0)/'4. Billing Determinants'!$G$41*$D10,IF($E10="Distribution Rev.",VLOOKUP(F$4,'4. Billing Determinants'!$B$19:$O$41,8,0)/'4. Billing Determinants'!$I$41*$D10, VLOOKUP(F$4,'4. Billing Determinants'!$B$19:$O$41,3,0)/'4. Billing Determinants'!$D$41*$D10))))),0)</f>
        <v>-6216.3095951740952</v>
      </c>
      <c r="G10" s="74">
        <f>IFERROR(IF(G$4="",0,IF($E10="kWh",VLOOKUP(G$4,'4. Billing Determinants'!$B$19:$O$41,4,0)/'4. Billing Determinants'!$E$41*$D10,IF($E10="kW",VLOOKUP(G$4,'4. Billing Determinants'!$B$19:$O$41,5,0)/'4. Billing Determinants'!$F$41*$D10,IF($E10="Non-RPP kWh",VLOOKUP(G$4,'4. Billing Determinants'!$B$19:$O$41,6,0)/'4. Billing Determinants'!$G$41*$D10,IF($E10="Distribution Rev.",VLOOKUP(G$4,'4. Billing Determinants'!$B$19:$O$41,8,0)/'4. Billing Determinants'!$I$41*$D10, VLOOKUP(G$4,'4. Billing Determinants'!$B$19:$O$41,3,0)/'4. Billing Determinants'!$D$41*$D10))))),0)</f>
        <v>-2688.0609865720908</v>
      </c>
      <c r="H10" s="74">
        <f>IFERROR(IF(H$4="",0,IF($E10="kWh",VLOOKUP(H$4,'4. Billing Determinants'!$B$19:$O$41,4,0)/'4. Billing Determinants'!$E$41*$D10,IF($E10="kW",VLOOKUP(H$4,'4. Billing Determinants'!$B$19:$O$41,5,0)/'4. Billing Determinants'!$F$41*$D10,IF($E10="Non-RPP kWh",VLOOKUP(H$4,'4. Billing Determinants'!$B$19:$O$41,6,0)/'4. Billing Determinants'!$G$41*$D10,IF($E10="Distribution Rev.",VLOOKUP(H$4,'4. Billing Determinants'!$B$19:$O$41,8,0)/'4. Billing Determinants'!$I$41*$D10, VLOOKUP(H$4,'4. Billing Determinants'!$B$19:$O$41,3,0)/'4. Billing Determinants'!$D$41*$D10))))),0)</f>
        <v>-212218.46837689381</v>
      </c>
      <c r="I10" s="74">
        <f>IFERROR(IF(I$4="",0,IF($E10="kWh",VLOOKUP(I$4,'4. Billing Determinants'!$B$19:$O$41,4,0)/'4. Billing Determinants'!$E$41*$D10,IF($E10="kW",VLOOKUP(I$4,'4. Billing Determinants'!$B$19:$O$41,5,0)/'4. Billing Determinants'!$F$41*$D10,IF($E10="Non-RPP kWh",VLOOKUP(I$4,'4. Billing Determinants'!$B$19:$O$41,6,0)/'4. Billing Determinants'!$G$41*$D10,IF($E10="Distribution Rev.",VLOOKUP(I$4,'4. Billing Determinants'!$B$19:$O$41,8,0)/'4. Billing Determinants'!$I$41*$D10, VLOOKUP(I$4,'4. Billing Determinants'!$B$19:$O$41,3,0)/'4. Billing Determinants'!$D$41*$D10))))),0)</f>
        <v>0</v>
      </c>
      <c r="J10" s="74">
        <f>IFERROR(IF(J$4="",0,IF($E10="kWh",VLOOKUP(J$4,'4. Billing Determinants'!$B$19:$O$41,4,0)/'4. Billing Determinants'!$E$41*$D10,IF($E10="kW",VLOOKUP(J$4,'4. Billing Determinants'!$B$19:$O$41,5,0)/'4. Billing Determinants'!$F$41*$D10,IF($E10="Non-RPP kWh",VLOOKUP(J$4,'4. Billing Determinants'!$B$19:$O$41,6,0)/'4. Billing Determinants'!$G$41*$D10,IF($E10="Distribution Rev.",VLOOKUP(J$4,'4. Billing Determinants'!$B$19:$O$41,8,0)/'4. Billing Determinants'!$I$41*$D10, VLOOKUP(J$4,'4. Billing Determinants'!$B$19:$O$41,3,0)/'4. Billing Determinants'!$D$41*$D10))))),0)</f>
        <v>-3460.3610413600036</v>
      </c>
      <c r="K10" s="74">
        <f>IFERROR(IF(K$4="",0,IF($E10="kWh",VLOOKUP(K$4,'4. Billing Determinants'!$B$19:$O$41,4,0)/'4. Billing Determinants'!$E$41*$D10,IF($E10="kW",VLOOKUP(K$4,'4. Billing Determinants'!$B$19:$O$41,5,0)/'4. Billing Determinants'!$F$41*$D10,IF($E10="Non-RPP kWh",VLOOKUP(K$4,'4. Billing Determinants'!$B$19:$O$41,6,0)/'4. Billing Determinants'!$G$41*$D10,IF($E10="Distribution Rev.",VLOOKUP(K$4,'4. Billing Determinants'!$B$19:$O$41,8,0)/'4. Billing Determinants'!$I$41*$D10, VLOOKUP(K$4,'4. Billing Determinants'!$B$19:$O$41,3,0)/'4. Billing Determinants'!$D$41*$D10))))),0)</f>
        <v>0</v>
      </c>
      <c r="L10" s="74">
        <f>IFERROR(IF(L$4="",0,IF($E10="kWh",VLOOKUP(L$4,'4. Billing Determinants'!$B$19:$O$41,4,0)/'4. Billing Determinants'!$E$41*$D10,IF($E10="kW",VLOOKUP(L$4,'4. Billing Determinants'!$B$19:$O$41,5,0)/'4. Billing Determinants'!$F$41*$D10,IF($E10="Non-RPP kWh",VLOOKUP(L$4,'4. Billing Determinants'!$B$19:$O$41,6,0)/'4. Billing Determinants'!$G$41*$D10,IF($E10="Distribution Rev.",VLOOKUP(L$4,'4. Billing Determinants'!$B$19:$O$41,8,0)/'4. Billing Determinants'!$I$41*$D10, VLOOKUP(L$4,'4. Billing Determinants'!$B$19:$O$41,3,0)/'4. Billing Determinants'!$D$41*$D10))))),0)</f>
        <v>0</v>
      </c>
      <c r="M10" s="74">
        <f>IFERROR(IF(M$4="",0,IF($E10="kWh",VLOOKUP(M$4,'4. Billing Determinants'!$B$19:$O$41,4,0)/'4. Billing Determinants'!$E$41*$D10,IF($E10="kW",VLOOKUP(M$4,'4. Billing Determinants'!$B$19:$O$41,5,0)/'4. Billing Determinants'!$F$41*$D10,IF($E10="Non-RPP kWh",VLOOKUP(M$4,'4. Billing Determinants'!$B$19:$O$41,6,0)/'4. Billing Determinants'!$G$41*$D10,IF($E10="Distribution Rev.",VLOOKUP(M$4,'4. Billing Determinants'!$B$19:$O$41,8,0)/'4. Billing Determinants'!$I$41*$D10, VLOOKUP(M$4,'4. Billing Determinants'!$B$19:$O$41,3,0)/'4. Billing Determinants'!$D$41*$D10))))),0)</f>
        <v>0</v>
      </c>
      <c r="N10" s="74">
        <f>IFERROR(IF(N$4="",0,IF($E10="kWh",VLOOKUP(N$4,'4. Billing Determinants'!$B$19:$O$41,4,0)/'4. Billing Determinants'!$E$41*$D10,IF($E10="kW",VLOOKUP(N$4,'4. Billing Determinants'!$B$19:$O$41,5,0)/'4. Billing Determinants'!$F$41*$D10,IF($E10="Non-RPP kWh",VLOOKUP(N$4,'4. Billing Determinants'!$B$19:$O$41,6,0)/'4. Billing Determinants'!$G$41*$D10,IF($E10="Distribution Rev.",VLOOKUP(N$4,'4. Billing Determinants'!$B$19:$O$41,8,0)/'4. Billing Determinants'!$I$41*$D10, VLOOKUP(N$4,'4. Billing Determinants'!$B$19:$O$41,3,0)/'4. Billing Determinants'!$D$41*$D10))))),0)</f>
        <v>0</v>
      </c>
      <c r="O10" s="74">
        <f>IFERROR(IF(O$4="",0,IF($E10="kWh",VLOOKUP(O$4,'4. Billing Determinants'!$B$19:$O$41,4,0)/'4. Billing Determinants'!$E$41*$D10,IF($E10="kW",VLOOKUP(O$4,'4. Billing Determinants'!$B$19:$O$41,5,0)/'4. Billing Determinants'!$F$41*$D10,IF($E10="Non-RPP kWh",VLOOKUP(O$4,'4. Billing Determinants'!$B$19:$O$41,6,0)/'4. Billing Determinants'!$G$41*$D10,IF($E10="Distribution Rev.",VLOOKUP(O$4,'4. Billing Determinants'!$B$19:$O$41,8,0)/'4. Billing Determinants'!$I$41*$D10, VLOOKUP(O$4,'4. Billing Determinants'!$B$19:$O$41,3,0)/'4. Billing Determinants'!$D$41*$D10))))),0)</f>
        <v>0</v>
      </c>
      <c r="P10" s="74">
        <f>IFERROR(IF(P$4="",0,IF($E10="kWh",VLOOKUP(P$4,'4. Billing Determinants'!$B$19:$O$41,4,0)/'4. Billing Determinants'!$E$41*$D10,IF($E10="kW",VLOOKUP(P$4,'4. Billing Determinants'!$B$19:$O$41,5,0)/'4. Billing Determinants'!$F$41*$D10,IF($E10="Non-RPP kWh",VLOOKUP(P$4,'4. Billing Determinants'!$B$19:$O$41,6,0)/'4. Billing Determinants'!$G$41*$D10,IF($E10="Distribution Rev.",VLOOKUP(P$4,'4. Billing Determinants'!$B$19:$O$41,8,0)/'4. Billing Determinants'!$I$41*$D10, VLOOKUP(P$4,'4. Billing Determinants'!$B$19:$O$41,3,0)/'4. Billing Determinants'!$D$41*$D10))))),0)</f>
        <v>0</v>
      </c>
      <c r="Q10" s="74">
        <f>IFERROR(IF(Q$4="",0,IF($E10="kWh",VLOOKUP(Q$4,'4. Billing Determinants'!$B$19:$O$41,4,0)/'4. Billing Determinants'!$E$41*$D10,IF($E10="kW",VLOOKUP(Q$4,'4. Billing Determinants'!$B$19:$O$41,5,0)/'4. Billing Determinants'!$F$41*$D10,IF($E10="Non-RPP kWh",VLOOKUP(Q$4,'4. Billing Determinants'!$B$19:$O$41,6,0)/'4. Billing Determinants'!$G$41*$D10,IF($E10="Distribution Rev.",VLOOKUP(Q$4,'4. Billing Determinants'!$B$19:$O$41,8,0)/'4. Billing Determinants'!$I$41*$D10, VLOOKUP(Q$4,'4. Billing Determinants'!$B$19:$O$41,3,0)/'4. Billing Determinants'!$D$41*$D10))))),0)</f>
        <v>0</v>
      </c>
      <c r="R10" s="74">
        <f>IFERROR(IF(R$4="",0,IF($E10="kWh",VLOOKUP(R$4,'4. Billing Determinants'!$B$19:$O$41,4,0)/'4. Billing Determinants'!$E$41*$D10,IF($E10="kW",VLOOKUP(R$4,'4. Billing Determinants'!$B$19:$O$41,5,0)/'4. Billing Determinants'!$F$41*$D10,IF($E10="Non-RPP kWh",VLOOKUP(R$4,'4. Billing Determinants'!$B$19:$O$41,6,0)/'4. Billing Determinants'!$G$41*$D10,IF($E10="Distribution Rev.",VLOOKUP(R$4,'4. Billing Determinants'!$B$19:$O$41,8,0)/'4. Billing Determinants'!$I$41*$D10, VLOOKUP(R$4,'4. Billing Determinants'!$B$19:$O$41,3,0)/'4. Billing Determinants'!$D$41*$D10))))),0)</f>
        <v>0</v>
      </c>
      <c r="S10" s="74">
        <f>IFERROR(IF(S$4="",0,IF($E10="kWh",VLOOKUP(S$4,'4. Billing Determinants'!$B$19:$O$41,4,0)/'4. Billing Determinants'!$E$41*$D10,IF($E10="kW",VLOOKUP(S$4,'4. Billing Determinants'!$B$19:$O$41,5,0)/'4. Billing Determinants'!$F$41*$D10,IF($E10="Non-RPP kWh",VLOOKUP(S$4,'4. Billing Determinants'!$B$19:$O$41,6,0)/'4. Billing Determinants'!$G$41*$D10,IF($E10="Distribution Rev.",VLOOKUP(S$4,'4. Billing Determinants'!$B$19:$O$41,8,0)/'4. Billing Determinants'!$I$41*$D10, VLOOKUP(S$4,'4. Billing Determinants'!$B$19:$O$41,3,0)/'4. Billing Determinants'!$D$41*$D10))))),0)</f>
        <v>0</v>
      </c>
      <c r="T10" s="74">
        <f>IFERROR(IF(T$4="",0,IF($E10="kWh",VLOOKUP(T$4,'4. Billing Determinants'!$B$19:$O$41,4,0)/'4. Billing Determinants'!$E$41*$D10,IF($E10="kW",VLOOKUP(T$4,'4. Billing Determinants'!$B$19:$O$41,5,0)/'4. Billing Determinants'!$F$41*$D10,IF($E10="Non-RPP kWh",VLOOKUP(T$4,'4. Billing Determinants'!$B$19:$O$41,6,0)/'4. Billing Determinants'!$G$41*$D10,IF($E10="Distribution Rev.",VLOOKUP(T$4,'4. Billing Determinants'!$B$19:$O$41,8,0)/'4. Billing Determinants'!$I$41*$D10, VLOOKUP(T$4,'4. Billing Determinants'!$B$19:$O$41,3,0)/'4. Billing Determinants'!$D$41*$D10))))),0)</f>
        <v>0</v>
      </c>
      <c r="U10" s="74">
        <f>IFERROR(IF(U$4="",0,IF($E10="kWh",VLOOKUP(U$4,'4. Billing Determinants'!$B$19:$O$41,4,0)/'4. Billing Determinants'!$E$41*$D10,IF($E10="kW",VLOOKUP(U$4,'4. Billing Determinants'!$B$19:$O$41,5,0)/'4. Billing Determinants'!$F$41*$D10,IF($E10="Non-RPP kWh",VLOOKUP(U$4,'4. Billing Determinants'!$B$19:$O$41,6,0)/'4. Billing Determinants'!$G$41*$D10,IF($E10="Distribution Rev.",VLOOKUP(U$4,'4. Billing Determinants'!$B$19:$O$41,8,0)/'4. Billing Determinants'!$I$41*$D10, VLOOKUP(U$4,'4. Billing Determinants'!$B$19:$O$41,3,0)/'4. Billing Determinants'!$D$41*$D10))))),0)</f>
        <v>0</v>
      </c>
      <c r="V10" s="74">
        <f>IFERROR(IF(V$4="",0,IF($E10="kWh",VLOOKUP(V$4,'4. Billing Determinants'!$B$19:$O$41,4,0)/'4. Billing Determinants'!$E$41*$D10,IF($E10="kW",VLOOKUP(V$4,'4. Billing Determinants'!$B$19:$O$41,5,0)/'4. Billing Determinants'!$F$41*$D10,IF($E10="Non-RPP kWh",VLOOKUP(V$4,'4. Billing Determinants'!$B$19:$O$41,6,0)/'4. Billing Determinants'!$G$41*$D10,IF($E10="Distribution Rev.",VLOOKUP(V$4,'4. Billing Determinants'!$B$19:$O$41,8,0)/'4. Billing Determinants'!$I$41*$D10, VLOOKUP(V$4,'4. Billing Determinants'!$B$19:$O$41,3,0)/'4. Billing Determinants'!$D$41*$D10))))),0)</f>
        <v>0</v>
      </c>
      <c r="W10" s="74">
        <f>IFERROR(IF(W$4="",0,IF($E10="kWh",VLOOKUP(W$4,'4. Billing Determinants'!$B$19:$O$41,4,0)/'4. Billing Determinants'!$E$41*$D10,IF($E10="kW",VLOOKUP(W$4,'4. Billing Determinants'!$B$19:$O$41,5,0)/'4. Billing Determinants'!$F$41*$D10,IF($E10="Non-RPP kWh",VLOOKUP(W$4,'4. Billing Determinants'!$B$19:$O$41,6,0)/'4. Billing Determinants'!$G$41*$D10,IF($E10="Distribution Rev.",VLOOKUP(W$4,'4. Billing Determinants'!$B$19:$O$41,8,0)/'4. Billing Determinants'!$I$41*$D10, VLOOKUP(W$4,'4. Billing Determinants'!$B$19:$O$41,3,0)/'4. Billing Determinants'!$D$41*$D10))))),0)</f>
        <v>0</v>
      </c>
      <c r="X10" s="74">
        <f>IFERROR(IF(X$4="",0,IF($E10="kWh",VLOOKUP(X$4,'4. Billing Determinants'!$B$19:$O$41,4,0)/'4. Billing Determinants'!$E$41*$D10,IF($E10="kW",VLOOKUP(X$4,'4. Billing Determinants'!$B$19:$O$41,5,0)/'4. Billing Determinants'!$F$41*$D10,IF($E10="Non-RPP kWh",VLOOKUP(X$4,'4. Billing Determinants'!$B$19:$O$41,6,0)/'4. Billing Determinants'!$G$41*$D10,IF($E10="Distribution Rev.",VLOOKUP(X$4,'4. Billing Determinants'!$B$19:$O$41,8,0)/'4. Billing Determinants'!$I$41*$D10, VLOOKUP(X$4,'4. Billing Determinants'!$B$19:$O$41,3,0)/'4. Billing Determinants'!$D$41*$D10))))),0)</f>
        <v>0</v>
      </c>
      <c r="Y10" s="74">
        <f>IFERROR(IF(Y$4="",0,IF($E10="kWh",VLOOKUP(Y$4,'4. Billing Determinants'!$B$19:$O$41,4,0)/'4. Billing Determinants'!$E$41*$D10,IF($E10="kW",VLOOKUP(Y$4,'4. Billing Determinants'!$B$19:$O$41,5,0)/'4. Billing Determinants'!$F$41*$D10,IF($E10="Non-RPP kWh",VLOOKUP(Y$4,'4. Billing Determinants'!$B$19:$O$41,6,0)/'4. Billing Determinants'!$G$41*$D10,IF($E10="Distribution Rev.",VLOOKUP(Y$4,'4. Billing Determinants'!$B$19:$O$41,8,0)/'4. Billing Determinants'!$I$41*$D10, VLOOKUP(Y$4,'4. Billing Determinants'!$B$19:$O$41,3,0)/'4. Billing Determinants'!$D$41*$D10))))),0)</f>
        <v>0</v>
      </c>
    </row>
    <row r="11" spans="2:25">
      <c r="B11" s="72" t="s">
        <v>19</v>
      </c>
      <c r="C11" s="73">
        <v>1590</v>
      </c>
      <c r="D11" s="74">
        <f>'2. 2013 Continuity Schedule'!CP30</f>
        <v>-0.21999999999979991</v>
      </c>
      <c r="E11" s="143"/>
      <c r="F11" s="74">
        <f>IFERROR(IF(F$4="",0,IF($E11="kWh",VLOOKUP(F$4,'4. Billing Determinants'!$B$19:$O$41,4,0)/'4. Billing Determinants'!$E$41*$D11,IF($E11="kW",VLOOKUP(F$4,'4. Billing Determinants'!$B$19:$O$41,5,0)/'4. Billing Determinants'!$F$41*$D11,IF($E11="Non-RPP kWh",VLOOKUP(F$4,'4. Billing Determinants'!$B$19:$O$41,6,0)/'4. Billing Determinants'!$G$41*$D11,IF($E11="Distribution Rev.",VLOOKUP(F$4,'4. Billing Determinants'!$B$19:$O$41,8,0)/'4. Billing Determinants'!$I$41*$D11, VLOOKUP(F$4,'4. Billing Determinants'!$B$19:$O$41,3,0)/'4. Billing Determinants'!$D$41*$D11))))),0)</f>
        <v>-0.15225073622199026</v>
      </c>
      <c r="G11" s="74">
        <f>IFERROR(IF(G$4="",0,IF($E11="kWh",VLOOKUP(G$4,'4. Billing Determinants'!$B$19:$O$41,4,0)/'4. Billing Determinants'!$E$41*$D11,IF($E11="kW",VLOOKUP(G$4,'4. Billing Determinants'!$B$19:$O$41,5,0)/'4. Billing Determinants'!$F$41*$D11,IF($E11="Non-RPP kWh",VLOOKUP(G$4,'4. Billing Determinants'!$B$19:$O$41,6,0)/'4. Billing Determinants'!$G$41*$D11,IF($E11="Distribution Rev.",VLOOKUP(G$4,'4. Billing Determinants'!$B$19:$O$41,8,0)/'4. Billing Determinants'!$I$41*$D11, VLOOKUP(G$4,'4. Billing Determinants'!$B$19:$O$41,3,0)/'4. Billing Determinants'!$D$41*$D11))))),0)</f>
        <v>-1.8742111905746522E-2</v>
      </c>
      <c r="H11" s="74">
        <f>IFERROR(IF(H$4="",0,IF($E11="kWh",VLOOKUP(H$4,'4. Billing Determinants'!$B$19:$O$41,4,0)/'4. Billing Determinants'!$E$41*$D11,IF($E11="kW",VLOOKUP(H$4,'4. Billing Determinants'!$B$19:$O$41,5,0)/'4. Billing Determinants'!$F$41*$D11,IF($E11="Non-RPP kWh",VLOOKUP(H$4,'4. Billing Determinants'!$B$19:$O$41,6,0)/'4. Billing Determinants'!$G$41*$D11,IF($E11="Distribution Rev.",VLOOKUP(H$4,'4. Billing Determinants'!$B$19:$O$41,8,0)/'4. Billing Determinants'!$I$41*$D11, VLOOKUP(H$4,'4. Billing Determinants'!$B$19:$O$41,3,0)/'4. Billing Determinants'!$D$41*$D11))))),0)</f>
        <v>-2.1750105174570037E-3</v>
      </c>
      <c r="I11" s="74">
        <f>IFERROR(IF(I$4="",0,IF($E11="kWh",VLOOKUP(I$4,'4. Billing Determinants'!$B$19:$O$41,4,0)/'4. Billing Determinants'!$E$41*$D11,IF($E11="kW",VLOOKUP(I$4,'4. Billing Determinants'!$B$19:$O$41,5,0)/'4. Billing Determinants'!$F$41*$D11,IF($E11="Non-RPP kWh",VLOOKUP(I$4,'4. Billing Determinants'!$B$19:$O$41,6,0)/'4. Billing Determinants'!$G$41*$D11,IF($E11="Distribution Rev.",VLOOKUP(I$4,'4. Billing Determinants'!$B$19:$O$41,8,0)/'4. Billing Determinants'!$I$41*$D11, VLOOKUP(I$4,'4. Billing Determinants'!$B$19:$O$41,3,0)/'4. Billing Determinants'!$D$41*$D11))))),0)</f>
        <v>-2.7766091712217068E-4</v>
      </c>
      <c r="J11" s="74">
        <f>IFERROR(IF(J$4="",0,IF($E11="kWh",VLOOKUP(J$4,'4. Billing Determinants'!$B$19:$O$41,4,0)/'4. Billing Determinants'!$E$41*$D11,IF($E11="kW",VLOOKUP(J$4,'4. Billing Determinants'!$B$19:$O$41,5,0)/'4. Billing Determinants'!$F$41*$D11,IF($E11="Non-RPP kWh",VLOOKUP(J$4,'4. Billing Determinants'!$B$19:$O$41,6,0)/'4. Billing Determinants'!$G$41*$D11,IF($E11="Distribution Rev.",VLOOKUP(J$4,'4. Billing Determinants'!$B$19:$O$41,8,0)/'4. Billing Determinants'!$I$41*$D11, VLOOKUP(J$4,'4. Billing Determinants'!$B$19:$O$41,3,0)/'4. Billing Determinants'!$D$41*$D11))))),0)</f>
        <v>-4.6554480437483954E-2</v>
      </c>
      <c r="K11" s="74">
        <f>IFERROR(IF(K$4="",0,IF($E11="kWh",VLOOKUP(K$4,'4. Billing Determinants'!$B$19:$O$41,4,0)/'4. Billing Determinants'!$E$41*$D11,IF($E11="kW",VLOOKUP(K$4,'4. Billing Determinants'!$B$19:$O$41,5,0)/'4. Billing Determinants'!$F$41*$D11,IF($E11="Non-RPP kWh",VLOOKUP(K$4,'4. Billing Determinants'!$B$19:$O$41,6,0)/'4. Billing Determinants'!$G$41*$D11,IF($E11="Distribution Rev.",VLOOKUP(K$4,'4. Billing Determinants'!$B$19:$O$41,8,0)/'4. Billing Determinants'!$I$41*$D11, VLOOKUP(K$4,'4. Billing Determinants'!$B$19:$O$41,3,0)/'4. Billing Determinants'!$D$41*$D11))))),0)</f>
        <v>0</v>
      </c>
      <c r="L11" s="74">
        <f>IFERROR(IF(L$4="",0,IF($E11="kWh",VLOOKUP(L$4,'4. Billing Determinants'!$B$19:$O$41,4,0)/'4. Billing Determinants'!$E$41*$D11,IF($E11="kW",VLOOKUP(L$4,'4. Billing Determinants'!$B$19:$O$41,5,0)/'4. Billing Determinants'!$F$41*$D11,IF($E11="Non-RPP kWh",VLOOKUP(L$4,'4. Billing Determinants'!$B$19:$O$41,6,0)/'4. Billing Determinants'!$G$41*$D11,IF($E11="Distribution Rev.",VLOOKUP(L$4,'4. Billing Determinants'!$B$19:$O$41,8,0)/'4. Billing Determinants'!$I$41*$D11, VLOOKUP(L$4,'4. Billing Determinants'!$B$19:$O$41,3,0)/'4. Billing Determinants'!$D$41*$D11))))),0)</f>
        <v>0</v>
      </c>
      <c r="M11" s="74">
        <f>IFERROR(IF(M$4="",0,IF($E11="kWh",VLOOKUP(M$4,'4. Billing Determinants'!$B$19:$O$41,4,0)/'4. Billing Determinants'!$E$41*$D11,IF($E11="kW",VLOOKUP(M$4,'4. Billing Determinants'!$B$19:$O$41,5,0)/'4. Billing Determinants'!$F$41*$D11,IF($E11="Non-RPP kWh",VLOOKUP(M$4,'4. Billing Determinants'!$B$19:$O$41,6,0)/'4. Billing Determinants'!$G$41*$D11,IF($E11="Distribution Rev.",VLOOKUP(M$4,'4. Billing Determinants'!$B$19:$O$41,8,0)/'4. Billing Determinants'!$I$41*$D11, VLOOKUP(M$4,'4. Billing Determinants'!$B$19:$O$41,3,0)/'4. Billing Determinants'!$D$41*$D11))))),0)</f>
        <v>0</v>
      </c>
      <c r="N11" s="74">
        <f>IFERROR(IF(N$4="",0,IF($E11="kWh",VLOOKUP(N$4,'4. Billing Determinants'!$B$19:$O$41,4,0)/'4. Billing Determinants'!$E$41*$D11,IF($E11="kW",VLOOKUP(N$4,'4. Billing Determinants'!$B$19:$O$41,5,0)/'4. Billing Determinants'!$F$41*$D11,IF($E11="Non-RPP kWh",VLOOKUP(N$4,'4. Billing Determinants'!$B$19:$O$41,6,0)/'4. Billing Determinants'!$G$41*$D11,IF($E11="Distribution Rev.",VLOOKUP(N$4,'4. Billing Determinants'!$B$19:$O$41,8,0)/'4. Billing Determinants'!$I$41*$D11, VLOOKUP(N$4,'4. Billing Determinants'!$B$19:$O$41,3,0)/'4. Billing Determinants'!$D$41*$D11))))),0)</f>
        <v>0</v>
      </c>
      <c r="O11" s="74">
        <f>IFERROR(IF(O$4="",0,IF($E11="kWh",VLOOKUP(O$4,'4. Billing Determinants'!$B$19:$O$41,4,0)/'4. Billing Determinants'!$E$41*$D11,IF($E11="kW",VLOOKUP(O$4,'4. Billing Determinants'!$B$19:$O$41,5,0)/'4. Billing Determinants'!$F$41*$D11,IF($E11="Non-RPP kWh",VLOOKUP(O$4,'4. Billing Determinants'!$B$19:$O$41,6,0)/'4. Billing Determinants'!$G$41*$D11,IF($E11="Distribution Rev.",VLOOKUP(O$4,'4. Billing Determinants'!$B$19:$O$41,8,0)/'4. Billing Determinants'!$I$41*$D11, VLOOKUP(O$4,'4. Billing Determinants'!$B$19:$O$41,3,0)/'4. Billing Determinants'!$D$41*$D11))))),0)</f>
        <v>0</v>
      </c>
      <c r="P11" s="74">
        <f>IFERROR(IF(P$4="",0,IF($E11="kWh",VLOOKUP(P$4,'4. Billing Determinants'!$B$19:$O$41,4,0)/'4. Billing Determinants'!$E$41*$D11,IF($E11="kW",VLOOKUP(P$4,'4. Billing Determinants'!$B$19:$O$41,5,0)/'4. Billing Determinants'!$F$41*$D11,IF($E11="Non-RPP kWh",VLOOKUP(P$4,'4. Billing Determinants'!$B$19:$O$41,6,0)/'4. Billing Determinants'!$G$41*$D11,IF($E11="Distribution Rev.",VLOOKUP(P$4,'4. Billing Determinants'!$B$19:$O$41,8,0)/'4. Billing Determinants'!$I$41*$D11, VLOOKUP(P$4,'4. Billing Determinants'!$B$19:$O$41,3,0)/'4. Billing Determinants'!$D$41*$D11))))),0)</f>
        <v>0</v>
      </c>
      <c r="Q11" s="74">
        <f>IFERROR(IF(Q$4="",0,IF($E11="kWh",VLOOKUP(Q$4,'4. Billing Determinants'!$B$19:$O$41,4,0)/'4. Billing Determinants'!$E$41*$D11,IF($E11="kW",VLOOKUP(Q$4,'4. Billing Determinants'!$B$19:$O$41,5,0)/'4. Billing Determinants'!$F$41*$D11,IF($E11="Non-RPP kWh",VLOOKUP(Q$4,'4. Billing Determinants'!$B$19:$O$41,6,0)/'4. Billing Determinants'!$G$41*$D11,IF($E11="Distribution Rev.",VLOOKUP(Q$4,'4. Billing Determinants'!$B$19:$O$41,8,0)/'4. Billing Determinants'!$I$41*$D11, VLOOKUP(Q$4,'4. Billing Determinants'!$B$19:$O$41,3,0)/'4. Billing Determinants'!$D$41*$D11))))),0)</f>
        <v>0</v>
      </c>
      <c r="R11" s="74">
        <f>IFERROR(IF(R$4="",0,IF($E11="kWh",VLOOKUP(R$4,'4. Billing Determinants'!$B$19:$O$41,4,0)/'4. Billing Determinants'!$E$41*$D11,IF($E11="kW",VLOOKUP(R$4,'4. Billing Determinants'!$B$19:$O$41,5,0)/'4. Billing Determinants'!$F$41*$D11,IF($E11="Non-RPP kWh",VLOOKUP(R$4,'4. Billing Determinants'!$B$19:$O$41,6,0)/'4. Billing Determinants'!$G$41*$D11,IF($E11="Distribution Rev.",VLOOKUP(R$4,'4. Billing Determinants'!$B$19:$O$41,8,0)/'4. Billing Determinants'!$I$41*$D11, VLOOKUP(R$4,'4. Billing Determinants'!$B$19:$O$41,3,0)/'4. Billing Determinants'!$D$41*$D11))))),0)</f>
        <v>0</v>
      </c>
      <c r="S11" s="74">
        <f>IFERROR(IF(S$4="",0,IF($E11="kWh",VLOOKUP(S$4,'4. Billing Determinants'!$B$19:$O$41,4,0)/'4. Billing Determinants'!$E$41*$D11,IF($E11="kW",VLOOKUP(S$4,'4. Billing Determinants'!$B$19:$O$41,5,0)/'4. Billing Determinants'!$F$41*$D11,IF($E11="Non-RPP kWh",VLOOKUP(S$4,'4. Billing Determinants'!$B$19:$O$41,6,0)/'4. Billing Determinants'!$G$41*$D11,IF($E11="Distribution Rev.",VLOOKUP(S$4,'4. Billing Determinants'!$B$19:$O$41,8,0)/'4. Billing Determinants'!$I$41*$D11, VLOOKUP(S$4,'4. Billing Determinants'!$B$19:$O$41,3,0)/'4. Billing Determinants'!$D$41*$D11))))),0)</f>
        <v>0</v>
      </c>
      <c r="T11" s="74">
        <f>IFERROR(IF(T$4="",0,IF($E11="kWh",VLOOKUP(T$4,'4. Billing Determinants'!$B$19:$O$41,4,0)/'4. Billing Determinants'!$E$41*$D11,IF($E11="kW",VLOOKUP(T$4,'4. Billing Determinants'!$B$19:$O$41,5,0)/'4. Billing Determinants'!$F$41*$D11,IF($E11="Non-RPP kWh",VLOOKUP(T$4,'4. Billing Determinants'!$B$19:$O$41,6,0)/'4. Billing Determinants'!$G$41*$D11,IF($E11="Distribution Rev.",VLOOKUP(T$4,'4. Billing Determinants'!$B$19:$O$41,8,0)/'4. Billing Determinants'!$I$41*$D11, VLOOKUP(T$4,'4. Billing Determinants'!$B$19:$O$41,3,0)/'4. Billing Determinants'!$D$41*$D11))))),0)</f>
        <v>0</v>
      </c>
      <c r="U11" s="74">
        <f>IFERROR(IF(U$4="",0,IF($E11="kWh",VLOOKUP(U$4,'4. Billing Determinants'!$B$19:$O$41,4,0)/'4. Billing Determinants'!$E$41*$D11,IF($E11="kW",VLOOKUP(U$4,'4. Billing Determinants'!$B$19:$O$41,5,0)/'4. Billing Determinants'!$F$41*$D11,IF($E11="Non-RPP kWh",VLOOKUP(U$4,'4. Billing Determinants'!$B$19:$O$41,6,0)/'4. Billing Determinants'!$G$41*$D11,IF($E11="Distribution Rev.",VLOOKUP(U$4,'4. Billing Determinants'!$B$19:$O$41,8,0)/'4. Billing Determinants'!$I$41*$D11, VLOOKUP(U$4,'4. Billing Determinants'!$B$19:$O$41,3,0)/'4. Billing Determinants'!$D$41*$D11))))),0)</f>
        <v>0</v>
      </c>
      <c r="V11" s="74">
        <f>IFERROR(IF(V$4="",0,IF($E11="kWh",VLOOKUP(V$4,'4. Billing Determinants'!$B$19:$O$41,4,0)/'4. Billing Determinants'!$E$41*$D11,IF($E11="kW",VLOOKUP(V$4,'4. Billing Determinants'!$B$19:$O$41,5,0)/'4. Billing Determinants'!$F$41*$D11,IF($E11="Non-RPP kWh",VLOOKUP(V$4,'4. Billing Determinants'!$B$19:$O$41,6,0)/'4. Billing Determinants'!$G$41*$D11,IF($E11="Distribution Rev.",VLOOKUP(V$4,'4. Billing Determinants'!$B$19:$O$41,8,0)/'4. Billing Determinants'!$I$41*$D11, VLOOKUP(V$4,'4. Billing Determinants'!$B$19:$O$41,3,0)/'4. Billing Determinants'!$D$41*$D11))))),0)</f>
        <v>0</v>
      </c>
      <c r="W11" s="74">
        <f>IFERROR(IF(W$4="",0,IF($E11="kWh",VLOOKUP(W$4,'4. Billing Determinants'!$B$19:$O$41,4,0)/'4. Billing Determinants'!$E$41*$D11,IF($E11="kW",VLOOKUP(W$4,'4. Billing Determinants'!$B$19:$O$41,5,0)/'4. Billing Determinants'!$F$41*$D11,IF($E11="Non-RPP kWh",VLOOKUP(W$4,'4. Billing Determinants'!$B$19:$O$41,6,0)/'4. Billing Determinants'!$G$41*$D11,IF($E11="Distribution Rev.",VLOOKUP(W$4,'4. Billing Determinants'!$B$19:$O$41,8,0)/'4. Billing Determinants'!$I$41*$D11, VLOOKUP(W$4,'4. Billing Determinants'!$B$19:$O$41,3,0)/'4. Billing Determinants'!$D$41*$D11))))),0)</f>
        <v>0</v>
      </c>
      <c r="X11" s="74">
        <f>IFERROR(IF(X$4="",0,IF($E11="kWh",VLOOKUP(X$4,'4. Billing Determinants'!$B$19:$O$41,4,0)/'4. Billing Determinants'!$E$41*$D11,IF($E11="kW",VLOOKUP(X$4,'4. Billing Determinants'!$B$19:$O$41,5,0)/'4. Billing Determinants'!$F$41*$D11,IF($E11="Non-RPP kWh",VLOOKUP(X$4,'4. Billing Determinants'!$B$19:$O$41,6,0)/'4. Billing Determinants'!$G$41*$D11,IF($E11="Distribution Rev.",VLOOKUP(X$4,'4. Billing Determinants'!$B$19:$O$41,8,0)/'4. Billing Determinants'!$I$41*$D11, VLOOKUP(X$4,'4. Billing Determinants'!$B$19:$O$41,3,0)/'4. Billing Determinants'!$D$41*$D11))))),0)</f>
        <v>0</v>
      </c>
      <c r="Y11" s="74">
        <f>IFERROR(IF(Y$4="",0,IF($E11="kWh",VLOOKUP(Y$4,'4. Billing Determinants'!$B$19:$O$41,4,0)/'4. Billing Determinants'!$E$41*$D11,IF($E11="kW",VLOOKUP(Y$4,'4. Billing Determinants'!$B$19:$O$41,5,0)/'4. Billing Determinants'!$F$41*$D11,IF($E11="Non-RPP kWh",VLOOKUP(Y$4,'4. Billing Determinants'!$B$19:$O$41,6,0)/'4. Billing Determinants'!$G$41*$D11,IF($E11="Distribution Rev.",VLOOKUP(Y$4,'4. Billing Determinants'!$B$19:$O$41,8,0)/'4. Billing Determinants'!$I$41*$D11, VLOOKUP(Y$4,'4. Billing Determinants'!$B$19:$O$41,3,0)/'4. Billing Determinants'!$D$41*$D11))))),0)</f>
        <v>0</v>
      </c>
    </row>
    <row r="12" spans="2:25">
      <c r="B12" s="76" t="s">
        <v>149</v>
      </c>
      <c r="C12" s="73">
        <v>1595</v>
      </c>
      <c r="D12" s="74">
        <f>'2. 2013 Continuity Schedule'!CP31</f>
        <v>0</v>
      </c>
      <c r="E12" s="143"/>
      <c r="F12" s="74">
        <f>IF(ISERROR(VLOOKUP(F$4, '4. Billing Determinants'!$B$19:$O$41, 10, FALSE)*'2. 2013 Continuity Schedule'!$CP$31), 0, VLOOKUP(F$4, '4. Billing Determinants'!$B$19:$O$41, 10, FALSE)*'2. 2013 Continuity Schedule'!$CP$31)</f>
        <v>0</v>
      </c>
      <c r="G12" s="74">
        <f>IF(ISERROR(VLOOKUP(G$4, '4. Billing Determinants'!$B$19:$O$41, 10, FALSE)*'2. 2013 Continuity Schedule'!$CP$31), 0, VLOOKUP(G$4, '4. Billing Determinants'!$B$19:$O$41, 10, FALSE)*'2. 2013 Continuity Schedule'!$CP$31)</f>
        <v>0</v>
      </c>
      <c r="H12" s="74">
        <f>IF(ISERROR(VLOOKUP(H$4, '4. Billing Determinants'!$B$19:$O$41, 10, FALSE)*'2. 2013 Continuity Schedule'!$CP$31), 0, VLOOKUP(H$4, '4. Billing Determinants'!$B$19:$O$41, 10, FALSE)*'2. 2013 Continuity Schedule'!$CP$31)</f>
        <v>0</v>
      </c>
      <c r="I12" s="74">
        <f>IF(ISERROR(VLOOKUP(I$4, '4. Billing Determinants'!$B$19:$O$41, 10, FALSE)*'2. 2013 Continuity Schedule'!$CP$31), 0, VLOOKUP(I$4, '4. Billing Determinants'!$B$19:$O$41, 10, FALSE)*'2. 2013 Continuity Schedule'!$CP$31)</f>
        <v>0</v>
      </c>
      <c r="J12" s="74">
        <f>IF(ISERROR(VLOOKUP(J$4, '4. Billing Determinants'!$B$19:$O$41, 10, FALSE)*'2. 2013 Continuity Schedule'!$CP$31), 0, VLOOKUP(J$4, '4. Billing Determinants'!$B$19:$O$41, 10, FALSE)*'2. 2013 Continuity Schedule'!$CP$31)</f>
        <v>0</v>
      </c>
      <c r="K12" s="74">
        <f>IF(ISERROR(VLOOKUP(K$4, '4. Billing Determinants'!$B$19:$O$41, 10, FALSE)*'2. 2013 Continuity Schedule'!$CP$31), 0, VLOOKUP(K$4, '4. Billing Determinants'!$B$19:$O$41, 10, FALSE)*'2. 2013 Continuity Schedule'!$CP$31)</f>
        <v>0</v>
      </c>
      <c r="L12" s="74">
        <f>IF(ISERROR(VLOOKUP(L$4, '4. Billing Determinants'!$B$19:$O$41, 10, FALSE)*'2. 2013 Continuity Schedule'!$CP$31), 0, VLOOKUP(L$4, '4. Billing Determinants'!$B$19:$O$41, 10, FALSE)*'2. 2013 Continuity Schedule'!$CP$31)</f>
        <v>0</v>
      </c>
      <c r="M12" s="74">
        <f>IF(ISERROR(VLOOKUP(M$4, '4. Billing Determinants'!$B$19:$O$41, 10, FALSE)*'2. 2013 Continuity Schedule'!$CP$31), 0, VLOOKUP(M$4, '4. Billing Determinants'!$B$19:$O$41, 10, FALSE)*'2. 2013 Continuity Schedule'!$CP$31)</f>
        <v>0</v>
      </c>
      <c r="N12" s="74">
        <f>IF(ISERROR(VLOOKUP(N$4, '4. Billing Determinants'!$B$19:$O$41, 10, FALSE)*'2. 2013 Continuity Schedule'!$CP$31), 0, VLOOKUP(N$4, '4. Billing Determinants'!$B$19:$O$41, 10, FALSE)*'2. 2013 Continuity Schedule'!$CP$31)</f>
        <v>0</v>
      </c>
      <c r="O12" s="74">
        <f>IF(ISERROR(VLOOKUP(O$4, '4. Billing Determinants'!$B$19:$O$41, 10, FALSE)*'2. 2013 Continuity Schedule'!$CP$31), 0, VLOOKUP(O$4, '4. Billing Determinants'!$B$19:$O$41, 10, FALSE)*'2. 2013 Continuity Schedule'!$CP$31)</f>
        <v>0</v>
      </c>
      <c r="P12" s="74">
        <f>IF(ISERROR(VLOOKUP(P$4, '4. Billing Determinants'!$B$19:$O$41, 10, FALSE)*'2. 2013 Continuity Schedule'!$CP$31), 0, VLOOKUP(P$4, '4. Billing Determinants'!$B$19:$O$41, 10, FALSE)*'2. 2013 Continuity Schedule'!$CP$31)</f>
        <v>0</v>
      </c>
      <c r="Q12" s="74">
        <f>IF(ISERROR(VLOOKUP(Q$4, '4. Billing Determinants'!$B$19:$O$41, 10, FALSE)*'2. 2013 Continuity Schedule'!$CP$31), 0, VLOOKUP(Q$4, '4. Billing Determinants'!$B$19:$O$41, 10, FALSE)*'2. 2013 Continuity Schedule'!$CP$31)</f>
        <v>0</v>
      </c>
      <c r="R12" s="74">
        <f>IF(ISERROR(VLOOKUP(R$4, '4. Billing Determinants'!$B$19:$O$41, 10, FALSE)*'2. 2013 Continuity Schedule'!$CP$31), 0, VLOOKUP(R$4, '4. Billing Determinants'!$B$19:$O$41, 10, FALSE)*'2. 2013 Continuity Schedule'!$CP$31)</f>
        <v>0</v>
      </c>
      <c r="S12" s="74">
        <f>IF(ISERROR(VLOOKUP(S$4, '4. Billing Determinants'!$B$19:$O$41, 10, FALSE)*'2. 2013 Continuity Schedule'!$CP$31), 0, VLOOKUP(S$4, '4. Billing Determinants'!$B$19:$O$41, 10, FALSE)*'2. 2013 Continuity Schedule'!$CP$31)</f>
        <v>0</v>
      </c>
      <c r="T12" s="74">
        <f>IF(ISERROR(VLOOKUP(T$4, '4. Billing Determinants'!$B$19:$O$41, 10, FALSE)*'2. 2013 Continuity Schedule'!$CP$31), 0, VLOOKUP(T$4, '4. Billing Determinants'!$B$19:$O$41, 10, FALSE)*'2. 2013 Continuity Schedule'!$CP$31)</f>
        <v>0</v>
      </c>
      <c r="U12" s="74">
        <f>IF(ISERROR(VLOOKUP(U$4, '4. Billing Determinants'!$B$19:$O$41, 10, FALSE)*'2. 2013 Continuity Schedule'!$CP$31), 0, VLOOKUP(U$4, '4. Billing Determinants'!$B$19:$O$41, 10, FALSE)*'2. 2013 Continuity Schedule'!$CP$31)</f>
        <v>0</v>
      </c>
      <c r="V12" s="74">
        <f>IF(ISERROR(VLOOKUP(V$4, '4. Billing Determinants'!$B$19:$O$41, 10, FALSE)*'2. 2013 Continuity Schedule'!$CP$31), 0, VLOOKUP(V$4, '4. Billing Determinants'!$B$19:$O$41, 10, FALSE)*'2. 2013 Continuity Schedule'!$CP$31)</f>
        <v>0</v>
      </c>
      <c r="W12" s="74">
        <f>IF(ISERROR(VLOOKUP(W$4, '4. Billing Determinants'!$B$19:$O$41, 10, FALSE)*'2. 2013 Continuity Schedule'!$CP$31), 0, VLOOKUP(W$4, '4. Billing Determinants'!$B$19:$O$41, 10, FALSE)*'2. 2013 Continuity Schedule'!$CP$31)</f>
        <v>0</v>
      </c>
      <c r="X12" s="74">
        <f>IF(ISERROR(VLOOKUP(X$4, '4. Billing Determinants'!$B$19:$O$41, 10, FALSE)*'2. 2013 Continuity Schedule'!$CP$31), 0, VLOOKUP(X$4, '4. Billing Determinants'!$B$19:$O$41, 10, FALSE)*'2. 2013 Continuity Schedule'!$CP$31)</f>
        <v>0</v>
      </c>
      <c r="Y12" s="74">
        <f>IF(ISERROR(VLOOKUP(Y$4, '4. Billing Determinants'!$B$19:$O$41, 10, FALSE)*'2. 2013 Continuity Schedule'!$CP$31), 0, VLOOKUP(Y$4, '4. Billing Determinants'!$B$19:$O$41, 10, FALSE)*'2. 2013 Continuity Schedule'!$CP$31)</f>
        <v>0</v>
      </c>
    </row>
    <row r="13" spans="2:25">
      <c r="B13" s="76" t="s">
        <v>150</v>
      </c>
      <c r="C13" s="73">
        <v>1595</v>
      </c>
      <c r="D13" s="74">
        <f>'2. 2013 Continuity Schedule'!CP32</f>
        <v>0</v>
      </c>
      <c r="E13" s="143"/>
      <c r="F13" s="74">
        <f>IF(ISERROR(VLOOKUP(F$4, '4. Billing Determinants'!$B$19:$O$41, 11, FALSE)*'2. 2013 Continuity Schedule'!$CP$32), 0, VLOOKUP(F$4, '4. Billing Determinants'!$B$19:$O$41, 11, FALSE)*'2. 2013 Continuity Schedule'!$CP$32)</f>
        <v>0</v>
      </c>
      <c r="G13" s="74">
        <f>IF(ISERROR(VLOOKUP(G$4, '4. Billing Determinants'!$B$19:$O$41, 11, FALSE)*'2. 2013 Continuity Schedule'!$CP$32), 0, VLOOKUP(G$4, '4. Billing Determinants'!$B$19:$O$41, 11, FALSE)*'2. 2013 Continuity Schedule'!$CP$32)</f>
        <v>0</v>
      </c>
      <c r="H13" s="74">
        <f>IF(ISERROR(VLOOKUP(H$4, '4. Billing Determinants'!$B$19:$O$41, 11, FALSE)*'2. 2013 Continuity Schedule'!$CP$32), 0, VLOOKUP(H$4, '4. Billing Determinants'!$B$19:$O$41, 11, FALSE)*'2. 2013 Continuity Schedule'!$CP$32)</f>
        <v>0</v>
      </c>
      <c r="I13" s="74">
        <f>IF(ISERROR(VLOOKUP(I$4, '4. Billing Determinants'!$B$19:$O$41, 11, FALSE)*'2. 2013 Continuity Schedule'!$CP$32), 0, VLOOKUP(I$4, '4. Billing Determinants'!$B$19:$O$41, 11, FALSE)*'2. 2013 Continuity Schedule'!$CP$32)</f>
        <v>0</v>
      </c>
      <c r="J13" s="74">
        <f>IF(ISERROR(VLOOKUP(J$4, '4. Billing Determinants'!$B$19:$O$41, 11, FALSE)*'2. 2013 Continuity Schedule'!$CP$32), 0, VLOOKUP(J$4, '4. Billing Determinants'!$B$19:$O$41, 11, FALSE)*'2. 2013 Continuity Schedule'!$CP$32)</f>
        <v>0</v>
      </c>
      <c r="K13" s="74">
        <f>IF(ISERROR(VLOOKUP(K$4, '4. Billing Determinants'!$B$19:$O$41, 11, FALSE)*'2. 2013 Continuity Schedule'!$CP$32), 0, VLOOKUP(K$4, '4. Billing Determinants'!$B$19:$O$41, 11, FALSE)*'2. 2013 Continuity Schedule'!$CP$32)</f>
        <v>0</v>
      </c>
      <c r="L13" s="74">
        <f>IF(ISERROR(VLOOKUP(L$4, '4. Billing Determinants'!$B$19:$O$41, 11, FALSE)*'2. 2013 Continuity Schedule'!$CP$32), 0, VLOOKUP(L$4, '4. Billing Determinants'!$B$19:$O$41, 11, FALSE)*'2. 2013 Continuity Schedule'!$CP$32)</f>
        <v>0</v>
      </c>
      <c r="M13" s="74">
        <f>IF(ISERROR(VLOOKUP(M$4, '4. Billing Determinants'!$B$19:$O$41, 11, FALSE)*'2. 2013 Continuity Schedule'!$CP$32), 0, VLOOKUP(M$4, '4. Billing Determinants'!$B$19:$O$41, 11, FALSE)*'2. 2013 Continuity Schedule'!$CP$32)</f>
        <v>0</v>
      </c>
      <c r="N13" s="74">
        <f>IF(ISERROR(VLOOKUP(N$4, '4. Billing Determinants'!$B$19:$O$41, 11, FALSE)*'2. 2013 Continuity Schedule'!$CP$32), 0, VLOOKUP(N$4, '4. Billing Determinants'!$B$19:$O$41, 11, FALSE)*'2. 2013 Continuity Schedule'!$CP$32)</f>
        <v>0</v>
      </c>
      <c r="O13" s="74">
        <f>IF(ISERROR(VLOOKUP(O$4, '4. Billing Determinants'!$B$19:$O$41, 11, FALSE)*'2. 2013 Continuity Schedule'!$CP$32), 0, VLOOKUP(O$4, '4. Billing Determinants'!$B$19:$O$41, 11, FALSE)*'2. 2013 Continuity Schedule'!$CP$32)</f>
        <v>0</v>
      </c>
      <c r="P13" s="74">
        <f>IF(ISERROR(VLOOKUP(P$4, '4. Billing Determinants'!$B$19:$O$41, 11, FALSE)*'2. 2013 Continuity Schedule'!$CP$32), 0, VLOOKUP(P$4, '4. Billing Determinants'!$B$19:$O$41, 11, FALSE)*'2. 2013 Continuity Schedule'!$CP$32)</f>
        <v>0</v>
      </c>
      <c r="Q13" s="74">
        <f>IF(ISERROR(VLOOKUP(Q$4, '4. Billing Determinants'!$B$19:$O$41, 11, FALSE)*'2. 2013 Continuity Schedule'!$CP$32), 0, VLOOKUP(Q$4, '4. Billing Determinants'!$B$19:$O$41, 11, FALSE)*'2. 2013 Continuity Schedule'!$CP$32)</f>
        <v>0</v>
      </c>
      <c r="R13" s="74">
        <f>IF(ISERROR(VLOOKUP(R$4, '4. Billing Determinants'!$B$19:$O$41, 11, FALSE)*'2. 2013 Continuity Schedule'!$CP$32), 0, VLOOKUP(R$4, '4. Billing Determinants'!$B$19:$O$41, 11, FALSE)*'2. 2013 Continuity Schedule'!$CP$32)</f>
        <v>0</v>
      </c>
      <c r="S13" s="74">
        <f>IF(ISERROR(VLOOKUP(S$4, '4. Billing Determinants'!$B$19:$O$41, 11, FALSE)*'2. 2013 Continuity Schedule'!$CP$32), 0, VLOOKUP(S$4, '4. Billing Determinants'!$B$19:$O$41, 11, FALSE)*'2. 2013 Continuity Schedule'!$CP$32)</f>
        <v>0</v>
      </c>
      <c r="T13" s="74">
        <f>IF(ISERROR(VLOOKUP(T$4, '4. Billing Determinants'!$B$19:$O$41, 11, FALSE)*'2. 2013 Continuity Schedule'!$CP$32), 0, VLOOKUP(T$4, '4. Billing Determinants'!$B$19:$O$41, 11, FALSE)*'2. 2013 Continuity Schedule'!$CP$32)</f>
        <v>0</v>
      </c>
      <c r="U13" s="74">
        <f>IF(ISERROR(VLOOKUP(U$4, '4. Billing Determinants'!$B$19:$O$41, 11, FALSE)*'2. 2013 Continuity Schedule'!$CP$32), 0, VLOOKUP(U$4, '4. Billing Determinants'!$B$19:$O$41, 11, FALSE)*'2. 2013 Continuity Schedule'!$CP$32)</f>
        <v>0</v>
      </c>
      <c r="V13" s="74">
        <f>IF(ISERROR(VLOOKUP(V$4, '4. Billing Determinants'!$B$19:$O$41, 11, FALSE)*'2. 2013 Continuity Schedule'!$CP$32), 0, VLOOKUP(V$4, '4. Billing Determinants'!$B$19:$O$41, 11, FALSE)*'2. 2013 Continuity Schedule'!$CP$32)</f>
        <v>0</v>
      </c>
      <c r="W13" s="74">
        <f>IF(ISERROR(VLOOKUP(W$4, '4. Billing Determinants'!$B$19:$O$41, 11, FALSE)*'2. 2013 Continuity Schedule'!$CP$32), 0, VLOOKUP(W$4, '4. Billing Determinants'!$B$19:$O$41, 11, FALSE)*'2. 2013 Continuity Schedule'!$CP$32)</f>
        <v>0</v>
      </c>
      <c r="X13" s="74">
        <f>IF(ISERROR(VLOOKUP(X$4, '4. Billing Determinants'!$B$19:$O$41, 11, FALSE)*'2. 2013 Continuity Schedule'!$CP$32), 0, VLOOKUP(X$4, '4. Billing Determinants'!$B$19:$O$41, 11, FALSE)*'2. 2013 Continuity Schedule'!$CP$32)</f>
        <v>0</v>
      </c>
      <c r="Y13" s="74">
        <f>IF(ISERROR(VLOOKUP(Y$4, '4. Billing Determinants'!$B$19:$O$41, 11, FALSE)*'2. 2013 Continuity Schedule'!$CP$32), 0, VLOOKUP(Y$4, '4. Billing Determinants'!$B$19:$O$41, 11, FALSE)*'2. 2013 Continuity Schedule'!$CP$32)</f>
        <v>0</v>
      </c>
    </row>
    <row r="14" spans="2:25">
      <c r="B14" s="76" t="s">
        <v>151</v>
      </c>
      <c r="C14" s="73">
        <v>1595</v>
      </c>
      <c r="D14" s="74">
        <f>'2. 2013 Continuity Schedule'!CP33</f>
        <v>0</v>
      </c>
      <c r="E14" s="143"/>
      <c r="F14" s="74">
        <f>IF(ISERROR(VLOOKUP(F$4, '4. Billing Determinants'!$B$19:$O$41, 12, FALSE)*'2. 2013 Continuity Schedule'!$CP$33), 0, VLOOKUP(F$4, '4. Billing Determinants'!$B$19:$O$41, 12, FALSE)*'2. 2013 Continuity Schedule'!$CP$33)</f>
        <v>0</v>
      </c>
      <c r="G14" s="74">
        <f>IF(ISERROR(VLOOKUP(G$4, '4. Billing Determinants'!$B$19:$O$41, 12, FALSE)*'2. 2013 Continuity Schedule'!$CP$33), 0, VLOOKUP(G$4, '4. Billing Determinants'!$B$19:$O$41, 12, FALSE)*'2. 2013 Continuity Schedule'!$CP$33)</f>
        <v>0</v>
      </c>
      <c r="H14" s="74">
        <f>IF(ISERROR(VLOOKUP(H$4, '4. Billing Determinants'!$B$19:$O$41, 12, FALSE)*'2. 2013 Continuity Schedule'!$CP$33), 0, VLOOKUP(H$4, '4. Billing Determinants'!$B$19:$O$41, 12, FALSE)*'2. 2013 Continuity Schedule'!$CP$33)</f>
        <v>0</v>
      </c>
      <c r="I14" s="74">
        <f>IF(ISERROR(VLOOKUP(I$4, '4. Billing Determinants'!$B$19:$O$41, 12, FALSE)*'2. 2013 Continuity Schedule'!$CP$33), 0, VLOOKUP(I$4, '4. Billing Determinants'!$B$19:$O$41, 12, FALSE)*'2. 2013 Continuity Schedule'!$CP$33)</f>
        <v>0</v>
      </c>
      <c r="J14" s="74">
        <f>IF(ISERROR(VLOOKUP(J$4, '4. Billing Determinants'!$B$19:$O$41, 12, FALSE)*'2. 2013 Continuity Schedule'!$CP$33), 0, VLOOKUP(J$4, '4. Billing Determinants'!$B$19:$O$41, 12, FALSE)*'2. 2013 Continuity Schedule'!$CP$33)</f>
        <v>0</v>
      </c>
      <c r="K14" s="74">
        <f>IF(ISERROR(VLOOKUP(K$4, '4. Billing Determinants'!$B$19:$O$41, 12, FALSE)*'2. 2013 Continuity Schedule'!$CP$33), 0, VLOOKUP(K$4, '4. Billing Determinants'!$B$19:$O$41, 12, FALSE)*'2. 2013 Continuity Schedule'!$CP$33)</f>
        <v>0</v>
      </c>
      <c r="L14" s="74">
        <f>IF(ISERROR(VLOOKUP(L$4, '4. Billing Determinants'!$B$19:$O$41, 12, FALSE)*'2. 2013 Continuity Schedule'!$CP$33), 0, VLOOKUP(L$4, '4. Billing Determinants'!$B$19:$O$41, 12, FALSE)*'2. 2013 Continuity Schedule'!$CP$33)</f>
        <v>0</v>
      </c>
      <c r="M14" s="74">
        <f>IF(ISERROR(VLOOKUP(M$4, '4. Billing Determinants'!$B$19:$O$41, 12, FALSE)*'2. 2013 Continuity Schedule'!$CP$33), 0, VLOOKUP(M$4, '4. Billing Determinants'!$B$19:$O$41, 12, FALSE)*'2. 2013 Continuity Schedule'!$CP$33)</f>
        <v>0</v>
      </c>
      <c r="N14" s="74">
        <f>IF(ISERROR(VLOOKUP(N$4, '4. Billing Determinants'!$B$19:$O$41, 12, FALSE)*'2. 2013 Continuity Schedule'!$CP$33), 0, VLOOKUP(N$4, '4. Billing Determinants'!$B$19:$O$41, 12, FALSE)*'2. 2013 Continuity Schedule'!$CP$33)</f>
        <v>0</v>
      </c>
      <c r="O14" s="74">
        <f>IF(ISERROR(VLOOKUP(O$4, '4. Billing Determinants'!$B$19:$O$41, 12, FALSE)*'2. 2013 Continuity Schedule'!$CP$33), 0, VLOOKUP(O$4, '4. Billing Determinants'!$B$19:$O$41, 12, FALSE)*'2. 2013 Continuity Schedule'!$CP$33)</f>
        <v>0</v>
      </c>
      <c r="P14" s="74">
        <f>IF(ISERROR(VLOOKUP(P$4, '4. Billing Determinants'!$B$19:$O$41, 12, FALSE)*'2. 2013 Continuity Schedule'!$CP$33), 0, VLOOKUP(P$4, '4. Billing Determinants'!$B$19:$O$41, 12, FALSE)*'2. 2013 Continuity Schedule'!$CP$33)</f>
        <v>0</v>
      </c>
      <c r="Q14" s="74">
        <f>IF(ISERROR(VLOOKUP(Q$4, '4. Billing Determinants'!$B$19:$O$41, 12, FALSE)*'2. 2013 Continuity Schedule'!$CP$33), 0, VLOOKUP(Q$4, '4. Billing Determinants'!$B$19:$O$41, 12, FALSE)*'2. 2013 Continuity Schedule'!$CP$33)</f>
        <v>0</v>
      </c>
      <c r="R14" s="74">
        <f>IF(ISERROR(VLOOKUP(R$4, '4. Billing Determinants'!$B$19:$O$41, 12, FALSE)*'2. 2013 Continuity Schedule'!$CP$33), 0, VLOOKUP(R$4, '4. Billing Determinants'!$B$19:$O$41, 12, FALSE)*'2. 2013 Continuity Schedule'!$CP$33)</f>
        <v>0</v>
      </c>
      <c r="S14" s="74">
        <f>IF(ISERROR(VLOOKUP(S$4, '4. Billing Determinants'!$B$19:$O$41, 12, FALSE)*'2. 2013 Continuity Schedule'!$CP$33), 0, VLOOKUP(S$4, '4. Billing Determinants'!$B$19:$O$41, 12, FALSE)*'2. 2013 Continuity Schedule'!$CP$33)</f>
        <v>0</v>
      </c>
      <c r="T14" s="74">
        <f>IF(ISERROR(VLOOKUP(T$4, '4. Billing Determinants'!$B$19:$O$41, 12, FALSE)*'2. 2013 Continuity Schedule'!$CP$33), 0, VLOOKUP(T$4, '4. Billing Determinants'!$B$19:$O$41, 12, FALSE)*'2. 2013 Continuity Schedule'!$CP$33)</f>
        <v>0</v>
      </c>
      <c r="U14" s="74">
        <f>IF(ISERROR(VLOOKUP(U$4, '4. Billing Determinants'!$B$19:$O$41, 12, FALSE)*'2. 2013 Continuity Schedule'!$CP$33), 0, VLOOKUP(U$4, '4. Billing Determinants'!$B$19:$O$41, 12, FALSE)*'2. 2013 Continuity Schedule'!$CP$33)</f>
        <v>0</v>
      </c>
      <c r="V14" s="74">
        <f>IF(ISERROR(VLOOKUP(V$4, '4. Billing Determinants'!$B$19:$O$41, 12, FALSE)*'2. 2013 Continuity Schedule'!$CP$33), 0, VLOOKUP(V$4, '4. Billing Determinants'!$B$19:$O$41, 12, FALSE)*'2. 2013 Continuity Schedule'!$CP$33)</f>
        <v>0</v>
      </c>
      <c r="W14" s="74">
        <f>IF(ISERROR(VLOOKUP(W$4, '4. Billing Determinants'!$B$19:$O$41, 12, FALSE)*'2. 2013 Continuity Schedule'!$CP$33), 0, VLOOKUP(W$4, '4. Billing Determinants'!$B$19:$O$41, 12, FALSE)*'2. 2013 Continuity Schedule'!$CP$33)</f>
        <v>0</v>
      </c>
      <c r="X14" s="74">
        <f>IF(ISERROR(VLOOKUP(X$4, '4. Billing Determinants'!$B$19:$O$41, 12, FALSE)*'2. 2013 Continuity Schedule'!$CP$33), 0, VLOOKUP(X$4, '4. Billing Determinants'!$B$19:$O$41, 12, FALSE)*'2. 2013 Continuity Schedule'!$CP$33)</f>
        <v>0</v>
      </c>
      <c r="Y14" s="74">
        <f>IF(ISERROR(VLOOKUP(Y$4, '4. Billing Determinants'!$B$19:$O$41, 12, FALSE)*'2. 2013 Continuity Schedule'!$CP$33), 0, VLOOKUP(Y$4, '4. Billing Determinants'!$B$19:$O$41, 12, FALSE)*'2. 2013 Continuity Schedule'!$CP$33)</f>
        <v>0</v>
      </c>
    </row>
    <row r="15" spans="2:25">
      <c r="B15" s="76" t="s">
        <v>288</v>
      </c>
      <c r="C15" s="73">
        <v>1595</v>
      </c>
      <c r="D15" s="74">
        <f>'2. 2013 Continuity Schedule'!CP34</f>
        <v>0</v>
      </c>
      <c r="E15" s="143"/>
      <c r="F15" s="74">
        <f>IF(ISERROR(VLOOKUP(F$4, '4. Billing Determinants'!$B$19:$O$41, 13, FALSE)*'2. 2013 Continuity Schedule'!$CP$34), 0, VLOOKUP(F$4, '4. Billing Determinants'!$B$19:$O$41, 13, FALSE)*'2. 2013 Continuity Schedule'!$CP$34)</f>
        <v>0</v>
      </c>
      <c r="G15" s="74">
        <f>IF(ISERROR(VLOOKUP(G$4, '4. Billing Determinants'!$B$19:$O$41, 13, FALSE)*'2. 2013 Continuity Schedule'!$CP$34), 0, VLOOKUP(G$4, '4. Billing Determinants'!$B$19:$O$41, 13, FALSE)*'2. 2013 Continuity Schedule'!$CP$34)</f>
        <v>0</v>
      </c>
      <c r="H15" s="74">
        <f>IF(ISERROR(VLOOKUP(H$4, '4. Billing Determinants'!$B$19:$O$41, 13, FALSE)*'2. 2013 Continuity Schedule'!$CP$34), 0, VLOOKUP(H$4, '4. Billing Determinants'!$B$19:$O$41, 13, FALSE)*'2. 2013 Continuity Schedule'!$CP$34)</f>
        <v>0</v>
      </c>
      <c r="I15" s="74">
        <f>IF(ISERROR(VLOOKUP(I$4, '4. Billing Determinants'!$B$19:$O$41, 13, FALSE)*'2. 2013 Continuity Schedule'!$CP$34), 0, VLOOKUP(I$4, '4. Billing Determinants'!$B$19:$O$41, 13, FALSE)*'2. 2013 Continuity Schedule'!$CP$34)</f>
        <v>0</v>
      </c>
      <c r="J15" s="74">
        <f>IF(ISERROR(VLOOKUP(J$4, '4. Billing Determinants'!$B$19:$O$41, 13, FALSE)*'2. 2013 Continuity Schedule'!$CP$34), 0, VLOOKUP(J$4, '4. Billing Determinants'!$B$19:$O$41, 13, FALSE)*'2. 2013 Continuity Schedule'!$CP$34)</f>
        <v>0</v>
      </c>
      <c r="K15" s="74">
        <f>IF(ISERROR(VLOOKUP(K$4, '4. Billing Determinants'!$B$19:$O$41, 13, FALSE)*'2. 2013 Continuity Schedule'!$CP$34), 0, VLOOKUP(K$4, '4. Billing Determinants'!$B$19:$O$41, 13, FALSE)*'2. 2013 Continuity Schedule'!$CP$34)</f>
        <v>0</v>
      </c>
      <c r="L15" s="74">
        <f>IF(ISERROR(VLOOKUP(L$4, '4. Billing Determinants'!$B$19:$O$41, 13, FALSE)*'2. 2013 Continuity Schedule'!$CP$34), 0, VLOOKUP(L$4, '4. Billing Determinants'!$B$19:$O$41, 13, FALSE)*'2. 2013 Continuity Schedule'!$CP$34)</f>
        <v>0</v>
      </c>
      <c r="M15" s="74">
        <f>IF(ISERROR(VLOOKUP(M$4, '4. Billing Determinants'!$B$19:$O$41, 13, FALSE)*'2. 2013 Continuity Schedule'!$CP$34), 0, VLOOKUP(M$4, '4. Billing Determinants'!$B$19:$O$41, 13, FALSE)*'2. 2013 Continuity Schedule'!$CP$34)</f>
        <v>0</v>
      </c>
      <c r="N15" s="74">
        <f>IF(ISERROR(VLOOKUP(N$4, '4. Billing Determinants'!$B$19:$O$41, 13, FALSE)*'2. 2013 Continuity Schedule'!$CP$34), 0, VLOOKUP(N$4, '4. Billing Determinants'!$B$19:$O$41, 13, FALSE)*'2. 2013 Continuity Schedule'!$CP$34)</f>
        <v>0</v>
      </c>
      <c r="O15" s="74">
        <f>IF(ISERROR(VLOOKUP(O$4, '4. Billing Determinants'!$B$19:$O$41, 13, FALSE)*'2. 2013 Continuity Schedule'!$CP$34), 0, VLOOKUP(O$4, '4. Billing Determinants'!$B$19:$O$41, 13, FALSE)*'2. 2013 Continuity Schedule'!$CP$34)</f>
        <v>0</v>
      </c>
      <c r="P15" s="74">
        <f>IF(ISERROR(VLOOKUP(P$4, '4. Billing Determinants'!$B$19:$O$41, 13, FALSE)*'2. 2013 Continuity Schedule'!$CP$34), 0, VLOOKUP(P$4, '4. Billing Determinants'!$B$19:$O$41, 13, FALSE)*'2. 2013 Continuity Schedule'!$CP$34)</f>
        <v>0</v>
      </c>
      <c r="Q15" s="74">
        <f>IF(ISERROR(VLOOKUP(Q$4, '4. Billing Determinants'!$B$19:$O$41, 13, FALSE)*'2. 2013 Continuity Schedule'!$CP$34), 0, VLOOKUP(Q$4, '4. Billing Determinants'!$B$19:$O$41, 13, FALSE)*'2. 2013 Continuity Schedule'!$CP$34)</f>
        <v>0</v>
      </c>
      <c r="R15" s="74">
        <f>IF(ISERROR(VLOOKUP(R$4, '4. Billing Determinants'!$B$19:$O$41, 13, FALSE)*'2. 2013 Continuity Schedule'!$CP$34), 0, VLOOKUP(R$4, '4. Billing Determinants'!$B$19:$O$41, 13, FALSE)*'2. 2013 Continuity Schedule'!$CP$34)</f>
        <v>0</v>
      </c>
      <c r="S15" s="74">
        <f>IF(ISERROR(VLOOKUP(S$4, '4. Billing Determinants'!$B$19:$O$41, 13, FALSE)*'2. 2013 Continuity Schedule'!$CP$34), 0, VLOOKUP(S$4, '4. Billing Determinants'!$B$19:$O$41, 13, FALSE)*'2. 2013 Continuity Schedule'!$CP$34)</f>
        <v>0</v>
      </c>
      <c r="T15" s="74">
        <f>IF(ISERROR(VLOOKUP(T$4, '4. Billing Determinants'!$B$19:$O$41, 13, FALSE)*'2. 2013 Continuity Schedule'!$CP$34), 0, VLOOKUP(T$4, '4. Billing Determinants'!$B$19:$O$41, 13, FALSE)*'2. 2013 Continuity Schedule'!$CP$34)</f>
        <v>0</v>
      </c>
      <c r="U15" s="74">
        <f>IF(ISERROR(VLOOKUP(U$4, '4. Billing Determinants'!$B$19:$O$41, 13, FALSE)*'2. 2013 Continuity Schedule'!$CP$34), 0, VLOOKUP(U$4, '4. Billing Determinants'!$B$19:$O$41, 13, FALSE)*'2. 2013 Continuity Schedule'!$CP$34)</f>
        <v>0</v>
      </c>
      <c r="V15" s="74">
        <f>IF(ISERROR(VLOOKUP(V$4, '4. Billing Determinants'!$B$19:$O$41, 13, FALSE)*'2. 2013 Continuity Schedule'!$CP$34), 0, VLOOKUP(V$4, '4. Billing Determinants'!$B$19:$O$41, 13, FALSE)*'2. 2013 Continuity Schedule'!$CP$34)</f>
        <v>0</v>
      </c>
      <c r="W15" s="74">
        <f>IF(ISERROR(VLOOKUP(W$4, '4. Billing Determinants'!$B$19:$O$41, 13, FALSE)*'2. 2013 Continuity Schedule'!$CP$34), 0, VLOOKUP(W$4, '4. Billing Determinants'!$B$19:$O$41, 13, FALSE)*'2. 2013 Continuity Schedule'!$CP$34)</f>
        <v>0</v>
      </c>
      <c r="X15" s="74">
        <f>IF(ISERROR(VLOOKUP(X$4, '4. Billing Determinants'!$B$19:$O$41, 13, FALSE)*'2. 2013 Continuity Schedule'!$CP$34), 0, VLOOKUP(X$4, '4. Billing Determinants'!$B$19:$O$41, 13, FALSE)*'2. 2013 Continuity Schedule'!$CP$34)</f>
        <v>0</v>
      </c>
      <c r="Y15" s="74">
        <f>IF(ISERROR(VLOOKUP(Y$4, '4. Billing Determinants'!$B$19:$O$41, 13, FALSE)*'2. 2013 Continuity Schedule'!$CP$34), 0, VLOOKUP(Y$4, '4. Billing Determinants'!$B$19:$O$41, 13, FALSE)*'2. 2013 Continuity Schedule'!$CP$34)</f>
        <v>0</v>
      </c>
    </row>
    <row r="16" spans="2:25" s="60" customFormat="1">
      <c r="B16" s="92" t="s">
        <v>202</v>
      </c>
      <c r="C16" s="92"/>
      <c r="D16" s="93">
        <f>SUM(D5:D15)-D10</f>
        <v>-41789.01999999996</v>
      </c>
      <c r="E16" s="105"/>
      <c r="F16" s="93">
        <f>SUM(F5:F15)-F10</f>
        <v>-20184.006491975415</v>
      </c>
      <c r="G16" s="93">
        <f t="shared" ref="G16:Y16" si="0">SUM(G5:G15)-G10</f>
        <v>-7280.712759226335</v>
      </c>
      <c r="H16" s="93">
        <f t="shared" si="0"/>
        <v>-14102.107317764661</v>
      </c>
      <c r="I16" s="93">
        <f t="shared" si="0"/>
        <v>-25.958611301706853</v>
      </c>
      <c r="J16" s="93">
        <f t="shared" si="0"/>
        <v>-196.23481973185608</v>
      </c>
      <c r="K16" s="93">
        <f t="shared" si="0"/>
        <v>0</v>
      </c>
      <c r="L16" s="93">
        <f t="shared" si="0"/>
        <v>0</v>
      </c>
      <c r="M16" s="93">
        <f t="shared" si="0"/>
        <v>0</v>
      </c>
      <c r="N16" s="93">
        <f t="shared" si="0"/>
        <v>0</v>
      </c>
      <c r="O16" s="93">
        <f t="shared" si="0"/>
        <v>0</v>
      </c>
      <c r="P16" s="93">
        <f t="shared" si="0"/>
        <v>0</v>
      </c>
      <c r="Q16" s="93">
        <f t="shared" si="0"/>
        <v>0</v>
      </c>
      <c r="R16" s="93">
        <f t="shared" si="0"/>
        <v>0</v>
      </c>
      <c r="S16" s="93">
        <f t="shared" si="0"/>
        <v>0</v>
      </c>
      <c r="T16" s="93">
        <f t="shared" si="0"/>
        <v>0</v>
      </c>
      <c r="U16" s="93">
        <f t="shared" si="0"/>
        <v>0</v>
      </c>
      <c r="V16" s="93">
        <f t="shared" si="0"/>
        <v>0</v>
      </c>
      <c r="W16" s="93">
        <f t="shared" si="0"/>
        <v>0</v>
      </c>
      <c r="X16" s="93">
        <f t="shared" si="0"/>
        <v>0</v>
      </c>
      <c r="Y16" s="93">
        <f t="shared" si="0"/>
        <v>0</v>
      </c>
    </row>
    <row r="17" spans="2:25" ht="8.25" customHeight="1">
      <c r="B17" s="77"/>
      <c r="C17" s="77"/>
      <c r="D17" s="78"/>
      <c r="E17" s="91"/>
    </row>
    <row r="18" spans="2:25">
      <c r="B18" s="72" t="s">
        <v>14</v>
      </c>
      <c r="C18" s="73">
        <v>1508</v>
      </c>
      <c r="D18" s="74">
        <f>'2. 2013 Continuity Schedule'!CP41</f>
        <v>8450.84</v>
      </c>
      <c r="E18" s="143" t="s">
        <v>306</v>
      </c>
      <c r="F18" s="74">
        <f>IFERROR(IF(F$4="",0,IF($E18="kWh",VLOOKUP(F$4,'4. Billing Determinants'!$B$19:$O$41,4,0)/'4. Billing Determinants'!$E$41*$D18,IF($E18="kW",VLOOKUP(F$4,'4. Billing Determinants'!$B$19:$O$41,5,0)/'4. Billing Determinants'!$F$41*$D18,IF($E18="Non-RPP kWh",VLOOKUP(F$4,'4. Billing Determinants'!$B$19:$O$41,6,0)/'4. Billing Determinants'!$G$41*$D18,IF($E18="Distribution Rev.",VLOOKUP(F$4,'4. Billing Determinants'!$B$19:$O$41,8,0)/'4. Billing Determinants'!$I$41*$D18, VLOOKUP(F$4,'4. Billing Determinants'!$B$19:$O$41,3,0)/'4. Billing Determinants'!$D$41*$D18))))),0)</f>
        <v>4081.7281849690312</v>
      </c>
      <c r="G18" s="74">
        <f>IFERROR(IF(G$4="",0,IF($E18="kWh",VLOOKUP(G$4,'4. Billing Determinants'!$B$19:$O$41,4,0)/'4. Billing Determinants'!$E$41*$D18,IF($E18="kW",VLOOKUP(G$4,'4. Billing Determinants'!$B$19:$O$41,5,0)/'4. Billing Determinants'!$F$41*$D18,IF($E18="Non-RPP kWh",VLOOKUP(G$4,'4. Billing Determinants'!$B$19:$O$41,6,0)/'4. Billing Determinants'!$G$41*$D18,IF($E18="Distribution Rev.",VLOOKUP(G$4,'4. Billing Determinants'!$B$19:$O$41,8,0)/'4. Billing Determinants'!$I$41*$D18, VLOOKUP(G$4,'4. Billing Determinants'!$B$19:$O$41,3,0)/'4. Billing Determinants'!$D$41*$D18))))),0)</f>
        <v>1472.3557562694145</v>
      </c>
      <c r="H18" s="74">
        <f>IFERROR(IF(H$4="",0,IF($E18="kWh",VLOOKUP(H$4,'4. Billing Determinants'!$B$19:$O$41,4,0)/'4. Billing Determinants'!$E$41*$D18,IF($E18="kW",VLOOKUP(H$4,'4. Billing Determinants'!$B$19:$O$41,5,0)/'4. Billing Determinants'!$F$41*$D18,IF($E18="Non-RPP kWh",VLOOKUP(H$4,'4. Billing Determinants'!$B$19:$O$41,6,0)/'4. Billing Determinants'!$G$41*$D18,IF($E18="Distribution Rev.",VLOOKUP(H$4,'4. Billing Determinants'!$B$19:$O$41,8,0)/'4. Billing Determinants'!$I$41*$D18, VLOOKUP(H$4,'4. Billing Determinants'!$B$19:$O$41,3,0)/'4. Billing Determinants'!$D$41*$D18))))),0)</f>
        <v>2851.8319316322222</v>
      </c>
      <c r="I18" s="74">
        <f>IFERROR(IF(I$4="",0,IF($E18="kWh",VLOOKUP(I$4,'4. Billing Determinants'!$B$19:$O$41,4,0)/'4. Billing Determinants'!$E$41*$D18,IF($E18="kW",VLOOKUP(I$4,'4. Billing Determinants'!$B$19:$O$41,5,0)/'4. Billing Determinants'!$F$41*$D18,IF($E18="Non-RPP kWh",VLOOKUP(I$4,'4. Billing Determinants'!$B$19:$O$41,6,0)/'4. Billing Determinants'!$G$41*$D18,IF($E18="Distribution Rev.",VLOOKUP(I$4,'4. Billing Determinants'!$B$19:$O$41,8,0)/'4. Billing Determinants'!$I$41*$D18, VLOOKUP(I$4,'4. Billing Determinants'!$B$19:$O$41,3,0)/'4. Billing Determinants'!$D$41*$D18))))),0)</f>
        <v>5.249486088735055</v>
      </c>
      <c r="J18" s="74">
        <f>IFERROR(IF(J$4="",0,IF($E18="kWh",VLOOKUP(J$4,'4. Billing Determinants'!$B$19:$O$41,4,0)/'4. Billing Determinants'!$E$41*$D18,IF($E18="kW",VLOOKUP(J$4,'4. Billing Determinants'!$B$19:$O$41,5,0)/'4. Billing Determinants'!$F$41*$D18,IF($E18="Non-RPP kWh",VLOOKUP(J$4,'4. Billing Determinants'!$B$19:$O$41,6,0)/'4. Billing Determinants'!$G$41*$D18,IF($E18="Distribution Rev.",VLOOKUP(J$4,'4. Billing Determinants'!$B$19:$O$41,8,0)/'4. Billing Determinants'!$I$41*$D18, VLOOKUP(J$4,'4. Billing Determinants'!$B$19:$O$41,3,0)/'4. Billing Determinants'!$D$41*$D18))))),0)</f>
        <v>39.674641040596931</v>
      </c>
      <c r="K18" s="74">
        <f>IFERROR(IF(K$4="",0,IF($E18="kWh",VLOOKUP(K$4,'4. Billing Determinants'!$B$19:$O$41,4,0)/'4. Billing Determinants'!$E$41*$D18,IF($E18="kW",VLOOKUP(K$4,'4. Billing Determinants'!$B$19:$O$41,5,0)/'4. Billing Determinants'!$F$41*$D18,IF($E18="Non-RPP kWh",VLOOKUP(K$4,'4. Billing Determinants'!$B$19:$O$41,6,0)/'4. Billing Determinants'!$G$41*$D18,IF($E18="Distribution Rev.",VLOOKUP(K$4,'4. Billing Determinants'!$B$19:$O$41,8,0)/'4. Billing Determinants'!$I$41*$D18, VLOOKUP(K$4,'4. Billing Determinants'!$B$19:$O$41,3,0)/'4. Billing Determinants'!$D$41*$D18))))),0)</f>
        <v>0</v>
      </c>
      <c r="L18" s="74">
        <f>IFERROR(IF(L$4="",0,IF($E18="kWh",VLOOKUP(L$4,'4. Billing Determinants'!$B$19:$O$41,4,0)/'4. Billing Determinants'!$E$41*$D18,IF($E18="kW",VLOOKUP(L$4,'4. Billing Determinants'!$B$19:$O$41,5,0)/'4. Billing Determinants'!$F$41*$D18,IF($E18="Non-RPP kWh",VLOOKUP(L$4,'4. Billing Determinants'!$B$19:$O$41,6,0)/'4. Billing Determinants'!$G$41*$D18,IF($E18="Distribution Rev.",VLOOKUP(L$4,'4. Billing Determinants'!$B$19:$O$41,8,0)/'4. Billing Determinants'!$I$41*$D18, VLOOKUP(L$4,'4. Billing Determinants'!$B$19:$O$41,3,0)/'4. Billing Determinants'!$D$41*$D18))))),0)</f>
        <v>0</v>
      </c>
      <c r="M18" s="74">
        <f>IFERROR(IF(M$4="",0,IF($E18="kWh",VLOOKUP(M$4,'4. Billing Determinants'!$B$19:$O$41,4,0)/'4. Billing Determinants'!$E$41*$D18,IF($E18="kW",VLOOKUP(M$4,'4. Billing Determinants'!$B$19:$O$41,5,0)/'4. Billing Determinants'!$F$41*$D18,IF($E18="Non-RPP kWh",VLOOKUP(M$4,'4. Billing Determinants'!$B$19:$O$41,6,0)/'4. Billing Determinants'!$G$41*$D18,IF($E18="Distribution Rev.",VLOOKUP(M$4,'4. Billing Determinants'!$B$19:$O$41,8,0)/'4. Billing Determinants'!$I$41*$D18, VLOOKUP(M$4,'4. Billing Determinants'!$B$19:$O$41,3,0)/'4. Billing Determinants'!$D$41*$D18))))),0)</f>
        <v>0</v>
      </c>
      <c r="N18" s="74">
        <f>IFERROR(IF(N$4="",0,IF($E18="kWh",VLOOKUP(N$4,'4. Billing Determinants'!$B$19:$O$41,4,0)/'4. Billing Determinants'!$E$41*$D18,IF($E18="kW",VLOOKUP(N$4,'4. Billing Determinants'!$B$19:$O$41,5,0)/'4. Billing Determinants'!$F$41*$D18,IF($E18="Non-RPP kWh",VLOOKUP(N$4,'4. Billing Determinants'!$B$19:$O$41,6,0)/'4. Billing Determinants'!$G$41*$D18,IF($E18="Distribution Rev.",VLOOKUP(N$4,'4. Billing Determinants'!$B$19:$O$41,8,0)/'4. Billing Determinants'!$I$41*$D18, VLOOKUP(N$4,'4. Billing Determinants'!$B$19:$O$41,3,0)/'4. Billing Determinants'!$D$41*$D18))))),0)</f>
        <v>0</v>
      </c>
      <c r="O18" s="74">
        <f>IFERROR(IF(O$4="",0,IF($E18="kWh",VLOOKUP(O$4,'4. Billing Determinants'!$B$19:$O$41,4,0)/'4. Billing Determinants'!$E$41*$D18,IF($E18="kW",VLOOKUP(O$4,'4. Billing Determinants'!$B$19:$O$41,5,0)/'4. Billing Determinants'!$F$41*$D18,IF($E18="Non-RPP kWh",VLOOKUP(O$4,'4. Billing Determinants'!$B$19:$O$41,6,0)/'4. Billing Determinants'!$G$41*$D18,IF($E18="Distribution Rev.",VLOOKUP(O$4,'4. Billing Determinants'!$B$19:$O$41,8,0)/'4. Billing Determinants'!$I$41*$D18, VLOOKUP(O$4,'4. Billing Determinants'!$B$19:$O$41,3,0)/'4. Billing Determinants'!$D$41*$D18))))),0)</f>
        <v>0</v>
      </c>
      <c r="P18" s="74">
        <f>IFERROR(IF(P$4="",0,IF($E18="kWh",VLOOKUP(P$4,'4. Billing Determinants'!$B$19:$O$41,4,0)/'4. Billing Determinants'!$E$41*$D18,IF($E18="kW",VLOOKUP(P$4,'4. Billing Determinants'!$B$19:$O$41,5,0)/'4. Billing Determinants'!$F$41*$D18,IF($E18="Non-RPP kWh",VLOOKUP(P$4,'4. Billing Determinants'!$B$19:$O$41,6,0)/'4. Billing Determinants'!$G$41*$D18,IF($E18="Distribution Rev.",VLOOKUP(P$4,'4. Billing Determinants'!$B$19:$O$41,8,0)/'4. Billing Determinants'!$I$41*$D18, VLOOKUP(P$4,'4. Billing Determinants'!$B$19:$O$41,3,0)/'4. Billing Determinants'!$D$41*$D18))))),0)</f>
        <v>0</v>
      </c>
      <c r="Q18" s="74">
        <f>IFERROR(IF(Q$4="",0,IF($E18="kWh",VLOOKUP(Q$4,'4. Billing Determinants'!$B$19:$O$41,4,0)/'4. Billing Determinants'!$E$41*$D18,IF($E18="kW",VLOOKUP(Q$4,'4. Billing Determinants'!$B$19:$O$41,5,0)/'4. Billing Determinants'!$F$41*$D18,IF($E18="Non-RPP kWh",VLOOKUP(Q$4,'4. Billing Determinants'!$B$19:$O$41,6,0)/'4. Billing Determinants'!$G$41*$D18,IF($E18="Distribution Rev.",VLOOKUP(Q$4,'4. Billing Determinants'!$B$19:$O$41,8,0)/'4. Billing Determinants'!$I$41*$D18, VLOOKUP(Q$4,'4. Billing Determinants'!$B$19:$O$41,3,0)/'4. Billing Determinants'!$D$41*$D18))))),0)</f>
        <v>0</v>
      </c>
      <c r="R18" s="74">
        <f>IFERROR(IF(R$4="",0,IF($E18="kWh",VLOOKUP(R$4,'4. Billing Determinants'!$B$19:$O$41,4,0)/'4. Billing Determinants'!$E$41*$D18,IF($E18="kW",VLOOKUP(R$4,'4. Billing Determinants'!$B$19:$O$41,5,0)/'4. Billing Determinants'!$F$41*$D18,IF($E18="Non-RPP kWh",VLOOKUP(R$4,'4. Billing Determinants'!$B$19:$O$41,6,0)/'4. Billing Determinants'!$G$41*$D18,IF($E18="Distribution Rev.",VLOOKUP(R$4,'4. Billing Determinants'!$B$19:$O$41,8,0)/'4. Billing Determinants'!$I$41*$D18, VLOOKUP(R$4,'4. Billing Determinants'!$B$19:$O$41,3,0)/'4. Billing Determinants'!$D$41*$D18))))),0)</f>
        <v>0</v>
      </c>
      <c r="S18" s="74">
        <f>IFERROR(IF(S$4="",0,IF($E18="kWh",VLOOKUP(S$4,'4. Billing Determinants'!$B$19:$O$41,4,0)/'4. Billing Determinants'!$E$41*$D18,IF($E18="kW",VLOOKUP(S$4,'4. Billing Determinants'!$B$19:$O$41,5,0)/'4. Billing Determinants'!$F$41*$D18,IF($E18="Non-RPP kWh",VLOOKUP(S$4,'4. Billing Determinants'!$B$19:$O$41,6,0)/'4. Billing Determinants'!$G$41*$D18,IF($E18="Distribution Rev.",VLOOKUP(S$4,'4. Billing Determinants'!$B$19:$O$41,8,0)/'4. Billing Determinants'!$I$41*$D18, VLOOKUP(S$4,'4. Billing Determinants'!$B$19:$O$41,3,0)/'4. Billing Determinants'!$D$41*$D18))))),0)</f>
        <v>0</v>
      </c>
      <c r="T18" s="74">
        <f>IFERROR(IF(T$4="",0,IF($E18="kWh",VLOOKUP(T$4,'4. Billing Determinants'!$B$19:$O$41,4,0)/'4. Billing Determinants'!$E$41*$D18,IF($E18="kW",VLOOKUP(T$4,'4. Billing Determinants'!$B$19:$O$41,5,0)/'4. Billing Determinants'!$F$41*$D18,IF($E18="Non-RPP kWh",VLOOKUP(T$4,'4. Billing Determinants'!$B$19:$O$41,6,0)/'4. Billing Determinants'!$G$41*$D18,IF($E18="Distribution Rev.",VLOOKUP(T$4,'4. Billing Determinants'!$B$19:$O$41,8,0)/'4. Billing Determinants'!$I$41*$D18, VLOOKUP(T$4,'4. Billing Determinants'!$B$19:$O$41,3,0)/'4. Billing Determinants'!$D$41*$D18))))),0)</f>
        <v>0</v>
      </c>
      <c r="U18" s="74">
        <f>IFERROR(IF(U$4="",0,IF($E18="kWh",VLOOKUP(U$4,'4. Billing Determinants'!$B$19:$O$41,4,0)/'4. Billing Determinants'!$E$41*$D18,IF($E18="kW",VLOOKUP(U$4,'4. Billing Determinants'!$B$19:$O$41,5,0)/'4. Billing Determinants'!$F$41*$D18,IF($E18="Non-RPP kWh",VLOOKUP(U$4,'4. Billing Determinants'!$B$19:$O$41,6,0)/'4. Billing Determinants'!$G$41*$D18,IF($E18="Distribution Rev.",VLOOKUP(U$4,'4. Billing Determinants'!$B$19:$O$41,8,0)/'4. Billing Determinants'!$I$41*$D18, VLOOKUP(U$4,'4. Billing Determinants'!$B$19:$O$41,3,0)/'4. Billing Determinants'!$D$41*$D18))))),0)</f>
        <v>0</v>
      </c>
      <c r="V18" s="74">
        <f>IFERROR(IF(V$4="",0,IF($E18="kWh",VLOOKUP(V$4,'4. Billing Determinants'!$B$19:$O$41,4,0)/'4. Billing Determinants'!$E$41*$D18,IF($E18="kW",VLOOKUP(V$4,'4. Billing Determinants'!$B$19:$O$41,5,0)/'4. Billing Determinants'!$F$41*$D18,IF($E18="Non-RPP kWh",VLOOKUP(V$4,'4. Billing Determinants'!$B$19:$O$41,6,0)/'4. Billing Determinants'!$G$41*$D18,IF($E18="Distribution Rev.",VLOOKUP(V$4,'4. Billing Determinants'!$B$19:$O$41,8,0)/'4. Billing Determinants'!$I$41*$D18, VLOOKUP(V$4,'4. Billing Determinants'!$B$19:$O$41,3,0)/'4. Billing Determinants'!$D$41*$D18))))),0)</f>
        <v>0</v>
      </c>
      <c r="W18" s="74">
        <f>IFERROR(IF(W$4="",0,IF($E18="kWh",VLOOKUP(W$4,'4. Billing Determinants'!$B$19:$O$41,4,0)/'4. Billing Determinants'!$E$41*$D18,IF($E18="kW",VLOOKUP(W$4,'4. Billing Determinants'!$B$19:$O$41,5,0)/'4. Billing Determinants'!$F$41*$D18,IF($E18="Non-RPP kWh",VLOOKUP(W$4,'4. Billing Determinants'!$B$19:$O$41,6,0)/'4. Billing Determinants'!$G$41*$D18,IF($E18="Distribution Rev.",VLOOKUP(W$4,'4. Billing Determinants'!$B$19:$O$41,8,0)/'4. Billing Determinants'!$I$41*$D18, VLOOKUP(W$4,'4. Billing Determinants'!$B$19:$O$41,3,0)/'4. Billing Determinants'!$D$41*$D18))))),0)</f>
        <v>0</v>
      </c>
      <c r="X18" s="74">
        <f>IFERROR(IF(X$4="",0,IF($E18="kWh",VLOOKUP(X$4,'4. Billing Determinants'!$B$19:$O$41,4,0)/'4. Billing Determinants'!$E$41*$D18,IF($E18="kW",VLOOKUP(X$4,'4. Billing Determinants'!$B$19:$O$41,5,0)/'4. Billing Determinants'!$F$41*$D18,IF($E18="Non-RPP kWh",VLOOKUP(X$4,'4. Billing Determinants'!$B$19:$O$41,6,0)/'4. Billing Determinants'!$G$41*$D18,IF($E18="Distribution Rev.",VLOOKUP(X$4,'4. Billing Determinants'!$B$19:$O$41,8,0)/'4. Billing Determinants'!$I$41*$D18, VLOOKUP(X$4,'4. Billing Determinants'!$B$19:$O$41,3,0)/'4. Billing Determinants'!$D$41*$D18))))),0)</f>
        <v>0</v>
      </c>
      <c r="Y18" s="74">
        <f>IFERROR(IF(Y$4="",0,IF($E18="kWh",VLOOKUP(Y$4,'4. Billing Determinants'!$B$19:$O$41,4,0)/'4. Billing Determinants'!$E$41*$D18,IF($E18="kW",VLOOKUP(Y$4,'4. Billing Determinants'!$B$19:$O$41,5,0)/'4. Billing Determinants'!$F$41*$D18,IF($E18="Non-RPP kWh",VLOOKUP(Y$4,'4. Billing Determinants'!$B$19:$O$41,6,0)/'4. Billing Determinants'!$G$41*$D18,IF($E18="Distribution Rev.",VLOOKUP(Y$4,'4. Billing Determinants'!$B$19:$O$41,8,0)/'4. Billing Determinants'!$I$41*$D18, VLOOKUP(Y$4,'4. Billing Determinants'!$B$19:$O$41,3,0)/'4. Billing Determinants'!$D$41*$D18))))),0)</f>
        <v>0</v>
      </c>
    </row>
    <row r="19" spans="2:25">
      <c r="B19" s="72" t="s">
        <v>15</v>
      </c>
      <c r="C19" s="73">
        <v>1508</v>
      </c>
      <c r="D19" s="74">
        <f>'2. 2013 Continuity Schedule'!CP42</f>
        <v>0</v>
      </c>
      <c r="E19" s="143"/>
      <c r="F19" s="74">
        <f>IFERROR(IF(F$4="",0,IF($E19="kWh",VLOOKUP(F$4,'4. Billing Determinants'!$B$19:$O$41,4,0)/'4. Billing Determinants'!$E$41*$D19,IF($E19="kW",VLOOKUP(F$4,'4. Billing Determinants'!$B$19:$O$41,5,0)/'4. Billing Determinants'!$F$41*$D19,IF($E19="Non-RPP kWh",VLOOKUP(F$4,'4. Billing Determinants'!$B$19:$O$41,6,0)/'4. Billing Determinants'!$G$41*$D19,IF($E19="Distribution Rev.",VLOOKUP(F$4,'4. Billing Determinants'!$B$19:$O$41,8,0)/'4. Billing Determinants'!$I$41*$D19, VLOOKUP(F$4,'4. Billing Determinants'!$B$19:$O$41,3,0)/'4. Billing Determinants'!$D$41*$D19))))),0)</f>
        <v>0</v>
      </c>
      <c r="G19" s="74">
        <f>IFERROR(IF(G$4="",0,IF($E19="kWh",VLOOKUP(G$4,'4. Billing Determinants'!$B$19:$O$41,4,0)/'4. Billing Determinants'!$E$41*$D19,IF($E19="kW",VLOOKUP(G$4,'4. Billing Determinants'!$B$19:$O$41,5,0)/'4. Billing Determinants'!$F$41*$D19,IF($E19="Non-RPP kWh",VLOOKUP(G$4,'4. Billing Determinants'!$B$19:$O$41,6,0)/'4. Billing Determinants'!$G$41*$D19,IF($E19="Distribution Rev.",VLOOKUP(G$4,'4. Billing Determinants'!$B$19:$O$41,8,0)/'4. Billing Determinants'!$I$41*$D19, VLOOKUP(G$4,'4. Billing Determinants'!$B$19:$O$41,3,0)/'4. Billing Determinants'!$D$41*$D19))))),0)</f>
        <v>0</v>
      </c>
      <c r="H19" s="74">
        <f>IFERROR(IF(H$4="",0,IF($E19="kWh",VLOOKUP(H$4,'4. Billing Determinants'!$B$19:$O$41,4,0)/'4. Billing Determinants'!$E$41*$D19,IF($E19="kW",VLOOKUP(H$4,'4. Billing Determinants'!$B$19:$O$41,5,0)/'4. Billing Determinants'!$F$41*$D19,IF($E19="Non-RPP kWh",VLOOKUP(H$4,'4. Billing Determinants'!$B$19:$O$41,6,0)/'4. Billing Determinants'!$G$41*$D19,IF($E19="Distribution Rev.",VLOOKUP(H$4,'4. Billing Determinants'!$B$19:$O$41,8,0)/'4. Billing Determinants'!$I$41*$D19, VLOOKUP(H$4,'4. Billing Determinants'!$B$19:$O$41,3,0)/'4. Billing Determinants'!$D$41*$D19))))),0)</f>
        <v>0</v>
      </c>
      <c r="I19" s="74">
        <f>IFERROR(IF(I$4="",0,IF($E19="kWh",VLOOKUP(I$4,'4. Billing Determinants'!$B$19:$O$41,4,0)/'4. Billing Determinants'!$E$41*$D19,IF($E19="kW",VLOOKUP(I$4,'4. Billing Determinants'!$B$19:$O$41,5,0)/'4. Billing Determinants'!$F$41*$D19,IF($E19="Non-RPP kWh",VLOOKUP(I$4,'4. Billing Determinants'!$B$19:$O$41,6,0)/'4. Billing Determinants'!$G$41*$D19,IF($E19="Distribution Rev.",VLOOKUP(I$4,'4. Billing Determinants'!$B$19:$O$41,8,0)/'4. Billing Determinants'!$I$41*$D19, VLOOKUP(I$4,'4. Billing Determinants'!$B$19:$O$41,3,0)/'4. Billing Determinants'!$D$41*$D19))))),0)</f>
        <v>0</v>
      </c>
      <c r="J19" s="74">
        <f>IFERROR(IF(J$4="",0,IF($E19="kWh",VLOOKUP(J$4,'4. Billing Determinants'!$B$19:$O$41,4,0)/'4. Billing Determinants'!$E$41*$D19,IF($E19="kW",VLOOKUP(J$4,'4. Billing Determinants'!$B$19:$O$41,5,0)/'4. Billing Determinants'!$F$41*$D19,IF($E19="Non-RPP kWh",VLOOKUP(J$4,'4. Billing Determinants'!$B$19:$O$41,6,0)/'4. Billing Determinants'!$G$41*$D19,IF($E19="Distribution Rev.",VLOOKUP(J$4,'4. Billing Determinants'!$B$19:$O$41,8,0)/'4. Billing Determinants'!$I$41*$D19, VLOOKUP(J$4,'4. Billing Determinants'!$B$19:$O$41,3,0)/'4. Billing Determinants'!$D$41*$D19))))),0)</f>
        <v>0</v>
      </c>
      <c r="K19" s="74">
        <f>IFERROR(IF(K$4="",0,IF($E19="kWh",VLOOKUP(K$4,'4. Billing Determinants'!$B$19:$O$41,4,0)/'4. Billing Determinants'!$E$41*$D19,IF($E19="kW",VLOOKUP(K$4,'4. Billing Determinants'!$B$19:$O$41,5,0)/'4. Billing Determinants'!$F$41*$D19,IF($E19="Non-RPP kWh",VLOOKUP(K$4,'4. Billing Determinants'!$B$19:$O$41,6,0)/'4. Billing Determinants'!$G$41*$D19,IF($E19="Distribution Rev.",VLOOKUP(K$4,'4. Billing Determinants'!$B$19:$O$41,8,0)/'4. Billing Determinants'!$I$41*$D19, VLOOKUP(K$4,'4. Billing Determinants'!$B$19:$O$41,3,0)/'4. Billing Determinants'!$D$41*$D19))))),0)</f>
        <v>0</v>
      </c>
      <c r="L19" s="74">
        <f>IFERROR(IF(L$4="",0,IF($E19="kWh",VLOOKUP(L$4,'4. Billing Determinants'!$B$19:$O$41,4,0)/'4. Billing Determinants'!$E$41*$D19,IF($E19="kW",VLOOKUP(L$4,'4. Billing Determinants'!$B$19:$O$41,5,0)/'4. Billing Determinants'!$F$41*$D19,IF($E19="Non-RPP kWh",VLOOKUP(L$4,'4. Billing Determinants'!$B$19:$O$41,6,0)/'4. Billing Determinants'!$G$41*$D19,IF($E19="Distribution Rev.",VLOOKUP(L$4,'4. Billing Determinants'!$B$19:$O$41,8,0)/'4. Billing Determinants'!$I$41*$D19, VLOOKUP(L$4,'4. Billing Determinants'!$B$19:$O$41,3,0)/'4. Billing Determinants'!$D$41*$D19))))),0)</f>
        <v>0</v>
      </c>
      <c r="M19" s="74">
        <f>IFERROR(IF(M$4="",0,IF($E19="kWh",VLOOKUP(M$4,'4. Billing Determinants'!$B$19:$O$41,4,0)/'4. Billing Determinants'!$E$41*$D19,IF($E19="kW",VLOOKUP(M$4,'4. Billing Determinants'!$B$19:$O$41,5,0)/'4. Billing Determinants'!$F$41*$D19,IF($E19="Non-RPP kWh",VLOOKUP(M$4,'4. Billing Determinants'!$B$19:$O$41,6,0)/'4. Billing Determinants'!$G$41*$D19,IF($E19="Distribution Rev.",VLOOKUP(M$4,'4. Billing Determinants'!$B$19:$O$41,8,0)/'4. Billing Determinants'!$I$41*$D19, VLOOKUP(M$4,'4. Billing Determinants'!$B$19:$O$41,3,0)/'4. Billing Determinants'!$D$41*$D19))))),0)</f>
        <v>0</v>
      </c>
      <c r="N19" s="74">
        <f>IFERROR(IF(N$4="",0,IF($E19="kWh",VLOOKUP(N$4,'4. Billing Determinants'!$B$19:$O$41,4,0)/'4. Billing Determinants'!$E$41*$D19,IF($E19="kW",VLOOKUP(N$4,'4. Billing Determinants'!$B$19:$O$41,5,0)/'4. Billing Determinants'!$F$41*$D19,IF($E19="Non-RPP kWh",VLOOKUP(N$4,'4. Billing Determinants'!$B$19:$O$41,6,0)/'4. Billing Determinants'!$G$41*$D19,IF($E19="Distribution Rev.",VLOOKUP(N$4,'4. Billing Determinants'!$B$19:$O$41,8,0)/'4. Billing Determinants'!$I$41*$D19, VLOOKUP(N$4,'4. Billing Determinants'!$B$19:$O$41,3,0)/'4. Billing Determinants'!$D$41*$D19))))),0)</f>
        <v>0</v>
      </c>
      <c r="O19" s="74">
        <f>IFERROR(IF(O$4="",0,IF($E19="kWh",VLOOKUP(O$4,'4. Billing Determinants'!$B$19:$O$41,4,0)/'4. Billing Determinants'!$E$41*$D19,IF($E19="kW",VLOOKUP(O$4,'4. Billing Determinants'!$B$19:$O$41,5,0)/'4. Billing Determinants'!$F$41*$D19,IF($E19="Non-RPP kWh",VLOOKUP(O$4,'4. Billing Determinants'!$B$19:$O$41,6,0)/'4. Billing Determinants'!$G$41*$D19,IF($E19="Distribution Rev.",VLOOKUP(O$4,'4. Billing Determinants'!$B$19:$O$41,8,0)/'4. Billing Determinants'!$I$41*$D19, VLOOKUP(O$4,'4. Billing Determinants'!$B$19:$O$41,3,0)/'4. Billing Determinants'!$D$41*$D19))))),0)</f>
        <v>0</v>
      </c>
      <c r="P19" s="74">
        <f>IFERROR(IF(P$4="",0,IF($E19="kWh",VLOOKUP(P$4,'4. Billing Determinants'!$B$19:$O$41,4,0)/'4. Billing Determinants'!$E$41*$D19,IF($E19="kW",VLOOKUP(P$4,'4. Billing Determinants'!$B$19:$O$41,5,0)/'4. Billing Determinants'!$F$41*$D19,IF($E19="Non-RPP kWh",VLOOKUP(P$4,'4. Billing Determinants'!$B$19:$O$41,6,0)/'4. Billing Determinants'!$G$41*$D19,IF($E19="Distribution Rev.",VLOOKUP(P$4,'4. Billing Determinants'!$B$19:$O$41,8,0)/'4. Billing Determinants'!$I$41*$D19, VLOOKUP(P$4,'4. Billing Determinants'!$B$19:$O$41,3,0)/'4. Billing Determinants'!$D$41*$D19))))),0)</f>
        <v>0</v>
      </c>
      <c r="Q19" s="74">
        <f>IFERROR(IF(Q$4="",0,IF($E19="kWh",VLOOKUP(Q$4,'4. Billing Determinants'!$B$19:$O$41,4,0)/'4. Billing Determinants'!$E$41*$D19,IF($E19="kW",VLOOKUP(Q$4,'4. Billing Determinants'!$B$19:$O$41,5,0)/'4. Billing Determinants'!$F$41*$D19,IF($E19="Non-RPP kWh",VLOOKUP(Q$4,'4. Billing Determinants'!$B$19:$O$41,6,0)/'4. Billing Determinants'!$G$41*$D19,IF($E19="Distribution Rev.",VLOOKUP(Q$4,'4. Billing Determinants'!$B$19:$O$41,8,0)/'4. Billing Determinants'!$I$41*$D19, VLOOKUP(Q$4,'4. Billing Determinants'!$B$19:$O$41,3,0)/'4. Billing Determinants'!$D$41*$D19))))),0)</f>
        <v>0</v>
      </c>
      <c r="R19" s="74">
        <f>IFERROR(IF(R$4="",0,IF($E19="kWh",VLOOKUP(R$4,'4. Billing Determinants'!$B$19:$O$41,4,0)/'4. Billing Determinants'!$E$41*$D19,IF($E19="kW",VLOOKUP(R$4,'4. Billing Determinants'!$B$19:$O$41,5,0)/'4. Billing Determinants'!$F$41*$D19,IF($E19="Non-RPP kWh",VLOOKUP(R$4,'4. Billing Determinants'!$B$19:$O$41,6,0)/'4. Billing Determinants'!$G$41*$D19,IF($E19="Distribution Rev.",VLOOKUP(R$4,'4. Billing Determinants'!$B$19:$O$41,8,0)/'4. Billing Determinants'!$I$41*$D19, VLOOKUP(R$4,'4. Billing Determinants'!$B$19:$O$41,3,0)/'4. Billing Determinants'!$D$41*$D19))))),0)</f>
        <v>0</v>
      </c>
      <c r="S19" s="74">
        <f>IFERROR(IF(S$4="",0,IF($E19="kWh",VLOOKUP(S$4,'4. Billing Determinants'!$B$19:$O$41,4,0)/'4. Billing Determinants'!$E$41*$D19,IF($E19="kW",VLOOKUP(S$4,'4. Billing Determinants'!$B$19:$O$41,5,0)/'4. Billing Determinants'!$F$41*$D19,IF($E19="Non-RPP kWh",VLOOKUP(S$4,'4. Billing Determinants'!$B$19:$O$41,6,0)/'4. Billing Determinants'!$G$41*$D19,IF($E19="Distribution Rev.",VLOOKUP(S$4,'4. Billing Determinants'!$B$19:$O$41,8,0)/'4. Billing Determinants'!$I$41*$D19, VLOOKUP(S$4,'4. Billing Determinants'!$B$19:$O$41,3,0)/'4. Billing Determinants'!$D$41*$D19))))),0)</f>
        <v>0</v>
      </c>
      <c r="T19" s="74">
        <f>IFERROR(IF(T$4="",0,IF($E19="kWh",VLOOKUP(T$4,'4. Billing Determinants'!$B$19:$O$41,4,0)/'4. Billing Determinants'!$E$41*$D19,IF($E19="kW",VLOOKUP(T$4,'4. Billing Determinants'!$B$19:$O$41,5,0)/'4. Billing Determinants'!$F$41*$D19,IF($E19="Non-RPP kWh",VLOOKUP(T$4,'4. Billing Determinants'!$B$19:$O$41,6,0)/'4. Billing Determinants'!$G$41*$D19,IF($E19="Distribution Rev.",VLOOKUP(T$4,'4. Billing Determinants'!$B$19:$O$41,8,0)/'4. Billing Determinants'!$I$41*$D19, VLOOKUP(T$4,'4. Billing Determinants'!$B$19:$O$41,3,0)/'4. Billing Determinants'!$D$41*$D19))))),0)</f>
        <v>0</v>
      </c>
      <c r="U19" s="74">
        <f>IFERROR(IF(U$4="",0,IF($E19="kWh",VLOOKUP(U$4,'4. Billing Determinants'!$B$19:$O$41,4,0)/'4. Billing Determinants'!$E$41*$D19,IF($E19="kW",VLOOKUP(U$4,'4. Billing Determinants'!$B$19:$O$41,5,0)/'4. Billing Determinants'!$F$41*$D19,IF($E19="Non-RPP kWh",VLOOKUP(U$4,'4. Billing Determinants'!$B$19:$O$41,6,0)/'4. Billing Determinants'!$G$41*$D19,IF($E19="Distribution Rev.",VLOOKUP(U$4,'4. Billing Determinants'!$B$19:$O$41,8,0)/'4. Billing Determinants'!$I$41*$D19, VLOOKUP(U$4,'4. Billing Determinants'!$B$19:$O$41,3,0)/'4. Billing Determinants'!$D$41*$D19))))),0)</f>
        <v>0</v>
      </c>
      <c r="V19" s="74">
        <f>IFERROR(IF(V$4="",0,IF($E19="kWh",VLOOKUP(V$4,'4. Billing Determinants'!$B$19:$O$41,4,0)/'4. Billing Determinants'!$E$41*$D19,IF($E19="kW",VLOOKUP(V$4,'4. Billing Determinants'!$B$19:$O$41,5,0)/'4. Billing Determinants'!$F$41*$D19,IF($E19="Non-RPP kWh",VLOOKUP(V$4,'4. Billing Determinants'!$B$19:$O$41,6,0)/'4. Billing Determinants'!$G$41*$D19,IF($E19="Distribution Rev.",VLOOKUP(V$4,'4. Billing Determinants'!$B$19:$O$41,8,0)/'4. Billing Determinants'!$I$41*$D19, VLOOKUP(V$4,'4. Billing Determinants'!$B$19:$O$41,3,0)/'4. Billing Determinants'!$D$41*$D19))))),0)</f>
        <v>0</v>
      </c>
      <c r="W19" s="74">
        <f>IFERROR(IF(W$4="",0,IF($E19="kWh",VLOOKUP(W$4,'4. Billing Determinants'!$B$19:$O$41,4,0)/'4. Billing Determinants'!$E$41*$D19,IF($E19="kW",VLOOKUP(W$4,'4. Billing Determinants'!$B$19:$O$41,5,0)/'4. Billing Determinants'!$F$41*$D19,IF($E19="Non-RPP kWh",VLOOKUP(W$4,'4. Billing Determinants'!$B$19:$O$41,6,0)/'4. Billing Determinants'!$G$41*$D19,IF($E19="Distribution Rev.",VLOOKUP(W$4,'4. Billing Determinants'!$B$19:$O$41,8,0)/'4. Billing Determinants'!$I$41*$D19, VLOOKUP(W$4,'4. Billing Determinants'!$B$19:$O$41,3,0)/'4. Billing Determinants'!$D$41*$D19))))),0)</f>
        <v>0</v>
      </c>
      <c r="X19" s="74">
        <f>IFERROR(IF(X$4="",0,IF($E19="kWh",VLOOKUP(X$4,'4. Billing Determinants'!$B$19:$O$41,4,0)/'4. Billing Determinants'!$E$41*$D19,IF($E19="kW",VLOOKUP(X$4,'4. Billing Determinants'!$B$19:$O$41,5,0)/'4. Billing Determinants'!$F$41*$D19,IF($E19="Non-RPP kWh",VLOOKUP(X$4,'4. Billing Determinants'!$B$19:$O$41,6,0)/'4. Billing Determinants'!$G$41*$D19,IF($E19="Distribution Rev.",VLOOKUP(X$4,'4. Billing Determinants'!$B$19:$O$41,8,0)/'4. Billing Determinants'!$I$41*$D19, VLOOKUP(X$4,'4. Billing Determinants'!$B$19:$O$41,3,0)/'4. Billing Determinants'!$D$41*$D19))))),0)</f>
        <v>0</v>
      </c>
      <c r="Y19" s="74">
        <f>IFERROR(IF(Y$4="",0,IF($E19="kWh",VLOOKUP(Y$4,'4. Billing Determinants'!$B$19:$O$41,4,0)/'4. Billing Determinants'!$E$41*$D19,IF($E19="kW",VLOOKUP(Y$4,'4. Billing Determinants'!$B$19:$O$41,5,0)/'4. Billing Determinants'!$F$41*$D19,IF($E19="Non-RPP kWh",VLOOKUP(Y$4,'4. Billing Determinants'!$B$19:$O$41,6,0)/'4. Billing Determinants'!$G$41*$D19,IF($E19="Distribution Rev.",VLOOKUP(Y$4,'4. Billing Determinants'!$B$19:$O$41,8,0)/'4. Billing Determinants'!$I$41*$D19, VLOOKUP(Y$4,'4. Billing Determinants'!$B$19:$O$41,3,0)/'4. Billing Determinants'!$D$41*$D19))))),0)</f>
        <v>0</v>
      </c>
    </row>
    <row r="20" spans="2:25">
      <c r="B20" s="72" t="s">
        <v>67</v>
      </c>
      <c r="C20" s="73">
        <v>1508</v>
      </c>
      <c r="D20" s="74">
        <f>'2. 2013 Continuity Schedule'!CP43</f>
        <v>27182.880000000001</v>
      </c>
      <c r="E20" s="143" t="s">
        <v>306</v>
      </c>
      <c r="F20" s="74">
        <f>IFERROR(IF(F$4="",0,IF($E20="kWh",VLOOKUP(F$4,'4. Billing Determinants'!$B$19:$O$41,4,0)/'4. Billing Determinants'!$E$41*$D20,IF($E20="kW",VLOOKUP(F$4,'4. Billing Determinants'!$B$19:$O$41,5,0)/'4. Billing Determinants'!$F$41*$D20,IF($E20="Non-RPP kWh",VLOOKUP(F$4,'4. Billing Determinants'!$B$19:$O$41,6,0)/'4. Billing Determinants'!$G$41*$D20,IF($E20="Distribution Rev.",VLOOKUP(F$4,'4. Billing Determinants'!$B$19:$O$41,8,0)/'4. Billing Determinants'!$I$41*$D20, VLOOKUP(F$4,'4. Billing Determinants'!$B$19:$O$41,3,0)/'4. Billing Determinants'!$D$41*$D20))))),0)</f>
        <v>13129.242471118963</v>
      </c>
      <c r="G20" s="74">
        <f>IFERROR(IF(G$4="",0,IF($E20="kWh",VLOOKUP(G$4,'4. Billing Determinants'!$B$19:$O$41,4,0)/'4. Billing Determinants'!$E$41*$D20,IF($E20="kW",VLOOKUP(G$4,'4. Billing Determinants'!$B$19:$O$41,5,0)/'4. Billing Determinants'!$F$41*$D20,IF($E20="Non-RPP kWh",VLOOKUP(G$4,'4. Billing Determinants'!$B$19:$O$41,6,0)/'4. Billing Determinants'!$G$41*$D20,IF($E20="Distribution Rev.",VLOOKUP(G$4,'4. Billing Determinants'!$B$19:$O$41,8,0)/'4. Billing Determinants'!$I$41*$D20, VLOOKUP(G$4,'4. Billing Determinants'!$B$19:$O$41,3,0)/'4. Billing Determinants'!$D$41*$D20))))),0)</f>
        <v>4735.9635065840484</v>
      </c>
      <c r="H20" s="74">
        <f>IFERROR(IF(H$4="",0,IF($E20="kWh",VLOOKUP(H$4,'4. Billing Determinants'!$B$19:$O$41,4,0)/'4. Billing Determinants'!$E$41*$D20,IF($E20="kW",VLOOKUP(H$4,'4. Billing Determinants'!$B$19:$O$41,5,0)/'4. Billing Determinants'!$F$41*$D20,IF($E20="Non-RPP kWh",VLOOKUP(H$4,'4. Billing Determinants'!$B$19:$O$41,6,0)/'4. Billing Determinants'!$G$41*$D20,IF($E20="Distribution Rev.",VLOOKUP(H$4,'4. Billing Determinants'!$B$19:$O$41,8,0)/'4. Billing Determinants'!$I$41*$D20, VLOOKUP(H$4,'4. Billing Determinants'!$B$19:$O$41,3,0)/'4. Billing Determinants'!$D$41*$D20))))),0)</f>
        <v>9173.1715637412253</v>
      </c>
      <c r="I20" s="74">
        <f>IFERROR(IF(I$4="",0,IF($E20="kWh",VLOOKUP(I$4,'4. Billing Determinants'!$B$19:$O$41,4,0)/'4. Billing Determinants'!$E$41*$D20,IF($E20="kW",VLOOKUP(I$4,'4. Billing Determinants'!$B$19:$O$41,5,0)/'4. Billing Determinants'!$F$41*$D20,IF($E20="Non-RPP kWh",VLOOKUP(I$4,'4. Billing Determinants'!$B$19:$O$41,6,0)/'4. Billing Determinants'!$G$41*$D20,IF($E20="Distribution Rev.",VLOOKUP(I$4,'4. Billing Determinants'!$B$19:$O$41,8,0)/'4. Billing Determinants'!$I$41*$D20, VLOOKUP(I$4,'4. Billing Determinants'!$B$19:$O$41,3,0)/'4. Billing Determinants'!$D$41*$D20))))),0)</f>
        <v>16.885439839324182</v>
      </c>
      <c r="J20" s="74">
        <f>IFERROR(IF(J$4="",0,IF($E20="kWh",VLOOKUP(J$4,'4. Billing Determinants'!$B$19:$O$41,4,0)/'4. Billing Determinants'!$E$41*$D20,IF($E20="kW",VLOOKUP(J$4,'4. Billing Determinants'!$B$19:$O$41,5,0)/'4. Billing Determinants'!$F$41*$D20,IF($E20="Non-RPP kWh",VLOOKUP(J$4,'4. Billing Determinants'!$B$19:$O$41,6,0)/'4. Billing Determinants'!$G$41*$D20,IF($E20="Distribution Rev.",VLOOKUP(J$4,'4. Billing Determinants'!$B$19:$O$41,8,0)/'4. Billing Determinants'!$I$41*$D20, VLOOKUP(J$4,'4. Billing Determinants'!$B$19:$O$41,3,0)/'4. Billing Determinants'!$D$41*$D20))))),0)</f>
        <v>127.61701871643784</v>
      </c>
      <c r="K20" s="74">
        <f>IFERROR(IF(K$4="",0,IF($E20="kWh",VLOOKUP(K$4,'4. Billing Determinants'!$B$19:$O$41,4,0)/'4. Billing Determinants'!$E$41*$D20,IF($E20="kW",VLOOKUP(K$4,'4. Billing Determinants'!$B$19:$O$41,5,0)/'4. Billing Determinants'!$F$41*$D20,IF($E20="Non-RPP kWh",VLOOKUP(K$4,'4. Billing Determinants'!$B$19:$O$41,6,0)/'4. Billing Determinants'!$G$41*$D20,IF($E20="Distribution Rev.",VLOOKUP(K$4,'4. Billing Determinants'!$B$19:$O$41,8,0)/'4. Billing Determinants'!$I$41*$D20, VLOOKUP(K$4,'4. Billing Determinants'!$B$19:$O$41,3,0)/'4. Billing Determinants'!$D$41*$D20))))),0)</f>
        <v>0</v>
      </c>
      <c r="L20" s="74">
        <f>IFERROR(IF(L$4="",0,IF($E20="kWh",VLOOKUP(L$4,'4. Billing Determinants'!$B$19:$O$41,4,0)/'4. Billing Determinants'!$E$41*$D20,IF($E20="kW",VLOOKUP(L$4,'4. Billing Determinants'!$B$19:$O$41,5,0)/'4. Billing Determinants'!$F$41*$D20,IF($E20="Non-RPP kWh",VLOOKUP(L$4,'4. Billing Determinants'!$B$19:$O$41,6,0)/'4. Billing Determinants'!$G$41*$D20,IF($E20="Distribution Rev.",VLOOKUP(L$4,'4. Billing Determinants'!$B$19:$O$41,8,0)/'4. Billing Determinants'!$I$41*$D20, VLOOKUP(L$4,'4. Billing Determinants'!$B$19:$O$41,3,0)/'4. Billing Determinants'!$D$41*$D20))))),0)</f>
        <v>0</v>
      </c>
      <c r="M20" s="74">
        <f>IFERROR(IF(M$4="",0,IF($E20="kWh",VLOOKUP(M$4,'4. Billing Determinants'!$B$19:$O$41,4,0)/'4. Billing Determinants'!$E$41*$D20,IF($E20="kW",VLOOKUP(M$4,'4. Billing Determinants'!$B$19:$O$41,5,0)/'4. Billing Determinants'!$F$41*$D20,IF($E20="Non-RPP kWh",VLOOKUP(M$4,'4. Billing Determinants'!$B$19:$O$41,6,0)/'4. Billing Determinants'!$G$41*$D20,IF($E20="Distribution Rev.",VLOOKUP(M$4,'4. Billing Determinants'!$B$19:$O$41,8,0)/'4. Billing Determinants'!$I$41*$D20, VLOOKUP(M$4,'4. Billing Determinants'!$B$19:$O$41,3,0)/'4. Billing Determinants'!$D$41*$D20))))),0)</f>
        <v>0</v>
      </c>
      <c r="N20" s="74">
        <f>IFERROR(IF(N$4="",0,IF($E20="kWh",VLOOKUP(N$4,'4. Billing Determinants'!$B$19:$O$41,4,0)/'4. Billing Determinants'!$E$41*$D20,IF($E20="kW",VLOOKUP(N$4,'4. Billing Determinants'!$B$19:$O$41,5,0)/'4. Billing Determinants'!$F$41*$D20,IF($E20="Non-RPP kWh",VLOOKUP(N$4,'4. Billing Determinants'!$B$19:$O$41,6,0)/'4. Billing Determinants'!$G$41*$D20,IF($E20="Distribution Rev.",VLOOKUP(N$4,'4. Billing Determinants'!$B$19:$O$41,8,0)/'4. Billing Determinants'!$I$41*$D20, VLOOKUP(N$4,'4. Billing Determinants'!$B$19:$O$41,3,0)/'4. Billing Determinants'!$D$41*$D20))))),0)</f>
        <v>0</v>
      </c>
      <c r="O20" s="74">
        <f>IFERROR(IF(O$4="",0,IF($E20="kWh",VLOOKUP(O$4,'4. Billing Determinants'!$B$19:$O$41,4,0)/'4. Billing Determinants'!$E$41*$D20,IF($E20="kW",VLOOKUP(O$4,'4. Billing Determinants'!$B$19:$O$41,5,0)/'4. Billing Determinants'!$F$41*$D20,IF($E20="Non-RPP kWh",VLOOKUP(O$4,'4. Billing Determinants'!$B$19:$O$41,6,0)/'4. Billing Determinants'!$G$41*$D20,IF($E20="Distribution Rev.",VLOOKUP(O$4,'4. Billing Determinants'!$B$19:$O$41,8,0)/'4. Billing Determinants'!$I$41*$D20, VLOOKUP(O$4,'4. Billing Determinants'!$B$19:$O$41,3,0)/'4. Billing Determinants'!$D$41*$D20))))),0)</f>
        <v>0</v>
      </c>
      <c r="P20" s="74">
        <f>IFERROR(IF(P$4="",0,IF($E20="kWh",VLOOKUP(P$4,'4. Billing Determinants'!$B$19:$O$41,4,0)/'4. Billing Determinants'!$E$41*$D20,IF($E20="kW",VLOOKUP(P$4,'4. Billing Determinants'!$B$19:$O$41,5,0)/'4. Billing Determinants'!$F$41*$D20,IF($E20="Non-RPP kWh",VLOOKUP(P$4,'4. Billing Determinants'!$B$19:$O$41,6,0)/'4. Billing Determinants'!$G$41*$D20,IF($E20="Distribution Rev.",VLOOKUP(P$4,'4. Billing Determinants'!$B$19:$O$41,8,0)/'4. Billing Determinants'!$I$41*$D20, VLOOKUP(P$4,'4. Billing Determinants'!$B$19:$O$41,3,0)/'4. Billing Determinants'!$D$41*$D20))))),0)</f>
        <v>0</v>
      </c>
      <c r="Q20" s="74">
        <f>IFERROR(IF(Q$4="",0,IF($E20="kWh",VLOOKUP(Q$4,'4. Billing Determinants'!$B$19:$O$41,4,0)/'4. Billing Determinants'!$E$41*$D20,IF($E20="kW",VLOOKUP(Q$4,'4. Billing Determinants'!$B$19:$O$41,5,0)/'4. Billing Determinants'!$F$41*$D20,IF($E20="Non-RPP kWh",VLOOKUP(Q$4,'4. Billing Determinants'!$B$19:$O$41,6,0)/'4. Billing Determinants'!$G$41*$D20,IF($E20="Distribution Rev.",VLOOKUP(Q$4,'4. Billing Determinants'!$B$19:$O$41,8,0)/'4. Billing Determinants'!$I$41*$D20, VLOOKUP(Q$4,'4. Billing Determinants'!$B$19:$O$41,3,0)/'4. Billing Determinants'!$D$41*$D20))))),0)</f>
        <v>0</v>
      </c>
      <c r="R20" s="74">
        <f>IFERROR(IF(R$4="",0,IF($E20="kWh",VLOOKUP(R$4,'4. Billing Determinants'!$B$19:$O$41,4,0)/'4. Billing Determinants'!$E$41*$D20,IF($E20="kW",VLOOKUP(R$4,'4. Billing Determinants'!$B$19:$O$41,5,0)/'4. Billing Determinants'!$F$41*$D20,IF($E20="Non-RPP kWh",VLOOKUP(R$4,'4. Billing Determinants'!$B$19:$O$41,6,0)/'4. Billing Determinants'!$G$41*$D20,IF($E20="Distribution Rev.",VLOOKUP(R$4,'4. Billing Determinants'!$B$19:$O$41,8,0)/'4. Billing Determinants'!$I$41*$D20, VLOOKUP(R$4,'4. Billing Determinants'!$B$19:$O$41,3,0)/'4. Billing Determinants'!$D$41*$D20))))),0)</f>
        <v>0</v>
      </c>
      <c r="S20" s="74">
        <f>IFERROR(IF(S$4="",0,IF($E20="kWh",VLOOKUP(S$4,'4. Billing Determinants'!$B$19:$O$41,4,0)/'4. Billing Determinants'!$E$41*$D20,IF($E20="kW",VLOOKUP(S$4,'4. Billing Determinants'!$B$19:$O$41,5,0)/'4. Billing Determinants'!$F$41*$D20,IF($E20="Non-RPP kWh",VLOOKUP(S$4,'4. Billing Determinants'!$B$19:$O$41,6,0)/'4. Billing Determinants'!$G$41*$D20,IF($E20="Distribution Rev.",VLOOKUP(S$4,'4. Billing Determinants'!$B$19:$O$41,8,0)/'4. Billing Determinants'!$I$41*$D20, VLOOKUP(S$4,'4. Billing Determinants'!$B$19:$O$41,3,0)/'4. Billing Determinants'!$D$41*$D20))))),0)</f>
        <v>0</v>
      </c>
      <c r="T20" s="74">
        <f>IFERROR(IF(T$4="",0,IF($E20="kWh",VLOOKUP(T$4,'4. Billing Determinants'!$B$19:$O$41,4,0)/'4. Billing Determinants'!$E$41*$D20,IF($E20="kW",VLOOKUP(T$4,'4. Billing Determinants'!$B$19:$O$41,5,0)/'4. Billing Determinants'!$F$41*$D20,IF($E20="Non-RPP kWh",VLOOKUP(T$4,'4. Billing Determinants'!$B$19:$O$41,6,0)/'4. Billing Determinants'!$G$41*$D20,IF($E20="Distribution Rev.",VLOOKUP(T$4,'4. Billing Determinants'!$B$19:$O$41,8,0)/'4. Billing Determinants'!$I$41*$D20, VLOOKUP(T$4,'4. Billing Determinants'!$B$19:$O$41,3,0)/'4. Billing Determinants'!$D$41*$D20))))),0)</f>
        <v>0</v>
      </c>
      <c r="U20" s="74">
        <f>IFERROR(IF(U$4="",0,IF($E20="kWh",VLOOKUP(U$4,'4. Billing Determinants'!$B$19:$O$41,4,0)/'4. Billing Determinants'!$E$41*$D20,IF($E20="kW",VLOOKUP(U$4,'4. Billing Determinants'!$B$19:$O$41,5,0)/'4. Billing Determinants'!$F$41*$D20,IF($E20="Non-RPP kWh",VLOOKUP(U$4,'4. Billing Determinants'!$B$19:$O$41,6,0)/'4. Billing Determinants'!$G$41*$D20,IF($E20="Distribution Rev.",VLOOKUP(U$4,'4. Billing Determinants'!$B$19:$O$41,8,0)/'4. Billing Determinants'!$I$41*$D20, VLOOKUP(U$4,'4. Billing Determinants'!$B$19:$O$41,3,0)/'4. Billing Determinants'!$D$41*$D20))))),0)</f>
        <v>0</v>
      </c>
      <c r="V20" s="74">
        <f>IFERROR(IF(V$4="",0,IF($E20="kWh",VLOOKUP(V$4,'4. Billing Determinants'!$B$19:$O$41,4,0)/'4. Billing Determinants'!$E$41*$D20,IF($E20="kW",VLOOKUP(V$4,'4. Billing Determinants'!$B$19:$O$41,5,0)/'4. Billing Determinants'!$F$41*$D20,IF($E20="Non-RPP kWh",VLOOKUP(V$4,'4. Billing Determinants'!$B$19:$O$41,6,0)/'4. Billing Determinants'!$G$41*$D20,IF($E20="Distribution Rev.",VLOOKUP(V$4,'4. Billing Determinants'!$B$19:$O$41,8,0)/'4. Billing Determinants'!$I$41*$D20, VLOOKUP(V$4,'4. Billing Determinants'!$B$19:$O$41,3,0)/'4. Billing Determinants'!$D$41*$D20))))),0)</f>
        <v>0</v>
      </c>
      <c r="W20" s="74">
        <f>IFERROR(IF(W$4="",0,IF($E20="kWh",VLOOKUP(W$4,'4. Billing Determinants'!$B$19:$O$41,4,0)/'4. Billing Determinants'!$E$41*$D20,IF($E20="kW",VLOOKUP(W$4,'4. Billing Determinants'!$B$19:$O$41,5,0)/'4. Billing Determinants'!$F$41*$D20,IF($E20="Non-RPP kWh",VLOOKUP(W$4,'4. Billing Determinants'!$B$19:$O$41,6,0)/'4. Billing Determinants'!$G$41*$D20,IF($E20="Distribution Rev.",VLOOKUP(W$4,'4. Billing Determinants'!$B$19:$O$41,8,0)/'4. Billing Determinants'!$I$41*$D20, VLOOKUP(W$4,'4. Billing Determinants'!$B$19:$O$41,3,0)/'4. Billing Determinants'!$D$41*$D20))))),0)</f>
        <v>0</v>
      </c>
      <c r="X20" s="74">
        <f>IFERROR(IF(X$4="",0,IF($E20="kWh",VLOOKUP(X$4,'4. Billing Determinants'!$B$19:$O$41,4,0)/'4. Billing Determinants'!$E$41*$D20,IF($E20="kW",VLOOKUP(X$4,'4. Billing Determinants'!$B$19:$O$41,5,0)/'4. Billing Determinants'!$F$41*$D20,IF($E20="Non-RPP kWh",VLOOKUP(X$4,'4. Billing Determinants'!$B$19:$O$41,6,0)/'4. Billing Determinants'!$G$41*$D20,IF($E20="Distribution Rev.",VLOOKUP(X$4,'4. Billing Determinants'!$B$19:$O$41,8,0)/'4. Billing Determinants'!$I$41*$D20, VLOOKUP(X$4,'4. Billing Determinants'!$B$19:$O$41,3,0)/'4. Billing Determinants'!$D$41*$D20))))),0)</f>
        <v>0</v>
      </c>
      <c r="Y20" s="74">
        <f>IFERROR(IF(Y$4="",0,IF($E20="kWh",VLOOKUP(Y$4,'4. Billing Determinants'!$B$19:$O$41,4,0)/'4. Billing Determinants'!$E$41*$D20,IF($E20="kW",VLOOKUP(Y$4,'4. Billing Determinants'!$B$19:$O$41,5,0)/'4. Billing Determinants'!$F$41*$D20,IF($E20="Non-RPP kWh",VLOOKUP(Y$4,'4. Billing Determinants'!$B$19:$O$41,6,0)/'4. Billing Determinants'!$G$41*$D20,IF($E20="Distribution Rev.",VLOOKUP(Y$4,'4. Billing Determinants'!$B$19:$O$41,8,0)/'4. Billing Determinants'!$I$41*$D20, VLOOKUP(Y$4,'4. Billing Determinants'!$B$19:$O$41,3,0)/'4. Billing Determinants'!$D$41*$D20))))),0)</f>
        <v>0</v>
      </c>
    </row>
    <row r="21" spans="2:25">
      <c r="B21" s="72" t="s">
        <v>68</v>
      </c>
      <c r="C21" s="73">
        <v>1508</v>
      </c>
      <c r="D21" s="74">
        <f>'2. 2013 Continuity Schedule'!CP44</f>
        <v>0</v>
      </c>
      <c r="E21" s="143"/>
      <c r="F21" s="74">
        <f>IFERROR(IF(F$4="",0,IF($E21="kWh",VLOOKUP(F$4,'4. Billing Determinants'!$B$19:$O$41,4,0)/'4. Billing Determinants'!$E$41*$D21,IF($E21="kW",VLOOKUP(F$4,'4. Billing Determinants'!$B$19:$O$41,5,0)/'4. Billing Determinants'!$F$41*$D21,IF($E21="Non-RPP kWh",VLOOKUP(F$4,'4. Billing Determinants'!$B$19:$O$41,6,0)/'4. Billing Determinants'!$G$41*$D21,IF($E21="Distribution Rev.",VLOOKUP(F$4,'4. Billing Determinants'!$B$19:$O$41,8,0)/'4. Billing Determinants'!$I$41*$D21, VLOOKUP(F$4,'4. Billing Determinants'!$B$19:$O$41,3,0)/'4. Billing Determinants'!$D$41*$D21))))),0)</f>
        <v>0</v>
      </c>
      <c r="G21" s="74">
        <f>IFERROR(IF(G$4="",0,IF($E21="kWh",VLOOKUP(G$4,'4. Billing Determinants'!$B$19:$O$41,4,0)/'4. Billing Determinants'!$E$41*$D21,IF($E21="kW",VLOOKUP(G$4,'4. Billing Determinants'!$B$19:$O$41,5,0)/'4. Billing Determinants'!$F$41*$D21,IF($E21="Non-RPP kWh",VLOOKUP(G$4,'4. Billing Determinants'!$B$19:$O$41,6,0)/'4. Billing Determinants'!$G$41*$D21,IF($E21="Distribution Rev.",VLOOKUP(G$4,'4. Billing Determinants'!$B$19:$O$41,8,0)/'4. Billing Determinants'!$I$41*$D21, VLOOKUP(G$4,'4. Billing Determinants'!$B$19:$O$41,3,0)/'4. Billing Determinants'!$D$41*$D21))))),0)</f>
        <v>0</v>
      </c>
      <c r="H21" s="74">
        <f>IFERROR(IF(H$4="",0,IF($E21="kWh",VLOOKUP(H$4,'4. Billing Determinants'!$B$19:$O$41,4,0)/'4. Billing Determinants'!$E$41*$D21,IF($E21="kW",VLOOKUP(H$4,'4. Billing Determinants'!$B$19:$O$41,5,0)/'4. Billing Determinants'!$F$41*$D21,IF($E21="Non-RPP kWh",VLOOKUP(H$4,'4. Billing Determinants'!$B$19:$O$41,6,0)/'4. Billing Determinants'!$G$41*$D21,IF($E21="Distribution Rev.",VLOOKUP(H$4,'4. Billing Determinants'!$B$19:$O$41,8,0)/'4. Billing Determinants'!$I$41*$D21, VLOOKUP(H$4,'4. Billing Determinants'!$B$19:$O$41,3,0)/'4. Billing Determinants'!$D$41*$D21))))),0)</f>
        <v>0</v>
      </c>
      <c r="I21" s="74">
        <f>IFERROR(IF(I$4="",0,IF($E21="kWh",VLOOKUP(I$4,'4. Billing Determinants'!$B$19:$O$41,4,0)/'4. Billing Determinants'!$E$41*$D21,IF($E21="kW",VLOOKUP(I$4,'4. Billing Determinants'!$B$19:$O$41,5,0)/'4. Billing Determinants'!$F$41*$D21,IF($E21="Non-RPP kWh",VLOOKUP(I$4,'4. Billing Determinants'!$B$19:$O$41,6,0)/'4. Billing Determinants'!$G$41*$D21,IF($E21="Distribution Rev.",VLOOKUP(I$4,'4. Billing Determinants'!$B$19:$O$41,8,0)/'4. Billing Determinants'!$I$41*$D21, VLOOKUP(I$4,'4. Billing Determinants'!$B$19:$O$41,3,0)/'4. Billing Determinants'!$D$41*$D21))))),0)</f>
        <v>0</v>
      </c>
      <c r="J21" s="74">
        <f>IFERROR(IF(J$4="",0,IF($E21="kWh",VLOOKUP(J$4,'4. Billing Determinants'!$B$19:$O$41,4,0)/'4. Billing Determinants'!$E$41*$D21,IF($E21="kW",VLOOKUP(J$4,'4. Billing Determinants'!$B$19:$O$41,5,0)/'4. Billing Determinants'!$F$41*$D21,IF($E21="Non-RPP kWh",VLOOKUP(J$4,'4. Billing Determinants'!$B$19:$O$41,6,0)/'4. Billing Determinants'!$G$41*$D21,IF($E21="Distribution Rev.",VLOOKUP(J$4,'4. Billing Determinants'!$B$19:$O$41,8,0)/'4. Billing Determinants'!$I$41*$D21, VLOOKUP(J$4,'4. Billing Determinants'!$B$19:$O$41,3,0)/'4. Billing Determinants'!$D$41*$D21))))),0)</f>
        <v>0</v>
      </c>
      <c r="K21" s="74">
        <f>IFERROR(IF(K$4="",0,IF($E21="kWh",VLOOKUP(K$4,'4. Billing Determinants'!$B$19:$O$41,4,0)/'4. Billing Determinants'!$E$41*$D21,IF($E21="kW",VLOOKUP(K$4,'4. Billing Determinants'!$B$19:$O$41,5,0)/'4. Billing Determinants'!$F$41*$D21,IF($E21="Non-RPP kWh",VLOOKUP(K$4,'4. Billing Determinants'!$B$19:$O$41,6,0)/'4. Billing Determinants'!$G$41*$D21,IF($E21="Distribution Rev.",VLOOKUP(K$4,'4. Billing Determinants'!$B$19:$O$41,8,0)/'4. Billing Determinants'!$I$41*$D21, VLOOKUP(K$4,'4. Billing Determinants'!$B$19:$O$41,3,0)/'4. Billing Determinants'!$D$41*$D21))))),0)</f>
        <v>0</v>
      </c>
      <c r="L21" s="74">
        <f>IFERROR(IF(L$4="",0,IF($E21="kWh",VLOOKUP(L$4,'4. Billing Determinants'!$B$19:$O$41,4,0)/'4. Billing Determinants'!$E$41*$D21,IF($E21="kW",VLOOKUP(L$4,'4. Billing Determinants'!$B$19:$O$41,5,0)/'4. Billing Determinants'!$F$41*$D21,IF($E21="Non-RPP kWh",VLOOKUP(L$4,'4. Billing Determinants'!$B$19:$O$41,6,0)/'4. Billing Determinants'!$G$41*$D21,IF($E21="Distribution Rev.",VLOOKUP(L$4,'4. Billing Determinants'!$B$19:$O$41,8,0)/'4. Billing Determinants'!$I$41*$D21, VLOOKUP(L$4,'4. Billing Determinants'!$B$19:$O$41,3,0)/'4. Billing Determinants'!$D$41*$D21))))),0)</f>
        <v>0</v>
      </c>
      <c r="M21" s="74">
        <f>IFERROR(IF(M$4="",0,IF($E21="kWh",VLOOKUP(M$4,'4. Billing Determinants'!$B$19:$O$41,4,0)/'4. Billing Determinants'!$E$41*$D21,IF($E21="kW",VLOOKUP(M$4,'4. Billing Determinants'!$B$19:$O$41,5,0)/'4. Billing Determinants'!$F$41*$D21,IF($E21="Non-RPP kWh",VLOOKUP(M$4,'4. Billing Determinants'!$B$19:$O$41,6,0)/'4. Billing Determinants'!$G$41*$D21,IF($E21="Distribution Rev.",VLOOKUP(M$4,'4. Billing Determinants'!$B$19:$O$41,8,0)/'4. Billing Determinants'!$I$41*$D21, VLOOKUP(M$4,'4. Billing Determinants'!$B$19:$O$41,3,0)/'4. Billing Determinants'!$D$41*$D21))))),0)</f>
        <v>0</v>
      </c>
      <c r="N21" s="74">
        <f>IFERROR(IF(N$4="",0,IF($E21="kWh",VLOOKUP(N$4,'4. Billing Determinants'!$B$19:$O$41,4,0)/'4. Billing Determinants'!$E$41*$D21,IF($E21="kW",VLOOKUP(N$4,'4. Billing Determinants'!$B$19:$O$41,5,0)/'4. Billing Determinants'!$F$41*$D21,IF($E21="Non-RPP kWh",VLOOKUP(N$4,'4. Billing Determinants'!$B$19:$O$41,6,0)/'4. Billing Determinants'!$G$41*$D21,IF($E21="Distribution Rev.",VLOOKUP(N$4,'4. Billing Determinants'!$B$19:$O$41,8,0)/'4. Billing Determinants'!$I$41*$D21, VLOOKUP(N$4,'4. Billing Determinants'!$B$19:$O$41,3,0)/'4. Billing Determinants'!$D$41*$D21))))),0)</f>
        <v>0</v>
      </c>
      <c r="O21" s="74">
        <f>IFERROR(IF(O$4="",0,IF($E21="kWh",VLOOKUP(O$4,'4. Billing Determinants'!$B$19:$O$41,4,0)/'4. Billing Determinants'!$E$41*$D21,IF($E21="kW",VLOOKUP(O$4,'4. Billing Determinants'!$B$19:$O$41,5,0)/'4. Billing Determinants'!$F$41*$D21,IF($E21="Non-RPP kWh",VLOOKUP(O$4,'4. Billing Determinants'!$B$19:$O$41,6,0)/'4. Billing Determinants'!$G$41*$D21,IF($E21="Distribution Rev.",VLOOKUP(O$4,'4. Billing Determinants'!$B$19:$O$41,8,0)/'4. Billing Determinants'!$I$41*$D21, VLOOKUP(O$4,'4. Billing Determinants'!$B$19:$O$41,3,0)/'4. Billing Determinants'!$D$41*$D21))))),0)</f>
        <v>0</v>
      </c>
      <c r="P21" s="74">
        <f>IFERROR(IF(P$4="",0,IF($E21="kWh",VLOOKUP(P$4,'4. Billing Determinants'!$B$19:$O$41,4,0)/'4. Billing Determinants'!$E$41*$D21,IF($E21="kW",VLOOKUP(P$4,'4. Billing Determinants'!$B$19:$O$41,5,0)/'4. Billing Determinants'!$F$41*$D21,IF($E21="Non-RPP kWh",VLOOKUP(P$4,'4. Billing Determinants'!$B$19:$O$41,6,0)/'4. Billing Determinants'!$G$41*$D21,IF($E21="Distribution Rev.",VLOOKUP(P$4,'4. Billing Determinants'!$B$19:$O$41,8,0)/'4. Billing Determinants'!$I$41*$D21, VLOOKUP(P$4,'4. Billing Determinants'!$B$19:$O$41,3,0)/'4. Billing Determinants'!$D$41*$D21))))),0)</f>
        <v>0</v>
      </c>
      <c r="Q21" s="74">
        <f>IFERROR(IF(Q$4="",0,IF($E21="kWh",VLOOKUP(Q$4,'4. Billing Determinants'!$B$19:$O$41,4,0)/'4. Billing Determinants'!$E$41*$D21,IF($E21="kW",VLOOKUP(Q$4,'4. Billing Determinants'!$B$19:$O$41,5,0)/'4. Billing Determinants'!$F$41*$D21,IF($E21="Non-RPP kWh",VLOOKUP(Q$4,'4. Billing Determinants'!$B$19:$O$41,6,0)/'4. Billing Determinants'!$G$41*$D21,IF($E21="Distribution Rev.",VLOOKUP(Q$4,'4. Billing Determinants'!$B$19:$O$41,8,0)/'4. Billing Determinants'!$I$41*$D21, VLOOKUP(Q$4,'4. Billing Determinants'!$B$19:$O$41,3,0)/'4. Billing Determinants'!$D$41*$D21))))),0)</f>
        <v>0</v>
      </c>
      <c r="R21" s="74">
        <f>IFERROR(IF(R$4="",0,IF($E21="kWh",VLOOKUP(R$4,'4. Billing Determinants'!$B$19:$O$41,4,0)/'4. Billing Determinants'!$E$41*$D21,IF($E21="kW",VLOOKUP(R$4,'4. Billing Determinants'!$B$19:$O$41,5,0)/'4. Billing Determinants'!$F$41*$D21,IF($E21="Non-RPP kWh",VLOOKUP(R$4,'4. Billing Determinants'!$B$19:$O$41,6,0)/'4. Billing Determinants'!$G$41*$D21,IF($E21="Distribution Rev.",VLOOKUP(R$4,'4. Billing Determinants'!$B$19:$O$41,8,0)/'4. Billing Determinants'!$I$41*$D21, VLOOKUP(R$4,'4. Billing Determinants'!$B$19:$O$41,3,0)/'4. Billing Determinants'!$D$41*$D21))))),0)</f>
        <v>0</v>
      </c>
      <c r="S21" s="74">
        <f>IFERROR(IF(S$4="",0,IF($E21="kWh",VLOOKUP(S$4,'4. Billing Determinants'!$B$19:$O$41,4,0)/'4. Billing Determinants'!$E$41*$D21,IF($E21="kW",VLOOKUP(S$4,'4. Billing Determinants'!$B$19:$O$41,5,0)/'4. Billing Determinants'!$F$41*$D21,IF($E21="Non-RPP kWh",VLOOKUP(S$4,'4. Billing Determinants'!$B$19:$O$41,6,0)/'4. Billing Determinants'!$G$41*$D21,IF($E21="Distribution Rev.",VLOOKUP(S$4,'4. Billing Determinants'!$B$19:$O$41,8,0)/'4. Billing Determinants'!$I$41*$D21, VLOOKUP(S$4,'4. Billing Determinants'!$B$19:$O$41,3,0)/'4. Billing Determinants'!$D$41*$D21))))),0)</f>
        <v>0</v>
      </c>
      <c r="T21" s="74">
        <f>IFERROR(IF(T$4="",0,IF($E21="kWh",VLOOKUP(T$4,'4. Billing Determinants'!$B$19:$O$41,4,0)/'4. Billing Determinants'!$E$41*$D21,IF($E21="kW",VLOOKUP(T$4,'4. Billing Determinants'!$B$19:$O$41,5,0)/'4. Billing Determinants'!$F$41*$D21,IF($E21="Non-RPP kWh",VLOOKUP(T$4,'4. Billing Determinants'!$B$19:$O$41,6,0)/'4. Billing Determinants'!$G$41*$D21,IF($E21="Distribution Rev.",VLOOKUP(T$4,'4. Billing Determinants'!$B$19:$O$41,8,0)/'4. Billing Determinants'!$I$41*$D21, VLOOKUP(T$4,'4. Billing Determinants'!$B$19:$O$41,3,0)/'4. Billing Determinants'!$D$41*$D21))))),0)</f>
        <v>0</v>
      </c>
      <c r="U21" s="74">
        <f>IFERROR(IF(U$4="",0,IF($E21="kWh",VLOOKUP(U$4,'4. Billing Determinants'!$B$19:$O$41,4,0)/'4. Billing Determinants'!$E$41*$D21,IF($E21="kW",VLOOKUP(U$4,'4. Billing Determinants'!$B$19:$O$41,5,0)/'4. Billing Determinants'!$F$41*$D21,IF($E21="Non-RPP kWh",VLOOKUP(U$4,'4. Billing Determinants'!$B$19:$O$41,6,0)/'4. Billing Determinants'!$G$41*$D21,IF($E21="Distribution Rev.",VLOOKUP(U$4,'4. Billing Determinants'!$B$19:$O$41,8,0)/'4. Billing Determinants'!$I$41*$D21, VLOOKUP(U$4,'4. Billing Determinants'!$B$19:$O$41,3,0)/'4. Billing Determinants'!$D$41*$D21))))),0)</f>
        <v>0</v>
      </c>
      <c r="V21" s="74">
        <f>IFERROR(IF(V$4="",0,IF($E21="kWh",VLOOKUP(V$4,'4. Billing Determinants'!$B$19:$O$41,4,0)/'4. Billing Determinants'!$E$41*$D21,IF($E21="kW",VLOOKUP(V$4,'4. Billing Determinants'!$B$19:$O$41,5,0)/'4. Billing Determinants'!$F$41*$D21,IF($E21="Non-RPP kWh",VLOOKUP(V$4,'4. Billing Determinants'!$B$19:$O$41,6,0)/'4. Billing Determinants'!$G$41*$D21,IF($E21="Distribution Rev.",VLOOKUP(V$4,'4. Billing Determinants'!$B$19:$O$41,8,0)/'4. Billing Determinants'!$I$41*$D21, VLOOKUP(V$4,'4. Billing Determinants'!$B$19:$O$41,3,0)/'4. Billing Determinants'!$D$41*$D21))))),0)</f>
        <v>0</v>
      </c>
      <c r="W21" s="74">
        <f>IFERROR(IF(W$4="",0,IF($E21="kWh",VLOOKUP(W$4,'4. Billing Determinants'!$B$19:$O$41,4,0)/'4. Billing Determinants'!$E$41*$D21,IF($E21="kW",VLOOKUP(W$4,'4. Billing Determinants'!$B$19:$O$41,5,0)/'4. Billing Determinants'!$F$41*$D21,IF($E21="Non-RPP kWh",VLOOKUP(W$4,'4. Billing Determinants'!$B$19:$O$41,6,0)/'4. Billing Determinants'!$G$41*$D21,IF($E21="Distribution Rev.",VLOOKUP(W$4,'4. Billing Determinants'!$B$19:$O$41,8,0)/'4. Billing Determinants'!$I$41*$D21, VLOOKUP(W$4,'4. Billing Determinants'!$B$19:$O$41,3,0)/'4. Billing Determinants'!$D$41*$D21))))),0)</f>
        <v>0</v>
      </c>
      <c r="X21" s="74">
        <f>IFERROR(IF(X$4="",0,IF($E21="kWh",VLOOKUP(X$4,'4. Billing Determinants'!$B$19:$O$41,4,0)/'4. Billing Determinants'!$E$41*$D21,IF($E21="kW",VLOOKUP(X$4,'4. Billing Determinants'!$B$19:$O$41,5,0)/'4. Billing Determinants'!$F$41*$D21,IF($E21="Non-RPP kWh",VLOOKUP(X$4,'4. Billing Determinants'!$B$19:$O$41,6,0)/'4. Billing Determinants'!$G$41*$D21,IF($E21="Distribution Rev.",VLOOKUP(X$4,'4. Billing Determinants'!$B$19:$O$41,8,0)/'4. Billing Determinants'!$I$41*$D21, VLOOKUP(X$4,'4. Billing Determinants'!$B$19:$O$41,3,0)/'4. Billing Determinants'!$D$41*$D21))))),0)</f>
        <v>0</v>
      </c>
      <c r="Y21" s="74">
        <f>IFERROR(IF(Y$4="",0,IF($E21="kWh",VLOOKUP(Y$4,'4. Billing Determinants'!$B$19:$O$41,4,0)/'4. Billing Determinants'!$E$41*$D21,IF($E21="kW",VLOOKUP(Y$4,'4. Billing Determinants'!$B$19:$O$41,5,0)/'4. Billing Determinants'!$F$41*$D21,IF($E21="Non-RPP kWh",VLOOKUP(Y$4,'4. Billing Determinants'!$B$19:$O$41,6,0)/'4. Billing Determinants'!$G$41*$D21,IF($E21="Distribution Rev.",VLOOKUP(Y$4,'4. Billing Determinants'!$B$19:$O$41,8,0)/'4. Billing Determinants'!$I$41*$D21, VLOOKUP(Y$4,'4. Billing Determinants'!$B$19:$O$41,3,0)/'4. Billing Determinants'!$D$41*$D21))))),0)</f>
        <v>0</v>
      </c>
    </row>
    <row r="22" spans="2:25" ht="25.5">
      <c r="B22" s="79" t="s">
        <v>152</v>
      </c>
      <c r="C22" s="73">
        <v>1508</v>
      </c>
      <c r="D22" s="74">
        <f>'2. 2013 Continuity Schedule'!CP45</f>
        <v>0</v>
      </c>
      <c r="E22" s="143"/>
      <c r="F22" s="74">
        <f>IFERROR(IF(F$4="",0,IF($E22="kWh",VLOOKUP(F$4,'4. Billing Determinants'!$B$19:$O$41,4,0)/'4. Billing Determinants'!$E$41*$D22,IF($E22="kW",VLOOKUP(F$4,'4. Billing Determinants'!$B$19:$O$41,5,0)/'4. Billing Determinants'!$F$41*$D22,IF($E22="Non-RPP kWh",VLOOKUP(F$4,'4. Billing Determinants'!$B$19:$O$41,6,0)/'4. Billing Determinants'!$G$41*$D22,IF($E22="Distribution Rev.",VLOOKUP(F$4,'4. Billing Determinants'!$B$19:$O$41,8,0)/'4. Billing Determinants'!$I$41*$D22, VLOOKUP(F$4,'4. Billing Determinants'!$B$19:$O$41,3,0)/'4. Billing Determinants'!$D$41*$D22))))),0)</f>
        <v>0</v>
      </c>
      <c r="G22" s="74">
        <f>IFERROR(IF(G$4="",0,IF($E22="kWh",VLOOKUP(G$4,'4. Billing Determinants'!$B$19:$O$41,4,0)/'4. Billing Determinants'!$E$41*$D22,IF($E22="kW",VLOOKUP(G$4,'4. Billing Determinants'!$B$19:$O$41,5,0)/'4. Billing Determinants'!$F$41*$D22,IF($E22="Non-RPP kWh",VLOOKUP(G$4,'4. Billing Determinants'!$B$19:$O$41,6,0)/'4. Billing Determinants'!$G$41*$D22,IF($E22="Distribution Rev.",VLOOKUP(G$4,'4. Billing Determinants'!$B$19:$O$41,8,0)/'4. Billing Determinants'!$I$41*$D22, VLOOKUP(G$4,'4. Billing Determinants'!$B$19:$O$41,3,0)/'4. Billing Determinants'!$D$41*$D22))))),0)</f>
        <v>0</v>
      </c>
      <c r="H22" s="74">
        <f>IFERROR(IF(H$4="",0,IF($E22="kWh",VLOOKUP(H$4,'4. Billing Determinants'!$B$19:$O$41,4,0)/'4. Billing Determinants'!$E$41*$D22,IF($E22="kW",VLOOKUP(H$4,'4. Billing Determinants'!$B$19:$O$41,5,0)/'4. Billing Determinants'!$F$41*$D22,IF($E22="Non-RPP kWh",VLOOKUP(H$4,'4. Billing Determinants'!$B$19:$O$41,6,0)/'4. Billing Determinants'!$G$41*$D22,IF($E22="Distribution Rev.",VLOOKUP(H$4,'4. Billing Determinants'!$B$19:$O$41,8,0)/'4. Billing Determinants'!$I$41*$D22, VLOOKUP(H$4,'4. Billing Determinants'!$B$19:$O$41,3,0)/'4. Billing Determinants'!$D$41*$D22))))),0)</f>
        <v>0</v>
      </c>
      <c r="I22" s="74">
        <f>IFERROR(IF(I$4="",0,IF($E22="kWh",VLOOKUP(I$4,'4. Billing Determinants'!$B$19:$O$41,4,0)/'4. Billing Determinants'!$E$41*$D22,IF($E22="kW",VLOOKUP(I$4,'4. Billing Determinants'!$B$19:$O$41,5,0)/'4. Billing Determinants'!$F$41*$D22,IF($E22="Non-RPP kWh",VLOOKUP(I$4,'4. Billing Determinants'!$B$19:$O$41,6,0)/'4. Billing Determinants'!$G$41*$D22,IF($E22="Distribution Rev.",VLOOKUP(I$4,'4. Billing Determinants'!$B$19:$O$41,8,0)/'4. Billing Determinants'!$I$41*$D22, VLOOKUP(I$4,'4. Billing Determinants'!$B$19:$O$41,3,0)/'4. Billing Determinants'!$D$41*$D22))))),0)</f>
        <v>0</v>
      </c>
      <c r="J22" s="74">
        <f>IFERROR(IF(J$4="",0,IF($E22="kWh",VLOOKUP(J$4,'4. Billing Determinants'!$B$19:$O$41,4,0)/'4. Billing Determinants'!$E$41*$D22,IF($E22="kW",VLOOKUP(J$4,'4. Billing Determinants'!$B$19:$O$41,5,0)/'4. Billing Determinants'!$F$41*$D22,IF($E22="Non-RPP kWh",VLOOKUP(J$4,'4. Billing Determinants'!$B$19:$O$41,6,0)/'4. Billing Determinants'!$G$41*$D22,IF($E22="Distribution Rev.",VLOOKUP(J$4,'4. Billing Determinants'!$B$19:$O$41,8,0)/'4. Billing Determinants'!$I$41*$D22, VLOOKUP(J$4,'4. Billing Determinants'!$B$19:$O$41,3,0)/'4. Billing Determinants'!$D$41*$D22))))),0)</f>
        <v>0</v>
      </c>
      <c r="K22" s="74">
        <f>IFERROR(IF(K$4="",0,IF($E22="kWh",VLOOKUP(K$4,'4. Billing Determinants'!$B$19:$O$41,4,0)/'4. Billing Determinants'!$E$41*$D22,IF($E22="kW",VLOOKUP(K$4,'4. Billing Determinants'!$B$19:$O$41,5,0)/'4. Billing Determinants'!$F$41*$D22,IF($E22="Non-RPP kWh",VLOOKUP(K$4,'4. Billing Determinants'!$B$19:$O$41,6,0)/'4. Billing Determinants'!$G$41*$D22,IF($E22="Distribution Rev.",VLOOKUP(K$4,'4. Billing Determinants'!$B$19:$O$41,8,0)/'4. Billing Determinants'!$I$41*$D22, VLOOKUP(K$4,'4. Billing Determinants'!$B$19:$O$41,3,0)/'4. Billing Determinants'!$D$41*$D22))))),0)</f>
        <v>0</v>
      </c>
      <c r="L22" s="74">
        <f>IFERROR(IF(L$4="",0,IF($E22="kWh",VLOOKUP(L$4,'4. Billing Determinants'!$B$19:$O$41,4,0)/'4. Billing Determinants'!$E$41*$D22,IF($E22="kW",VLOOKUP(L$4,'4. Billing Determinants'!$B$19:$O$41,5,0)/'4. Billing Determinants'!$F$41*$D22,IF($E22="Non-RPP kWh",VLOOKUP(L$4,'4. Billing Determinants'!$B$19:$O$41,6,0)/'4. Billing Determinants'!$G$41*$D22,IF($E22="Distribution Rev.",VLOOKUP(L$4,'4. Billing Determinants'!$B$19:$O$41,8,0)/'4. Billing Determinants'!$I$41*$D22, VLOOKUP(L$4,'4. Billing Determinants'!$B$19:$O$41,3,0)/'4. Billing Determinants'!$D$41*$D22))))),0)</f>
        <v>0</v>
      </c>
      <c r="M22" s="74">
        <f>IFERROR(IF(M$4="",0,IF($E22="kWh",VLOOKUP(M$4,'4. Billing Determinants'!$B$19:$O$41,4,0)/'4. Billing Determinants'!$E$41*$D22,IF($E22="kW",VLOOKUP(M$4,'4. Billing Determinants'!$B$19:$O$41,5,0)/'4. Billing Determinants'!$F$41*$D22,IF($E22="Non-RPP kWh",VLOOKUP(M$4,'4. Billing Determinants'!$B$19:$O$41,6,0)/'4. Billing Determinants'!$G$41*$D22,IF($E22="Distribution Rev.",VLOOKUP(M$4,'4. Billing Determinants'!$B$19:$O$41,8,0)/'4. Billing Determinants'!$I$41*$D22, VLOOKUP(M$4,'4. Billing Determinants'!$B$19:$O$41,3,0)/'4. Billing Determinants'!$D$41*$D22))))),0)</f>
        <v>0</v>
      </c>
      <c r="N22" s="74">
        <f>IFERROR(IF(N$4="",0,IF($E22="kWh",VLOOKUP(N$4,'4. Billing Determinants'!$B$19:$O$41,4,0)/'4. Billing Determinants'!$E$41*$D22,IF($E22="kW",VLOOKUP(N$4,'4. Billing Determinants'!$B$19:$O$41,5,0)/'4. Billing Determinants'!$F$41*$D22,IF($E22="Non-RPP kWh",VLOOKUP(N$4,'4. Billing Determinants'!$B$19:$O$41,6,0)/'4. Billing Determinants'!$G$41*$D22,IF($E22="Distribution Rev.",VLOOKUP(N$4,'4. Billing Determinants'!$B$19:$O$41,8,0)/'4. Billing Determinants'!$I$41*$D22, VLOOKUP(N$4,'4. Billing Determinants'!$B$19:$O$41,3,0)/'4. Billing Determinants'!$D$41*$D22))))),0)</f>
        <v>0</v>
      </c>
      <c r="O22" s="74">
        <f>IFERROR(IF(O$4="",0,IF($E22="kWh",VLOOKUP(O$4,'4. Billing Determinants'!$B$19:$O$41,4,0)/'4. Billing Determinants'!$E$41*$D22,IF($E22="kW",VLOOKUP(O$4,'4. Billing Determinants'!$B$19:$O$41,5,0)/'4. Billing Determinants'!$F$41*$D22,IF($E22="Non-RPP kWh",VLOOKUP(O$4,'4. Billing Determinants'!$B$19:$O$41,6,0)/'4. Billing Determinants'!$G$41*$D22,IF($E22="Distribution Rev.",VLOOKUP(O$4,'4. Billing Determinants'!$B$19:$O$41,8,0)/'4. Billing Determinants'!$I$41*$D22, VLOOKUP(O$4,'4. Billing Determinants'!$B$19:$O$41,3,0)/'4. Billing Determinants'!$D$41*$D22))))),0)</f>
        <v>0</v>
      </c>
      <c r="P22" s="74">
        <f>IFERROR(IF(P$4="",0,IF($E22="kWh",VLOOKUP(P$4,'4. Billing Determinants'!$B$19:$O$41,4,0)/'4. Billing Determinants'!$E$41*$D22,IF($E22="kW",VLOOKUP(P$4,'4. Billing Determinants'!$B$19:$O$41,5,0)/'4. Billing Determinants'!$F$41*$D22,IF($E22="Non-RPP kWh",VLOOKUP(P$4,'4. Billing Determinants'!$B$19:$O$41,6,0)/'4. Billing Determinants'!$G$41*$D22,IF($E22="Distribution Rev.",VLOOKUP(P$4,'4. Billing Determinants'!$B$19:$O$41,8,0)/'4. Billing Determinants'!$I$41*$D22, VLOOKUP(P$4,'4. Billing Determinants'!$B$19:$O$41,3,0)/'4. Billing Determinants'!$D$41*$D22))))),0)</f>
        <v>0</v>
      </c>
      <c r="Q22" s="74">
        <f>IFERROR(IF(Q$4="",0,IF($E22="kWh",VLOOKUP(Q$4,'4. Billing Determinants'!$B$19:$O$41,4,0)/'4. Billing Determinants'!$E$41*$D22,IF($E22="kW",VLOOKUP(Q$4,'4. Billing Determinants'!$B$19:$O$41,5,0)/'4. Billing Determinants'!$F$41*$D22,IF($E22="Non-RPP kWh",VLOOKUP(Q$4,'4. Billing Determinants'!$B$19:$O$41,6,0)/'4. Billing Determinants'!$G$41*$D22,IF($E22="Distribution Rev.",VLOOKUP(Q$4,'4. Billing Determinants'!$B$19:$O$41,8,0)/'4. Billing Determinants'!$I$41*$D22, VLOOKUP(Q$4,'4. Billing Determinants'!$B$19:$O$41,3,0)/'4. Billing Determinants'!$D$41*$D22))))),0)</f>
        <v>0</v>
      </c>
      <c r="R22" s="74">
        <f>IFERROR(IF(R$4="",0,IF($E22="kWh",VLOOKUP(R$4,'4. Billing Determinants'!$B$19:$O$41,4,0)/'4. Billing Determinants'!$E$41*$D22,IF($E22="kW",VLOOKUP(R$4,'4. Billing Determinants'!$B$19:$O$41,5,0)/'4. Billing Determinants'!$F$41*$D22,IF($E22="Non-RPP kWh",VLOOKUP(R$4,'4. Billing Determinants'!$B$19:$O$41,6,0)/'4. Billing Determinants'!$G$41*$D22,IF($E22="Distribution Rev.",VLOOKUP(R$4,'4. Billing Determinants'!$B$19:$O$41,8,0)/'4. Billing Determinants'!$I$41*$D22, VLOOKUP(R$4,'4. Billing Determinants'!$B$19:$O$41,3,0)/'4. Billing Determinants'!$D$41*$D22))))),0)</f>
        <v>0</v>
      </c>
      <c r="S22" s="74">
        <f>IFERROR(IF(S$4="",0,IF($E22="kWh",VLOOKUP(S$4,'4. Billing Determinants'!$B$19:$O$41,4,0)/'4. Billing Determinants'!$E$41*$D22,IF($E22="kW",VLOOKUP(S$4,'4. Billing Determinants'!$B$19:$O$41,5,0)/'4. Billing Determinants'!$F$41*$D22,IF($E22="Non-RPP kWh",VLOOKUP(S$4,'4. Billing Determinants'!$B$19:$O$41,6,0)/'4. Billing Determinants'!$G$41*$D22,IF($E22="Distribution Rev.",VLOOKUP(S$4,'4. Billing Determinants'!$B$19:$O$41,8,0)/'4. Billing Determinants'!$I$41*$D22, VLOOKUP(S$4,'4. Billing Determinants'!$B$19:$O$41,3,0)/'4. Billing Determinants'!$D$41*$D22))))),0)</f>
        <v>0</v>
      </c>
      <c r="T22" s="74">
        <f>IFERROR(IF(T$4="",0,IF($E22="kWh",VLOOKUP(T$4,'4. Billing Determinants'!$B$19:$O$41,4,0)/'4. Billing Determinants'!$E$41*$D22,IF($E22="kW",VLOOKUP(T$4,'4. Billing Determinants'!$B$19:$O$41,5,0)/'4. Billing Determinants'!$F$41*$D22,IF($E22="Non-RPP kWh",VLOOKUP(T$4,'4. Billing Determinants'!$B$19:$O$41,6,0)/'4. Billing Determinants'!$G$41*$D22,IF($E22="Distribution Rev.",VLOOKUP(T$4,'4. Billing Determinants'!$B$19:$O$41,8,0)/'4. Billing Determinants'!$I$41*$D22, VLOOKUP(T$4,'4. Billing Determinants'!$B$19:$O$41,3,0)/'4. Billing Determinants'!$D$41*$D22))))),0)</f>
        <v>0</v>
      </c>
      <c r="U22" s="74">
        <f>IFERROR(IF(U$4="",0,IF($E22="kWh",VLOOKUP(U$4,'4. Billing Determinants'!$B$19:$O$41,4,0)/'4. Billing Determinants'!$E$41*$D22,IF($E22="kW",VLOOKUP(U$4,'4. Billing Determinants'!$B$19:$O$41,5,0)/'4. Billing Determinants'!$F$41*$D22,IF($E22="Non-RPP kWh",VLOOKUP(U$4,'4. Billing Determinants'!$B$19:$O$41,6,0)/'4. Billing Determinants'!$G$41*$D22,IF($E22="Distribution Rev.",VLOOKUP(U$4,'4. Billing Determinants'!$B$19:$O$41,8,0)/'4. Billing Determinants'!$I$41*$D22, VLOOKUP(U$4,'4. Billing Determinants'!$B$19:$O$41,3,0)/'4. Billing Determinants'!$D$41*$D22))))),0)</f>
        <v>0</v>
      </c>
      <c r="V22" s="74">
        <f>IFERROR(IF(V$4="",0,IF($E22="kWh",VLOOKUP(V$4,'4. Billing Determinants'!$B$19:$O$41,4,0)/'4. Billing Determinants'!$E$41*$D22,IF($E22="kW",VLOOKUP(V$4,'4. Billing Determinants'!$B$19:$O$41,5,0)/'4. Billing Determinants'!$F$41*$D22,IF($E22="Non-RPP kWh",VLOOKUP(V$4,'4. Billing Determinants'!$B$19:$O$41,6,0)/'4. Billing Determinants'!$G$41*$D22,IF($E22="Distribution Rev.",VLOOKUP(V$4,'4. Billing Determinants'!$B$19:$O$41,8,0)/'4. Billing Determinants'!$I$41*$D22, VLOOKUP(V$4,'4. Billing Determinants'!$B$19:$O$41,3,0)/'4. Billing Determinants'!$D$41*$D22))))),0)</f>
        <v>0</v>
      </c>
      <c r="W22" s="74">
        <f>IFERROR(IF(W$4="",0,IF($E22="kWh",VLOOKUP(W$4,'4. Billing Determinants'!$B$19:$O$41,4,0)/'4. Billing Determinants'!$E$41*$D22,IF($E22="kW",VLOOKUP(W$4,'4. Billing Determinants'!$B$19:$O$41,5,0)/'4. Billing Determinants'!$F$41*$D22,IF($E22="Non-RPP kWh",VLOOKUP(W$4,'4. Billing Determinants'!$B$19:$O$41,6,0)/'4. Billing Determinants'!$G$41*$D22,IF($E22="Distribution Rev.",VLOOKUP(W$4,'4. Billing Determinants'!$B$19:$O$41,8,0)/'4. Billing Determinants'!$I$41*$D22, VLOOKUP(W$4,'4. Billing Determinants'!$B$19:$O$41,3,0)/'4. Billing Determinants'!$D$41*$D22))))),0)</f>
        <v>0</v>
      </c>
      <c r="X22" s="74">
        <f>IFERROR(IF(X$4="",0,IF($E22="kWh",VLOOKUP(X$4,'4. Billing Determinants'!$B$19:$O$41,4,0)/'4. Billing Determinants'!$E$41*$D22,IF($E22="kW",VLOOKUP(X$4,'4. Billing Determinants'!$B$19:$O$41,5,0)/'4. Billing Determinants'!$F$41*$D22,IF($E22="Non-RPP kWh",VLOOKUP(X$4,'4. Billing Determinants'!$B$19:$O$41,6,0)/'4. Billing Determinants'!$G$41*$D22,IF($E22="Distribution Rev.",VLOOKUP(X$4,'4. Billing Determinants'!$B$19:$O$41,8,0)/'4. Billing Determinants'!$I$41*$D22, VLOOKUP(X$4,'4. Billing Determinants'!$B$19:$O$41,3,0)/'4. Billing Determinants'!$D$41*$D22))))),0)</f>
        <v>0</v>
      </c>
      <c r="Y22" s="74">
        <f>IFERROR(IF(Y$4="",0,IF($E22="kWh",VLOOKUP(Y$4,'4. Billing Determinants'!$B$19:$O$41,4,0)/'4. Billing Determinants'!$E$41*$D22,IF($E22="kW",VLOOKUP(Y$4,'4. Billing Determinants'!$B$19:$O$41,5,0)/'4. Billing Determinants'!$F$41*$D22,IF($E22="Non-RPP kWh",VLOOKUP(Y$4,'4. Billing Determinants'!$B$19:$O$41,6,0)/'4. Billing Determinants'!$G$41*$D22,IF($E22="Distribution Rev.",VLOOKUP(Y$4,'4. Billing Determinants'!$B$19:$O$41,8,0)/'4. Billing Determinants'!$I$41*$D22, VLOOKUP(Y$4,'4. Billing Determinants'!$B$19:$O$41,3,0)/'4. Billing Determinants'!$D$41*$D22))))),0)</f>
        <v>0</v>
      </c>
    </row>
    <row r="23" spans="2:25" ht="25.5">
      <c r="B23" s="79" t="s">
        <v>86</v>
      </c>
      <c r="C23" s="73">
        <v>1508</v>
      </c>
      <c r="D23" s="74">
        <f>'2. 2013 Continuity Schedule'!CP46</f>
        <v>0</v>
      </c>
      <c r="E23" s="143"/>
      <c r="F23" s="74">
        <f>IFERROR(IF(F$4="",0,IF($E23="kWh",VLOOKUP(F$4,'4. Billing Determinants'!$B$19:$O$41,4,0)/'4. Billing Determinants'!$E$41*$D23,IF($E23="kW",VLOOKUP(F$4,'4. Billing Determinants'!$B$19:$O$41,5,0)/'4. Billing Determinants'!$F$41*$D23,IF($E23="Non-RPP kWh",VLOOKUP(F$4,'4. Billing Determinants'!$B$19:$O$41,6,0)/'4. Billing Determinants'!$G$41*$D23,IF($E23="Distribution Rev.",VLOOKUP(F$4,'4. Billing Determinants'!$B$19:$O$41,8,0)/'4. Billing Determinants'!$I$41*$D23, VLOOKUP(F$4,'4. Billing Determinants'!$B$19:$O$41,3,0)/'4. Billing Determinants'!$D$41*$D23))))),0)</f>
        <v>0</v>
      </c>
      <c r="G23" s="74">
        <f>IFERROR(IF(G$4="",0,IF($E23="kWh",VLOOKUP(G$4,'4. Billing Determinants'!$B$19:$O$41,4,0)/'4. Billing Determinants'!$E$41*$D23,IF($E23="kW",VLOOKUP(G$4,'4. Billing Determinants'!$B$19:$O$41,5,0)/'4. Billing Determinants'!$F$41*$D23,IF($E23="Non-RPP kWh",VLOOKUP(G$4,'4. Billing Determinants'!$B$19:$O$41,6,0)/'4. Billing Determinants'!$G$41*$D23,IF($E23="Distribution Rev.",VLOOKUP(G$4,'4. Billing Determinants'!$B$19:$O$41,8,0)/'4. Billing Determinants'!$I$41*$D23, VLOOKUP(G$4,'4. Billing Determinants'!$B$19:$O$41,3,0)/'4. Billing Determinants'!$D$41*$D23))))),0)</f>
        <v>0</v>
      </c>
      <c r="H23" s="74">
        <f>IFERROR(IF(H$4="",0,IF($E23="kWh",VLOOKUP(H$4,'4. Billing Determinants'!$B$19:$O$41,4,0)/'4. Billing Determinants'!$E$41*$D23,IF($E23="kW",VLOOKUP(H$4,'4. Billing Determinants'!$B$19:$O$41,5,0)/'4. Billing Determinants'!$F$41*$D23,IF($E23="Non-RPP kWh",VLOOKUP(H$4,'4. Billing Determinants'!$B$19:$O$41,6,0)/'4. Billing Determinants'!$G$41*$D23,IF($E23="Distribution Rev.",VLOOKUP(H$4,'4. Billing Determinants'!$B$19:$O$41,8,0)/'4. Billing Determinants'!$I$41*$D23, VLOOKUP(H$4,'4. Billing Determinants'!$B$19:$O$41,3,0)/'4. Billing Determinants'!$D$41*$D23))))),0)</f>
        <v>0</v>
      </c>
      <c r="I23" s="74">
        <f>IFERROR(IF(I$4="",0,IF($E23="kWh",VLOOKUP(I$4,'4. Billing Determinants'!$B$19:$O$41,4,0)/'4. Billing Determinants'!$E$41*$D23,IF($E23="kW",VLOOKUP(I$4,'4. Billing Determinants'!$B$19:$O$41,5,0)/'4. Billing Determinants'!$F$41*$D23,IF($E23="Non-RPP kWh",VLOOKUP(I$4,'4. Billing Determinants'!$B$19:$O$41,6,0)/'4. Billing Determinants'!$G$41*$D23,IF($E23="Distribution Rev.",VLOOKUP(I$4,'4. Billing Determinants'!$B$19:$O$41,8,0)/'4. Billing Determinants'!$I$41*$D23, VLOOKUP(I$4,'4. Billing Determinants'!$B$19:$O$41,3,0)/'4. Billing Determinants'!$D$41*$D23))))),0)</f>
        <v>0</v>
      </c>
      <c r="J23" s="74">
        <f>IFERROR(IF(J$4="",0,IF($E23="kWh",VLOOKUP(J$4,'4. Billing Determinants'!$B$19:$O$41,4,0)/'4. Billing Determinants'!$E$41*$D23,IF($E23="kW",VLOOKUP(J$4,'4. Billing Determinants'!$B$19:$O$41,5,0)/'4. Billing Determinants'!$F$41*$D23,IF($E23="Non-RPP kWh",VLOOKUP(J$4,'4. Billing Determinants'!$B$19:$O$41,6,0)/'4. Billing Determinants'!$G$41*$D23,IF($E23="Distribution Rev.",VLOOKUP(J$4,'4. Billing Determinants'!$B$19:$O$41,8,0)/'4. Billing Determinants'!$I$41*$D23, VLOOKUP(J$4,'4. Billing Determinants'!$B$19:$O$41,3,0)/'4. Billing Determinants'!$D$41*$D23))))),0)</f>
        <v>0</v>
      </c>
      <c r="K23" s="74">
        <f>IFERROR(IF(K$4="",0,IF($E23="kWh",VLOOKUP(K$4,'4. Billing Determinants'!$B$19:$O$41,4,0)/'4. Billing Determinants'!$E$41*$D23,IF($E23="kW",VLOOKUP(K$4,'4. Billing Determinants'!$B$19:$O$41,5,0)/'4. Billing Determinants'!$F$41*$D23,IF($E23="Non-RPP kWh",VLOOKUP(K$4,'4. Billing Determinants'!$B$19:$O$41,6,0)/'4. Billing Determinants'!$G$41*$D23,IF($E23="Distribution Rev.",VLOOKUP(K$4,'4. Billing Determinants'!$B$19:$O$41,8,0)/'4. Billing Determinants'!$I$41*$D23, VLOOKUP(K$4,'4. Billing Determinants'!$B$19:$O$41,3,0)/'4. Billing Determinants'!$D$41*$D23))))),0)</f>
        <v>0</v>
      </c>
      <c r="L23" s="74">
        <f>IFERROR(IF(L$4="",0,IF($E23="kWh",VLOOKUP(L$4,'4. Billing Determinants'!$B$19:$O$41,4,0)/'4. Billing Determinants'!$E$41*$D23,IF($E23="kW",VLOOKUP(L$4,'4. Billing Determinants'!$B$19:$O$41,5,0)/'4. Billing Determinants'!$F$41*$D23,IF($E23="Non-RPP kWh",VLOOKUP(L$4,'4. Billing Determinants'!$B$19:$O$41,6,0)/'4. Billing Determinants'!$G$41*$D23,IF($E23="Distribution Rev.",VLOOKUP(L$4,'4. Billing Determinants'!$B$19:$O$41,8,0)/'4. Billing Determinants'!$I$41*$D23, VLOOKUP(L$4,'4. Billing Determinants'!$B$19:$O$41,3,0)/'4. Billing Determinants'!$D$41*$D23))))),0)</f>
        <v>0</v>
      </c>
      <c r="M23" s="74">
        <f>IFERROR(IF(M$4="",0,IF($E23="kWh",VLOOKUP(M$4,'4. Billing Determinants'!$B$19:$O$41,4,0)/'4. Billing Determinants'!$E$41*$D23,IF($E23="kW",VLOOKUP(M$4,'4. Billing Determinants'!$B$19:$O$41,5,0)/'4. Billing Determinants'!$F$41*$D23,IF($E23="Non-RPP kWh",VLOOKUP(M$4,'4. Billing Determinants'!$B$19:$O$41,6,0)/'4. Billing Determinants'!$G$41*$D23,IF($E23="Distribution Rev.",VLOOKUP(M$4,'4. Billing Determinants'!$B$19:$O$41,8,0)/'4. Billing Determinants'!$I$41*$D23, VLOOKUP(M$4,'4. Billing Determinants'!$B$19:$O$41,3,0)/'4. Billing Determinants'!$D$41*$D23))))),0)</f>
        <v>0</v>
      </c>
      <c r="N23" s="74">
        <f>IFERROR(IF(N$4="",0,IF($E23="kWh",VLOOKUP(N$4,'4. Billing Determinants'!$B$19:$O$41,4,0)/'4. Billing Determinants'!$E$41*$D23,IF($E23="kW",VLOOKUP(N$4,'4. Billing Determinants'!$B$19:$O$41,5,0)/'4. Billing Determinants'!$F$41*$D23,IF($E23="Non-RPP kWh",VLOOKUP(N$4,'4. Billing Determinants'!$B$19:$O$41,6,0)/'4. Billing Determinants'!$G$41*$D23,IF($E23="Distribution Rev.",VLOOKUP(N$4,'4. Billing Determinants'!$B$19:$O$41,8,0)/'4. Billing Determinants'!$I$41*$D23, VLOOKUP(N$4,'4. Billing Determinants'!$B$19:$O$41,3,0)/'4. Billing Determinants'!$D$41*$D23))))),0)</f>
        <v>0</v>
      </c>
      <c r="O23" s="74">
        <f>IFERROR(IF(O$4="",0,IF($E23="kWh",VLOOKUP(O$4,'4. Billing Determinants'!$B$19:$O$41,4,0)/'4. Billing Determinants'!$E$41*$D23,IF($E23="kW",VLOOKUP(O$4,'4. Billing Determinants'!$B$19:$O$41,5,0)/'4. Billing Determinants'!$F$41*$D23,IF($E23="Non-RPP kWh",VLOOKUP(O$4,'4. Billing Determinants'!$B$19:$O$41,6,0)/'4. Billing Determinants'!$G$41*$D23,IF($E23="Distribution Rev.",VLOOKUP(O$4,'4. Billing Determinants'!$B$19:$O$41,8,0)/'4. Billing Determinants'!$I$41*$D23, VLOOKUP(O$4,'4. Billing Determinants'!$B$19:$O$41,3,0)/'4. Billing Determinants'!$D$41*$D23))))),0)</f>
        <v>0</v>
      </c>
      <c r="P23" s="74">
        <f>IFERROR(IF(P$4="",0,IF($E23="kWh",VLOOKUP(P$4,'4. Billing Determinants'!$B$19:$O$41,4,0)/'4. Billing Determinants'!$E$41*$D23,IF($E23="kW",VLOOKUP(P$4,'4. Billing Determinants'!$B$19:$O$41,5,0)/'4. Billing Determinants'!$F$41*$D23,IF($E23="Non-RPP kWh",VLOOKUP(P$4,'4. Billing Determinants'!$B$19:$O$41,6,0)/'4. Billing Determinants'!$G$41*$D23,IF($E23="Distribution Rev.",VLOOKUP(P$4,'4. Billing Determinants'!$B$19:$O$41,8,0)/'4. Billing Determinants'!$I$41*$D23, VLOOKUP(P$4,'4. Billing Determinants'!$B$19:$O$41,3,0)/'4. Billing Determinants'!$D$41*$D23))))),0)</f>
        <v>0</v>
      </c>
      <c r="Q23" s="74">
        <f>IFERROR(IF(Q$4="",0,IF($E23="kWh",VLOOKUP(Q$4,'4. Billing Determinants'!$B$19:$O$41,4,0)/'4. Billing Determinants'!$E$41*$D23,IF($E23="kW",VLOOKUP(Q$4,'4. Billing Determinants'!$B$19:$O$41,5,0)/'4. Billing Determinants'!$F$41*$D23,IF($E23="Non-RPP kWh",VLOOKUP(Q$4,'4. Billing Determinants'!$B$19:$O$41,6,0)/'4. Billing Determinants'!$G$41*$D23,IF($E23="Distribution Rev.",VLOOKUP(Q$4,'4. Billing Determinants'!$B$19:$O$41,8,0)/'4. Billing Determinants'!$I$41*$D23, VLOOKUP(Q$4,'4. Billing Determinants'!$B$19:$O$41,3,0)/'4. Billing Determinants'!$D$41*$D23))))),0)</f>
        <v>0</v>
      </c>
      <c r="R23" s="74">
        <f>IFERROR(IF(R$4="",0,IF($E23="kWh",VLOOKUP(R$4,'4. Billing Determinants'!$B$19:$O$41,4,0)/'4. Billing Determinants'!$E$41*$D23,IF($E23="kW",VLOOKUP(R$4,'4. Billing Determinants'!$B$19:$O$41,5,0)/'4. Billing Determinants'!$F$41*$D23,IF($E23="Non-RPP kWh",VLOOKUP(R$4,'4. Billing Determinants'!$B$19:$O$41,6,0)/'4. Billing Determinants'!$G$41*$D23,IF($E23="Distribution Rev.",VLOOKUP(R$4,'4. Billing Determinants'!$B$19:$O$41,8,0)/'4. Billing Determinants'!$I$41*$D23, VLOOKUP(R$4,'4. Billing Determinants'!$B$19:$O$41,3,0)/'4. Billing Determinants'!$D$41*$D23))))),0)</f>
        <v>0</v>
      </c>
      <c r="S23" s="74">
        <f>IFERROR(IF(S$4="",0,IF($E23="kWh",VLOOKUP(S$4,'4. Billing Determinants'!$B$19:$O$41,4,0)/'4. Billing Determinants'!$E$41*$D23,IF($E23="kW",VLOOKUP(S$4,'4. Billing Determinants'!$B$19:$O$41,5,0)/'4. Billing Determinants'!$F$41*$D23,IF($E23="Non-RPP kWh",VLOOKUP(S$4,'4. Billing Determinants'!$B$19:$O$41,6,0)/'4. Billing Determinants'!$G$41*$D23,IF($E23="Distribution Rev.",VLOOKUP(S$4,'4. Billing Determinants'!$B$19:$O$41,8,0)/'4. Billing Determinants'!$I$41*$D23, VLOOKUP(S$4,'4. Billing Determinants'!$B$19:$O$41,3,0)/'4. Billing Determinants'!$D$41*$D23))))),0)</f>
        <v>0</v>
      </c>
      <c r="T23" s="74">
        <f>IFERROR(IF(T$4="",0,IF($E23="kWh",VLOOKUP(T$4,'4. Billing Determinants'!$B$19:$O$41,4,0)/'4. Billing Determinants'!$E$41*$D23,IF($E23="kW",VLOOKUP(T$4,'4. Billing Determinants'!$B$19:$O$41,5,0)/'4. Billing Determinants'!$F$41*$D23,IF($E23="Non-RPP kWh",VLOOKUP(T$4,'4. Billing Determinants'!$B$19:$O$41,6,0)/'4. Billing Determinants'!$G$41*$D23,IF($E23="Distribution Rev.",VLOOKUP(T$4,'4. Billing Determinants'!$B$19:$O$41,8,0)/'4. Billing Determinants'!$I$41*$D23, VLOOKUP(T$4,'4. Billing Determinants'!$B$19:$O$41,3,0)/'4. Billing Determinants'!$D$41*$D23))))),0)</f>
        <v>0</v>
      </c>
      <c r="U23" s="74">
        <f>IFERROR(IF(U$4="",0,IF($E23="kWh",VLOOKUP(U$4,'4. Billing Determinants'!$B$19:$O$41,4,0)/'4. Billing Determinants'!$E$41*$D23,IF($E23="kW",VLOOKUP(U$4,'4. Billing Determinants'!$B$19:$O$41,5,0)/'4. Billing Determinants'!$F$41*$D23,IF($E23="Non-RPP kWh",VLOOKUP(U$4,'4. Billing Determinants'!$B$19:$O$41,6,0)/'4. Billing Determinants'!$G$41*$D23,IF($E23="Distribution Rev.",VLOOKUP(U$4,'4. Billing Determinants'!$B$19:$O$41,8,0)/'4. Billing Determinants'!$I$41*$D23, VLOOKUP(U$4,'4. Billing Determinants'!$B$19:$O$41,3,0)/'4. Billing Determinants'!$D$41*$D23))))),0)</f>
        <v>0</v>
      </c>
      <c r="V23" s="74">
        <f>IFERROR(IF(V$4="",0,IF($E23="kWh",VLOOKUP(V$4,'4. Billing Determinants'!$B$19:$O$41,4,0)/'4. Billing Determinants'!$E$41*$D23,IF($E23="kW",VLOOKUP(V$4,'4. Billing Determinants'!$B$19:$O$41,5,0)/'4. Billing Determinants'!$F$41*$D23,IF($E23="Non-RPP kWh",VLOOKUP(V$4,'4. Billing Determinants'!$B$19:$O$41,6,0)/'4. Billing Determinants'!$G$41*$D23,IF($E23="Distribution Rev.",VLOOKUP(V$4,'4. Billing Determinants'!$B$19:$O$41,8,0)/'4. Billing Determinants'!$I$41*$D23, VLOOKUP(V$4,'4. Billing Determinants'!$B$19:$O$41,3,0)/'4. Billing Determinants'!$D$41*$D23))))),0)</f>
        <v>0</v>
      </c>
      <c r="W23" s="74">
        <f>IFERROR(IF(W$4="",0,IF($E23="kWh",VLOOKUP(W$4,'4. Billing Determinants'!$B$19:$O$41,4,0)/'4. Billing Determinants'!$E$41*$D23,IF($E23="kW",VLOOKUP(W$4,'4. Billing Determinants'!$B$19:$O$41,5,0)/'4. Billing Determinants'!$F$41*$D23,IF($E23="Non-RPP kWh",VLOOKUP(W$4,'4. Billing Determinants'!$B$19:$O$41,6,0)/'4. Billing Determinants'!$G$41*$D23,IF($E23="Distribution Rev.",VLOOKUP(W$4,'4. Billing Determinants'!$B$19:$O$41,8,0)/'4. Billing Determinants'!$I$41*$D23, VLOOKUP(W$4,'4. Billing Determinants'!$B$19:$O$41,3,0)/'4. Billing Determinants'!$D$41*$D23))))),0)</f>
        <v>0</v>
      </c>
      <c r="X23" s="74">
        <f>IFERROR(IF(X$4="",0,IF($E23="kWh",VLOOKUP(X$4,'4. Billing Determinants'!$B$19:$O$41,4,0)/'4. Billing Determinants'!$E$41*$D23,IF($E23="kW",VLOOKUP(X$4,'4. Billing Determinants'!$B$19:$O$41,5,0)/'4. Billing Determinants'!$F$41*$D23,IF($E23="Non-RPP kWh",VLOOKUP(X$4,'4. Billing Determinants'!$B$19:$O$41,6,0)/'4. Billing Determinants'!$G$41*$D23,IF($E23="Distribution Rev.",VLOOKUP(X$4,'4. Billing Determinants'!$B$19:$O$41,8,0)/'4. Billing Determinants'!$I$41*$D23, VLOOKUP(X$4,'4. Billing Determinants'!$B$19:$O$41,3,0)/'4. Billing Determinants'!$D$41*$D23))))),0)</f>
        <v>0</v>
      </c>
      <c r="Y23" s="74">
        <f>IFERROR(IF(Y$4="",0,IF($E23="kWh",VLOOKUP(Y$4,'4. Billing Determinants'!$B$19:$O$41,4,0)/'4. Billing Determinants'!$E$41*$D23,IF($E23="kW",VLOOKUP(Y$4,'4. Billing Determinants'!$B$19:$O$41,5,0)/'4. Billing Determinants'!$F$41*$D23,IF($E23="Non-RPP kWh",VLOOKUP(Y$4,'4. Billing Determinants'!$B$19:$O$41,6,0)/'4. Billing Determinants'!$G$41*$D23,IF($E23="Distribution Rev.",VLOOKUP(Y$4,'4. Billing Determinants'!$B$19:$O$41,8,0)/'4. Billing Determinants'!$I$41*$D23, VLOOKUP(Y$4,'4. Billing Determinants'!$B$19:$O$41,3,0)/'4. Billing Determinants'!$D$41*$D23))))),0)</f>
        <v>0</v>
      </c>
    </row>
    <row r="24" spans="2:25">
      <c r="B24" s="72" t="s">
        <v>153</v>
      </c>
      <c r="C24" s="73">
        <v>1508</v>
      </c>
      <c r="D24" s="74">
        <f>'2. 2013 Continuity Schedule'!CP47</f>
        <v>0</v>
      </c>
      <c r="E24" s="143"/>
      <c r="F24" s="74">
        <f>IFERROR(IF(F$4="",0,IF($E24="kWh",VLOOKUP(F$4,'4. Billing Determinants'!$B$19:$O$41,4,0)/'4. Billing Determinants'!$E$41*$D24,IF($E24="kW",VLOOKUP(F$4,'4. Billing Determinants'!$B$19:$O$41,5,0)/'4. Billing Determinants'!$F$41*$D24,IF($E24="Non-RPP kWh",VLOOKUP(F$4,'4. Billing Determinants'!$B$19:$O$41,6,0)/'4. Billing Determinants'!$G$41*$D24,IF($E24="Distribution Rev.",VLOOKUP(F$4,'4. Billing Determinants'!$B$19:$O$41,8,0)/'4. Billing Determinants'!$I$41*$D24, VLOOKUP(F$4,'4. Billing Determinants'!$B$19:$O$41,3,0)/'4. Billing Determinants'!$D$41*$D24))))),0)</f>
        <v>0</v>
      </c>
      <c r="G24" s="74">
        <f>IFERROR(IF(G$4="",0,IF($E24="kWh",VLOOKUP(G$4,'4. Billing Determinants'!$B$19:$O$41,4,0)/'4. Billing Determinants'!$E$41*$D24,IF($E24="kW",VLOOKUP(G$4,'4. Billing Determinants'!$B$19:$O$41,5,0)/'4. Billing Determinants'!$F$41*$D24,IF($E24="Non-RPP kWh",VLOOKUP(G$4,'4. Billing Determinants'!$B$19:$O$41,6,0)/'4. Billing Determinants'!$G$41*$D24,IF($E24="Distribution Rev.",VLOOKUP(G$4,'4. Billing Determinants'!$B$19:$O$41,8,0)/'4. Billing Determinants'!$I$41*$D24, VLOOKUP(G$4,'4. Billing Determinants'!$B$19:$O$41,3,0)/'4. Billing Determinants'!$D$41*$D24))))),0)</f>
        <v>0</v>
      </c>
      <c r="H24" s="74">
        <f>IFERROR(IF(H$4="",0,IF($E24="kWh",VLOOKUP(H$4,'4. Billing Determinants'!$B$19:$O$41,4,0)/'4. Billing Determinants'!$E$41*$D24,IF($E24="kW",VLOOKUP(H$4,'4. Billing Determinants'!$B$19:$O$41,5,0)/'4. Billing Determinants'!$F$41*$D24,IF($E24="Non-RPP kWh",VLOOKUP(H$4,'4. Billing Determinants'!$B$19:$O$41,6,0)/'4. Billing Determinants'!$G$41*$D24,IF($E24="Distribution Rev.",VLOOKUP(H$4,'4. Billing Determinants'!$B$19:$O$41,8,0)/'4. Billing Determinants'!$I$41*$D24, VLOOKUP(H$4,'4. Billing Determinants'!$B$19:$O$41,3,0)/'4. Billing Determinants'!$D$41*$D24))))),0)</f>
        <v>0</v>
      </c>
      <c r="I24" s="74">
        <f>IFERROR(IF(I$4="",0,IF($E24="kWh",VLOOKUP(I$4,'4. Billing Determinants'!$B$19:$O$41,4,0)/'4. Billing Determinants'!$E$41*$D24,IF($E24="kW",VLOOKUP(I$4,'4. Billing Determinants'!$B$19:$O$41,5,0)/'4. Billing Determinants'!$F$41*$D24,IF($E24="Non-RPP kWh",VLOOKUP(I$4,'4. Billing Determinants'!$B$19:$O$41,6,0)/'4. Billing Determinants'!$G$41*$D24,IF($E24="Distribution Rev.",VLOOKUP(I$4,'4. Billing Determinants'!$B$19:$O$41,8,0)/'4. Billing Determinants'!$I$41*$D24, VLOOKUP(I$4,'4. Billing Determinants'!$B$19:$O$41,3,0)/'4. Billing Determinants'!$D$41*$D24))))),0)</f>
        <v>0</v>
      </c>
      <c r="J24" s="74">
        <f>IFERROR(IF(J$4="",0,IF($E24="kWh",VLOOKUP(J$4,'4. Billing Determinants'!$B$19:$O$41,4,0)/'4. Billing Determinants'!$E$41*$D24,IF($E24="kW",VLOOKUP(J$4,'4. Billing Determinants'!$B$19:$O$41,5,0)/'4. Billing Determinants'!$F$41*$D24,IF($E24="Non-RPP kWh",VLOOKUP(J$4,'4. Billing Determinants'!$B$19:$O$41,6,0)/'4. Billing Determinants'!$G$41*$D24,IF($E24="Distribution Rev.",VLOOKUP(J$4,'4. Billing Determinants'!$B$19:$O$41,8,0)/'4. Billing Determinants'!$I$41*$D24, VLOOKUP(J$4,'4. Billing Determinants'!$B$19:$O$41,3,0)/'4. Billing Determinants'!$D$41*$D24))))),0)</f>
        <v>0</v>
      </c>
      <c r="K24" s="74">
        <f>IFERROR(IF(K$4="",0,IF($E24="kWh",VLOOKUP(K$4,'4. Billing Determinants'!$B$19:$O$41,4,0)/'4. Billing Determinants'!$E$41*$D24,IF($E24="kW",VLOOKUP(K$4,'4. Billing Determinants'!$B$19:$O$41,5,0)/'4. Billing Determinants'!$F$41*$D24,IF($E24="Non-RPP kWh",VLOOKUP(K$4,'4. Billing Determinants'!$B$19:$O$41,6,0)/'4. Billing Determinants'!$G$41*$D24,IF($E24="Distribution Rev.",VLOOKUP(K$4,'4. Billing Determinants'!$B$19:$O$41,8,0)/'4. Billing Determinants'!$I$41*$D24, VLOOKUP(K$4,'4. Billing Determinants'!$B$19:$O$41,3,0)/'4. Billing Determinants'!$D$41*$D24))))),0)</f>
        <v>0</v>
      </c>
      <c r="L24" s="74">
        <f>IFERROR(IF(L$4="",0,IF($E24="kWh",VLOOKUP(L$4,'4. Billing Determinants'!$B$19:$O$41,4,0)/'4. Billing Determinants'!$E$41*$D24,IF($E24="kW",VLOOKUP(L$4,'4. Billing Determinants'!$B$19:$O$41,5,0)/'4. Billing Determinants'!$F$41*$D24,IF($E24="Non-RPP kWh",VLOOKUP(L$4,'4. Billing Determinants'!$B$19:$O$41,6,0)/'4. Billing Determinants'!$G$41*$D24,IF($E24="Distribution Rev.",VLOOKUP(L$4,'4. Billing Determinants'!$B$19:$O$41,8,0)/'4. Billing Determinants'!$I$41*$D24, VLOOKUP(L$4,'4. Billing Determinants'!$B$19:$O$41,3,0)/'4. Billing Determinants'!$D$41*$D24))))),0)</f>
        <v>0</v>
      </c>
      <c r="M24" s="74">
        <f>IFERROR(IF(M$4="",0,IF($E24="kWh",VLOOKUP(M$4,'4. Billing Determinants'!$B$19:$O$41,4,0)/'4. Billing Determinants'!$E$41*$D24,IF($E24="kW",VLOOKUP(M$4,'4. Billing Determinants'!$B$19:$O$41,5,0)/'4. Billing Determinants'!$F$41*$D24,IF($E24="Non-RPP kWh",VLOOKUP(M$4,'4. Billing Determinants'!$B$19:$O$41,6,0)/'4. Billing Determinants'!$G$41*$D24,IF($E24="Distribution Rev.",VLOOKUP(M$4,'4. Billing Determinants'!$B$19:$O$41,8,0)/'4. Billing Determinants'!$I$41*$D24, VLOOKUP(M$4,'4. Billing Determinants'!$B$19:$O$41,3,0)/'4. Billing Determinants'!$D$41*$D24))))),0)</f>
        <v>0</v>
      </c>
      <c r="N24" s="74">
        <f>IFERROR(IF(N$4="",0,IF($E24="kWh",VLOOKUP(N$4,'4. Billing Determinants'!$B$19:$O$41,4,0)/'4. Billing Determinants'!$E$41*$D24,IF($E24="kW",VLOOKUP(N$4,'4. Billing Determinants'!$B$19:$O$41,5,0)/'4. Billing Determinants'!$F$41*$D24,IF($E24="Non-RPP kWh",VLOOKUP(N$4,'4. Billing Determinants'!$B$19:$O$41,6,0)/'4. Billing Determinants'!$G$41*$D24,IF($E24="Distribution Rev.",VLOOKUP(N$4,'4. Billing Determinants'!$B$19:$O$41,8,0)/'4. Billing Determinants'!$I$41*$D24, VLOOKUP(N$4,'4. Billing Determinants'!$B$19:$O$41,3,0)/'4. Billing Determinants'!$D$41*$D24))))),0)</f>
        <v>0</v>
      </c>
      <c r="O24" s="74">
        <f>IFERROR(IF(O$4="",0,IF($E24="kWh",VLOOKUP(O$4,'4. Billing Determinants'!$B$19:$O$41,4,0)/'4. Billing Determinants'!$E$41*$D24,IF($E24="kW",VLOOKUP(O$4,'4. Billing Determinants'!$B$19:$O$41,5,0)/'4. Billing Determinants'!$F$41*$D24,IF($E24="Non-RPP kWh",VLOOKUP(O$4,'4. Billing Determinants'!$B$19:$O$41,6,0)/'4. Billing Determinants'!$G$41*$D24,IF($E24="Distribution Rev.",VLOOKUP(O$4,'4. Billing Determinants'!$B$19:$O$41,8,0)/'4. Billing Determinants'!$I$41*$D24, VLOOKUP(O$4,'4. Billing Determinants'!$B$19:$O$41,3,0)/'4. Billing Determinants'!$D$41*$D24))))),0)</f>
        <v>0</v>
      </c>
      <c r="P24" s="74">
        <f>IFERROR(IF(P$4="",0,IF($E24="kWh",VLOOKUP(P$4,'4. Billing Determinants'!$B$19:$O$41,4,0)/'4. Billing Determinants'!$E$41*$D24,IF($E24="kW",VLOOKUP(P$4,'4. Billing Determinants'!$B$19:$O$41,5,0)/'4. Billing Determinants'!$F$41*$D24,IF($E24="Non-RPP kWh",VLOOKUP(P$4,'4. Billing Determinants'!$B$19:$O$41,6,0)/'4. Billing Determinants'!$G$41*$D24,IF($E24="Distribution Rev.",VLOOKUP(P$4,'4. Billing Determinants'!$B$19:$O$41,8,0)/'4. Billing Determinants'!$I$41*$D24, VLOOKUP(P$4,'4. Billing Determinants'!$B$19:$O$41,3,0)/'4. Billing Determinants'!$D$41*$D24))))),0)</f>
        <v>0</v>
      </c>
      <c r="Q24" s="74">
        <f>IFERROR(IF(Q$4="",0,IF($E24="kWh",VLOOKUP(Q$4,'4. Billing Determinants'!$B$19:$O$41,4,0)/'4. Billing Determinants'!$E$41*$D24,IF($E24="kW",VLOOKUP(Q$4,'4. Billing Determinants'!$B$19:$O$41,5,0)/'4. Billing Determinants'!$F$41*$D24,IF($E24="Non-RPP kWh",VLOOKUP(Q$4,'4. Billing Determinants'!$B$19:$O$41,6,0)/'4. Billing Determinants'!$G$41*$D24,IF($E24="Distribution Rev.",VLOOKUP(Q$4,'4. Billing Determinants'!$B$19:$O$41,8,0)/'4. Billing Determinants'!$I$41*$D24, VLOOKUP(Q$4,'4. Billing Determinants'!$B$19:$O$41,3,0)/'4. Billing Determinants'!$D$41*$D24))))),0)</f>
        <v>0</v>
      </c>
      <c r="R24" s="74">
        <f>IFERROR(IF(R$4="",0,IF($E24="kWh",VLOOKUP(R$4,'4. Billing Determinants'!$B$19:$O$41,4,0)/'4. Billing Determinants'!$E$41*$D24,IF($E24="kW",VLOOKUP(R$4,'4. Billing Determinants'!$B$19:$O$41,5,0)/'4. Billing Determinants'!$F$41*$D24,IF($E24="Non-RPP kWh",VLOOKUP(R$4,'4. Billing Determinants'!$B$19:$O$41,6,0)/'4. Billing Determinants'!$G$41*$D24,IF($E24="Distribution Rev.",VLOOKUP(R$4,'4. Billing Determinants'!$B$19:$O$41,8,0)/'4. Billing Determinants'!$I$41*$D24, VLOOKUP(R$4,'4. Billing Determinants'!$B$19:$O$41,3,0)/'4. Billing Determinants'!$D$41*$D24))))),0)</f>
        <v>0</v>
      </c>
      <c r="S24" s="74">
        <f>IFERROR(IF(S$4="",0,IF($E24="kWh",VLOOKUP(S$4,'4. Billing Determinants'!$B$19:$O$41,4,0)/'4. Billing Determinants'!$E$41*$D24,IF($E24="kW",VLOOKUP(S$4,'4. Billing Determinants'!$B$19:$O$41,5,0)/'4. Billing Determinants'!$F$41*$D24,IF($E24="Non-RPP kWh",VLOOKUP(S$4,'4. Billing Determinants'!$B$19:$O$41,6,0)/'4. Billing Determinants'!$G$41*$D24,IF($E24="Distribution Rev.",VLOOKUP(S$4,'4. Billing Determinants'!$B$19:$O$41,8,0)/'4. Billing Determinants'!$I$41*$D24, VLOOKUP(S$4,'4. Billing Determinants'!$B$19:$O$41,3,0)/'4. Billing Determinants'!$D$41*$D24))))),0)</f>
        <v>0</v>
      </c>
      <c r="T24" s="74">
        <f>IFERROR(IF(T$4="",0,IF($E24="kWh",VLOOKUP(T$4,'4. Billing Determinants'!$B$19:$O$41,4,0)/'4. Billing Determinants'!$E$41*$D24,IF($E24="kW",VLOOKUP(T$4,'4. Billing Determinants'!$B$19:$O$41,5,0)/'4. Billing Determinants'!$F$41*$D24,IF($E24="Non-RPP kWh",VLOOKUP(T$4,'4. Billing Determinants'!$B$19:$O$41,6,0)/'4. Billing Determinants'!$G$41*$D24,IF($E24="Distribution Rev.",VLOOKUP(T$4,'4. Billing Determinants'!$B$19:$O$41,8,0)/'4. Billing Determinants'!$I$41*$D24, VLOOKUP(T$4,'4. Billing Determinants'!$B$19:$O$41,3,0)/'4. Billing Determinants'!$D$41*$D24))))),0)</f>
        <v>0</v>
      </c>
      <c r="U24" s="74">
        <f>IFERROR(IF(U$4="",0,IF($E24="kWh",VLOOKUP(U$4,'4. Billing Determinants'!$B$19:$O$41,4,0)/'4. Billing Determinants'!$E$41*$D24,IF($E24="kW",VLOOKUP(U$4,'4. Billing Determinants'!$B$19:$O$41,5,0)/'4. Billing Determinants'!$F$41*$D24,IF($E24="Non-RPP kWh",VLOOKUP(U$4,'4. Billing Determinants'!$B$19:$O$41,6,0)/'4. Billing Determinants'!$G$41*$D24,IF($E24="Distribution Rev.",VLOOKUP(U$4,'4. Billing Determinants'!$B$19:$O$41,8,0)/'4. Billing Determinants'!$I$41*$D24, VLOOKUP(U$4,'4. Billing Determinants'!$B$19:$O$41,3,0)/'4. Billing Determinants'!$D$41*$D24))))),0)</f>
        <v>0</v>
      </c>
      <c r="V24" s="74">
        <f>IFERROR(IF(V$4="",0,IF($E24="kWh",VLOOKUP(V$4,'4. Billing Determinants'!$B$19:$O$41,4,0)/'4. Billing Determinants'!$E$41*$D24,IF($E24="kW",VLOOKUP(V$4,'4. Billing Determinants'!$B$19:$O$41,5,0)/'4. Billing Determinants'!$F$41*$D24,IF($E24="Non-RPP kWh",VLOOKUP(V$4,'4. Billing Determinants'!$B$19:$O$41,6,0)/'4. Billing Determinants'!$G$41*$D24,IF($E24="Distribution Rev.",VLOOKUP(V$4,'4. Billing Determinants'!$B$19:$O$41,8,0)/'4. Billing Determinants'!$I$41*$D24, VLOOKUP(V$4,'4. Billing Determinants'!$B$19:$O$41,3,0)/'4. Billing Determinants'!$D$41*$D24))))),0)</f>
        <v>0</v>
      </c>
      <c r="W24" s="74">
        <f>IFERROR(IF(W$4="",0,IF($E24="kWh",VLOOKUP(W$4,'4. Billing Determinants'!$B$19:$O$41,4,0)/'4. Billing Determinants'!$E$41*$D24,IF($E24="kW",VLOOKUP(W$4,'4. Billing Determinants'!$B$19:$O$41,5,0)/'4. Billing Determinants'!$F$41*$D24,IF($E24="Non-RPP kWh",VLOOKUP(W$4,'4. Billing Determinants'!$B$19:$O$41,6,0)/'4. Billing Determinants'!$G$41*$D24,IF($E24="Distribution Rev.",VLOOKUP(W$4,'4. Billing Determinants'!$B$19:$O$41,8,0)/'4. Billing Determinants'!$I$41*$D24, VLOOKUP(W$4,'4. Billing Determinants'!$B$19:$O$41,3,0)/'4. Billing Determinants'!$D$41*$D24))))),0)</f>
        <v>0</v>
      </c>
      <c r="X24" s="74">
        <f>IFERROR(IF(X$4="",0,IF($E24="kWh",VLOOKUP(X$4,'4. Billing Determinants'!$B$19:$O$41,4,0)/'4. Billing Determinants'!$E$41*$D24,IF($E24="kW",VLOOKUP(X$4,'4. Billing Determinants'!$B$19:$O$41,5,0)/'4. Billing Determinants'!$F$41*$D24,IF($E24="Non-RPP kWh",VLOOKUP(X$4,'4. Billing Determinants'!$B$19:$O$41,6,0)/'4. Billing Determinants'!$G$41*$D24,IF($E24="Distribution Rev.",VLOOKUP(X$4,'4. Billing Determinants'!$B$19:$O$41,8,0)/'4. Billing Determinants'!$I$41*$D24, VLOOKUP(X$4,'4. Billing Determinants'!$B$19:$O$41,3,0)/'4. Billing Determinants'!$D$41*$D24))))),0)</f>
        <v>0</v>
      </c>
      <c r="Y24" s="74">
        <f>IFERROR(IF(Y$4="",0,IF($E24="kWh",VLOOKUP(Y$4,'4. Billing Determinants'!$B$19:$O$41,4,0)/'4. Billing Determinants'!$E$41*$D24,IF($E24="kW",VLOOKUP(Y$4,'4. Billing Determinants'!$B$19:$O$41,5,0)/'4. Billing Determinants'!$F$41*$D24,IF($E24="Non-RPP kWh",VLOOKUP(Y$4,'4. Billing Determinants'!$B$19:$O$41,6,0)/'4. Billing Determinants'!$G$41*$D24,IF($E24="Distribution Rev.",VLOOKUP(Y$4,'4. Billing Determinants'!$B$19:$O$41,8,0)/'4. Billing Determinants'!$I$41*$D24, VLOOKUP(Y$4,'4. Billing Determinants'!$B$19:$O$41,3,0)/'4. Billing Determinants'!$D$41*$D24))))),0)</f>
        <v>0</v>
      </c>
    </row>
    <row r="25" spans="2:25">
      <c r="B25" s="72" t="s">
        <v>4</v>
      </c>
      <c r="C25" s="73">
        <v>1518</v>
      </c>
      <c r="D25" s="74">
        <f>'2. 2013 Continuity Schedule'!CP48</f>
        <v>0</v>
      </c>
      <c r="E25" s="143"/>
      <c r="F25" s="74">
        <f>IFERROR(IF(F$4="",0,IF($E25="kWh",VLOOKUP(F$4,'4. Billing Determinants'!$B$19:$O$41,4,0)/'4. Billing Determinants'!$E$41*$D25,IF($E25="kW",VLOOKUP(F$4,'4. Billing Determinants'!$B$19:$O$41,5,0)/'4. Billing Determinants'!$F$41*$D25,IF($E25="Non-RPP kWh",VLOOKUP(F$4,'4. Billing Determinants'!$B$19:$O$41,6,0)/'4. Billing Determinants'!$G$41*$D25,IF($E25="Distribution Rev.",VLOOKUP(F$4,'4. Billing Determinants'!$B$19:$O$41,8,0)/'4. Billing Determinants'!$I$41*$D25, VLOOKUP(F$4,'4. Billing Determinants'!$B$19:$O$41,3,0)/'4. Billing Determinants'!$D$41*$D25))))),0)</f>
        <v>0</v>
      </c>
      <c r="G25" s="74">
        <f>IFERROR(IF(G$4="",0,IF($E25="kWh",VLOOKUP(G$4,'4. Billing Determinants'!$B$19:$O$41,4,0)/'4. Billing Determinants'!$E$41*$D25,IF($E25="kW",VLOOKUP(G$4,'4. Billing Determinants'!$B$19:$O$41,5,0)/'4. Billing Determinants'!$F$41*$D25,IF($E25="Non-RPP kWh",VLOOKUP(G$4,'4. Billing Determinants'!$B$19:$O$41,6,0)/'4. Billing Determinants'!$G$41*$D25,IF($E25="Distribution Rev.",VLOOKUP(G$4,'4. Billing Determinants'!$B$19:$O$41,8,0)/'4. Billing Determinants'!$I$41*$D25, VLOOKUP(G$4,'4. Billing Determinants'!$B$19:$O$41,3,0)/'4. Billing Determinants'!$D$41*$D25))))),0)</f>
        <v>0</v>
      </c>
      <c r="H25" s="74">
        <f>IFERROR(IF(H$4="",0,IF($E25="kWh",VLOOKUP(H$4,'4. Billing Determinants'!$B$19:$O$41,4,0)/'4. Billing Determinants'!$E$41*$D25,IF($E25="kW",VLOOKUP(H$4,'4. Billing Determinants'!$B$19:$O$41,5,0)/'4. Billing Determinants'!$F$41*$D25,IF($E25="Non-RPP kWh",VLOOKUP(H$4,'4. Billing Determinants'!$B$19:$O$41,6,0)/'4. Billing Determinants'!$G$41*$D25,IF($E25="Distribution Rev.",VLOOKUP(H$4,'4. Billing Determinants'!$B$19:$O$41,8,0)/'4. Billing Determinants'!$I$41*$D25, VLOOKUP(H$4,'4. Billing Determinants'!$B$19:$O$41,3,0)/'4. Billing Determinants'!$D$41*$D25))))),0)</f>
        <v>0</v>
      </c>
      <c r="I25" s="74">
        <f>IFERROR(IF(I$4="",0,IF($E25="kWh",VLOOKUP(I$4,'4. Billing Determinants'!$B$19:$O$41,4,0)/'4. Billing Determinants'!$E$41*$D25,IF($E25="kW",VLOOKUP(I$4,'4. Billing Determinants'!$B$19:$O$41,5,0)/'4. Billing Determinants'!$F$41*$D25,IF($E25="Non-RPP kWh",VLOOKUP(I$4,'4. Billing Determinants'!$B$19:$O$41,6,0)/'4. Billing Determinants'!$G$41*$D25,IF($E25="Distribution Rev.",VLOOKUP(I$4,'4. Billing Determinants'!$B$19:$O$41,8,0)/'4. Billing Determinants'!$I$41*$D25, VLOOKUP(I$4,'4. Billing Determinants'!$B$19:$O$41,3,0)/'4. Billing Determinants'!$D$41*$D25))))),0)</f>
        <v>0</v>
      </c>
      <c r="J25" s="74">
        <f>IFERROR(IF(J$4="",0,IF($E25="kWh",VLOOKUP(J$4,'4. Billing Determinants'!$B$19:$O$41,4,0)/'4. Billing Determinants'!$E$41*$D25,IF($E25="kW",VLOOKUP(J$4,'4. Billing Determinants'!$B$19:$O$41,5,0)/'4. Billing Determinants'!$F$41*$D25,IF($E25="Non-RPP kWh",VLOOKUP(J$4,'4. Billing Determinants'!$B$19:$O$41,6,0)/'4. Billing Determinants'!$G$41*$D25,IF($E25="Distribution Rev.",VLOOKUP(J$4,'4. Billing Determinants'!$B$19:$O$41,8,0)/'4. Billing Determinants'!$I$41*$D25, VLOOKUP(J$4,'4. Billing Determinants'!$B$19:$O$41,3,0)/'4. Billing Determinants'!$D$41*$D25))))),0)</f>
        <v>0</v>
      </c>
      <c r="K25" s="74">
        <f>IFERROR(IF(K$4="",0,IF($E25="kWh",VLOOKUP(K$4,'4. Billing Determinants'!$B$19:$O$41,4,0)/'4. Billing Determinants'!$E$41*$D25,IF($E25="kW",VLOOKUP(K$4,'4. Billing Determinants'!$B$19:$O$41,5,0)/'4. Billing Determinants'!$F$41*$D25,IF($E25="Non-RPP kWh",VLOOKUP(K$4,'4. Billing Determinants'!$B$19:$O$41,6,0)/'4. Billing Determinants'!$G$41*$D25,IF($E25="Distribution Rev.",VLOOKUP(K$4,'4. Billing Determinants'!$B$19:$O$41,8,0)/'4. Billing Determinants'!$I$41*$D25, VLOOKUP(K$4,'4. Billing Determinants'!$B$19:$O$41,3,0)/'4. Billing Determinants'!$D$41*$D25))))),0)</f>
        <v>0</v>
      </c>
      <c r="L25" s="74">
        <f>IFERROR(IF(L$4="",0,IF($E25="kWh",VLOOKUP(L$4,'4. Billing Determinants'!$B$19:$O$41,4,0)/'4. Billing Determinants'!$E$41*$D25,IF($E25="kW",VLOOKUP(L$4,'4. Billing Determinants'!$B$19:$O$41,5,0)/'4. Billing Determinants'!$F$41*$D25,IF($E25="Non-RPP kWh",VLOOKUP(L$4,'4. Billing Determinants'!$B$19:$O$41,6,0)/'4. Billing Determinants'!$G$41*$D25,IF($E25="Distribution Rev.",VLOOKUP(L$4,'4. Billing Determinants'!$B$19:$O$41,8,0)/'4. Billing Determinants'!$I$41*$D25, VLOOKUP(L$4,'4. Billing Determinants'!$B$19:$O$41,3,0)/'4. Billing Determinants'!$D$41*$D25))))),0)</f>
        <v>0</v>
      </c>
      <c r="M25" s="74">
        <f>IFERROR(IF(M$4="",0,IF($E25="kWh",VLOOKUP(M$4,'4. Billing Determinants'!$B$19:$O$41,4,0)/'4. Billing Determinants'!$E$41*$D25,IF($E25="kW",VLOOKUP(M$4,'4. Billing Determinants'!$B$19:$O$41,5,0)/'4. Billing Determinants'!$F$41*$D25,IF($E25="Non-RPP kWh",VLOOKUP(M$4,'4. Billing Determinants'!$B$19:$O$41,6,0)/'4. Billing Determinants'!$G$41*$D25,IF($E25="Distribution Rev.",VLOOKUP(M$4,'4. Billing Determinants'!$B$19:$O$41,8,0)/'4. Billing Determinants'!$I$41*$D25, VLOOKUP(M$4,'4. Billing Determinants'!$B$19:$O$41,3,0)/'4. Billing Determinants'!$D$41*$D25))))),0)</f>
        <v>0</v>
      </c>
      <c r="N25" s="74">
        <f>IFERROR(IF(N$4="",0,IF($E25="kWh",VLOOKUP(N$4,'4. Billing Determinants'!$B$19:$O$41,4,0)/'4. Billing Determinants'!$E$41*$D25,IF($E25="kW",VLOOKUP(N$4,'4. Billing Determinants'!$B$19:$O$41,5,0)/'4. Billing Determinants'!$F$41*$D25,IF($E25="Non-RPP kWh",VLOOKUP(N$4,'4. Billing Determinants'!$B$19:$O$41,6,0)/'4. Billing Determinants'!$G$41*$D25,IF($E25="Distribution Rev.",VLOOKUP(N$4,'4. Billing Determinants'!$B$19:$O$41,8,0)/'4. Billing Determinants'!$I$41*$D25, VLOOKUP(N$4,'4. Billing Determinants'!$B$19:$O$41,3,0)/'4. Billing Determinants'!$D$41*$D25))))),0)</f>
        <v>0</v>
      </c>
      <c r="O25" s="74">
        <f>IFERROR(IF(O$4="",0,IF($E25="kWh",VLOOKUP(O$4,'4. Billing Determinants'!$B$19:$O$41,4,0)/'4. Billing Determinants'!$E$41*$D25,IF($E25="kW",VLOOKUP(O$4,'4. Billing Determinants'!$B$19:$O$41,5,0)/'4. Billing Determinants'!$F$41*$D25,IF($E25="Non-RPP kWh",VLOOKUP(O$4,'4. Billing Determinants'!$B$19:$O$41,6,0)/'4. Billing Determinants'!$G$41*$D25,IF($E25="Distribution Rev.",VLOOKUP(O$4,'4. Billing Determinants'!$B$19:$O$41,8,0)/'4. Billing Determinants'!$I$41*$D25, VLOOKUP(O$4,'4. Billing Determinants'!$B$19:$O$41,3,0)/'4. Billing Determinants'!$D$41*$D25))))),0)</f>
        <v>0</v>
      </c>
      <c r="P25" s="74">
        <f>IFERROR(IF(P$4="",0,IF($E25="kWh",VLOOKUP(P$4,'4. Billing Determinants'!$B$19:$O$41,4,0)/'4. Billing Determinants'!$E$41*$D25,IF($E25="kW",VLOOKUP(P$4,'4. Billing Determinants'!$B$19:$O$41,5,0)/'4. Billing Determinants'!$F$41*$D25,IF($E25="Non-RPP kWh",VLOOKUP(P$4,'4. Billing Determinants'!$B$19:$O$41,6,0)/'4. Billing Determinants'!$G$41*$D25,IF($E25="Distribution Rev.",VLOOKUP(P$4,'4. Billing Determinants'!$B$19:$O$41,8,0)/'4. Billing Determinants'!$I$41*$D25, VLOOKUP(P$4,'4. Billing Determinants'!$B$19:$O$41,3,0)/'4. Billing Determinants'!$D$41*$D25))))),0)</f>
        <v>0</v>
      </c>
      <c r="Q25" s="74">
        <f>IFERROR(IF(Q$4="",0,IF($E25="kWh",VLOOKUP(Q$4,'4. Billing Determinants'!$B$19:$O$41,4,0)/'4. Billing Determinants'!$E$41*$D25,IF($E25="kW",VLOOKUP(Q$4,'4. Billing Determinants'!$B$19:$O$41,5,0)/'4. Billing Determinants'!$F$41*$D25,IF($E25="Non-RPP kWh",VLOOKUP(Q$4,'4. Billing Determinants'!$B$19:$O$41,6,0)/'4. Billing Determinants'!$G$41*$D25,IF($E25="Distribution Rev.",VLOOKUP(Q$4,'4. Billing Determinants'!$B$19:$O$41,8,0)/'4. Billing Determinants'!$I$41*$D25, VLOOKUP(Q$4,'4. Billing Determinants'!$B$19:$O$41,3,0)/'4. Billing Determinants'!$D$41*$D25))))),0)</f>
        <v>0</v>
      </c>
      <c r="R25" s="74">
        <f>IFERROR(IF(R$4="",0,IF($E25="kWh",VLOOKUP(R$4,'4. Billing Determinants'!$B$19:$O$41,4,0)/'4. Billing Determinants'!$E$41*$D25,IF($E25="kW",VLOOKUP(R$4,'4. Billing Determinants'!$B$19:$O$41,5,0)/'4. Billing Determinants'!$F$41*$D25,IF($E25="Non-RPP kWh",VLOOKUP(R$4,'4. Billing Determinants'!$B$19:$O$41,6,0)/'4. Billing Determinants'!$G$41*$D25,IF($E25="Distribution Rev.",VLOOKUP(R$4,'4. Billing Determinants'!$B$19:$O$41,8,0)/'4. Billing Determinants'!$I$41*$D25, VLOOKUP(R$4,'4. Billing Determinants'!$B$19:$O$41,3,0)/'4. Billing Determinants'!$D$41*$D25))))),0)</f>
        <v>0</v>
      </c>
      <c r="S25" s="74">
        <f>IFERROR(IF(S$4="",0,IF($E25="kWh",VLOOKUP(S$4,'4. Billing Determinants'!$B$19:$O$41,4,0)/'4. Billing Determinants'!$E$41*$D25,IF($E25="kW",VLOOKUP(S$4,'4. Billing Determinants'!$B$19:$O$41,5,0)/'4. Billing Determinants'!$F$41*$D25,IF($E25="Non-RPP kWh",VLOOKUP(S$4,'4. Billing Determinants'!$B$19:$O$41,6,0)/'4. Billing Determinants'!$G$41*$D25,IF($E25="Distribution Rev.",VLOOKUP(S$4,'4. Billing Determinants'!$B$19:$O$41,8,0)/'4. Billing Determinants'!$I$41*$D25, VLOOKUP(S$4,'4. Billing Determinants'!$B$19:$O$41,3,0)/'4. Billing Determinants'!$D$41*$D25))))),0)</f>
        <v>0</v>
      </c>
      <c r="T25" s="74">
        <f>IFERROR(IF(T$4="",0,IF($E25="kWh",VLOOKUP(T$4,'4. Billing Determinants'!$B$19:$O$41,4,0)/'4. Billing Determinants'!$E$41*$D25,IF($E25="kW",VLOOKUP(T$4,'4. Billing Determinants'!$B$19:$O$41,5,0)/'4. Billing Determinants'!$F$41*$D25,IF($E25="Non-RPP kWh",VLOOKUP(T$4,'4. Billing Determinants'!$B$19:$O$41,6,0)/'4. Billing Determinants'!$G$41*$D25,IF($E25="Distribution Rev.",VLOOKUP(T$4,'4. Billing Determinants'!$B$19:$O$41,8,0)/'4. Billing Determinants'!$I$41*$D25, VLOOKUP(T$4,'4. Billing Determinants'!$B$19:$O$41,3,0)/'4. Billing Determinants'!$D$41*$D25))))),0)</f>
        <v>0</v>
      </c>
      <c r="U25" s="74">
        <f>IFERROR(IF(U$4="",0,IF($E25="kWh",VLOOKUP(U$4,'4. Billing Determinants'!$B$19:$O$41,4,0)/'4. Billing Determinants'!$E$41*$D25,IF($E25="kW",VLOOKUP(U$4,'4. Billing Determinants'!$B$19:$O$41,5,0)/'4. Billing Determinants'!$F$41*$D25,IF($E25="Non-RPP kWh",VLOOKUP(U$4,'4. Billing Determinants'!$B$19:$O$41,6,0)/'4. Billing Determinants'!$G$41*$D25,IF($E25="Distribution Rev.",VLOOKUP(U$4,'4. Billing Determinants'!$B$19:$O$41,8,0)/'4. Billing Determinants'!$I$41*$D25, VLOOKUP(U$4,'4. Billing Determinants'!$B$19:$O$41,3,0)/'4. Billing Determinants'!$D$41*$D25))))),0)</f>
        <v>0</v>
      </c>
      <c r="V25" s="74">
        <f>IFERROR(IF(V$4="",0,IF($E25="kWh",VLOOKUP(V$4,'4. Billing Determinants'!$B$19:$O$41,4,0)/'4. Billing Determinants'!$E$41*$D25,IF($E25="kW",VLOOKUP(V$4,'4. Billing Determinants'!$B$19:$O$41,5,0)/'4. Billing Determinants'!$F$41*$D25,IF($E25="Non-RPP kWh",VLOOKUP(V$4,'4. Billing Determinants'!$B$19:$O$41,6,0)/'4. Billing Determinants'!$G$41*$D25,IF($E25="Distribution Rev.",VLOOKUP(V$4,'4. Billing Determinants'!$B$19:$O$41,8,0)/'4. Billing Determinants'!$I$41*$D25, VLOOKUP(V$4,'4. Billing Determinants'!$B$19:$O$41,3,0)/'4. Billing Determinants'!$D$41*$D25))))),0)</f>
        <v>0</v>
      </c>
      <c r="W25" s="74">
        <f>IFERROR(IF(W$4="",0,IF($E25="kWh",VLOOKUP(W$4,'4. Billing Determinants'!$B$19:$O$41,4,0)/'4. Billing Determinants'!$E$41*$D25,IF($E25="kW",VLOOKUP(W$4,'4. Billing Determinants'!$B$19:$O$41,5,0)/'4. Billing Determinants'!$F$41*$D25,IF($E25="Non-RPP kWh",VLOOKUP(W$4,'4. Billing Determinants'!$B$19:$O$41,6,0)/'4. Billing Determinants'!$G$41*$D25,IF($E25="Distribution Rev.",VLOOKUP(W$4,'4. Billing Determinants'!$B$19:$O$41,8,0)/'4. Billing Determinants'!$I$41*$D25, VLOOKUP(W$4,'4. Billing Determinants'!$B$19:$O$41,3,0)/'4. Billing Determinants'!$D$41*$D25))))),0)</f>
        <v>0</v>
      </c>
      <c r="X25" s="74">
        <f>IFERROR(IF(X$4="",0,IF($E25="kWh",VLOOKUP(X$4,'4. Billing Determinants'!$B$19:$O$41,4,0)/'4. Billing Determinants'!$E$41*$D25,IF($E25="kW",VLOOKUP(X$4,'4. Billing Determinants'!$B$19:$O$41,5,0)/'4. Billing Determinants'!$F$41*$D25,IF($E25="Non-RPP kWh",VLOOKUP(X$4,'4. Billing Determinants'!$B$19:$O$41,6,0)/'4. Billing Determinants'!$G$41*$D25,IF($E25="Distribution Rev.",VLOOKUP(X$4,'4. Billing Determinants'!$B$19:$O$41,8,0)/'4. Billing Determinants'!$I$41*$D25, VLOOKUP(X$4,'4. Billing Determinants'!$B$19:$O$41,3,0)/'4. Billing Determinants'!$D$41*$D25))))),0)</f>
        <v>0</v>
      </c>
      <c r="Y25" s="74">
        <f>IFERROR(IF(Y$4="",0,IF($E25="kWh",VLOOKUP(Y$4,'4. Billing Determinants'!$B$19:$O$41,4,0)/'4. Billing Determinants'!$E$41*$D25,IF($E25="kW",VLOOKUP(Y$4,'4. Billing Determinants'!$B$19:$O$41,5,0)/'4. Billing Determinants'!$F$41*$D25,IF($E25="Non-RPP kWh",VLOOKUP(Y$4,'4. Billing Determinants'!$B$19:$O$41,6,0)/'4. Billing Determinants'!$G$41*$D25,IF($E25="Distribution Rev.",VLOOKUP(Y$4,'4. Billing Determinants'!$B$19:$O$41,8,0)/'4. Billing Determinants'!$I$41*$D25, VLOOKUP(Y$4,'4. Billing Determinants'!$B$19:$O$41,3,0)/'4. Billing Determinants'!$D$41*$D25))))),0)</f>
        <v>0</v>
      </c>
    </row>
    <row r="26" spans="2:25">
      <c r="B26" s="72" t="s">
        <v>17</v>
      </c>
      <c r="C26" s="73">
        <v>1525</v>
      </c>
      <c r="D26" s="74">
        <f>'2. 2013 Continuity Schedule'!CP49</f>
        <v>0.28999999999996362</v>
      </c>
      <c r="E26" s="143"/>
      <c r="F26" s="74">
        <f>IFERROR(IF(F$4="",0,IF($E26="kWh",VLOOKUP(F$4,'4. Billing Determinants'!$B$19:$O$41,4,0)/'4. Billing Determinants'!$E$41*$D26,IF($E26="kW",VLOOKUP(F$4,'4. Billing Determinants'!$B$19:$O$41,5,0)/'4. Billing Determinants'!$F$41*$D26,IF($E26="Non-RPP kWh",VLOOKUP(F$4,'4. Billing Determinants'!$B$19:$O$41,6,0)/'4. Billing Determinants'!$G$41*$D26,IF($E26="Distribution Rev.",VLOOKUP(F$4,'4. Billing Determinants'!$B$19:$O$41,8,0)/'4. Billing Determinants'!$I$41*$D26, VLOOKUP(F$4,'4. Billing Determinants'!$B$19:$O$41,3,0)/'4. Billing Determinants'!$D$41*$D26))))),0)</f>
        <v>0.20069415229278087</v>
      </c>
      <c r="G26" s="74">
        <f>IFERROR(IF(G$4="",0,IF($E26="kWh",VLOOKUP(G$4,'4. Billing Determinants'!$B$19:$O$41,4,0)/'4. Billing Determinants'!$E$41*$D26,IF($E26="kW",VLOOKUP(G$4,'4. Billing Determinants'!$B$19:$O$41,5,0)/'4. Billing Determinants'!$F$41*$D26,IF($E26="Non-RPP kWh",VLOOKUP(G$4,'4. Billing Determinants'!$B$19:$O$41,6,0)/'4. Billing Determinants'!$G$41*$D26,IF($E26="Distribution Rev.",VLOOKUP(G$4,'4. Billing Determinants'!$B$19:$O$41,8,0)/'4. Billing Determinants'!$I$41*$D26, VLOOKUP(G$4,'4. Billing Determinants'!$B$19:$O$41,3,0)/'4. Billing Determinants'!$D$41*$D26))))),0)</f>
        <v>2.4705511148503421E-2</v>
      </c>
      <c r="H26" s="74">
        <f>IFERROR(IF(H$4="",0,IF($E26="kWh",VLOOKUP(H$4,'4. Billing Determinants'!$B$19:$O$41,4,0)/'4. Billing Determinants'!$E$41*$D26,IF($E26="kW",VLOOKUP(H$4,'4. Billing Determinants'!$B$19:$O$41,5,0)/'4. Billing Determinants'!$F$41*$D26,IF($E26="Non-RPP kWh",VLOOKUP(H$4,'4. Billing Determinants'!$B$19:$O$41,6,0)/'4. Billing Determinants'!$G$41*$D26,IF($E26="Distribution Rev.",VLOOKUP(H$4,'4. Billing Determinants'!$B$19:$O$41,8,0)/'4. Billing Determinants'!$I$41*$D26, VLOOKUP(H$4,'4. Billing Determinants'!$B$19:$O$41,3,0)/'4. Billing Determinants'!$D$41*$D26))))),0)</f>
        <v>2.8670593184682985E-3</v>
      </c>
      <c r="I26" s="74">
        <f>IFERROR(IF(I$4="",0,IF($E26="kWh",VLOOKUP(I$4,'4. Billing Determinants'!$B$19:$O$41,4,0)/'4. Billing Determinants'!$E$41*$D26,IF($E26="kW",VLOOKUP(I$4,'4. Billing Determinants'!$B$19:$O$41,5,0)/'4. Billing Determinants'!$F$41*$D26,IF($E26="Non-RPP kWh",VLOOKUP(I$4,'4. Billing Determinants'!$B$19:$O$41,6,0)/'4. Billing Determinants'!$G$41*$D26,IF($E26="Distribution Rev.",VLOOKUP(I$4,'4. Billing Determinants'!$B$19:$O$41,8,0)/'4. Billing Determinants'!$I$41*$D26, VLOOKUP(I$4,'4. Billing Determinants'!$B$19:$O$41,3,0)/'4. Billing Determinants'!$D$41*$D26))))),0)</f>
        <v>3.6600757257042104E-4</v>
      </c>
      <c r="J26" s="74">
        <f>IFERROR(IF(J$4="",0,IF($E26="kWh",VLOOKUP(J$4,'4. Billing Determinants'!$B$19:$O$41,4,0)/'4. Billing Determinants'!$E$41*$D26,IF($E26="kW",VLOOKUP(J$4,'4. Billing Determinants'!$B$19:$O$41,5,0)/'4. Billing Determinants'!$F$41*$D26,IF($E26="Non-RPP kWh",VLOOKUP(J$4,'4. Billing Determinants'!$B$19:$O$41,6,0)/'4. Billing Determinants'!$G$41*$D26,IF($E26="Distribution Rev.",VLOOKUP(J$4,'4. Billing Determinants'!$B$19:$O$41,8,0)/'4. Billing Determinants'!$I$41*$D26, VLOOKUP(J$4,'4. Billing Determinants'!$B$19:$O$41,3,0)/'4. Billing Determinants'!$D$41*$D26))))),0)</f>
        <v>6.1367269667640598E-2</v>
      </c>
      <c r="K26" s="74">
        <f>IFERROR(IF(K$4="",0,IF($E26="kWh",VLOOKUP(K$4,'4. Billing Determinants'!$B$19:$O$41,4,0)/'4. Billing Determinants'!$E$41*$D26,IF($E26="kW",VLOOKUP(K$4,'4. Billing Determinants'!$B$19:$O$41,5,0)/'4. Billing Determinants'!$F$41*$D26,IF($E26="Non-RPP kWh",VLOOKUP(K$4,'4. Billing Determinants'!$B$19:$O$41,6,0)/'4. Billing Determinants'!$G$41*$D26,IF($E26="Distribution Rev.",VLOOKUP(K$4,'4. Billing Determinants'!$B$19:$O$41,8,0)/'4. Billing Determinants'!$I$41*$D26, VLOOKUP(K$4,'4. Billing Determinants'!$B$19:$O$41,3,0)/'4. Billing Determinants'!$D$41*$D26))))),0)</f>
        <v>0</v>
      </c>
      <c r="L26" s="74">
        <f>IFERROR(IF(L$4="",0,IF($E26="kWh",VLOOKUP(L$4,'4. Billing Determinants'!$B$19:$O$41,4,0)/'4. Billing Determinants'!$E$41*$D26,IF($E26="kW",VLOOKUP(L$4,'4. Billing Determinants'!$B$19:$O$41,5,0)/'4. Billing Determinants'!$F$41*$D26,IF($E26="Non-RPP kWh",VLOOKUP(L$4,'4. Billing Determinants'!$B$19:$O$41,6,0)/'4. Billing Determinants'!$G$41*$D26,IF($E26="Distribution Rev.",VLOOKUP(L$4,'4. Billing Determinants'!$B$19:$O$41,8,0)/'4. Billing Determinants'!$I$41*$D26, VLOOKUP(L$4,'4. Billing Determinants'!$B$19:$O$41,3,0)/'4. Billing Determinants'!$D$41*$D26))))),0)</f>
        <v>0</v>
      </c>
      <c r="M26" s="74">
        <f>IFERROR(IF(M$4="",0,IF($E26="kWh",VLOOKUP(M$4,'4. Billing Determinants'!$B$19:$O$41,4,0)/'4. Billing Determinants'!$E$41*$D26,IF($E26="kW",VLOOKUP(M$4,'4. Billing Determinants'!$B$19:$O$41,5,0)/'4. Billing Determinants'!$F$41*$D26,IF($E26="Non-RPP kWh",VLOOKUP(M$4,'4. Billing Determinants'!$B$19:$O$41,6,0)/'4. Billing Determinants'!$G$41*$D26,IF($E26="Distribution Rev.",VLOOKUP(M$4,'4. Billing Determinants'!$B$19:$O$41,8,0)/'4. Billing Determinants'!$I$41*$D26, VLOOKUP(M$4,'4. Billing Determinants'!$B$19:$O$41,3,0)/'4. Billing Determinants'!$D$41*$D26))))),0)</f>
        <v>0</v>
      </c>
      <c r="N26" s="74">
        <f>IFERROR(IF(N$4="",0,IF($E26="kWh",VLOOKUP(N$4,'4. Billing Determinants'!$B$19:$O$41,4,0)/'4. Billing Determinants'!$E$41*$D26,IF($E26="kW",VLOOKUP(N$4,'4. Billing Determinants'!$B$19:$O$41,5,0)/'4. Billing Determinants'!$F$41*$D26,IF($E26="Non-RPP kWh",VLOOKUP(N$4,'4. Billing Determinants'!$B$19:$O$41,6,0)/'4. Billing Determinants'!$G$41*$D26,IF($E26="Distribution Rev.",VLOOKUP(N$4,'4. Billing Determinants'!$B$19:$O$41,8,0)/'4. Billing Determinants'!$I$41*$D26, VLOOKUP(N$4,'4. Billing Determinants'!$B$19:$O$41,3,0)/'4. Billing Determinants'!$D$41*$D26))))),0)</f>
        <v>0</v>
      </c>
      <c r="O26" s="74">
        <f>IFERROR(IF(O$4="",0,IF($E26="kWh",VLOOKUP(O$4,'4. Billing Determinants'!$B$19:$O$41,4,0)/'4. Billing Determinants'!$E$41*$D26,IF($E26="kW",VLOOKUP(O$4,'4. Billing Determinants'!$B$19:$O$41,5,0)/'4. Billing Determinants'!$F$41*$D26,IF($E26="Non-RPP kWh",VLOOKUP(O$4,'4. Billing Determinants'!$B$19:$O$41,6,0)/'4. Billing Determinants'!$G$41*$D26,IF($E26="Distribution Rev.",VLOOKUP(O$4,'4. Billing Determinants'!$B$19:$O$41,8,0)/'4. Billing Determinants'!$I$41*$D26, VLOOKUP(O$4,'4. Billing Determinants'!$B$19:$O$41,3,0)/'4. Billing Determinants'!$D$41*$D26))))),0)</f>
        <v>0</v>
      </c>
      <c r="P26" s="74">
        <f>IFERROR(IF(P$4="",0,IF($E26="kWh",VLOOKUP(P$4,'4. Billing Determinants'!$B$19:$O$41,4,0)/'4. Billing Determinants'!$E$41*$D26,IF($E26="kW",VLOOKUP(P$4,'4. Billing Determinants'!$B$19:$O$41,5,0)/'4. Billing Determinants'!$F$41*$D26,IF($E26="Non-RPP kWh",VLOOKUP(P$4,'4. Billing Determinants'!$B$19:$O$41,6,0)/'4. Billing Determinants'!$G$41*$D26,IF($E26="Distribution Rev.",VLOOKUP(P$4,'4. Billing Determinants'!$B$19:$O$41,8,0)/'4. Billing Determinants'!$I$41*$D26, VLOOKUP(P$4,'4. Billing Determinants'!$B$19:$O$41,3,0)/'4. Billing Determinants'!$D$41*$D26))))),0)</f>
        <v>0</v>
      </c>
      <c r="Q26" s="74">
        <f>IFERROR(IF(Q$4="",0,IF($E26="kWh",VLOOKUP(Q$4,'4. Billing Determinants'!$B$19:$O$41,4,0)/'4. Billing Determinants'!$E$41*$D26,IF($E26="kW",VLOOKUP(Q$4,'4. Billing Determinants'!$B$19:$O$41,5,0)/'4. Billing Determinants'!$F$41*$D26,IF($E26="Non-RPP kWh",VLOOKUP(Q$4,'4. Billing Determinants'!$B$19:$O$41,6,0)/'4. Billing Determinants'!$G$41*$D26,IF($E26="Distribution Rev.",VLOOKUP(Q$4,'4. Billing Determinants'!$B$19:$O$41,8,0)/'4. Billing Determinants'!$I$41*$D26, VLOOKUP(Q$4,'4. Billing Determinants'!$B$19:$O$41,3,0)/'4. Billing Determinants'!$D$41*$D26))))),0)</f>
        <v>0</v>
      </c>
      <c r="R26" s="74">
        <f>IFERROR(IF(R$4="",0,IF($E26="kWh",VLOOKUP(R$4,'4. Billing Determinants'!$B$19:$O$41,4,0)/'4. Billing Determinants'!$E$41*$D26,IF($E26="kW",VLOOKUP(R$4,'4. Billing Determinants'!$B$19:$O$41,5,0)/'4. Billing Determinants'!$F$41*$D26,IF($E26="Non-RPP kWh",VLOOKUP(R$4,'4. Billing Determinants'!$B$19:$O$41,6,0)/'4. Billing Determinants'!$G$41*$D26,IF($E26="Distribution Rev.",VLOOKUP(R$4,'4. Billing Determinants'!$B$19:$O$41,8,0)/'4. Billing Determinants'!$I$41*$D26, VLOOKUP(R$4,'4. Billing Determinants'!$B$19:$O$41,3,0)/'4. Billing Determinants'!$D$41*$D26))))),0)</f>
        <v>0</v>
      </c>
      <c r="S26" s="74">
        <f>IFERROR(IF(S$4="",0,IF($E26="kWh",VLOOKUP(S$4,'4. Billing Determinants'!$B$19:$O$41,4,0)/'4. Billing Determinants'!$E$41*$D26,IF($E26="kW",VLOOKUP(S$4,'4. Billing Determinants'!$B$19:$O$41,5,0)/'4. Billing Determinants'!$F$41*$D26,IF($E26="Non-RPP kWh",VLOOKUP(S$4,'4. Billing Determinants'!$B$19:$O$41,6,0)/'4. Billing Determinants'!$G$41*$D26,IF($E26="Distribution Rev.",VLOOKUP(S$4,'4. Billing Determinants'!$B$19:$O$41,8,0)/'4. Billing Determinants'!$I$41*$D26, VLOOKUP(S$4,'4. Billing Determinants'!$B$19:$O$41,3,0)/'4. Billing Determinants'!$D$41*$D26))))),0)</f>
        <v>0</v>
      </c>
      <c r="T26" s="74">
        <f>IFERROR(IF(T$4="",0,IF($E26="kWh",VLOOKUP(T$4,'4. Billing Determinants'!$B$19:$O$41,4,0)/'4. Billing Determinants'!$E$41*$D26,IF($E26="kW",VLOOKUP(T$4,'4. Billing Determinants'!$B$19:$O$41,5,0)/'4. Billing Determinants'!$F$41*$D26,IF($E26="Non-RPP kWh",VLOOKUP(T$4,'4. Billing Determinants'!$B$19:$O$41,6,0)/'4. Billing Determinants'!$G$41*$D26,IF($E26="Distribution Rev.",VLOOKUP(T$4,'4. Billing Determinants'!$B$19:$O$41,8,0)/'4. Billing Determinants'!$I$41*$D26, VLOOKUP(T$4,'4. Billing Determinants'!$B$19:$O$41,3,0)/'4. Billing Determinants'!$D$41*$D26))))),0)</f>
        <v>0</v>
      </c>
      <c r="U26" s="74">
        <f>IFERROR(IF(U$4="",0,IF($E26="kWh",VLOOKUP(U$4,'4. Billing Determinants'!$B$19:$O$41,4,0)/'4. Billing Determinants'!$E$41*$D26,IF($E26="kW",VLOOKUP(U$4,'4. Billing Determinants'!$B$19:$O$41,5,0)/'4. Billing Determinants'!$F$41*$D26,IF($E26="Non-RPP kWh",VLOOKUP(U$4,'4. Billing Determinants'!$B$19:$O$41,6,0)/'4. Billing Determinants'!$G$41*$D26,IF($E26="Distribution Rev.",VLOOKUP(U$4,'4. Billing Determinants'!$B$19:$O$41,8,0)/'4. Billing Determinants'!$I$41*$D26, VLOOKUP(U$4,'4. Billing Determinants'!$B$19:$O$41,3,0)/'4. Billing Determinants'!$D$41*$D26))))),0)</f>
        <v>0</v>
      </c>
      <c r="V26" s="74">
        <f>IFERROR(IF(V$4="",0,IF($E26="kWh",VLOOKUP(V$4,'4. Billing Determinants'!$B$19:$O$41,4,0)/'4. Billing Determinants'!$E$41*$D26,IF($E26="kW",VLOOKUP(V$4,'4. Billing Determinants'!$B$19:$O$41,5,0)/'4. Billing Determinants'!$F$41*$D26,IF($E26="Non-RPP kWh",VLOOKUP(V$4,'4. Billing Determinants'!$B$19:$O$41,6,0)/'4. Billing Determinants'!$G$41*$D26,IF($E26="Distribution Rev.",VLOOKUP(V$4,'4. Billing Determinants'!$B$19:$O$41,8,0)/'4. Billing Determinants'!$I$41*$D26, VLOOKUP(V$4,'4. Billing Determinants'!$B$19:$O$41,3,0)/'4. Billing Determinants'!$D$41*$D26))))),0)</f>
        <v>0</v>
      </c>
      <c r="W26" s="74">
        <f>IFERROR(IF(W$4="",0,IF($E26="kWh",VLOOKUP(W$4,'4. Billing Determinants'!$B$19:$O$41,4,0)/'4. Billing Determinants'!$E$41*$D26,IF($E26="kW",VLOOKUP(W$4,'4. Billing Determinants'!$B$19:$O$41,5,0)/'4. Billing Determinants'!$F$41*$D26,IF($E26="Non-RPP kWh",VLOOKUP(W$4,'4. Billing Determinants'!$B$19:$O$41,6,0)/'4. Billing Determinants'!$G$41*$D26,IF($E26="Distribution Rev.",VLOOKUP(W$4,'4. Billing Determinants'!$B$19:$O$41,8,0)/'4. Billing Determinants'!$I$41*$D26, VLOOKUP(W$4,'4. Billing Determinants'!$B$19:$O$41,3,0)/'4. Billing Determinants'!$D$41*$D26))))),0)</f>
        <v>0</v>
      </c>
      <c r="X26" s="74">
        <f>IFERROR(IF(X$4="",0,IF($E26="kWh",VLOOKUP(X$4,'4. Billing Determinants'!$B$19:$O$41,4,0)/'4. Billing Determinants'!$E$41*$D26,IF($E26="kW",VLOOKUP(X$4,'4. Billing Determinants'!$B$19:$O$41,5,0)/'4. Billing Determinants'!$F$41*$D26,IF($E26="Non-RPP kWh",VLOOKUP(X$4,'4. Billing Determinants'!$B$19:$O$41,6,0)/'4. Billing Determinants'!$G$41*$D26,IF($E26="Distribution Rev.",VLOOKUP(X$4,'4. Billing Determinants'!$B$19:$O$41,8,0)/'4. Billing Determinants'!$I$41*$D26, VLOOKUP(X$4,'4. Billing Determinants'!$B$19:$O$41,3,0)/'4. Billing Determinants'!$D$41*$D26))))),0)</f>
        <v>0</v>
      </c>
      <c r="Y26" s="74">
        <f>IFERROR(IF(Y$4="",0,IF($E26="kWh",VLOOKUP(Y$4,'4. Billing Determinants'!$B$19:$O$41,4,0)/'4. Billing Determinants'!$E$41*$D26,IF($E26="kW",VLOOKUP(Y$4,'4. Billing Determinants'!$B$19:$O$41,5,0)/'4. Billing Determinants'!$F$41*$D26,IF($E26="Non-RPP kWh",VLOOKUP(Y$4,'4. Billing Determinants'!$B$19:$O$41,6,0)/'4. Billing Determinants'!$G$41*$D26,IF($E26="Distribution Rev.",VLOOKUP(Y$4,'4. Billing Determinants'!$B$19:$O$41,8,0)/'4. Billing Determinants'!$I$41*$D26, VLOOKUP(Y$4,'4. Billing Determinants'!$B$19:$O$41,3,0)/'4. Billing Determinants'!$D$41*$D26))))),0)</f>
        <v>0</v>
      </c>
    </row>
    <row r="27" spans="2:25">
      <c r="B27" s="72" t="s">
        <v>64</v>
      </c>
      <c r="C27" s="73">
        <v>1531</v>
      </c>
      <c r="D27" s="74">
        <f>'2. 2013 Continuity Schedule'!CP50</f>
        <v>1965.5699999999997</v>
      </c>
      <c r="E27" s="143" t="s">
        <v>306</v>
      </c>
      <c r="F27" s="74">
        <f>IFERROR(IF(F$4="",0,IF($E27="kWh",VLOOKUP(F$4,'4. Billing Determinants'!$B$19:$O$41,4,0)/'4. Billing Determinants'!$E$41*$D27,IF($E27="kW",VLOOKUP(F$4,'4. Billing Determinants'!$B$19:$O$41,5,0)/'4. Billing Determinants'!$F$41*$D27,IF($E27="Non-RPP kWh",VLOOKUP(F$4,'4. Billing Determinants'!$B$19:$O$41,6,0)/'4. Billing Determinants'!$G$41*$D27,IF($E27="Distribution Rev.",VLOOKUP(F$4,'4. Billing Determinants'!$B$19:$O$41,8,0)/'4. Billing Determinants'!$I$41*$D27, VLOOKUP(F$4,'4. Billing Determinants'!$B$19:$O$41,3,0)/'4. Billing Determinants'!$D$41*$D27))))),0)</f>
        <v>949.3639056625824</v>
      </c>
      <c r="G27" s="74">
        <f>IFERROR(IF(G$4="",0,IF($E27="kWh",VLOOKUP(G$4,'4. Billing Determinants'!$B$19:$O$41,4,0)/'4. Billing Determinants'!$E$41*$D27,IF($E27="kW",VLOOKUP(G$4,'4. Billing Determinants'!$B$19:$O$41,5,0)/'4. Billing Determinants'!$F$41*$D27,IF($E27="Non-RPP kWh",VLOOKUP(G$4,'4. Billing Determinants'!$B$19:$O$41,6,0)/'4. Billing Determinants'!$G$41*$D27,IF($E27="Distribution Rev.",VLOOKUP(G$4,'4. Billing Determinants'!$B$19:$O$41,8,0)/'4. Billing Determinants'!$I$41*$D27, VLOOKUP(G$4,'4. Billing Determinants'!$B$19:$O$41,3,0)/'4. Billing Determinants'!$D$41*$D27))))),0)</f>
        <v>342.45333053879529</v>
      </c>
      <c r="H27" s="74">
        <f>IFERROR(IF(H$4="",0,IF($E27="kWh",VLOOKUP(H$4,'4. Billing Determinants'!$B$19:$O$41,4,0)/'4. Billing Determinants'!$E$41*$D27,IF($E27="kW",VLOOKUP(H$4,'4. Billing Determinants'!$B$19:$O$41,5,0)/'4. Billing Determinants'!$F$41*$D27,IF($E27="Non-RPP kWh",VLOOKUP(H$4,'4. Billing Determinants'!$B$19:$O$41,6,0)/'4. Billing Determinants'!$G$41*$D27,IF($E27="Distribution Rev.",VLOOKUP(H$4,'4. Billing Determinants'!$B$19:$O$41,8,0)/'4. Billing Determinants'!$I$41*$D27, VLOOKUP(H$4,'4. Billing Determinants'!$B$19:$O$41,3,0)/'4. Billing Determinants'!$D$41*$D27))))),0)</f>
        <v>663.30391888360748</v>
      </c>
      <c r="I27" s="74">
        <f>IFERROR(IF(I$4="",0,IF($E27="kWh",VLOOKUP(I$4,'4. Billing Determinants'!$B$19:$O$41,4,0)/'4. Billing Determinants'!$E$41*$D27,IF($E27="kW",VLOOKUP(I$4,'4. Billing Determinants'!$B$19:$O$41,5,0)/'4. Billing Determinants'!$F$41*$D27,IF($E27="Non-RPP kWh",VLOOKUP(I$4,'4. Billing Determinants'!$B$19:$O$41,6,0)/'4. Billing Determinants'!$G$41*$D27,IF($E27="Distribution Rev.",VLOOKUP(I$4,'4. Billing Determinants'!$B$19:$O$41,8,0)/'4. Billing Determinants'!$I$41*$D27, VLOOKUP(I$4,'4. Billing Determinants'!$B$19:$O$41,3,0)/'4. Billing Determinants'!$D$41*$D27))))),0)</f>
        <v>1.2209712136823039</v>
      </c>
      <c r="J27" s="74">
        <f>IFERROR(IF(J$4="",0,IF($E27="kWh",VLOOKUP(J$4,'4. Billing Determinants'!$B$19:$O$41,4,0)/'4. Billing Determinants'!$E$41*$D27,IF($E27="kW",VLOOKUP(J$4,'4. Billing Determinants'!$B$19:$O$41,5,0)/'4. Billing Determinants'!$F$41*$D27,IF($E27="Non-RPP kWh",VLOOKUP(J$4,'4. Billing Determinants'!$B$19:$O$41,6,0)/'4. Billing Determinants'!$G$41*$D27,IF($E27="Distribution Rev.",VLOOKUP(J$4,'4. Billing Determinants'!$B$19:$O$41,8,0)/'4. Billing Determinants'!$I$41*$D27, VLOOKUP(J$4,'4. Billing Determinants'!$B$19:$O$41,3,0)/'4. Billing Determinants'!$D$41*$D27))))),0)</f>
        <v>9.2278737013321877</v>
      </c>
      <c r="K27" s="74">
        <f>IFERROR(IF(K$4="",0,IF($E27="kWh",VLOOKUP(K$4,'4. Billing Determinants'!$B$19:$O$41,4,0)/'4. Billing Determinants'!$E$41*$D27,IF($E27="kW",VLOOKUP(K$4,'4. Billing Determinants'!$B$19:$O$41,5,0)/'4. Billing Determinants'!$F$41*$D27,IF($E27="Non-RPP kWh",VLOOKUP(K$4,'4. Billing Determinants'!$B$19:$O$41,6,0)/'4. Billing Determinants'!$G$41*$D27,IF($E27="Distribution Rev.",VLOOKUP(K$4,'4. Billing Determinants'!$B$19:$O$41,8,0)/'4. Billing Determinants'!$I$41*$D27, VLOOKUP(K$4,'4. Billing Determinants'!$B$19:$O$41,3,0)/'4. Billing Determinants'!$D$41*$D27))))),0)</f>
        <v>0</v>
      </c>
      <c r="L27" s="74">
        <f>IFERROR(IF(L$4="",0,IF($E27="kWh",VLOOKUP(L$4,'4. Billing Determinants'!$B$19:$O$41,4,0)/'4. Billing Determinants'!$E$41*$D27,IF($E27="kW",VLOOKUP(L$4,'4. Billing Determinants'!$B$19:$O$41,5,0)/'4. Billing Determinants'!$F$41*$D27,IF($E27="Non-RPP kWh",VLOOKUP(L$4,'4. Billing Determinants'!$B$19:$O$41,6,0)/'4. Billing Determinants'!$G$41*$D27,IF($E27="Distribution Rev.",VLOOKUP(L$4,'4. Billing Determinants'!$B$19:$O$41,8,0)/'4. Billing Determinants'!$I$41*$D27, VLOOKUP(L$4,'4. Billing Determinants'!$B$19:$O$41,3,0)/'4. Billing Determinants'!$D$41*$D27))))),0)</f>
        <v>0</v>
      </c>
      <c r="M27" s="74">
        <f>IFERROR(IF(M$4="",0,IF($E27="kWh",VLOOKUP(M$4,'4. Billing Determinants'!$B$19:$O$41,4,0)/'4. Billing Determinants'!$E$41*$D27,IF($E27="kW",VLOOKUP(M$4,'4. Billing Determinants'!$B$19:$O$41,5,0)/'4. Billing Determinants'!$F$41*$D27,IF($E27="Non-RPP kWh",VLOOKUP(M$4,'4. Billing Determinants'!$B$19:$O$41,6,0)/'4. Billing Determinants'!$G$41*$D27,IF($E27="Distribution Rev.",VLOOKUP(M$4,'4. Billing Determinants'!$B$19:$O$41,8,0)/'4. Billing Determinants'!$I$41*$D27, VLOOKUP(M$4,'4. Billing Determinants'!$B$19:$O$41,3,0)/'4. Billing Determinants'!$D$41*$D27))))),0)</f>
        <v>0</v>
      </c>
      <c r="N27" s="74">
        <f>IFERROR(IF(N$4="",0,IF($E27="kWh",VLOOKUP(N$4,'4. Billing Determinants'!$B$19:$O$41,4,0)/'4. Billing Determinants'!$E$41*$D27,IF($E27="kW",VLOOKUP(N$4,'4. Billing Determinants'!$B$19:$O$41,5,0)/'4. Billing Determinants'!$F$41*$D27,IF($E27="Non-RPP kWh",VLOOKUP(N$4,'4. Billing Determinants'!$B$19:$O$41,6,0)/'4. Billing Determinants'!$G$41*$D27,IF($E27="Distribution Rev.",VLOOKUP(N$4,'4. Billing Determinants'!$B$19:$O$41,8,0)/'4. Billing Determinants'!$I$41*$D27, VLOOKUP(N$4,'4. Billing Determinants'!$B$19:$O$41,3,0)/'4. Billing Determinants'!$D$41*$D27))))),0)</f>
        <v>0</v>
      </c>
      <c r="O27" s="74">
        <f>IFERROR(IF(O$4="",0,IF($E27="kWh",VLOOKUP(O$4,'4. Billing Determinants'!$B$19:$O$41,4,0)/'4. Billing Determinants'!$E$41*$D27,IF($E27="kW",VLOOKUP(O$4,'4. Billing Determinants'!$B$19:$O$41,5,0)/'4. Billing Determinants'!$F$41*$D27,IF($E27="Non-RPP kWh",VLOOKUP(O$4,'4. Billing Determinants'!$B$19:$O$41,6,0)/'4. Billing Determinants'!$G$41*$D27,IF($E27="Distribution Rev.",VLOOKUP(O$4,'4. Billing Determinants'!$B$19:$O$41,8,0)/'4. Billing Determinants'!$I$41*$D27, VLOOKUP(O$4,'4. Billing Determinants'!$B$19:$O$41,3,0)/'4. Billing Determinants'!$D$41*$D27))))),0)</f>
        <v>0</v>
      </c>
      <c r="P27" s="74">
        <f>IFERROR(IF(P$4="",0,IF($E27="kWh",VLOOKUP(P$4,'4. Billing Determinants'!$B$19:$O$41,4,0)/'4. Billing Determinants'!$E$41*$D27,IF($E27="kW",VLOOKUP(P$4,'4. Billing Determinants'!$B$19:$O$41,5,0)/'4. Billing Determinants'!$F$41*$D27,IF($E27="Non-RPP kWh",VLOOKUP(P$4,'4. Billing Determinants'!$B$19:$O$41,6,0)/'4. Billing Determinants'!$G$41*$D27,IF($E27="Distribution Rev.",VLOOKUP(P$4,'4. Billing Determinants'!$B$19:$O$41,8,0)/'4. Billing Determinants'!$I$41*$D27, VLOOKUP(P$4,'4. Billing Determinants'!$B$19:$O$41,3,0)/'4. Billing Determinants'!$D$41*$D27))))),0)</f>
        <v>0</v>
      </c>
      <c r="Q27" s="74">
        <f>IFERROR(IF(Q$4="",0,IF($E27="kWh",VLOOKUP(Q$4,'4. Billing Determinants'!$B$19:$O$41,4,0)/'4. Billing Determinants'!$E$41*$D27,IF($E27="kW",VLOOKUP(Q$4,'4. Billing Determinants'!$B$19:$O$41,5,0)/'4. Billing Determinants'!$F$41*$D27,IF($E27="Non-RPP kWh",VLOOKUP(Q$4,'4. Billing Determinants'!$B$19:$O$41,6,0)/'4. Billing Determinants'!$G$41*$D27,IF($E27="Distribution Rev.",VLOOKUP(Q$4,'4. Billing Determinants'!$B$19:$O$41,8,0)/'4. Billing Determinants'!$I$41*$D27, VLOOKUP(Q$4,'4. Billing Determinants'!$B$19:$O$41,3,0)/'4. Billing Determinants'!$D$41*$D27))))),0)</f>
        <v>0</v>
      </c>
      <c r="R27" s="74">
        <f>IFERROR(IF(R$4="",0,IF($E27="kWh",VLOOKUP(R$4,'4. Billing Determinants'!$B$19:$O$41,4,0)/'4. Billing Determinants'!$E$41*$D27,IF($E27="kW",VLOOKUP(R$4,'4. Billing Determinants'!$B$19:$O$41,5,0)/'4. Billing Determinants'!$F$41*$D27,IF($E27="Non-RPP kWh",VLOOKUP(R$4,'4. Billing Determinants'!$B$19:$O$41,6,0)/'4. Billing Determinants'!$G$41*$D27,IF($E27="Distribution Rev.",VLOOKUP(R$4,'4. Billing Determinants'!$B$19:$O$41,8,0)/'4. Billing Determinants'!$I$41*$D27, VLOOKUP(R$4,'4. Billing Determinants'!$B$19:$O$41,3,0)/'4. Billing Determinants'!$D$41*$D27))))),0)</f>
        <v>0</v>
      </c>
      <c r="S27" s="74">
        <f>IFERROR(IF(S$4="",0,IF($E27="kWh",VLOOKUP(S$4,'4. Billing Determinants'!$B$19:$O$41,4,0)/'4. Billing Determinants'!$E$41*$D27,IF($E27="kW",VLOOKUP(S$4,'4. Billing Determinants'!$B$19:$O$41,5,0)/'4. Billing Determinants'!$F$41*$D27,IF($E27="Non-RPP kWh",VLOOKUP(S$4,'4. Billing Determinants'!$B$19:$O$41,6,0)/'4. Billing Determinants'!$G$41*$D27,IF($E27="Distribution Rev.",VLOOKUP(S$4,'4. Billing Determinants'!$B$19:$O$41,8,0)/'4. Billing Determinants'!$I$41*$D27, VLOOKUP(S$4,'4. Billing Determinants'!$B$19:$O$41,3,0)/'4. Billing Determinants'!$D$41*$D27))))),0)</f>
        <v>0</v>
      </c>
      <c r="T27" s="74">
        <f>IFERROR(IF(T$4="",0,IF($E27="kWh",VLOOKUP(T$4,'4. Billing Determinants'!$B$19:$O$41,4,0)/'4. Billing Determinants'!$E$41*$D27,IF($E27="kW",VLOOKUP(T$4,'4. Billing Determinants'!$B$19:$O$41,5,0)/'4. Billing Determinants'!$F$41*$D27,IF($E27="Non-RPP kWh",VLOOKUP(T$4,'4. Billing Determinants'!$B$19:$O$41,6,0)/'4. Billing Determinants'!$G$41*$D27,IF($E27="Distribution Rev.",VLOOKUP(T$4,'4. Billing Determinants'!$B$19:$O$41,8,0)/'4. Billing Determinants'!$I$41*$D27, VLOOKUP(T$4,'4. Billing Determinants'!$B$19:$O$41,3,0)/'4. Billing Determinants'!$D$41*$D27))))),0)</f>
        <v>0</v>
      </c>
      <c r="U27" s="74">
        <f>IFERROR(IF(U$4="",0,IF($E27="kWh",VLOOKUP(U$4,'4. Billing Determinants'!$B$19:$O$41,4,0)/'4. Billing Determinants'!$E$41*$D27,IF($E27="kW",VLOOKUP(U$4,'4. Billing Determinants'!$B$19:$O$41,5,0)/'4. Billing Determinants'!$F$41*$D27,IF($E27="Non-RPP kWh",VLOOKUP(U$4,'4. Billing Determinants'!$B$19:$O$41,6,0)/'4. Billing Determinants'!$G$41*$D27,IF($E27="Distribution Rev.",VLOOKUP(U$4,'4. Billing Determinants'!$B$19:$O$41,8,0)/'4. Billing Determinants'!$I$41*$D27, VLOOKUP(U$4,'4. Billing Determinants'!$B$19:$O$41,3,0)/'4. Billing Determinants'!$D$41*$D27))))),0)</f>
        <v>0</v>
      </c>
      <c r="V27" s="74">
        <f>IFERROR(IF(V$4="",0,IF($E27="kWh",VLOOKUP(V$4,'4. Billing Determinants'!$B$19:$O$41,4,0)/'4. Billing Determinants'!$E$41*$D27,IF($E27="kW",VLOOKUP(V$4,'4. Billing Determinants'!$B$19:$O$41,5,0)/'4. Billing Determinants'!$F$41*$D27,IF($E27="Non-RPP kWh",VLOOKUP(V$4,'4. Billing Determinants'!$B$19:$O$41,6,0)/'4. Billing Determinants'!$G$41*$D27,IF($E27="Distribution Rev.",VLOOKUP(V$4,'4. Billing Determinants'!$B$19:$O$41,8,0)/'4. Billing Determinants'!$I$41*$D27, VLOOKUP(V$4,'4. Billing Determinants'!$B$19:$O$41,3,0)/'4. Billing Determinants'!$D$41*$D27))))),0)</f>
        <v>0</v>
      </c>
      <c r="W27" s="74">
        <f>IFERROR(IF(W$4="",0,IF($E27="kWh",VLOOKUP(W$4,'4. Billing Determinants'!$B$19:$O$41,4,0)/'4. Billing Determinants'!$E$41*$D27,IF($E27="kW",VLOOKUP(W$4,'4. Billing Determinants'!$B$19:$O$41,5,0)/'4. Billing Determinants'!$F$41*$D27,IF($E27="Non-RPP kWh",VLOOKUP(W$4,'4. Billing Determinants'!$B$19:$O$41,6,0)/'4. Billing Determinants'!$G$41*$D27,IF($E27="Distribution Rev.",VLOOKUP(W$4,'4. Billing Determinants'!$B$19:$O$41,8,0)/'4. Billing Determinants'!$I$41*$D27, VLOOKUP(W$4,'4. Billing Determinants'!$B$19:$O$41,3,0)/'4. Billing Determinants'!$D$41*$D27))))),0)</f>
        <v>0</v>
      </c>
      <c r="X27" s="74">
        <f>IFERROR(IF(X$4="",0,IF($E27="kWh",VLOOKUP(X$4,'4. Billing Determinants'!$B$19:$O$41,4,0)/'4. Billing Determinants'!$E$41*$D27,IF($E27="kW",VLOOKUP(X$4,'4. Billing Determinants'!$B$19:$O$41,5,0)/'4. Billing Determinants'!$F$41*$D27,IF($E27="Non-RPP kWh",VLOOKUP(X$4,'4. Billing Determinants'!$B$19:$O$41,6,0)/'4. Billing Determinants'!$G$41*$D27,IF($E27="Distribution Rev.",VLOOKUP(X$4,'4. Billing Determinants'!$B$19:$O$41,8,0)/'4. Billing Determinants'!$I$41*$D27, VLOOKUP(X$4,'4. Billing Determinants'!$B$19:$O$41,3,0)/'4. Billing Determinants'!$D$41*$D27))))),0)</f>
        <v>0</v>
      </c>
      <c r="Y27" s="74">
        <f>IFERROR(IF(Y$4="",0,IF($E27="kWh",VLOOKUP(Y$4,'4. Billing Determinants'!$B$19:$O$41,4,0)/'4. Billing Determinants'!$E$41*$D27,IF($E27="kW",VLOOKUP(Y$4,'4. Billing Determinants'!$B$19:$O$41,5,0)/'4. Billing Determinants'!$F$41*$D27,IF($E27="Non-RPP kWh",VLOOKUP(Y$4,'4. Billing Determinants'!$B$19:$O$41,6,0)/'4. Billing Determinants'!$G$41*$D27,IF($E27="Distribution Rev.",VLOOKUP(Y$4,'4. Billing Determinants'!$B$19:$O$41,8,0)/'4. Billing Determinants'!$I$41*$D27, VLOOKUP(Y$4,'4. Billing Determinants'!$B$19:$O$41,3,0)/'4. Billing Determinants'!$D$41*$D27))))),0)</f>
        <v>0</v>
      </c>
    </row>
    <row r="28" spans="2:25">
      <c r="B28" s="72" t="s">
        <v>65</v>
      </c>
      <c r="C28" s="73">
        <v>1532</v>
      </c>
      <c r="D28" s="74">
        <f>'2. 2013 Continuity Schedule'!CP51</f>
        <v>0</v>
      </c>
      <c r="E28" s="143"/>
      <c r="F28" s="74">
        <f>IFERROR(IF(F$4="",0,IF($E28="kWh",VLOOKUP(F$4,'4. Billing Determinants'!$B$19:$O$41,4,0)/'4. Billing Determinants'!$E$41*$D28,IF($E28="kW",VLOOKUP(F$4,'4. Billing Determinants'!$B$19:$O$41,5,0)/'4. Billing Determinants'!$F$41*$D28,IF($E28="Non-RPP kWh",VLOOKUP(F$4,'4. Billing Determinants'!$B$19:$O$41,6,0)/'4. Billing Determinants'!$G$41*$D28,IF($E28="Distribution Rev.",VLOOKUP(F$4,'4. Billing Determinants'!$B$19:$O$41,8,0)/'4. Billing Determinants'!$I$41*$D28, VLOOKUP(F$4,'4. Billing Determinants'!$B$19:$O$41,3,0)/'4. Billing Determinants'!$D$41*$D28))))),0)</f>
        <v>0</v>
      </c>
      <c r="G28" s="74">
        <f>IFERROR(IF(G$4="",0,IF($E28="kWh",VLOOKUP(G$4,'4. Billing Determinants'!$B$19:$O$41,4,0)/'4. Billing Determinants'!$E$41*$D28,IF($E28="kW",VLOOKUP(G$4,'4. Billing Determinants'!$B$19:$O$41,5,0)/'4. Billing Determinants'!$F$41*$D28,IF($E28="Non-RPP kWh",VLOOKUP(G$4,'4. Billing Determinants'!$B$19:$O$41,6,0)/'4. Billing Determinants'!$G$41*$D28,IF($E28="Distribution Rev.",VLOOKUP(G$4,'4. Billing Determinants'!$B$19:$O$41,8,0)/'4. Billing Determinants'!$I$41*$D28, VLOOKUP(G$4,'4. Billing Determinants'!$B$19:$O$41,3,0)/'4. Billing Determinants'!$D$41*$D28))))),0)</f>
        <v>0</v>
      </c>
      <c r="H28" s="74">
        <f>IFERROR(IF(H$4="",0,IF($E28="kWh",VLOOKUP(H$4,'4. Billing Determinants'!$B$19:$O$41,4,0)/'4. Billing Determinants'!$E$41*$D28,IF($E28="kW",VLOOKUP(H$4,'4. Billing Determinants'!$B$19:$O$41,5,0)/'4. Billing Determinants'!$F$41*$D28,IF($E28="Non-RPP kWh",VLOOKUP(H$4,'4. Billing Determinants'!$B$19:$O$41,6,0)/'4. Billing Determinants'!$G$41*$D28,IF($E28="Distribution Rev.",VLOOKUP(H$4,'4. Billing Determinants'!$B$19:$O$41,8,0)/'4. Billing Determinants'!$I$41*$D28, VLOOKUP(H$4,'4. Billing Determinants'!$B$19:$O$41,3,0)/'4. Billing Determinants'!$D$41*$D28))))),0)</f>
        <v>0</v>
      </c>
      <c r="I28" s="74">
        <f>IFERROR(IF(I$4="",0,IF($E28="kWh",VLOOKUP(I$4,'4. Billing Determinants'!$B$19:$O$41,4,0)/'4. Billing Determinants'!$E$41*$D28,IF($E28="kW",VLOOKUP(I$4,'4. Billing Determinants'!$B$19:$O$41,5,0)/'4. Billing Determinants'!$F$41*$D28,IF($E28="Non-RPP kWh",VLOOKUP(I$4,'4. Billing Determinants'!$B$19:$O$41,6,0)/'4. Billing Determinants'!$G$41*$D28,IF($E28="Distribution Rev.",VLOOKUP(I$4,'4. Billing Determinants'!$B$19:$O$41,8,0)/'4. Billing Determinants'!$I$41*$D28, VLOOKUP(I$4,'4. Billing Determinants'!$B$19:$O$41,3,0)/'4. Billing Determinants'!$D$41*$D28))))),0)</f>
        <v>0</v>
      </c>
      <c r="J28" s="74">
        <f>IFERROR(IF(J$4="",0,IF($E28="kWh",VLOOKUP(J$4,'4. Billing Determinants'!$B$19:$O$41,4,0)/'4. Billing Determinants'!$E$41*$D28,IF($E28="kW",VLOOKUP(J$4,'4. Billing Determinants'!$B$19:$O$41,5,0)/'4. Billing Determinants'!$F$41*$D28,IF($E28="Non-RPP kWh",VLOOKUP(J$4,'4. Billing Determinants'!$B$19:$O$41,6,0)/'4. Billing Determinants'!$G$41*$D28,IF($E28="Distribution Rev.",VLOOKUP(J$4,'4. Billing Determinants'!$B$19:$O$41,8,0)/'4. Billing Determinants'!$I$41*$D28, VLOOKUP(J$4,'4. Billing Determinants'!$B$19:$O$41,3,0)/'4. Billing Determinants'!$D$41*$D28))))),0)</f>
        <v>0</v>
      </c>
      <c r="K28" s="74">
        <f>IFERROR(IF(K$4="",0,IF($E28="kWh",VLOOKUP(K$4,'4. Billing Determinants'!$B$19:$O$41,4,0)/'4. Billing Determinants'!$E$41*$D28,IF($E28="kW",VLOOKUP(K$4,'4. Billing Determinants'!$B$19:$O$41,5,0)/'4. Billing Determinants'!$F$41*$D28,IF($E28="Non-RPP kWh",VLOOKUP(K$4,'4. Billing Determinants'!$B$19:$O$41,6,0)/'4. Billing Determinants'!$G$41*$D28,IF($E28="Distribution Rev.",VLOOKUP(K$4,'4. Billing Determinants'!$B$19:$O$41,8,0)/'4. Billing Determinants'!$I$41*$D28, VLOOKUP(K$4,'4. Billing Determinants'!$B$19:$O$41,3,0)/'4. Billing Determinants'!$D$41*$D28))))),0)</f>
        <v>0</v>
      </c>
      <c r="L28" s="74">
        <f>IFERROR(IF(L$4="",0,IF($E28="kWh",VLOOKUP(L$4,'4. Billing Determinants'!$B$19:$O$41,4,0)/'4. Billing Determinants'!$E$41*$D28,IF($E28="kW",VLOOKUP(L$4,'4. Billing Determinants'!$B$19:$O$41,5,0)/'4. Billing Determinants'!$F$41*$D28,IF($E28="Non-RPP kWh",VLOOKUP(L$4,'4. Billing Determinants'!$B$19:$O$41,6,0)/'4. Billing Determinants'!$G$41*$D28,IF($E28="Distribution Rev.",VLOOKUP(L$4,'4. Billing Determinants'!$B$19:$O$41,8,0)/'4. Billing Determinants'!$I$41*$D28, VLOOKUP(L$4,'4. Billing Determinants'!$B$19:$O$41,3,0)/'4. Billing Determinants'!$D$41*$D28))))),0)</f>
        <v>0</v>
      </c>
      <c r="M28" s="74">
        <f>IFERROR(IF(M$4="",0,IF($E28="kWh",VLOOKUP(M$4,'4. Billing Determinants'!$B$19:$O$41,4,0)/'4. Billing Determinants'!$E$41*$D28,IF($E28="kW",VLOOKUP(M$4,'4. Billing Determinants'!$B$19:$O$41,5,0)/'4. Billing Determinants'!$F$41*$D28,IF($E28="Non-RPP kWh",VLOOKUP(M$4,'4. Billing Determinants'!$B$19:$O$41,6,0)/'4. Billing Determinants'!$G$41*$D28,IF($E28="Distribution Rev.",VLOOKUP(M$4,'4. Billing Determinants'!$B$19:$O$41,8,0)/'4. Billing Determinants'!$I$41*$D28, VLOOKUP(M$4,'4. Billing Determinants'!$B$19:$O$41,3,0)/'4. Billing Determinants'!$D$41*$D28))))),0)</f>
        <v>0</v>
      </c>
      <c r="N28" s="74">
        <f>IFERROR(IF(N$4="",0,IF($E28="kWh",VLOOKUP(N$4,'4. Billing Determinants'!$B$19:$O$41,4,0)/'4. Billing Determinants'!$E$41*$D28,IF($E28="kW",VLOOKUP(N$4,'4. Billing Determinants'!$B$19:$O$41,5,0)/'4. Billing Determinants'!$F$41*$D28,IF($E28="Non-RPP kWh",VLOOKUP(N$4,'4. Billing Determinants'!$B$19:$O$41,6,0)/'4. Billing Determinants'!$G$41*$D28,IF($E28="Distribution Rev.",VLOOKUP(N$4,'4. Billing Determinants'!$B$19:$O$41,8,0)/'4. Billing Determinants'!$I$41*$D28, VLOOKUP(N$4,'4. Billing Determinants'!$B$19:$O$41,3,0)/'4. Billing Determinants'!$D$41*$D28))))),0)</f>
        <v>0</v>
      </c>
      <c r="O28" s="74">
        <f>IFERROR(IF(O$4="",0,IF($E28="kWh",VLOOKUP(O$4,'4. Billing Determinants'!$B$19:$O$41,4,0)/'4. Billing Determinants'!$E$41*$D28,IF($E28="kW",VLOOKUP(O$4,'4. Billing Determinants'!$B$19:$O$41,5,0)/'4. Billing Determinants'!$F$41*$D28,IF($E28="Non-RPP kWh",VLOOKUP(O$4,'4. Billing Determinants'!$B$19:$O$41,6,0)/'4. Billing Determinants'!$G$41*$D28,IF($E28="Distribution Rev.",VLOOKUP(O$4,'4. Billing Determinants'!$B$19:$O$41,8,0)/'4. Billing Determinants'!$I$41*$D28, VLOOKUP(O$4,'4. Billing Determinants'!$B$19:$O$41,3,0)/'4. Billing Determinants'!$D$41*$D28))))),0)</f>
        <v>0</v>
      </c>
      <c r="P28" s="74">
        <f>IFERROR(IF(P$4="",0,IF($E28="kWh",VLOOKUP(P$4,'4. Billing Determinants'!$B$19:$O$41,4,0)/'4. Billing Determinants'!$E$41*$D28,IF($E28="kW",VLOOKUP(P$4,'4. Billing Determinants'!$B$19:$O$41,5,0)/'4. Billing Determinants'!$F$41*$D28,IF($E28="Non-RPP kWh",VLOOKUP(P$4,'4. Billing Determinants'!$B$19:$O$41,6,0)/'4. Billing Determinants'!$G$41*$D28,IF($E28="Distribution Rev.",VLOOKUP(P$4,'4. Billing Determinants'!$B$19:$O$41,8,0)/'4. Billing Determinants'!$I$41*$D28, VLOOKUP(P$4,'4. Billing Determinants'!$B$19:$O$41,3,0)/'4. Billing Determinants'!$D$41*$D28))))),0)</f>
        <v>0</v>
      </c>
      <c r="Q28" s="74">
        <f>IFERROR(IF(Q$4="",0,IF($E28="kWh",VLOOKUP(Q$4,'4. Billing Determinants'!$B$19:$O$41,4,0)/'4. Billing Determinants'!$E$41*$D28,IF($E28="kW",VLOOKUP(Q$4,'4. Billing Determinants'!$B$19:$O$41,5,0)/'4. Billing Determinants'!$F$41*$D28,IF($E28="Non-RPP kWh",VLOOKUP(Q$4,'4. Billing Determinants'!$B$19:$O$41,6,0)/'4. Billing Determinants'!$G$41*$D28,IF($E28="Distribution Rev.",VLOOKUP(Q$4,'4. Billing Determinants'!$B$19:$O$41,8,0)/'4. Billing Determinants'!$I$41*$D28, VLOOKUP(Q$4,'4. Billing Determinants'!$B$19:$O$41,3,0)/'4. Billing Determinants'!$D$41*$D28))))),0)</f>
        <v>0</v>
      </c>
      <c r="R28" s="74">
        <f>IFERROR(IF(R$4="",0,IF($E28="kWh",VLOOKUP(R$4,'4. Billing Determinants'!$B$19:$O$41,4,0)/'4. Billing Determinants'!$E$41*$D28,IF($E28="kW",VLOOKUP(R$4,'4. Billing Determinants'!$B$19:$O$41,5,0)/'4. Billing Determinants'!$F$41*$D28,IF($E28="Non-RPP kWh",VLOOKUP(R$4,'4. Billing Determinants'!$B$19:$O$41,6,0)/'4. Billing Determinants'!$G$41*$D28,IF($E28="Distribution Rev.",VLOOKUP(R$4,'4. Billing Determinants'!$B$19:$O$41,8,0)/'4. Billing Determinants'!$I$41*$D28, VLOOKUP(R$4,'4. Billing Determinants'!$B$19:$O$41,3,0)/'4. Billing Determinants'!$D$41*$D28))))),0)</f>
        <v>0</v>
      </c>
      <c r="S28" s="74">
        <f>IFERROR(IF(S$4="",0,IF($E28="kWh",VLOOKUP(S$4,'4. Billing Determinants'!$B$19:$O$41,4,0)/'4. Billing Determinants'!$E$41*$D28,IF($E28="kW",VLOOKUP(S$4,'4. Billing Determinants'!$B$19:$O$41,5,0)/'4. Billing Determinants'!$F$41*$D28,IF($E28="Non-RPP kWh",VLOOKUP(S$4,'4. Billing Determinants'!$B$19:$O$41,6,0)/'4. Billing Determinants'!$G$41*$D28,IF($E28="Distribution Rev.",VLOOKUP(S$4,'4. Billing Determinants'!$B$19:$O$41,8,0)/'4. Billing Determinants'!$I$41*$D28, VLOOKUP(S$4,'4. Billing Determinants'!$B$19:$O$41,3,0)/'4. Billing Determinants'!$D$41*$D28))))),0)</f>
        <v>0</v>
      </c>
      <c r="T28" s="74">
        <f>IFERROR(IF(T$4="",0,IF($E28="kWh",VLOOKUP(T$4,'4. Billing Determinants'!$B$19:$O$41,4,0)/'4. Billing Determinants'!$E$41*$D28,IF($E28="kW",VLOOKUP(T$4,'4. Billing Determinants'!$B$19:$O$41,5,0)/'4. Billing Determinants'!$F$41*$D28,IF($E28="Non-RPP kWh",VLOOKUP(T$4,'4. Billing Determinants'!$B$19:$O$41,6,0)/'4. Billing Determinants'!$G$41*$D28,IF($E28="Distribution Rev.",VLOOKUP(T$4,'4. Billing Determinants'!$B$19:$O$41,8,0)/'4. Billing Determinants'!$I$41*$D28, VLOOKUP(T$4,'4. Billing Determinants'!$B$19:$O$41,3,0)/'4. Billing Determinants'!$D$41*$D28))))),0)</f>
        <v>0</v>
      </c>
      <c r="U28" s="74">
        <f>IFERROR(IF(U$4="",0,IF($E28="kWh",VLOOKUP(U$4,'4. Billing Determinants'!$B$19:$O$41,4,0)/'4. Billing Determinants'!$E$41*$D28,IF($E28="kW",VLOOKUP(U$4,'4. Billing Determinants'!$B$19:$O$41,5,0)/'4. Billing Determinants'!$F$41*$D28,IF($E28="Non-RPP kWh",VLOOKUP(U$4,'4. Billing Determinants'!$B$19:$O$41,6,0)/'4. Billing Determinants'!$G$41*$D28,IF($E28="Distribution Rev.",VLOOKUP(U$4,'4. Billing Determinants'!$B$19:$O$41,8,0)/'4. Billing Determinants'!$I$41*$D28, VLOOKUP(U$4,'4. Billing Determinants'!$B$19:$O$41,3,0)/'4. Billing Determinants'!$D$41*$D28))))),0)</f>
        <v>0</v>
      </c>
      <c r="V28" s="74">
        <f>IFERROR(IF(V$4="",0,IF($E28="kWh",VLOOKUP(V$4,'4. Billing Determinants'!$B$19:$O$41,4,0)/'4. Billing Determinants'!$E$41*$D28,IF($E28="kW",VLOOKUP(V$4,'4. Billing Determinants'!$B$19:$O$41,5,0)/'4. Billing Determinants'!$F$41*$D28,IF($E28="Non-RPP kWh",VLOOKUP(V$4,'4. Billing Determinants'!$B$19:$O$41,6,0)/'4. Billing Determinants'!$G$41*$D28,IF($E28="Distribution Rev.",VLOOKUP(V$4,'4. Billing Determinants'!$B$19:$O$41,8,0)/'4. Billing Determinants'!$I$41*$D28, VLOOKUP(V$4,'4. Billing Determinants'!$B$19:$O$41,3,0)/'4. Billing Determinants'!$D$41*$D28))))),0)</f>
        <v>0</v>
      </c>
      <c r="W28" s="74">
        <f>IFERROR(IF(W$4="",0,IF($E28="kWh",VLOOKUP(W$4,'4. Billing Determinants'!$B$19:$O$41,4,0)/'4. Billing Determinants'!$E$41*$D28,IF($E28="kW",VLOOKUP(W$4,'4. Billing Determinants'!$B$19:$O$41,5,0)/'4. Billing Determinants'!$F$41*$D28,IF($E28="Non-RPP kWh",VLOOKUP(W$4,'4. Billing Determinants'!$B$19:$O$41,6,0)/'4. Billing Determinants'!$G$41*$D28,IF($E28="Distribution Rev.",VLOOKUP(W$4,'4. Billing Determinants'!$B$19:$O$41,8,0)/'4. Billing Determinants'!$I$41*$D28, VLOOKUP(W$4,'4. Billing Determinants'!$B$19:$O$41,3,0)/'4. Billing Determinants'!$D$41*$D28))))),0)</f>
        <v>0</v>
      </c>
      <c r="X28" s="74">
        <f>IFERROR(IF(X$4="",0,IF($E28="kWh",VLOOKUP(X$4,'4. Billing Determinants'!$B$19:$O$41,4,0)/'4. Billing Determinants'!$E$41*$D28,IF($E28="kW",VLOOKUP(X$4,'4. Billing Determinants'!$B$19:$O$41,5,0)/'4. Billing Determinants'!$F$41*$D28,IF($E28="Non-RPP kWh",VLOOKUP(X$4,'4. Billing Determinants'!$B$19:$O$41,6,0)/'4. Billing Determinants'!$G$41*$D28,IF($E28="Distribution Rev.",VLOOKUP(X$4,'4. Billing Determinants'!$B$19:$O$41,8,0)/'4. Billing Determinants'!$I$41*$D28, VLOOKUP(X$4,'4. Billing Determinants'!$B$19:$O$41,3,0)/'4. Billing Determinants'!$D$41*$D28))))),0)</f>
        <v>0</v>
      </c>
      <c r="Y28" s="74">
        <f>IFERROR(IF(Y$4="",0,IF($E28="kWh",VLOOKUP(Y$4,'4. Billing Determinants'!$B$19:$O$41,4,0)/'4. Billing Determinants'!$E$41*$D28,IF($E28="kW",VLOOKUP(Y$4,'4. Billing Determinants'!$B$19:$O$41,5,0)/'4. Billing Determinants'!$F$41*$D28,IF($E28="Non-RPP kWh",VLOOKUP(Y$4,'4. Billing Determinants'!$B$19:$O$41,6,0)/'4. Billing Determinants'!$G$41*$D28,IF($E28="Distribution Rev.",VLOOKUP(Y$4,'4. Billing Determinants'!$B$19:$O$41,8,0)/'4. Billing Determinants'!$I$41*$D28, VLOOKUP(Y$4,'4. Billing Determinants'!$B$19:$O$41,3,0)/'4. Billing Determinants'!$D$41*$D28))))),0)</f>
        <v>0</v>
      </c>
    </row>
    <row r="29" spans="2:25">
      <c r="B29" s="75" t="s">
        <v>41</v>
      </c>
      <c r="C29" s="73">
        <v>1533</v>
      </c>
      <c r="D29" s="74">
        <f>'2. 2013 Continuity Schedule'!CP52</f>
        <v>0</v>
      </c>
      <c r="E29" s="143"/>
      <c r="F29" s="74">
        <f>IFERROR(IF(F$4="",0,IF($E29="kWh",VLOOKUP(F$4,'4. Billing Determinants'!$B$19:$O$41,4,0)/'4. Billing Determinants'!$E$41*$D29,IF($E29="kW",VLOOKUP(F$4,'4. Billing Determinants'!$B$19:$O$41,5,0)/'4. Billing Determinants'!$F$41*$D29,IF($E29="Non-RPP kWh",VLOOKUP(F$4,'4. Billing Determinants'!$B$19:$O$41,6,0)/'4. Billing Determinants'!$G$41*$D29,IF($E29="Distribution Rev.",VLOOKUP(F$4,'4. Billing Determinants'!$B$19:$O$41,8,0)/'4. Billing Determinants'!$I$41*$D29, VLOOKUP(F$4,'4. Billing Determinants'!$B$19:$O$41,3,0)/'4. Billing Determinants'!$D$41*$D29))))),0)</f>
        <v>0</v>
      </c>
      <c r="G29" s="74">
        <f>IFERROR(IF(G$4="",0,IF($E29="kWh",VLOOKUP(G$4,'4. Billing Determinants'!$B$19:$O$41,4,0)/'4. Billing Determinants'!$E$41*$D29,IF($E29="kW",VLOOKUP(G$4,'4. Billing Determinants'!$B$19:$O$41,5,0)/'4. Billing Determinants'!$F$41*$D29,IF($E29="Non-RPP kWh",VLOOKUP(G$4,'4. Billing Determinants'!$B$19:$O$41,6,0)/'4. Billing Determinants'!$G$41*$D29,IF($E29="Distribution Rev.",VLOOKUP(G$4,'4. Billing Determinants'!$B$19:$O$41,8,0)/'4. Billing Determinants'!$I$41*$D29, VLOOKUP(G$4,'4. Billing Determinants'!$B$19:$O$41,3,0)/'4. Billing Determinants'!$D$41*$D29))))),0)</f>
        <v>0</v>
      </c>
      <c r="H29" s="74">
        <f>IFERROR(IF(H$4="",0,IF($E29="kWh",VLOOKUP(H$4,'4. Billing Determinants'!$B$19:$O$41,4,0)/'4. Billing Determinants'!$E$41*$D29,IF($E29="kW",VLOOKUP(H$4,'4. Billing Determinants'!$B$19:$O$41,5,0)/'4. Billing Determinants'!$F$41*$D29,IF($E29="Non-RPP kWh",VLOOKUP(H$4,'4. Billing Determinants'!$B$19:$O$41,6,0)/'4. Billing Determinants'!$G$41*$D29,IF($E29="Distribution Rev.",VLOOKUP(H$4,'4. Billing Determinants'!$B$19:$O$41,8,0)/'4. Billing Determinants'!$I$41*$D29, VLOOKUP(H$4,'4. Billing Determinants'!$B$19:$O$41,3,0)/'4. Billing Determinants'!$D$41*$D29))))),0)</f>
        <v>0</v>
      </c>
      <c r="I29" s="74">
        <f>IFERROR(IF(I$4="",0,IF($E29="kWh",VLOOKUP(I$4,'4. Billing Determinants'!$B$19:$O$41,4,0)/'4. Billing Determinants'!$E$41*$D29,IF($E29="kW",VLOOKUP(I$4,'4. Billing Determinants'!$B$19:$O$41,5,0)/'4. Billing Determinants'!$F$41*$D29,IF($E29="Non-RPP kWh",VLOOKUP(I$4,'4. Billing Determinants'!$B$19:$O$41,6,0)/'4. Billing Determinants'!$G$41*$D29,IF($E29="Distribution Rev.",VLOOKUP(I$4,'4. Billing Determinants'!$B$19:$O$41,8,0)/'4. Billing Determinants'!$I$41*$D29, VLOOKUP(I$4,'4. Billing Determinants'!$B$19:$O$41,3,0)/'4. Billing Determinants'!$D$41*$D29))))),0)</f>
        <v>0</v>
      </c>
      <c r="J29" s="74">
        <f>IFERROR(IF(J$4="",0,IF($E29="kWh",VLOOKUP(J$4,'4. Billing Determinants'!$B$19:$O$41,4,0)/'4. Billing Determinants'!$E$41*$D29,IF($E29="kW",VLOOKUP(J$4,'4. Billing Determinants'!$B$19:$O$41,5,0)/'4. Billing Determinants'!$F$41*$D29,IF($E29="Non-RPP kWh",VLOOKUP(J$4,'4. Billing Determinants'!$B$19:$O$41,6,0)/'4. Billing Determinants'!$G$41*$D29,IF($E29="Distribution Rev.",VLOOKUP(J$4,'4. Billing Determinants'!$B$19:$O$41,8,0)/'4. Billing Determinants'!$I$41*$D29, VLOOKUP(J$4,'4. Billing Determinants'!$B$19:$O$41,3,0)/'4. Billing Determinants'!$D$41*$D29))))),0)</f>
        <v>0</v>
      </c>
      <c r="K29" s="74">
        <f>IFERROR(IF(K$4="",0,IF($E29="kWh",VLOOKUP(K$4,'4. Billing Determinants'!$B$19:$O$41,4,0)/'4. Billing Determinants'!$E$41*$D29,IF($E29="kW",VLOOKUP(K$4,'4. Billing Determinants'!$B$19:$O$41,5,0)/'4. Billing Determinants'!$F$41*$D29,IF($E29="Non-RPP kWh",VLOOKUP(K$4,'4. Billing Determinants'!$B$19:$O$41,6,0)/'4. Billing Determinants'!$G$41*$D29,IF($E29="Distribution Rev.",VLOOKUP(K$4,'4. Billing Determinants'!$B$19:$O$41,8,0)/'4. Billing Determinants'!$I$41*$D29, VLOOKUP(K$4,'4. Billing Determinants'!$B$19:$O$41,3,0)/'4. Billing Determinants'!$D$41*$D29))))),0)</f>
        <v>0</v>
      </c>
      <c r="L29" s="74">
        <f>IFERROR(IF(L$4="",0,IF($E29="kWh",VLOOKUP(L$4,'4. Billing Determinants'!$B$19:$O$41,4,0)/'4. Billing Determinants'!$E$41*$D29,IF($E29="kW",VLOOKUP(L$4,'4. Billing Determinants'!$B$19:$O$41,5,0)/'4. Billing Determinants'!$F$41*$D29,IF($E29="Non-RPP kWh",VLOOKUP(L$4,'4. Billing Determinants'!$B$19:$O$41,6,0)/'4. Billing Determinants'!$G$41*$D29,IF($E29="Distribution Rev.",VLOOKUP(L$4,'4. Billing Determinants'!$B$19:$O$41,8,0)/'4. Billing Determinants'!$I$41*$D29, VLOOKUP(L$4,'4. Billing Determinants'!$B$19:$O$41,3,0)/'4. Billing Determinants'!$D$41*$D29))))),0)</f>
        <v>0</v>
      </c>
      <c r="M29" s="74">
        <f>IFERROR(IF(M$4="",0,IF($E29="kWh",VLOOKUP(M$4,'4. Billing Determinants'!$B$19:$O$41,4,0)/'4. Billing Determinants'!$E$41*$D29,IF($E29="kW",VLOOKUP(M$4,'4. Billing Determinants'!$B$19:$O$41,5,0)/'4. Billing Determinants'!$F$41*$D29,IF($E29="Non-RPP kWh",VLOOKUP(M$4,'4. Billing Determinants'!$B$19:$O$41,6,0)/'4. Billing Determinants'!$G$41*$D29,IF($E29="Distribution Rev.",VLOOKUP(M$4,'4. Billing Determinants'!$B$19:$O$41,8,0)/'4. Billing Determinants'!$I$41*$D29, VLOOKUP(M$4,'4. Billing Determinants'!$B$19:$O$41,3,0)/'4. Billing Determinants'!$D$41*$D29))))),0)</f>
        <v>0</v>
      </c>
      <c r="N29" s="74">
        <f>IFERROR(IF(N$4="",0,IF($E29="kWh",VLOOKUP(N$4,'4. Billing Determinants'!$B$19:$O$41,4,0)/'4. Billing Determinants'!$E$41*$D29,IF($E29="kW",VLOOKUP(N$4,'4. Billing Determinants'!$B$19:$O$41,5,0)/'4. Billing Determinants'!$F$41*$D29,IF($E29="Non-RPP kWh",VLOOKUP(N$4,'4. Billing Determinants'!$B$19:$O$41,6,0)/'4. Billing Determinants'!$G$41*$D29,IF($E29="Distribution Rev.",VLOOKUP(N$4,'4. Billing Determinants'!$B$19:$O$41,8,0)/'4. Billing Determinants'!$I$41*$D29, VLOOKUP(N$4,'4. Billing Determinants'!$B$19:$O$41,3,0)/'4. Billing Determinants'!$D$41*$D29))))),0)</f>
        <v>0</v>
      </c>
      <c r="O29" s="74">
        <f>IFERROR(IF(O$4="",0,IF($E29="kWh",VLOOKUP(O$4,'4. Billing Determinants'!$B$19:$O$41,4,0)/'4. Billing Determinants'!$E$41*$D29,IF($E29="kW",VLOOKUP(O$4,'4. Billing Determinants'!$B$19:$O$41,5,0)/'4. Billing Determinants'!$F$41*$D29,IF($E29="Non-RPP kWh",VLOOKUP(O$4,'4. Billing Determinants'!$B$19:$O$41,6,0)/'4. Billing Determinants'!$G$41*$D29,IF($E29="Distribution Rev.",VLOOKUP(O$4,'4. Billing Determinants'!$B$19:$O$41,8,0)/'4. Billing Determinants'!$I$41*$D29, VLOOKUP(O$4,'4. Billing Determinants'!$B$19:$O$41,3,0)/'4. Billing Determinants'!$D$41*$D29))))),0)</f>
        <v>0</v>
      </c>
      <c r="P29" s="74">
        <f>IFERROR(IF(P$4="",0,IF($E29="kWh",VLOOKUP(P$4,'4. Billing Determinants'!$B$19:$O$41,4,0)/'4. Billing Determinants'!$E$41*$D29,IF($E29="kW",VLOOKUP(P$4,'4. Billing Determinants'!$B$19:$O$41,5,0)/'4. Billing Determinants'!$F$41*$D29,IF($E29="Non-RPP kWh",VLOOKUP(P$4,'4. Billing Determinants'!$B$19:$O$41,6,0)/'4. Billing Determinants'!$G$41*$D29,IF($E29="Distribution Rev.",VLOOKUP(P$4,'4. Billing Determinants'!$B$19:$O$41,8,0)/'4. Billing Determinants'!$I$41*$D29, VLOOKUP(P$4,'4. Billing Determinants'!$B$19:$O$41,3,0)/'4. Billing Determinants'!$D$41*$D29))))),0)</f>
        <v>0</v>
      </c>
      <c r="Q29" s="74">
        <f>IFERROR(IF(Q$4="",0,IF($E29="kWh",VLOOKUP(Q$4,'4. Billing Determinants'!$B$19:$O$41,4,0)/'4. Billing Determinants'!$E$41*$D29,IF($E29="kW",VLOOKUP(Q$4,'4. Billing Determinants'!$B$19:$O$41,5,0)/'4. Billing Determinants'!$F$41*$D29,IF($E29="Non-RPP kWh",VLOOKUP(Q$4,'4. Billing Determinants'!$B$19:$O$41,6,0)/'4. Billing Determinants'!$G$41*$D29,IF($E29="Distribution Rev.",VLOOKUP(Q$4,'4. Billing Determinants'!$B$19:$O$41,8,0)/'4. Billing Determinants'!$I$41*$D29, VLOOKUP(Q$4,'4. Billing Determinants'!$B$19:$O$41,3,0)/'4. Billing Determinants'!$D$41*$D29))))),0)</f>
        <v>0</v>
      </c>
      <c r="R29" s="74">
        <f>IFERROR(IF(R$4="",0,IF($E29="kWh",VLOOKUP(R$4,'4. Billing Determinants'!$B$19:$O$41,4,0)/'4. Billing Determinants'!$E$41*$D29,IF($E29="kW",VLOOKUP(R$4,'4. Billing Determinants'!$B$19:$O$41,5,0)/'4. Billing Determinants'!$F$41*$D29,IF($E29="Non-RPP kWh",VLOOKUP(R$4,'4. Billing Determinants'!$B$19:$O$41,6,0)/'4. Billing Determinants'!$G$41*$D29,IF($E29="Distribution Rev.",VLOOKUP(R$4,'4. Billing Determinants'!$B$19:$O$41,8,0)/'4. Billing Determinants'!$I$41*$D29, VLOOKUP(R$4,'4. Billing Determinants'!$B$19:$O$41,3,0)/'4. Billing Determinants'!$D$41*$D29))))),0)</f>
        <v>0</v>
      </c>
      <c r="S29" s="74">
        <f>IFERROR(IF(S$4="",0,IF($E29="kWh",VLOOKUP(S$4,'4. Billing Determinants'!$B$19:$O$41,4,0)/'4. Billing Determinants'!$E$41*$D29,IF($E29="kW",VLOOKUP(S$4,'4. Billing Determinants'!$B$19:$O$41,5,0)/'4. Billing Determinants'!$F$41*$D29,IF($E29="Non-RPP kWh",VLOOKUP(S$4,'4. Billing Determinants'!$B$19:$O$41,6,0)/'4. Billing Determinants'!$G$41*$D29,IF($E29="Distribution Rev.",VLOOKUP(S$4,'4. Billing Determinants'!$B$19:$O$41,8,0)/'4. Billing Determinants'!$I$41*$D29, VLOOKUP(S$4,'4. Billing Determinants'!$B$19:$O$41,3,0)/'4. Billing Determinants'!$D$41*$D29))))),0)</f>
        <v>0</v>
      </c>
      <c r="T29" s="74">
        <f>IFERROR(IF(T$4="",0,IF($E29="kWh",VLOOKUP(T$4,'4. Billing Determinants'!$B$19:$O$41,4,0)/'4. Billing Determinants'!$E$41*$D29,IF($E29="kW",VLOOKUP(T$4,'4. Billing Determinants'!$B$19:$O$41,5,0)/'4. Billing Determinants'!$F$41*$D29,IF($E29="Non-RPP kWh",VLOOKUP(T$4,'4. Billing Determinants'!$B$19:$O$41,6,0)/'4. Billing Determinants'!$G$41*$D29,IF($E29="Distribution Rev.",VLOOKUP(T$4,'4. Billing Determinants'!$B$19:$O$41,8,0)/'4. Billing Determinants'!$I$41*$D29, VLOOKUP(T$4,'4. Billing Determinants'!$B$19:$O$41,3,0)/'4. Billing Determinants'!$D$41*$D29))))),0)</f>
        <v>0</v>
      </c>
      <c r="U29" s="74">
        <f>IFERROR(IF(U$4="",0,IF($E29="kWh",VLOOKUP(U$4,'4. Billing Determinants'!$B$19:$O$41,4,0)/'4. Billing Determinants'!$E$41*$D29,IF($E29="kW",VLOOKUP(U$4,'4. Billing Determinants'!$B$19:$O$41,5,0)/'4. Billing Determinants'!$F$41*$D29,IF($E29="Non-RPP kWh",VLOOKUP(U$4,'4. Billing Determinants'!$B$19:$O$41,6,0)/'4. Billing Determinants'!$G$41*$D29,IF($E29="Distribution Rev.",VLOOKUP(U$4,'4. Billing Determinants'!$B$19:$O$41,8,0)/'4. Billing Determinants'!$I$41*$D29, VLOOKUP(U$4,'4. Billing Determinants'!$B$19:$O$41,3,0)/'4. Billing Determinants'!$D$41*$D29))))),0)</f>
        <v>0</v>
      </c>
      <c r="V29" s="74">
        <f>IFERROR(IF(V$4="",0,IF($E29="kWh",VLOOKUP(V$4,'4. Billing Determinants'!$B$19:$O$41,4,0)/'4. Billing Determinants'!$E$41*$D29,IF($E29="kW",VLOOKUP(V$4,'4. Billing Determinants'!$B$19:$O$41,5,0)/'4. Billing Determinants'!$F$41*$D29,IF($E29="Non-RPP kWh",VLOOKUP(V$4,'4. Billing Determinants'!$B$19:$O$41,6,0)/'4. Billing Determinants'!$G$41*$D29,IF($E29="Distribution Rev.",VLOOKUP(V$4,'4. Billing Determinants'!$B$19:$O$41,8,0)/'4. Billing Determinants'!$I$41*$D29, VLOOKUP(V$4,'4. Billing Determinants'!$B$19:$O$41,3,0)/'4. Billing Determinants'!$D$41*$D29))))),0)</f>
        <v>0</v>
      </c>
      <c r="W29" s="74">
        <f>IFERROR(IF(W$4="",0,IF($E29="kWh",VLOOKUP(W$4,'4. Billing Determinants'!$B$19:$O$41,4,0)/'4. Billing Determinants'!$E$41*$D29,IF($E29="kW",VLOOKUP(W$4,'4. Billing Determinants'!$B$19:$O$41,5,0)/'4. Billing Determinants'!$F$41*$D29,IF($E29="Non-RPP kWh",VLOOKUP(W$4,'4. Billing Determinants'!$B$19:$O$41,6,0)/'4. Billing Determinants'!$G$41*$D29,IF($E29="Distribution Rev.",VLOOKUP(W$4,'4. Billing Determinants'!$B$19:$O$41,8,0)/'4. Billing Determinants'!$I$41*$D29, VLOOKUP(W$4,'4. Billing Determinants'!$B$19:$O$41,3,0)/'4. Billing Determinants'!$D$41*$D29))))),0)</f>
        <v>0</v>
      </c>
      <c r="X29" s="74">
        <f>IFERROR(IF(X$4="",0,IF($E29="kWh",VLOOKUP(X$4,'4. Billing Determinants'!$B$19:$O$41,4,0)/'4. Billing Determinants'!$E$41*$D29,IF($E29="kW",VLOOKUP(X$4,'4. Billing Determinants'!$B$19:$O$41,5,0)/'4. Billing Determinants'!$F$41*$D29,IF($E29="Non-RPP kWh",VLOOKUP(X$4,'4. Billing Determinants'!$B$19:$O$41,6,0)/'4. Billing Determinants'!$G$41*$D29,IF($E29="Distribution Rev.",VLOOKUP(X$4,'4. Billing Determinants'!$B$19:$O$41,8,0)/'4. Billing Determinants'!$I$41*$D29, VLOOKUP(X$4,'4. Billing Determinants'!$B$19:$O$41,3,0)/'4. Billing Determinants'!$D$41*$D29))))),0)</f>
        <v>0</v>
      </c>
      <c r="Y29" s="74">
        <f>IFERROR(IF(Y$4="",0,IF($E29="kWh",VLOOKUP(Y$4,'4. Billing Determinants'!$B$19:$O$41,4,0)/'4. Billing Determinants'!$E$41*$D29,IF($E29="kW",VLOOKUP(Y$4,'4. Billing Determinants'!$B$19:$O$41,5,0)/'4. Billing Determinants'!$F$41*$D29,IF($E29="Non-RPP kWh",VLOOKUP(Y$4,'4. Billing Determinants'!$B$19:$O$41,6,0)/'4. Billing Determinants'!$G$41*$D29,IF($E29="Distribution Rev.",VLOOKUP(Y$4,'4. Billing Determinants'!$B$19:$O$41,8,0)/'4. Billing Determinants'!$I$41*$D29, VLOOKUP(Y$4,'4. Billing Determinants'!$B$19:$O$41,3,0)/'4. Billing Determinants'!$D$41*$D29))))),0)</f>
        <v>0</v>
      </c>
    </row>
    <row r="30" spans="2:25">
      <c r="B30" s="72" t="s">
        <v>32</v>
      </c>
      <c r="C30" s="73">
        <v>1534</v>
      </c>
      <c r="D30" s="74">
        <f>'2. 2013 Continuity Schedule'!CP53</f>
        <v>0</v>
      </c>
      <c r="E30" s="143"/>
      <c r="F30" s="74">
        <f>IFERROR(IF(F$4="",0,IF($E30="kWh",VLOOKUP(F$4,'4. Billing Determinants'!$B$19:$O$41,4,0)/'4. Billing Determinants'!$E$41*$D30,IF($E30="kW",VLOOKUP(F$4,'4. Billing Determinants'!$B$19:$O$41,5,0)/'4. Billing Determinants'!$F$41*$D30,IF($E30="Non-RPP kWh",VLOOKUP(F$4,'4. Billing Determinants'!$B$19:$O$41,6,0)/'4. Billing Determinants'!$G$41*$D30,IF($E30="Distribution Rev.",VLOOKUP(F$4,'4. Billing Determinants'!$B$19:$O$41,8,0)/'4. Billing Determinants'!$I$41*$D30, VLOOKUP(F$4,'4. Billing Determinants'!$B$19:$O$41,3,0)/'4. Billing Determinants'!$D$41*$D30))))),0)</f>
        <v>0</v>
      </c>
      <c r="G30" s="74">
        <f>IFERROR(IF(G$4="",0,IF($E30="kWh",VLOOKUP(G$4,'4. Billing Determinants'!$B$19:$O$41,4,0)/'4. Billing Determinants'!$E$41*$D30,IF($E30="kW",VLOOKUP(G$4,'4. Billing Determinants'!$B$19:$O$41,5,0)/'4. Billing Determinants'!$F$41*$D30,IF($E30="Non-RPP kWh",VLOOKUP(G$4,'4. Billing Determinants'!$B$19:$O$41,6,0)/'4. Billing Determinants'!$G$41*$D30,IF($E30="Distribution Rev.",VLOOKUP(G$4,'4. Billing Determinants'!$B$19:$O$41,8,0)/'4. Billing Determinants'!$I$41*$D30, VLOOKUP(G$4,'4. Billing Determinants'!$B$19:$O$41,3,0)/'4. Billing Determinants'!$D$41*$D30))))),0)</f>
        <v>0</v>
      </c>
      <c r="H30" s="74">
        <f>IFERROR(IF(H$4="",0,IF($E30="kWh",VLOOKUP(H$4,'4. Billing Determinants'!$B$19:$O$41,4,0)/'4. Billing Determinants'!$E$41*$D30,IF($E30="kW",VLOOKUP(H$4,'4. Billing Determinants'!$B$19:$O$41,5,0)/'4. Billing Determinants'!$F$41*$D30,IF($E30="Non-RPP kWh",VLOOKUP(H$4,'4. Billing Determinants'!$B$19:$O$41,6,0)/'4. Billing Determinants'!$G$41*$D30,IF($E30="Distribution Rev.",VLOOKUP(H$4,'4. Billing Determinants'!$B$19:$O$41,8,0)/'4. Billing Determinants'!$I$41*$D30, VLOOKUP(H$4,'4. Billing Determinants'!$B$19:$O$41,3,0)/'4. Billing Determinants'!$D$41*$D30))))),0)</f>
        <v>0</v>
      </c>
      <c r="I30" s="74">
        <f>IFERROR(IF(I$4="",0,IF($E30="kWh",VLOOKUP(I$4,'4. Billing Determinants'!$B$19:$O$41,4,0)/'4. Billing Determinants'!$E$41*$D30,IF($E30="kW",VLOOKUP(I$4,'4. Billing Determinants'!$B$19:$O$41,5,0)/'4. Billing Determinants'!$F$41*$D30,IF($E30="Non-RPP kWh",VLOOKUP(I$4,'4. Billing Determinants'!$B$19:$O$41,6,0)/'4. Billing Determinants'!$G$41*$D30,IF($E30="Distribution Rev.",VLOOKUP(I$4,'4. Billing Determinants'!$B$19:$O$41,8,0)/'4. Billing Determinants'!$I$41*$D30, VLOOKUP(I$4,'4. Billing Determinants'!$B$19:$O$41,3,0)/'4. Billing Determinants'!$D$41*$D30))))),0)</f>
        <v>0</v>
      </c>
      <c r="J30" s="74">
        <f>IFERROR(IF(J$4="",0,IF($E30="kWh",VLOOKUP(J$4,'4. Billing Determinants'!$B$19:$O$41,4,0)/'4. Billing Determinants'!$E$41*$D30,IF($E30="kW",VLOOKUP(J$4,'4. Billing Determinants'!$B$19:$O$41,5,0)/'4. Billing Determinants'!$F$41*$D30,IF($E30="Non-RPP kWh",VLOOKUP(J$4,'4. Billing Determinants'!$B$19:$O$41,6,0)/'4. Billing Determinants'!$G$41*$D30,IF($E30="Distribution Rev.",VLOOKUP(J$4,'4. Billing Determinants'!$B$19:$O$41,8,0)/'4. Billing Determinants'!$I$41*$D30, VLOOKUP(J$4,'4. Billing Determinants'!$B$19:$O$41,3,0)/'4. Billing Determinants'!$D$41*$D30))))),0)</f>
        <v>0</v>
      </c>
      <c r="K30" s="74">
        <f>IFERROR(IF(K$4="",0,IF($E30="kWh",VLOOKUP(K$4,'4. Billing Determinants'!$B$19:$O$41,4,0)/'4. Billing Determinants'!$E$41*$D30,IF($E30="kW",VLOOKUP(K$4,'4. Billing Determinants'!$B$19:$O$41,5,0)/'4. Billing Determinants'!$F$41*$D30,IF($E30="Non-RPP kWh",VLOOKUP(K$4,'4. Billing Determinants'!$B$19:$O$41,6,0)/'4. Billing Determinants'!$G$41*$D30,IF($E30="Distribution Rev.",VLOOKUP(K$4,'4. Billing Determinants'!$B$19:$O$41,8,0)/'4. Billing Determinants'!$I$41*$D30, VLOOKUP(K$4,'4. Billing Determinants'!$B$19:$O$41,3,0)/'4. Billing Determinants'!$D$41*$D30))))),0)</f>
        <v>0</v>
      </c>
      <c r="L30" s="74">
        <f>IFERROR(IF(L$4="",0,IF($E30="kWh",VLOOKUP(L$4,'4. Billing Determinants'!$B$19:$O$41,4,0)/'4. Billing Determinants'!$E$41*$D30,IF($E30="kW",VLOOKUP(L$4,'4. Billing Determinants'!$B$19:$O$41,5,0)/'4. Billing Determinants'!$F$41*$D30,IF($E30="Non-RPP kWh",VLOOKUP(L$4,'4. Billing Determinants'!$B$19:$O$41,6,0)/'4. Billing Determinants'!$G$41*$D30,IF($E30="Distribution Rev.",VLOOKUP(L$4,'4. Billing Determinants'!$B$19:$O$41,8,0)/'4. Billing Determinants'!$I$41*$D30, VLOOKUP(L$4,'4. Billing Determinants'!$B$19:$O$41,3,0)/'4. Billing Determinants'!$D$41*$D30))))),0)</f>
        <v>0</v>
      </c>
      <c r="M30" s="74">
        <f>IFERROR(IF(M$4="",0,IF($E30="kWh",VLOOKUP(M$4,'4. Billing Determinants'!$B$19:$O$41,4,0)/'4. Billing Determinants'!$E$41*$D30,IF($E30="kW",VLOOKUP(M$4,'4. Billing Determinants'!$B$19:$O$41,5,0)/'4. Billing Determinants'!$F$41*$D30,IF($E30="Non-RPP kWh",VLOOKUP(M$4,'4. Billing Determinants'!$B$19:$O$41,6,0)/'4. Billing Determinants'!$G$41*$D30,IF($E30="Distribution Rev.",VLOOKUP(M$4,'4. Billing Determinants'!$B$19:$O$41,8,0)/'4. Billing Determinants'!$I$41*$D30, VLOOKUP(M$4,'4. Billing Determinants'!$B$19:$O$41,3,0)/'4. Billing Determinants'!$D$41*$D30))))),0)</f>
        <v>0</v>
      </c>
      <c r="N30" s="74">
        <f>IFERROR(IF(N$4="",0,IF($E30="kWh",VLOOKUP(N$4,'4. Billing Determinants'!$B$19:$O$41,4,0)/'4. Billing Determinants'!$E$41*$D30,IF($E30="kW",VLOOKUP(N$4,'4. Billing Determinants'!$B$19:$O$41,5,0)/'4. Billing Determinants'!$F$41*$D30,IF($E30="Non-RPP kWh",VLOOKUP(N$4,'4. Billing Determinants'!$B$19:$O$41,6,0)/'4. Billing Determinants'!$G$41*$D30,IF($E30="Distribution Rev.",VLOOKUP(N$4,'4. Billing Determinants'!$B$19:$O$41,8,0)/'4. Billing Determinants'!$I$41*$D30, VLOOKUP(N$4,'4. Billing Determinants'!$B$19:$O$41,3,0)/'4. Billing Determinants'!$D$41*$D30))))),0)</f>
        <v>0</v>
      </c>
      <c r="O30" s="74">
        <f>IFERROR(IF(O$4="",0,IF($E30="kWh",VLOOKUP(O$4,'4. Billing Determinants'!$B$19:$O$41,4,0)/'4. Billing Determinants'!$E$41*$D30,IF($E30="kW",VLOOKUP(O$4,'4. Billing Determinants'!$B$19:$O$41,5,0)/'4. Billing Determinants'!$F$41*$D30,IF($E30="Non-RPP kWh",VLOOKUP(O$4,'4. Billing Determinants'!$B$19:$O$41,6,0)/'4. Billing Determinants'!$G$41*$D30,IF($E30="Distribution Rev.",VLOOKUP(O$4,'4. Billing Determinants'!$B$19:$O$41,8,0)/'4. Billing Determinants'!$I$41*$D30, VLOOKUP(O$4,'4. Billing Determinants'!$B$19:$O$41,3,0)/'4. Billing Determinants'!$D$41*$D30))))),0)</f>
        <v>0</v>
      </c>
      <c r="P30" s="74">
        <f>IFERROR(IF(P$4="",0,IF($E30="kWh",VLOOKUP(P$4,'4. Billing Determinants'!$B$19:$O$41,4,0)/'4. Billing Determinants'!$E$41*$D30,IF($E30="kW",VLOOKUP(P$4,'4. Billing Determinants'!$B$19:$O$41,5,0)/'4. Billing Determinants'!$F$41*$D30,IF($E30="Non-RPP kWh",VLOOKUP(P$4,'4. Billing Determinants'!$B$19:$O$41,6,0)/'4. Billing Determinants'!$G$41*$D30,IF($E30="Distribution Rev.",VLOOKUP(P$4,'4. Billing Determinants'!$B$19:$O$41,8,0)/'4. Billing Determinants'!$I$41*$D30, VLOOKUP(P$4,'4. Billing Determinants'!$B$19:$O$41,3,0)/'4. Billing Determinants'!$D$41*$D30))))),0)</f>
        <v>0</v>
      </c>
      <c r="Q30" s="74">
        <f>IFERROR(IF(Q$4="",0,IF($E30="kWh",VLOOKUP(Q$4,'4. Billing Determinants'!$B$19:$O$41,4,0)/'4. Billing Determinants'!$E$41*$D30,IF($E30="kW",VLOOKUP(Q$4,'4. Billing Determinants'!$B$19:$O$41,5,0)/'4. Billing Determinants'!$F$41*$D30,IF($E30="Non-RPP kWh",VLOOKUP(Q$4,'4. Billing Determinants'!$B$19:$O$41,6,0)/'4. Billing Determinants'!$G$41*$D30,IF($E30="Distribution Rev.",VLOOKUP(Q$4,'4. Billing Determinants'!$B$19:$O$41,8,0)/'4. Billing Determinants'!$I$41*$D30, VLOOKUP(Q$4,'4. Billing Determinants'!$B$19:$O$41,3,0)/'4. Billing Determinants'!$D$41*$D30))))),0)</f>
        <v>0</v>
      </c>
      <c r="R30" s="74">
        <f>IFERROR(IF(R$4="",0,IF($E30="kWh",VLOOKUP(R$4,'4. Billing Determinants'!$B$19:$O$41,4,0)/'4. Billing Determinants'!$E$41*$D30,IF($E30="kW",VLOOKUP(R$4,'4. Billing Determinants'!$B$19:$O$41,5,0)/'4. Billing Determinants'!$F$41*$D30,IF($E30="Non-RPP kWh",VLOOKUP(R$4,'4. Billing Determinants'!$B$19:$O$41,6,0)/'4. Billing Determinants'!$G$41*$D30,IF($E30="Distribution Rev.",VLOOKUP(R$4,'4. Billing Determinants'!$B$19:$O$41,8,0)/'4. Billing Determinants'!$I$41*$D30, VLOOKUP(R$4,'4. Billing Determinants'!$B$19:$O$41,3,0)/'4. Billing Determinants'!$D$41*$D30))))),0)</f>
        <v>0</v>
      </c>
      <c r="S30" s="74">
        <f>IFERROR(IF(S$4="",0,IF($E30="kWh",VLOOKUP(S$4,'4. Billing Determinants'!$B$19:$O$41,4,0)/'4. Billing Determinants'!$E$41*$D30,IF($E30="kW",VLOOKUP(S$4,'4. Billing Determinants'!$B$19:$O$41,5,0)/'4. Billing Determinants'!$F$41*$D30,IF($E30="Non-RPP kWh",VLOOKUP(S$4,'4. Billing Determinants'!$B$19:$O$41,6,0)/'4. Billing Determinants'!$G$41*$D30,IF($E30="Distribution Rev.",VLOOKUP(S$4,'4. Billing Determinants'!$B$19:$O$41,8,0)/'4. Billing Determinants'!$I$41*$D30, VLOOKUP(S$4,'4. Billing Determinants'!$B$19:$O$41,3,0)/'4. Billing Determinants'!$D$41*$D30))))),0)</f>
        <v>0</v>
      </c>
      <c r="T30" s="74">
        <f>IFERROR(IF(T$4="",0,IF($E30="kWh",VLOOKUP(T$4,'4. Billing Determinants'!$B$19:$O$41,4,0)/'4. Billing Determinants'!$E$41*$D30,IF($E30="kW",VLOOKUP(T$4,'4. Billing Determinants'!$B$19:$O$41,5,0)/'4. Billing Determinants'!$F$41*$D30,IF($E30="Non-RPP kWh",VLOOKUP(T$4,'4. Billing Determinants'!$B$19:$O$41,6,0)/'4. Billing Determinants'!$G$41*$D30,IF($E30="Distribution Rev.",VLOOKUP(T$4,'4. Billing Determinants'!$B$19:$O$41,8,0)/'4. Billing Determinants'!$I$41*$D30, VLOOKUP(T$4,'4. Billing Determinants'!$B$19:$O$41,3,0)/'4. Billing Determinants'!$D$41*$D30))))),0)</f>
        <v>0</v>
      </c>
      <c r="U30" s="74">
        <f>IFERROR(IF(U$4="",0,IF($E30="kWh",VLOOKUP(U$4,'4. Billing Determinants'!$B$19:$O$41,4,0)/'4. Billing Determinants'!$E$41*$D30,IF($E30="kW",VLOOKUP(U$4,'4. Billing Determinants'!$B$19:$O$41,5,0)/'4. Billing Determinants'!$F$41*$D30,IF($E30="Non-RPP kWh",VLOOKUP(U$4,'4. Billing Determinants'!$B$19:$O$41,6,0)/'4. Billing Determinants'!$G$41*$D30,IF($E30="Distribution Rev.",VLOOKUP(U$4,'4. Billing Determinants'!$B$19:$O$41,8,0)/'4. Billing Determinants'!$I$41*$D30, VLOOKUP(U$4,'4. Billing Determinants'!$B$19:$O$41,3,0)/'4. Billing Determinants'!$D$41*$D30))))),0)</f>
        <v>0</v>
      </c>
      <c r="V30" s="74">
        <f>IFERROR(IF(V$4="",0,IF($E30="kWh",VLOOKUP(V$4,'4. Billing Determinants'!$B$19:$O$41,4,0)/'4. Billing Determinants'!$E$41*$D30,IF($E30="kW",VLOOKUP(V$4,'4. Billing Determinants'!$B$19:$O$41,5,0)/'4. Billing Determinants'!$F$41*$D30,IF($E30="Non-RPP kWh",VLOOKUP(V$4,'4. Billing Determinants'!$B$19:$O$41,6,0)/'4. Billing Determinants'!$G$41*$D30,IF($E30="Distribution Rev.",VLOOKUP(V$4,'4. Billing Determinants'!$B$19:$O$41,8,0)/'4. Billing Determinants'!$I$41*$D30, VLOOKUP(V$4,'4. Billing Determinants'!$B$19:$O$41,3,0)/'4. Billing Determinants'!$D$41*$D30))))),0)</f>
        <v>0</v>
      </c>
      <c r="W30" s="74">
        <f>IFERROR(IF(W$4="",0,IF($E30="kWh",VLOOKUP(W$4,'4. Billing Determinants'!$B$19:$O$41,4,0)/'4. Billing Determinants'!$E$41*$D30,IF($E30="kW",VLOOKUP(W$4,'4. Billing Determinants'!$B$19:$O$41,5,0)/'4. Billing Determinants'!$F$41*$D30,IF($E30="Non-RPP kWh",VLOOKUP(W$4,'4. Billing Determinants'!$B$19:$O$41,6,0)/'4. Billing Determinants'!$G$41*$D30,IF($E30="Distribution Rev.",VLOOKUP(W$4,'4. Billing Determinants'!$B$19:$O$41,8,0)/'4. Billing Determinants'!$I$41*$D30, VLOOKUP(W$4,'4. Billing Determinants'!$B$19:$O$41,3,0)/'4. Billing Determinants'!$D$41*$D30))))),0)</f>
        <v>0</v>
      </c>
      <c r="X30" s="74">
        <f>IFERROR(IF(X$4="",0,IF($E30="kWh",VLOOKUP(X$4,'4. Billing Determinants'!$B$19:$O$41,4,0)/'4. Billing Determinants'!$E$41*$D30,IF($E30="kW",VLOOKUP(X$4,'4. Billing Determinants'!$B$19:$O$41,5,0)/'4. Billing Determinants'!$F$41*$D30,IF($E30="Non-RPP kWh",VLOOKUP(X$4,'4. Billing Determinants'!$B$19:$O$41,6,0)/'4. Billing Determinants'!$G$41*$D30,IF($E30="Distribution Rev.",VLOOKUP(X$4,'4. Billing Determinants'!$B$19:$O$41,8,0)/'4. Billing Determinants'!$I$41*$D30, VLOOKUP(X$4,'4. Billing Determinants'!$B$19:$O$41,3,0)/'4. Billing Determinants'!$D$41*$D30))))),0)</f>
        <v>0</v>
      </c>
      <c r="Y30" s="74">
        <f>IFERROR(IF(Y$4="",0,IF($E30="kWh",VLOOKUP(Y$4,'4. Billing Determinants'!$B$19:$O$41,4,0)/'4. Billing Determinants'!$E$41*$D30,IF($E30="kW",VLOOKUP(Y$4,'4. Billing Determinants'!$B$19:$O$41,5,0)/'4. Billing Determinants'!$F$41*$D30,IF($E30="Non-RPP kWh",VLOOKUP(Y$4,'4. Billing Determinants'!$B$19:$O$41,6,0)/'4. Billing Determinants'!$G$41*$D30,IF($E30="Distribution Rev.",VLOOKUP(Y$4,'4. Billing Determinants'!$B$19:$O$41,8,0)/'4. Billing Determinants'!$I$41*$D30, VLOOKUP(Y$4,'4. Billing Determinants'!$B$19:$O$41,3,0)/'4. Billing Determinants'!$D$41*$D30))))),0)</f>
        <v>0</v>
      </c>
    </row>
    <row r="31" spans="2:25">
      <c r="B31" s="72" t="s">
        <v>33</v>
      </c>
      <c r="C31" s="73">
        <v>1535</v>
      </c>
      <c r="D31" s="74">
        <f>'2. 2013 Continuity Schedule'!CP54</f>
        <v>0</v>
      </c>
      <c r="E31" s="143"/>
      <c r="F31" s="74">
        <f>IFERROR(IF(F$4="",0,IF($E31="kWh",VLOOKUP(F$4,'4. Billing Determinants'!$B$19:$O$41,4,0)/'4. Billing Determinants'!$E$41*$D31,IF($E31="kW",VLOOKUP(F$4,'4. Billing Determinants'!$B$19:$O$41,5,0)/'4. Billing Determinants'!$F$41*$D31,IF($E31="Non-RPP kWh",VLOOKUP(F$4,'4. Billing Determinants'!$B$19:$O$41,6,0)/'4. Billing Determinants'!$G$41*$D31,IF($E31="Distribution Rev.",VLOOKUP(F$4,'4. Billing Determinants'!$B$19:$O$41,8,0)/'4. Billing Determinants'!$I$41*$D31, VLOOKUP(F$4,'4. Billing Determinants'!$B$19:$O$41,3,0)/'4. Billing Determinants'!$D$41*$D31))))),0)</f>
        <v>0</v>
      </c>
      <c r="G31" s="74">
        <f>IFERROR(IF(G$4="",0,IF($E31="kWh",VLOOKUP(G$4,'4. Billing Determinants'!$B$19:$O$41,4,0)/'4. Billing Determinants'!$E$41*$D31,IF($E31="kW",VLOOKUP(G$4,'4. Billing Determinants'!$B$19:$O$41,5,0)/'4. Billing Determinants'!$F$41*$D31,IF($E31="Non-RPP kWh",VLOOKUP(G$4,'4. Billing Determinants'!$B$19:$O$41,6,0)/'4. Billing Determinants'!$G$41*$D31,IF($E31="Distribution Rev.",VLOOKUP(G$4,'4. Billing Determinants'!$B$19:$O$41,8,0)/'4. Billing Determinants'!$I$41*$D31, VLOOKUP(G$4,'4. Billing Determinants'!$B$19:$O$41,3,0)/'4. Billing Determinants'!$D$41*$D31))))),0)</f>
        <v>0</v>
      </c>
      <c r="H31" s="74">
        <f>IFERROR(IF(H$4="",0,IF($E31="kWh",VLOOKUP(H$4,'4. Billing Determinants'!$B$19:$O$41,4,0)/'4. Billing Determinants'!$E$41*$D31,IF($E31="kW",VLOOKUP(H$4,'4. Billing Determinants'!$B$19:$O$41,5,0)/'4. Billing Determinants'!$F$41*$D31,IF($E31="Non-RPP kWh",VLOOKUP(H$4,'4. Billing Determinants'!$B$19:$O$41,6,0)/'4. Billing Determinants'!$G$41*$D31,IF($E31="Distribution Rev.",VLOOKUP(H$4,'4. Billing Determinants'!$B$19:$O$41,8,0)/'4. Billing Determinants'!$I$41*$D31, VLOOKUP(H$4,'4. Billing Determinants'!$B$19:$O$41,3,0)/'4. Billing Determinants'!$D$41*$D31))))),0)</f>
        <v>0</v>
      </c>
      <c r="I31" s="74">
        <f>IFERROR(IF(I$4="",0,IF($E31="kWh",VLOOKUP(I$4,'4. Billing Determinants'!$B$19:$O$41,4,0)/'4. Billing Determinants'!$E$41*$D31,IF($E31="kW",VLOOKUP(I$4,'4. Billing Determinants'!$B$19:$O$41,5,0)/'4. Billing Determinants'!$F$41*$D31,IF($E31="Non-RPP kWh",VLOOKUP(I$4,'4. Billing Determinants'!$B$19:$O$41,6,0)/'4. Billing Determinants'!$G$41*$D31,IF($E31="Distribution Rev.",VLOOKUP(I$4,'4. Billing Determinants'!$B$19:$O$41,8,0)/'4. Billing Determinants'!$I$41*$D31, VLOOKUP(I$4,'4. Billing Determinants'!$B$19:$O$41,3,0)/'4. Billing Determinants'!$D$41*$D31))))),0)</f>
        <v>0</v>
      </c>
      <c r="J31" s="74">
        <f>IFERROR(IF(J$4="",0,IF($E31="kWh",VLOOKUP(J$4,'4. Billing Determinants'!$B$19:$O$41,4,0)/'4. Billing Determinants'!$E$41*$D31,IF($E31="kW",VLOOKUP(J$4,'4. Billing Determinants'!$B$19:$O$41,5,0)/'4. Billing Determinants'!$F$41*$D31,IF($E31="Non-RPP kWh",VLOOKUP(J$4,'4. Billing Determinants'!$B$19:$O$41,6,0)/'4. Billing Determinants'!$G$41*$D31,IF($E31="Distribution Rev.",VLOOKUP(J$4,'4. Billing Determinants'!$B$19:$O$41,8,0)/'4. Billing Determinants'!$I$41*$D31, VLOOKUP(J$4,'4. Billing Determinants'!$B$19:$O$41,3,0)/'4. Billing Determinants'!$D$41*$D31))))),0)</f>
        <v>0</v>
      </c>
      <c r="K31" s="74">
        <f>IFERROR(IF(K$4="",0,IF($E31="kWh",VLOOKUP(K$4,'4. Billing Determinants'!$B$19:$O$41,4,0)/'4. Billing Determinants'!$E$41*$D31,IF($E31="kW",VLOOKUP(K$4,'4. Billing Determinants'!$B$19:$O$41,5,0)/'4. Billing Determinants'!$F$41*$D31,IF($E31="Non-RPP kWh",VLOOKUP(K$4,'4. Billing Determinants'!$B$19:$O$41,6,0)/'4. Billing Determinants'!$G$41*$D31,IF($E31="Distribution Rev.",VLOOKUP(K$4,'4. Billing Determinants'!$B$19:$O$41,8,0)/'4. Billing Determinants'!$I$41*$D31, VLOOKUP(K$4,'4. Billing Determinants'!$B$19:$O$41,3,0)/'4. Billing Determinants'!$D$41*$D31))))),0)</f>
        <v>0</v>
      </c>
      <c r="L31" s="74">
        <f>IFERROR(IF(L$4="",0,IF($E31="kWh",VLOOKUP(L$4,'4. Billing Determinants'!$B$19:$O$41,4,0)/'4. Billing Determinants'!$E$41*$D31,IF($E31="kW",VLOOKUP(L$4,'4. Billing Determinants'!$B$19:$O$41,5,0)/'4. Billing Determinants'!$F$41*$D31,IF($E31="Non-RPP kWh",VLOOKUP(L$4,'4. Billing Determinants'!$B$19:$O$41,6,0)/'4. Billing Determinants'!$G$41*$D31,IF($E31="Distribution Rev.",VLOOKUP(L$4,'4. Billing Determinants'!$B$19:$O$41,8,0)/'4. Billing Determinants'!$I$41*$D31, VLOOKUP(L$4,'4. Billing Determinants'!$B$19:$O$41,3,0)/'4. Billing Determinants'!$D$41*$D31))))),0)</f>
        <v>0</v>
      </c>
      <c r="M31" s="74">
        <f>IFERROR(IF(M$4="",0,IF($E31="kWh",VLOOKUP(M$4,'4. Billing Determinants'!$B$19:$O$41,4,0)/'4. Billing Determinants'!$E$41*$D31,IF($E31="kW",VLOOKUP(M$4,'4. Billing Determinants'!$B$19:$O$41,5,0)/'4. Billing Determinants'!$F$41*$D31,IF($E31="Non-RPP kWh",VLOOKUP(M$4,'4. Billing Determinants'!$B$19:$O$41,6,0)/'4. Billing Determinants'!$G$41*$D31,IF($E31="Distribution Rev.",VLOOKUP(M$4,'4. Billing Determinants'!$B$19:$O$41,8,0)/'4. Billing Determinants'!$I$41*$D31, VLOOKUP(M$4,'4. Billing Determinants'!$B$19:$O$41,3,0)/'4. Billing Determinants'!$D$41*$D31))))),0)</f>
        <v>0</v>
      </c>
      <c r="N31" s="74">
        <f>IFERROR(IF(N$4="",0,IF($E31="kWh",VLOOKUP(N$4,'4. Billing Determinants'!$B$19:$O$41,4,0)/'4. Billing Determinants'!$E$41*$D31,IF($E31="kW",VLOOKUP(N$4,'4. Billing Determinants'!$B$19:$O$41,5,0)/'4. Billing Determinants'!$F$41*$D31,IF($E31="Non-RPP kWh",VLOOKUP(N$4,'4. Billing Determinants'!$B$19:$O$41,6,0)/'4. Billing Determinants'!$G$41*$D31,IF($E31="Distribution Rev.",VLOOKUP(N$4,'4. Billing Determinants'!$B$19:$O$41,8,0)/'4. Billing Determinants'!$I$41*$D31, VLOOKUP(N$4,'4. Billing Determinants'!$B$19:$O$41,3,0)/'4. Billing Determinants'!$D$41*$D31))))),0)</f>
        <v>0</v>
      </c>
      <c r="O31" s="74">
        <f>IFERROR(IF(O$4="",0,IF($E31="kWh",VLOOKUP(O$4,'4. Billing Determinants'!$B$19:$O$41,4,0)/'4. Billing Determinants'!$E$41*$D31,IF($E31="kW",VLOOKUP(O$4,'4. Billing Determinants'!$B$19:$O$41,5,0)/'4. Billing Determinants'!$F$41*$D31,IF($E31="Non-RPP kWh",VLOOKUP(O$4,'4. Billing Determinants'!$B$19:$O$41,6,0)/'4. Billing Determinants'!$G$41*$D31,IF($E31="Distribution Rev.",VLOOKUP(O$4,'4. Billing Determinants'!$B$19:$O$41,8,0)/'4. Billing Determinants'!$I$41*$D31, VLOOKUP(O$4,'4. Billing Determinants'!$B$19:$O$41,3,0)/'4. Billing Determinants'!$D$41*$D31))))),0)</f>
        <v>0</v>
      </c>
      <c r="P31" s="74">
        <f>IFERROR(IF(P$4="",0,IF($E31="kWh",VLOOKUP(P$4,'4. Billing Determinants'!$B$19:$O$41,4,0)/'4. Billing Determinants'!$E$41*$D31,IF($E31="kW",VLOOKUP(P$4,'4. Billing Determinants'!$B$19:$O$41,5,0)/'4. Billing Determinants'!$F$41*$D31,IF($E31="Non-RPP kWh",VLOOKUP(P$4,'4. Billing Determinants'!$B$19:$O$41,6,0)/'4. Billing Determinants'!$G$41*$D31,IF($E31="Distribution Rev.",VLOOKUP(P$4,'4. Billing Determinants'!$B$19:$O$41,8,0)/'4. Billing Determinants'!$I$41*$D31, VLOOKUP(P$4,'4. Billing Determinants'!$B$19:$O$41,3,0)/'4. Billing Determinants'!$D$41*$D31))))),0)</f>
        <v>0</v>
      </c>
      <c r="Q31" s="74">
        <f>IFERROR(IF(Q$4="",0,IF($E31="kWh",VLOOKUP(Q$4,'4. Billing Determinants'!$B$19:$O$41,4,0)/'4. Billing Determinants'!$E$41*$D31,IF($E31="kW",VLOOKUP(Q$4,'4. Billing Determinants'!$B$19:$O$41,5,0)/'4. Billing Determinants'!$F$41*$D31,IF($E31="Non-RPP kWh",VLOOKUP(Q$4,'4. Billing Determinants'!$B$19:$O$41,6,0)/'4. Billing Determinants'!$G$41*$D31,IF($E31="Distribution Rev.",VLOOKUP(Q$4,'4. Billing Determinants'!$B$19:$O$41,8,0)/'4. Billing Determinants'!$I$41*$D31, VLOOKUP(Q$4,'4. Billing Determinants'!$B$19:$O$41,3,0)/'4. Billing Determinants'!$D$41*$D31))))),0)</f>
        <v>0</v>
      </c>
      <c r="R31" s="74">
        <f>IFERROR(IF(R$4="",0,IF($E31="kWh",VLOOKUP(R$4,'4. Billing Determinants'!$B$19:$O$41,4,0)/'4. Billing Determinants'!$E$41*$D31,IF($E31="kW",VLOOKUP(R$4,'4. Billing Determinants'!$B$19:$O$41,5,0)/'4. Billing Determinants'!$F$41*$D31,IF($E31="Non-RPP kWh",VLOOKUP(R$4,'4. Billing Determinants'!$B$19:$O$41,6,0)/'4. Billing Determinants'!$G$41*$D31,IF($E31="Distribution Rev.",VLOOKUP(R$4,'4. Billing Determinants'!$B$19:$O$41,8,0)/'4. Billing Determinants'!$I$41*$D31, VLOOKUP(R$4,'4. Billing Determinants'!$B$19:$O$41,3,0)/'4. Billing Determinants'!$D$41*$D31))))),0)</f>
        <v>0</v>
      </c>
      <c r="S31" s="74">
        <f>IFERROR(IF(S$4="",0,IF($E31="kWh",VLOOKUP(S$4,'4. Billing Determinants'!$B$19:$O$41,4,0)/'4. Billing Determinants'!$E$41*$D31,IF($E31="kW",VLOOKUP(S$4,'4. Billing Determinants'!$B$19:$O$41,5,0)/'4. Billing Determinants'!$F$41*$D31,IF($E31="Non-RPP kWh",VLOOKUP(S$4,'4. Billing Determinants'!$B$19:$O$41,6,0)/'4. Billing Determinants'!$G$41*$D31,IF($E31="Distribution Rev.",VLOOKUP(S$4,'4. Billing Determinants'!$B$19:$O$41,8,0)/'4. Billing Determinants'!$I$41*$D31, VLOOKUP(S$4,'4. Billing Determinants'!$B$19:$O$41,3,0)/'4. Billing Determinants'!$D$41*$D31))))),0)</f>
        <v>0</v>
      </c>
      <c r="T31" s="74">
        <f>IFERROR(IF(T$4="",0,IF($E31="kWh",VLOOKUP(T$4,'4. Billing Determinants'!$B$19:$O$41,4,0)/'4. Billing Determinants'!$E$41*$D31,IF($E31="kW",VLOOKUP(T$4,'4. Billing Determinants'!$B$19:$O$41,5,0)/'4. Billing Determinants'!$F$41*$D31,IF($E31="Non-RPP kWh",VLOOKUP(T$4,'4. Billing Determinants'!$B$19:$O$41,6,0)/'4. Billing Determinants'!$G$41*$D31,IF($E31="Distribution Rev.",VLOOKUP(T$4,'4. Billing Determinants'!$B$19:$O$41,8,0)/'4. Billing Determinants'!$I$41*$D31, VLOOKUP(T$4,'4. Billing Determinants'!$B$19:$O$41,3,0)/'4. Billing Determinants'!$D$41*$D31))))),0)</f>
        <v>0</v>
      </c>
      <c r="U31" s="74">
        <f>IFERROR(IF(U$4="",0,IF($E31="kWh",VLOOKUP(U$4,'4. Billing Determinants'!$B$19:$O$41,4,0)/'4. Billing Determinants'!$E$41*$D31,IF($E31="kW",VLOOKUP(U$4,'4. Billing Determinants'!$B$19:$O$41,5,0)/'4. Billing Determinants'!$F$41*$D31,IF($E31="Non-RPP kWh",VLOOKUP(U$4,'4. Billing Determinants'!$B$19:$O$41,6,0)/'4. Billing Determinants'!$G$41*$D31,IF($E31="Distribution Rev.",VLOOKUP(U$4,'4. Billing Determinants'!$B$19:$O$41,8,0)/'4. Billing Determinants'!$I$41*$D31, VLOOKUP(U$4,'4. Billing Determinants'!$B$19:$O$41,3,0)/'4. Billing Determinants'!$D$41*$D31))))),0)</f>
        <v>0</v>
      </c>
      <c r="V31" s="74">
        <f>IFERROR(IF(V$4="",0,IF($E31="kWh",VLOOKUP(V$4,'4. Billing Determinants'!$B$19:$O$41,4,0)/'4. Billing Determinants'!$E$41*$D31,IF($E31="kW",VLOOKUP(V$4,'4. Billing Determinants'!$B$19:$O$41,5,0)/'4. Billing Determinants'!$F$41*$D31,IF($E31="Non-RPP kWh",VLOOKUP(V$4,'4. Billing Determinants'!$B$19:$O$41,6,0)/'4. Billing Determinants'!$G$41*$D31,IF($E31="Distribution Rev.",VLOOKUP(V$4,'4. Billing Determinants'!$B$19:$O$41,8,0)/'4. Billing Determinants'!$I$41*$D31, VLOOKUP(V$4,'4. Billing Determinants'!$B$19:$O$41,3,0)/'4. Billing Determinants'!$D$41*$D31))))),0)</f>
        <v>0</v>
      </c>
      <c r="W31" s="74">
        <f>IFERROR(IF(W$4="",0,IF($E31="kWh",VLOOKUP(W$4,'4. Billing Determinants'!$B$19:$O$41,4,0)/'4. Billing Determinants'!$E$41*$D31,IF($E31="kW",VLOOKUP(W$4,'4. Billing Determinants'!$B$19:$O$41,5,0)/'4. Billing Determinants'!$F$41*$D31,IF($E31="Non-RPP kWh",VLOOKUP(W$4,'4. Billing Determinants'!$B$19:$O$41,6,0)/'4. Billing Determinants'!$G$41*$D31,IF($E31="Distribution Rev.",VLOOKUP(W$4,'4. Billing Determinants'!$B$19:$O$41,8,0)/'4. Billing Determinants'!$I$41*$D31, VLOOKUP(W$4,'4. Billing Determinants'!$B$19:$O$41,3,0)/'4. Billing Determinants'!$D$41*$D31))))),0)</f>
        <v>0</v>
      </c>
      <c r="X31" s="74">
        <f>IFERROR(IF(X$4="",0,IF($E31="kWh",VLOOKUP(X$4,'4. Billing Determinants'!$B$19:$O$41,4,0)/'4. Billing Determinants'!$E$41*$D31,IF($E31="kW",VLOOKUP(X$4,'4. Billing Determinants'!$B$19:$O$41,5,0)/'4. Billing Determinants'!$F$41*$D31,IF($E31="Non-RPP kWh",VLOOKUP(X$4,'4. Billing Determinants'!$B$19:$O$41,6,0)/'4. Billing Determinants'!$G$41*$D31,IF($E31="Distribution Rev.",VLOOKUP(X$4,'4. Billing Determinants'!$B$19:$O$41,8,0)/'4. Billing Determinants'!$I$41*$D31, VLOOKUP(X$4,'4. Billing Determinants'!$B$19:$O$41,3,0)/'4. Billing Determinants'!$D$41*$D31))))),0)</f>
        <v>0</v>
      </c>
      <c r="Y31" s="74">
        <f>IFERROR(IF(Y$4="",0,IF($E31="kWh",VLOOKUP(Y$4,'4. Billing Determinants'!$B$19:$O$41,4,0)/'4. Billing Determinants'!$E$41*$D31,IF($E31="kW",VLOOKUP(Y$4,'4. Billing Determinants'!$B$19:$O$41,5,0)/'4. Billing Determinants'!$F$41*$D31,IF($E31="Non-RPP kWh",VLOOKUP(Y$4,'4. Billing Determinants'!$B$19:$O$41,6,0)/'4. Billing Determinants'!$G$41*$D31,IF($E31="Distribution Rev.",VLOOKUP(Y$4,'4. Billing Determinants'!$B$19:$O$41,8,0)/'4. Billing Determinants'!$I$41*$D31, VLOOKUP(Y$4,'4. Billing Determinants'!$B$19:$O$41,3,0)/'4. Billing Determinants'!$D$41*$D31))))),0)</f>
        <v>0</v>
      </c>
    </row>
    <row r="32" spans="2:25">
      <c r="B32" s="72" t="s">
        <v>39</v>
      </c>
      <c r="C32" s="73">
        <v>1536</v>
      </c>
      <c r="D32" s="74">
        <f>'2. 2013 Continuity Schedule'!CP55</f>
        <v>0</v>
      </c>
      <c r="E32" s="143"/>
      <c r="F32" s="74">
        <f>IFERROR(IF(F$4="",0,IF($E32="kWh",VLOOKUP(F$4,'4. Billing Determinants'!$B$19:$O$41,4,0)/'4. Billing Determinants'!$E$41*$D32,IF($E32="kW",VLOOKUP(F$4,'4. Billing Determinants'!$B$19:$O$41,5,0)/'4. Billing Determinants'!$F$41*$D32,IF($E32="Non-RPP kWh",VLOOKUP(F$4,'4. Billing Determinants'!$B$19:$O$41,6,0)/'4. Billing Determinants'!$G$41*$D32,IF($E32="Distribution Rev.",VLOOKUP(F$4,'4. Billing Determinants'!$B$19:$O$41,8,0)/'4. Billing Determinants'!$I$41*$D32, VLOOKUP(F$4,'4. Billing Determinants'!$B$19:$O$41,3,0)/'4. Billing Determinants'!$D$41*$D32))))),0)</f>
        <v>0</v>
      </c>
      <c r="G32" s="74">
        <f>IFERROR(IF(G$4="",0,IF($E32="kWh",VLOOKUP(G$4,'4. Billing Determinants'!$B$19:$O$41,4,0)/'4. Billing Determinants'!$E$41*$D32,IF($E32="kW",VLOOKUP(G$4,'4. Billing Determinants'!$B$19:$O$41,5,0)/'4. Billing Determinants'!$F$41*$D32,IF($E32="Non-RPP kWh",VLOOKUP(G$4,'4. Billing Determinants'!$B$19:$O$41,6,0)/'4. Billing Determinants'!$G$41*$D32,IF($E32="Distribution Rev.",VLOOKUP(G$4,'4. Billing Determinants'!$B$19:$O$41,8,0)/'4. Billing Determinants'!$I$41*$D32, VLOOKUP(G$4,'4. Billing Determinants'!$B$19:$O$41,3,0)/'4. Billing Determinants'!$D$41*$D32))))),0)</f>
        <v>0</v>
      </c>
      <c r="H32" s="74">
        <f>IFERROR(IF(H$4="",0,IF($E32="kWh",VLOOKUP(H$4,'4. Billing Determinants'!$B$19:$O$41,4,0)/'4. Billing Determinants'!$E$41*$D32,IF($E32="kW",VLOOKUP(H$4,'4. Billing Determinants'!$B$19:$O$41,5,0)/'4. Billing Determinants'!$F$41*$D32,IF($E32="Non-RPP kWh",VLOOKUP(H$4,'4. Billing Determinants'!$B$19:$O$41,6,0)/'4. Billing Determinants'!$G$41*$D32,IF($E32="Distribution Rev.",VLOOKUP(H$4,'4. Billing Determinants'!$B$19:$O$41,8,0)/'4. Billing Determinants'!$I$41*$D32, VLOOKUP(H$4,'4. Billing Determinants'!$B$19:$O$41,3,0)/'4. Billing Determinants'!$D$41*$D32))))),0)</f>
        <v>0</v>
      </c>
      <c r="I32" s="74">
        <f>IFERROR(IF(I$4="",0,IF($E32="kWh",VLOOKUP(I$4,'4. Billing Determinants'!$B$19:$O$41,4,0)/'4. Billing Determinants'!$E$41*$D32,IF($E32="kW",VLOOKUP(I$4,'4. Billing Determinants'!$B$19:$O$41,5,0)/'4. Billing Determinants'!$F$41*$D32,IF($E32="Non-RPP kWh",VLOOKUP(I$4,'4. Billing Determinants'!$B$19:$O$41,6,0)/'4. Billing Determinants'!$G$41*$D32,IF($E32="Distribution Rev.",VLOOKUP(I$4,'4. Billing Determinants'!$B$19:$O$41,8,0)/'4. Billing Determinants'!$I$41*$D32, VLOOKUP(I$4,'4. Billing Determinants'!$B$19:$O$41,3,0)/'4. Billing Determinants'!$D$41*$D32))))),0)</f>
        <v>0</v>
      </c>
      <c r="J32" s="74">
        <f>IFERROR(IF(J$4="",0,IF($E32="kWh",VLOOKUP(J$4,'4. Billing Determinants'!$B$19:$O$41,4,0)/'4. Billing Determinants'!$E$41*$D32,IF($E32="kW",VLOOKUP(J$4,'4. Billing Determinants'!$B$19:$O$41,5,0)/'4. Billing Determinants'!$F$41*$D32,IF($E32="Non-RPP kWh",VLOOKUP(J$4,'4. Billing Determinants'!$B$19:$O$41,6,0)/'4. Billing Determinants'!$G$41*$D32,IF($E32="Distribution Rev.",VLOOKUP(J$4,'4. Billing Determinants'!$B$19:$O$41,8,0)/'4. Billing Determinants'!$I$41*$D32, VLOOKUP(J$4,'4. Billing Determinants'!$B$19:$O$41,3,0)/'4. Billing Determinants'!$D$41*$D32))))),0)</f>
        <v>0</v>
      </c>
      <c r="K32" s="74">
        <f>IFERROR(IF(K$4="",0,IF($E32="kWh",VLOOKUP(K$4,'4. Billing Determinants'!$B$19:$O$41,4,0)/'4. Billing Determinants'!$E$41*$D32,IF($E32="kW",VLOOKUP(K$4,'4. Billing Determinants'!$B$19:$O$41,5,0)/'4. Billing Determinants'!$F$41*$D32,IF($E32="Non-RPP kWh",VLOOKUP(K$4,'4. Billing Determinants'!$B$19:$O$41,6,0)/'4. Billing Determinants'!$G$41*$D32,IF($E32="Distribution Rev.",VLOOKUP(K$4,'4. Billing Determinants'!$B$19:$O$41,8,0)/'4. Billing Determinants'!$I$41*$D32, VLOOKUP(K$4,'4. Billing Determinants'!$B$19:$O$41,3,0)/'4. Billing Determinants'!$D$41*$D32))))),0)</f>
        <v>0</v>
      </c>
      <c r="L32" s="74">
        <f>IFERROR(IF(L$4="",0,IF($E32="kWh",VLOOKUP(L$4,'4. Billing Determinants'!$B$19:$O$41,4,0)/'4. Billing Determinants'!$E$41*$D32,IF($E32="kW",VLOOKUP(L$4,'4. Billing Determinants'!$B$19:$O$41,5,0)/'4. Billing Determinants'!$F$41*$D32,IF($E32="Non-RPP kWh",VLOOKUP(L$4,'4. Billing Determinants'!$B$19:$O$41,6,0)/'4. Billing Determinants'!$G$41*$D32,IF($E32="Distribution Rev.",VLOOKUP(L$4,'4. Billing Determinants'!$B$19:$O$41,8,0)/'4. Billing Determinants'!$I$41*$D32, VLOOKUP(L$4,'4. Billing Determinants'!$B$19:$O$41,3,0)/'4. Billing Determinants'!$D$41*$D32))))),0)</f>
        <v>0</v>
      </c>
      <c r="M32" s="74">
        <f>IFERROR(IF(M$4="",0,IF($E32="kWh",VLOOKUP(M$4,'4. Billing Determinants'!$B$19:$O$41,4,0)/'4. Billing Determinants'!$E$41*$D32,IF($E32="kW",VLOOKUP(M$4,'4. Billing Determinants'!$B$19:$O$41,5,0)/'4. Billing Determinants'!$F$41*$D32,IF($E32="Non-RPP kWh",VLOOKUP(M$4,'4. Billing Determinants'!$B$19:$O$41,6,0)/'4. Billing Determinants'!$G$41*$D32,IF($E32="Distribution Rev.",VLOOKUP(M$4,'4. Billing Determinants'!$B$19:$O$41,8,0)/'4. Billing Determinants'!$I$41*$D32, VLOOKUP(M$4,'4. Billing Determinants'!$B$19:$O$41,3,0)/'4. Billing Determinants'!$D$41*$D32))))),0)</f>
        <v>0</v>
      </c>
      <c r="N32" s="74">
        <f>IFERROR(IF(N$4="",0,IF($E32="kWh",VLOOKUP(N$4,'4. Billing Determinants'!$B$19:$O$41,4,0)/'4. Billing Determinants'!$E$41*$D32,IF($E32="kW",VLOOKUP(N$4,'4. Billing Determinants'!$B$19:$O$41,5,0)/'4. Billing Determinants'!$F$41*$D32,IF($E32="Non-RPP kWh",VLOOKUP(N$4,'4. Billing Determinants'!$B$19:$O$41,6,0)/'4. Billing Determinants'!$G$41*$D32,IF($E32="Distribution Rev.",VLOOKUP(N$4,'4. Billing Determinants'!$B$19:$O$41,8,0)/'4. Billing Determinants'!$I$41*$D32, VLOOKUP(N$4,'4. Billing Determinants'!$B$19:$O$41,3,0)/'4. Billing Determinants'!$D$41*$D32))))),0)</f>
        <v>0</v>
      </c>
      <c r="O32" s="74">
        <f>IFERROR(IF(O$4="",0,IF($E32="kWh",VLOOKUP(O$4,'4. Billing Determinants'!$B$19:$O$41,4,0)/'4. Billing Determinants'!$E$41*$D32,IF($E32="kW",VLOOKUP(O$4,'4. Billing Determinants'!$B$19:$O$41,5,0)/'4. Billing Determinants'!$F$41*$D32,IF($E32="Non-RPP kWh",VLOOKUP(O$4,'4. Billing Determinants'!$B$19:$O$41,6,0)/'4. Billing Determinants'!$G$41*$D32,IF($E32="Distribution Rev.",VLOOKUP(O$4,'4. Billing Determinants'!$B$19:$O$41,8,0)/'4. Billing Determinants'!$I$41*$D32, VLOOKUP(O$4,'4. Billing Determinants'!$B$19:$O$41,3,0)/'4. Billing Determinants'!$D$41*$D32))))),0)</f>
        <v>0</v>
      </c>
      <c r="P32" s="74">
        <f>IFERROR(IF(P$4="",0,IF($E32="kWh",VLOOKUP(P$4,'4. Billing Determinants'!$B$19:$O$41,4,0)/'4. Billing Determinants'!$E$41*$D32,IF($E32="kW",VLOOKUP(P$4,'4. Billing Determinants'!$B$19:$O$41,5,0)/'4. Billing Determinants'!$F$41*$D32,IF($E32="Non-RPP kWh",VLOOKUP(P$4,'4. Billing Determinants'!$B$19:$O$41,6,0)/'4. Billing Determinants'!$G$41*$D32,IF($E32="Distribution Rev.",VLOOKUP(P$4,'4. Billing Determinants'!$B$19:$O$41,8,0)/'4. Billing Determinants'!$I$41*$D32, VLOOKUP(P$4,'4. Billing Determinants'!$B$19:$O$41,3,0)/'4. Billing Determinants'!$D$41*$D32))))),0)</f>
        <v>0</v>
      </c>
      <c r="Q32" s="74">
        <f>IFERROR(IF(Q$4="",0,IF($E32="kWh",VLOOKUP(Q$4,'4. Billing Determinants'!$B$19:$O$41,4,0)/'4. Billing Determinants'!$E$41*$D32,IF($E32="kW",VLOOKUP(Q$4,'4. Billing Determinants'!$B$19:$O$41,5,0)/'4. Billing Determinants'!$F$41*$D32,IF($E32="Non-RPP kWh",VLOOKUP(Q$4,'4. Billing Determinants'!$B$19:$O$41,6,0)/'4. Billing Determinants'!$G$41*$D32,IF($E32="Distribution Rev.",VLOOKUP(Q$4,'4. Billing Determinants'!$B$19:$O$41,8,0)/'4. Billing Determinants'!$I$41*$D32, VLOOKUP(Q$4,'4. Billing Determinants'!$B$19:$O$41,3,0)/'4. Billing Determinants'!$D$41*$D32))))),0)</f>
        <v>0</v>
      </c>
      <c r="R32" s="74">
        <f>IFERROR(IF(R$4="",0,IF($E32="kWh",VLOOKUP(R$4,'4. Billing Determinants'!$B$19:$O$41,4,0)/'4. Billing Determinants'!$E$41*$D32,IF($E32="kW",VLOOKUP(R$4,'4. Billing Determinants'!$B$19:$O$41,5,0)/'4. Billing Determinants'!$F$41*$D32,IF($E32="Non-RPP kWh",VLOOKUP(R$4,'4. Billing Determinants'!$B$19:$O$41,6,0)/'4. Billing Determinants'!$G$41*$D32,IF($E32="Distribution Rev.",VLOOKUP(R$4,'4. Billing Determinants'!$B$19:$O$41,8,0)/'4. Billing Determinants'!$I$41*$D32, VLOOKUP(R$4,'4. Billing Determinants'!$B$19:$O$41,3,0)/'4. Billing Determinants'!$D$41*$D32))))),0)</f>
        <v>0</v>
      </c>
      <c r="S32" s="74">
        <f>IFERROR(IF(S$4="",0,IF($E32="kWh",VLOOKUP(S$4,'4. Billing Determinants'!$B$19:$O$41,4,0)/'4. Billing Determinants'!$E$41*$D32,IF($E32="kW",VLOOKUP(S$4,'4. Billing Determinants'!$B$19:$O$41,5,0)/'4. Billing Determinants'!$F$41*$D32,IF($E32="Non-RPP kWh",VLOOKUP(S$4,'4. Billing Determinants'!$B$19:$O$41,6,0)/'4. Billing Determinants'!$G$41*$D32,IF($E32="Distribution Rev.",VLOOKUP(S$4,'4. Billing Determinants'!$B$19:$O$41,8,0)/'4. Billing Determinants'!$I$41*$D32, VLOOKUP(S$4,'4. Billing Determinants'!$B$19:$O$41,3,0)/'4. Billing Determinants'!$D$41*$D32))))),0)</f>
        <v>0</v>
      </c>
      <c r="T32" s="74">
        <f>IFERROR(IF(T$4="",0,IF($E32="kWh",VLOOKUP(T$4,'4. Billing Determinants'!$B$19:$O$41,4,0)/'4. Billing Determinants'!$E$41*$D32,IF($E32="kW",VLOOKUP(T$4,'4. Billing Determinants'!$B$19:$O$41,5,0)/'4. Billing Determinants'!$F$41*$D32,IF($E32="Non-RPP kWh",VLOOKUP(T$4,'4. Billing Determinants'!$B$19:$O$41,6,0)/'4. Billing Determinants'!$G$41*$D32,IF($E32="Distribution Rev.",VLOOKUP(T$4,'4. Billing Determinants'!$B$19:$O$41,8,0)/'4. Billing Determinants'!$I$41*$D32, VLOOKUP(T$4,'4. Billing Determinants'!$B$19:$O$41,3,0)/'4. Billing Determinants'!$D$41*$D32))))),0)</f>
        <v>0</v>
      </c>
      <c r="U32" s="74">
        <f>IFERROR(IF(U$4="",0,IF($E32="kWh",VLOOKUP(U$4,'4. Billing Determinants'!$B$19:$O$41,4,0)/'4. Billing Determinants'!$E$41*$D32,IF($E32="kW",VLOOKUP(U$4,'4. Billing Determinants'!$B$19:$O$41,5,0)/'4. Billing Determinants'!$F$41*$D32,IF($E32="Non-RPP kWh",VLOOKUP(U$4,'4. Billing Determinants'!$B$19:$O$41,6,0)/'4. Billing Determinants'!$G$41*$D32,IF($E32="Distribution Rev.",VLOOKUP(U$4,'4. Billing Determinants'!$B$19:$O$41,8,0)/'4. Billing Determinants'!$I$41*$D32, VLOOKUP(U$4,'4. Billing Determinants'!$B$19:$O$41,3,0)/'4. Billing Determinants'!$D$41*$D32))))),0)</f>
        <v>0</v>
      </c>
      <c r="V32" s="74">
        <f>IFERROR(IF(V$4="",0,IF($E32="kWh",VLOOKUP(V$4,'4. Billing Determinants'!$B$19:$O$41,4,0)/'4. Billing Determinants'!$E$41*$D32,IF($E32="kW",VLOOKUP(V$4,'4. Billing Determinants'!$B$19:$O$41,5,0)/'4. Billing Determinants'!$F$41*$D32,IF($E32="Non-RPP kWh",VLOOKUP(V$4,'4. Billing Determinants'!$B$19:$O$41,6,0)/'4. Billing Determinants'!$G$41*$D32,IF($E32="Distribution Rev.",VLOOKUP(V$4,'4. Billing Determinants'!$B$19:$O$41,8,0)/'4. Billing Determinants'!$I$41*$D32, VLOOKUP(V$4,'4. Billing Determinants'!$B$19:$O$41,3,0)/'4. Billing Determinants'!$D$41*$D32))))),0)</f>
        <v>0</v>
      </c>
      <c r="W32" s="74">
        <f>IFERROR(IF(W$4="",0,IF($E32="kWh",VLOOKUP(W$4,'4. Billing Determinants'!$B$19:$O$41,4,0)/'4. Billing Determinants'!$E$41*$D32,IF($E32="kW",VLOOKUP(W$4,'4. Billing Determinants'!$B$19:$O$41,5,0)/'4. Billing Determinants'!$F$41*$D32,IF($E32="Non-RPP kWh",VLOOKUP(W$4,'4. Billing Determinants'!$B$19:$O$41,6,0)/'4. Billing Determinants'!$G$41*$D32,IF($E32="Distribution Rev.",VLOOKUP(W$4,'4. Billing Determinants'!$B$19:$O$41,8,0)/'4. Billing Determinants'!$I$41*$D32, VLOOKUP(W$4,'4. Billing Determinants'!$B$19:$O$41,3,0)/'4. Billing Determinants'!$D$41*$D32))))),0)</f>
        <v>0</v>
      </c>
      <c r="X32" s="74">
        <f>IFERROR(IF(X$4="",0,IF($E32="kWh",VLOOKUP(X$4,'4. Billing Determinants'!$B$19:$O$41,4,0)/'4. Billing Determinants'!$E$41*$D32,IF($E32="kW",VLOOKUP(X$4,'4. Billing Determinants'!$B$19:$O$41,5,0)/'4. Billing Determinants'!$F$41*$D32,IF($E32="Non-RPP kWh",VLOOKUP(X$4,'4. Billing Determinants'!$B$19:$O$41,6,0)/'4. Billing Determinants'!$G$41*$D32,IF($E32="Distribution Rev.",VLOOKUP(X$4,'4. Billing Determinants'!$B$19:$O$41,8,0)/'4. Billing Determinants'!$I$41*$D32, VLOOKUP(X$4,'4. Billing Determinants'!$B$19:$O$41,3,0)/'4. Billing Determinants'!$D$41*$D32))))),0)</f>
        <v>0</v>
      </c>
      <c r="Y32" s="74">
        <f>IFERROR(IF(Y$4="",0,IF($E32="kWh",VLOOKUP(Y$4,'4. Billing Determinants'!$B$19:$O$41,4,0)/'4. Billing Determinants'!$E$41*$D32,IF($E32="kW",VLOOKUP(Y$4,'4. Billing Determinants'!$B$19:$O$41,5,0)/'4. Billing Determinants'!$F$41*$D32,IF($E32="Non-RPP kWh",VLOOKUP(Y$4,'4. Billing Determinants'!$B$19:$O$41,6,0)/'4. Billing Determinants'!$G$41*$D32,IF($E32="Distribution Rev.",VLOOKUP(Y$4,'4. Billing Determinants'!$B$19:$O$41,8,0)/'4. Billing Determinants'!$I$41*$D32, VLOOKUP(Y$4,'4. Billing Determinants'!$B$19:$O$41,3,0)/'4. Billing Determinants'!$D$41*$D32))))),0)</f>
        <v>0</v>
      </c>
    </row>
    <row r="33" spans="1:25">
      <c r="B33" s="72" t="s">
        <v>5</v>
      </c>
      <c r="C33" s="73">
        <v>1548</v>
      </c>
      <c r="D33" s="74">
        <f>'2. 2013 Continuity Schedule'!CP56</f>
        <v>0</v>
      </c>
      <c r="E33" s="143"/>
      <c r="F33" s="74">
        <f>IFERROR(IF(F$4="",0,IF($E33="kWh",VLOOKUP(F$4,'4. Billing Determinants'!$B$19:$O$41,4,0)/'4. Billing Determinants'!$E$41*$D33,IF($E33="kW",VLOOKUP(F$4,'4. Billing Determinants'!$B$19:$O$41,5,0)/'4. Billing Determinants'!$F$41*$D33,IF($E33="Non-RPP kWh",VLOOKUP(F$4,'4. Billing Determinants'!$B$19:$O$41,6,0)/'4. Billing Determinants'!$G$41*$D33,IF($E33="Distribution Rev.",VLOOKUP(F$4,'4. Billing Determinants'!$B$19:$O$41,8,0)/'4. Billing Determinants'!$I$41*$D33, VLOOKUP(F$4,'4. Billing Determinants'!$B$19:$O$41,3,0)/'4. Billing Determinants'!$D$41*$D33))))),0)</f>
        <v>0</v>
      </c>
      <c r="G33" s="74">
        <f>IFERROR(IF(G$4="",0,IF($E33="kWh",VLOOKUP(G$4,'4. Billing Determinants'!$B$19:$O$41,4,0)/'4. Billing Determinants'!$E$41*$D33,IF($E33="kW",VLOOKUP(G$4,'4. Billing Determinants'!$B$19:$O$41,5,0)/'4. Billing Determinants'!$F$41*$D33,IF($E33="Non-RPP kWh",VLOOKUP(G$4,'4. Billing Determinants'!$B$19:$O$41,6,0)/'4. Billing Determinants'!$G$41*$D33,IF($E33="Distribution Rev.",VLOOKUP(G$4,'4. Billing Determinants'!$B$19:$O$41,8,0)/'4. Billing Determinants'!$I$41*$D33, VLOOKUP(G$4,'4. Billing Determinants'!$B$19:$O$41,3,0)/'4. Billing Determinants'!$D$41*$D33))))),0)</f>
        <v>0</v>
      </c>
      <c r="H33" s="74">
        <f>IFERROR(IF(H$4="",0,IF($E33="kWh",VLOOKUP(H$4,'4. Billing Determinants'!$B$19:$O$41,4,0)/'4. Billing Determinants'!$E$41*$D33,IF($E33="kW",VLOOKUP(H$4,'4. Billing Determinants'!$B$19:$O$41,5,0)/'4. Billing Determinants'!$F$41*$D33,IF($E33="Non-RPP kWh",VLOOKUP(H$4,'4. Billing Determinants'!$B$19:$O$41,6,0)/'4. Billing Determinants'!$G$41*$D33,IF($E33="Distribution Rev.",VLOOKUP(H$4,'4. Billing Determinants'!$B$19:$O$41,8,0)/'4. Billing Determinants'!$I$41*$D33, VLOOKUP(H$4,'4. Billing Determinants'!$B$19:$O$41,3,0)/'4. Billing Determinants'!$D$41*$D33))))),0)</f>
        <v>0</v>
      </c>
      <c r="I33" s="74">
        <f>IFERROR(IF(I$4="",0,IF($E33="kWh",VLOOKUP(I$4,'4. Billing Determinants'!$B$19:$O$41,4,0)/'4. Billing Determinants'!$E$41*$D33,IF($E33="kW",VLOOKUP(I$4,'4. Billing Determinants'!$B$19:$O$41,5,0)/'4. Billing Determinants'!$F$41*$D33,IF($E33="Non-RPP kWh",VLOOKUP(I$4,'4. Billing Determinants'!$B$19:$O$41,6,0)/'4. Billing Determinants'!$G$41*$D33,IF($E33="Distribution Rev.",VLOOKUP(I$4,'4. Billing Determinants'!$B$19:$O$41,8,0)/'4. Billing Determinants'!$I$41*$D33, VLOOKUP(I$4,'4. Billing Determinants'!$B$19:$O$41,3,0)/'4. Billing Determinants'!$D$41*$D33))))),0)</f>
        <v>0</v>
      </c>
      <c r="J33" s="74">
        <f>IFERROR(IF(J$4="",0,IF($E33="kWh",VLOOKUP(J$4,'4. Billing Determinants'!$B$19:$O$41,4,0)/'4. Billing Determinants'!$E$41*$D33,IF($E33="kW",VLOOKUP(J$4,'4. Billing Determinants'!$B$19:$O$41,5,0)/'4. Billing Determinants'!$F$41*$D33,IF($E33="Non-RPP kWh",VLOOKUP(J$4,'4. Billing Determinants'!$B$19:$O$41,6,0)/'4. Billing Determinants'!$G$41*$D33,IF($E33="Distribution Rev.",VLOOKUP(J$4,'4. Billing Determinants'!$B$19:$O$41,8,0)/'4. Billing Determinants'!$I$41*$D33, VLOOKUP(J$4,'4. Billing Determinants'!$B$19:$O$41,3,0)/'4. Billing Determinants'!$D$41*$D33))))),0)</f>
        <v>0</v>
      </c>
      <c r="K33" s="74">
        <f>IFERROR(IF(K$4="",0,IF($E33="kWh",VLOOKUP(K$4,'4. Billing Determinants'!$B$19:$O$41,4,0)/'4. Billing Determinants'!$E$41*$D33,IF($E33="kW",VLOOKUP(K$4,'4. Billing Determinants'!$B$19:$O$41,5,0)/'4. Billing Determinants'!$F$41*$D33,IF($E33="Non-RPP kWh",VLOOKUP(K$4,'4. Billing Determinants'!$B$19:$O$41,6,0)/'4. Billing Determinants'!$G$41*$D33,IF($E33="Distribution Rev.",VLOOKUP(K$4,'4. Billing Determinants'!$B$19:$O$41,8,0)/'4. Billing Determinants'!$I$41*$D33, VLOOKUP(K$4,'4. Billing Determinants'!$B$19:$O$41,3,0)/'4. Billing Determinants'!$D$41*$D33))))),0)</f>
        <v>0</v>
      </c>
      <c r="L33" s="74">
        <f>IFERROR(IF(L$4="",0,IF($E33="kWh",VLOOKUP(L$4,'4. Billing Determinants'!$B$19:$O$41,4,0)/'4. Billing Determinants'!$E$41*$D33,IF($E33="kW",VLOOKUP(L$4,'4. Billing Determinants'!$B$19:$O$41,5,0)/'4. Billing Determinants'!$F$41*$D33,IF($E33="Non-RPP kWh",VLOOKUP(L$4,'4. Billing Determinants'!$B$19:$O$41,6,0)/'4. Billing Determinants'!$G$41*$D33,IF($E33="Distribution Rev.",VLOOKUP(L$4,'4. Billing Determinants'!$B$19:$O$41,8,0)/'4. Billing Determinants'!$I$41*$D33, VLOOKUP(L$4,'4. Billing Determinants'!$B$19:$O$41,3,0)/'4. Billing Determinants'!$D$41*$D33))))),0)</f>
        <v>0</v>
      </c>
      <c r="M33" s="74">
        <f>IFERROR(IF(M$4="",0,IF($E33="kWh",VLOOKUP(M$4,'4. Billing Determinants'!$B$19:$O$41,4,0)/'4. Billing Determinants'!$E$41*$D33,IF($E33="kW",VLOOKUP(M$4,'4. Billing Determinants'!$B$19:$O$41,5,0)/'4. Billing Determinants'!$F$41*$D33,IF($E33="Non-RPP kWh",VLOOKUP(M$4,'4. Billing Determinants'!$B$19:$O$41,6,0)/'4. Billing Determinants'!$G$41*$D33,IF($E33="Distribution Rev.",VLOOKUP(M$4,'4. Billing Determinants'!$B$19:$O$41,8,0)/'4. Billing Determinants'!$I$41*$D33, VLOOKUP(M$4,'4. Billing Determinants'!$B$19:$O$41,3,0)/'4. Billing Determinants'!$D$41*$D33))))),0)</f>
        <v>0</v>
      </c>
      <c r="N33" s="74">
        <f>IFERROR(IF(N$4="",0,IF($E33="kWh",VLOOKUP(N$4,'4. Billing Determinants'!$B$19:$O$41,4,0)/'4. Billing Determinants'!$E$41*$D33,IF($E33="kW",VLOOKUP(N$4,'4. Billing Determinants'!$B$19:$O$41,5,0)/'4. Billing Determinants'!$F$41*$D33,IF($E33="Non-RPP kWh",VLOOKUP(N$4,'4. Billing Determinants'!$B$19:$O$41,6,0)/'4. Billing Determinants'!$G$41*$D33,IF($E33="Distribution Rev.",VLOOKUP(N$4,'4. Billing Determinants'!$B$19:$O$41,8,0)/'4. Billing Determinants'!$I$41*$D33, VLOOKUP(N$4,'4. Billing Determinants'!$B$19:$O$41,3,0)/'4. Billing Determinants'!$D$41*$D33))))),0)</f>
        <v>0</v>
      </c>
      <c r="O33" s="74">
        <f>IFERROR(IF(O$4="",0,IF($E33="kWh",VLOOKUP(O$4,'4. Billing Determinants'!$B$19:$O$41,4,0)/'4. Billing Determinants'!$E$41*$D33,IF($E33="kW",VLOOKUP(O$4,'4. Billing Determinants'!$B$19:$O$41,5,0)/'4. Billing Determinants'!$F$41*$D33,IF($E33="Non-RPP kWh",VLOOKUP(O$4,'4. Billing Determinants'!$B$19:$O$41,6,0)/'4. Billing Determinants'!$G$41*$D33,IF($E33="Distribution Rev.",VLOOKUP(O$4,'4. Billing Determinants'!$B$19:$O$41,8,0)/'4. Billing Determinants'!$I$41*$D33, VLOOKUP(O$4,'4. Billing Determinants'!$B$19:$O$41,3,0)/'4. Billing Determinants'!$D$41*$D33))))),0)</f>
        <v>0</v>
      </c>
      <c r="P33" s="74">
        <f>IFERROR(IF(P$4="",0,IF($E33="kWh",VLOOKUP(P$4,'4. Billing Determinants'!$B$19:$O$41,4,0)/'4. Billing Determinants'!$E$41*$D33,IF($E33="kW",VLOOKUP(P$4,'4. Billing Determinants'!$B$19:$O$41,5,0)/'4. Billing Determinants'!$F$41*$D33,IF($E33="Non-RPP kWh",VLOOKUP(P$4,'4. Billing Determinants'!$B$19:$O$41,6,0)/'4. Billing Determinants'!$G$41*$D33,IF($E33="Distribution Rev.",VLOOKUP(P$4,'4. Billing Determinants'!$B$19:$O$41,8,0)/'4. Billing Determinants'!$I$41*$D33, VLOOKUP(P$4,'4. Billing Determinants'!$B$19:$O$41,3,0)/'4. Billing Determinants'!$D$41*$D33))))),0)</f>
        <v>0</v>
      </c>
      <c r="Q33" s="74">
        <f>IFERROR(IF(Q$4="",0,IF($E33="kWh",VLOOKUP(Q$4,'4. Billing Determinants'!$B$19:$O$41,4,0)/'4. Billing Determinants'!$E$41*$D33,IF($E33="kW",VLOOKUP(Q$4,'4. Billing Determinants'!$B$19:$O$41,5,0)/'4. Billing Determinants'!$F$41*$D33,IF($E33="Non-RPP kWh",VLOOKUP(Q$4,'4. Billing Determinants'!$B$19:$O$41,6,0)/'4. Billing Determinants'!$G$41*$D33,IF($E33="Distribution Rev.",VLOOKUP(Q$4,'4. Billing Determinants'!$B$19:$O$41,8,0)/'4. Billing Determinants'!$I$41*$D33, VLOOKUP(Q$4,'4. Billing Determinants'!$B$19:$O$41,3,0)/'4. Billing Determinants'!$D$41*$D33))))),0)</f>
        <v>0</v>
      </c>
      <c r="R33" s="74">
        <f>IFERROR(IF(R$4="",0,IF($E33="kWh",VLOOKUP(R$4,'4. Billing Determinants'!$B$19:$O$41,4,0)/'4. Billing Determinants'!$E$41*$D33,IF($E33="kW",VLOOKUP(R$4,'4. Billing Determinants'!$B$19:$O$41,5,0)/'4. Billing Determinants'!$F$41*$D33,IF($E33="Non-RPP kWh",VLOOKUP(R$4,'4. Billing Determinants'!$B$19:$O$41,6,0)/'4. Billing Determinants'!$G$41*$D33,IF($E33="Distribution Rev.",VLOOKUP(R$4,'4. Billing Determinants'!$B$19:$O$41,8,0)/'4. Billing Determinants'!$I$41*$D33, VLOOKUP(R$4,'4. Billing Determinants'!$B$19:$O$41,3,0)/'4. Billing Determinants'!$D$41*$D33))))),0)</f>
        <v>0</v>
      </c>
      <c r="S33" s="74">
        <f>IFERROR(IF(S$4="",0,IF($E33="kWh",VLOOKUP(S$4,'4. Billing Determinants'!$B$19:$O$41,4,0)/'4. Billing Determinants'!$E$41*$D33,IF($E33="kW",VLOOKUP(S$4,'4. Billing Determinants'!$B$19:$O$41,5,0)/'4. Billing Determinants'!$F$41*$D33,IF($E33="Non-RPP kWh",VLOOKUP(S$4,'4. Billing Determinants'!$B$19:$O$41,6,0)/'4. Billing Determinants'!$G$41*$D33,IF($E33="Distribution Rev.",VLOOKUP(S$4,'4. Billing Determinants'!$B$19:$O$41,8,0)/'4. Billing Determinants'!$I$41*$D33, VLOOKUP(S$4,'4. Billing Determinants'!$B$19:$O$41,3,0)/'4. Billing Determinants'!$D$41*$D33))))),0)</f>
        <v>0</v>
      </c>
      <c r="T33" s="74">
        <f>IFERROR(IF(T$4="",0,IF($E33="kWh",VLOOKUP(T$4,'4. Billing Determinants'!$B$19:$O$41,4,0)/'4. Billing Determinants'!$E$41*$D33,IF($E33="kW",VLOOKUP(T$4,'4. Billing Determinants'!$B$19:$O$41,5,0)/'4. Billing Determinants'!$F$41*$D33,IF($E33="Non-RPP kWh",VLOOKUP(T$4,'4. Billing Determinants'!$B$19:$O$41,6,0)/'4. Billing Determinants'!$G$41*$D33,IF($E33="Distribution Rev.",VLOOKUP(T$4,'4. Billing Determinants'!$B$19:$O$41,8,0)/'4. Billing Determinants'!$I$41*$D33, VLOOKUP(T$4,'4. Billing Determinants'!$B$19:$O$41,3,0)/'4. Billing Determinants'!$D$41*$D33))))),0)</f>
        <v>0</v>
      </c>
      <c r="U33" s="74">
        <f>IFERROR(IF(U$4="",0,IF($E33="kWh",VLOOKUP(U$4,'4. Billing Determinants'!$B$19:$O$41,4,0)/'4. Billing Determinants'!$E$41*$D33,IF($E33="kW",VLOOKUP(U$4,'4. Billing Determinants'!$B$19:$O$41,5,0)/'4. Billing Determinants'!$F$41*$D33,IF($E33="Non-RPP kWh",VLOOKUP(U$4,'4. Billing Determinants'!$B$19:$O$41,6,0)/'4. Billing Determinants'!$G$41*$D33,IF($E33="Distribution Rev.",VLOOKUP(U$4,'4. Billing Determinants'!$B$19:$O$41,8,0)/'4. Billing Determinants'!$I$41*$D33, VLOOKUP(U$4,'4. Billing Determinants'!$B$19:$O$41,3,0)/'4. Billing Determinants'!$D$41*$D33))))),0)</f>
        <v>0</v>
      </c>
      <c r="V33" s="74">
        <f>IFERROR(IF(V$4="",0,IF($E33="kWh",VLOOKUP(V$4,'4. Billing Determinants'!$B$19:$O$41,4,0)/'4. Billing Determinants'!$E$41*$D33,IF($E33="kW",VLOOKUP(V$4,'4. Billing Determinants'!$B$19:$O$41,5,0)/'4. Billing Determinants'!$F$41*$D33,IF($E33="Non-RPP kWh",VLOOKUP(V$4,'4. Billing Determinants'!$B$19:$O$41,6,0)/'4. Billing Determinants'!$G$41*$D33,IF($E33="Distribution Rev.",VLOOKUP(V$4,'4. Billing Determinants'!$B$19:$O$41,8,0)/'4. Billing Determinants'!$I$41*$D33, VLOOKUP(V$4,'4. Billing Determinants'!$B$19:$O$41,3,0)/'4. Billing Determinants'!$D$41*$D33))))),0)</f>
        <v>0</v>
      </c>
      <c r="W33" s="74">
        <f>IFERROR(IF(W$4="",0,IF($E33="kWh",VLOOKUP(W$4,'4. Billing Determinants'!$B$19:$O$41,4,0)/'4. Billing Determinants'!$E$41*$D33,IF($E33="kW",VLOOKUP(W$4,'4. Billing Determinants'!$B$19:$O$41,5,0)/'4. Billing Determinants'!$F$41*$D33,IF($E33="Non-RPP kWh",VLOOKUP(W$4,'4. Billing Determinants'!$B$19:$O$41,6,0)/'4. Billing Determinants'!$G$41*$D33,IF($E33="Distribution Rev.",VLOOKUP(W$4,'4. Billing Determinants'!$B$19:$O$41,8,0)/'4. Billing Determinants'!$I$41*$D33, VLOOKUP(W$4,'4. Billing Determinants'!$B$19:$O$41,3,0)/'4. Billing Determinants'!$D$41*$D33))))),0)</f>
        <v>0</v>
      </c>
      <c r="X33" s="74">
        <f>IFERROR(IF(X$4="",0,IF($E33="kWh",VLOOKUP(X$4,'4. Billing Determinants'!$B$19:$O$41,4,0)/'4. Billing Determinants'!$E$41*$D33,IF($E33="kW",VLOOKUP(X$4,'4. Billing Determinants'!$B$19:$O$41,5,0)/'4. Billing Determinants'!$F$41*$D33,IF($E33="Non-RPP kWh",VLOOKUP(X$4,'4. Billing Determinants'!$B$19:$O$41,6,0)/'4. Billing Determinants'!$G$41*$D33,IF($E33="Distribution Rev.",VLOOKUP(X$4,'4. Billing Determinants'!$B$19:$O$41,8,0)/'4. Billing Determinants'!$I$41*$D33, VLOOKUP(X$4,'4. Billing Determinants'!$B$19:$O$41,3,0)/'4. Billing Determinants'!$D$41*$D33))))),0)</f>
        <v>0</v>
      </c>
      <c r="Y33" s="74">
        <f>IFERROR(IF(Y$4="",0,IF($E33="kWh",VLOOKUP(Y$4,'4. Billing Determinants'!$B$19:$O$41,4,0)/'4. Billing Determinants'!$E$41*$D33,IF($E33="kW",VLOOKUP(Y$4,'4. Billing Determinants'!$B$19:$O$41,5,0)/'4. Billing Determinants'!$F$41*$D33,IF($E33="Non-RPP kWh",VLOOKUP(Y$4,'4. Billing Determinants'!$B$19:$O$41,6,0)/'4. Billing Determinants'!$G$41*$D33,IF($E33="Distribution Rev.",VLOOKUP(Y$4,'4. Billing Determinants'!$B$19:$O$41,8,0)/'4. Billing Determinants'!$I$41*$D33, VLOOKUP(Y$4,'4. Billing Determinants'!$B$19:$O$41,3,0)/'4. Billing Determinants'!$D$41*$D33))))),0)</f>
        <v>0</v>
      </c>
    </row>
    <row r="34" spans="1:25">
      <c r="B34" s="72" t="s">
        <v>66</v>
      </c>
      <c r="C34" s="73">
        <v>1567</v>
      </c>
      <c r="D34" s="74">
        <f>'2. 2013 Continuity Schedule'!CP57</f>
        <v>0</v>
      </c>
      <c r="E34" s="143"/>
      <c r="F34" s="74">
        <f>IFERROR(IF(F$4="",0,IF($E34="kWh",VLOOKUP(F$4,'4. Billing Determinants'!$B$19:$O$41,4,0)/'4. Billing Determinants'!$E$41*$D34,IF($E34="kW",VLOOKUP(F$4,'4. Billing Determinants'!$B$19:$O$41,5,0)/'4. Billing Determinants'!$F$41*$D34,IF($E34="Non-RPP kWh",VLOOKUP(F$4,'4. Billing Determinants'!$B$19:$O$41,6,0)/'4. Billing Determinants'!$G$41*$D34,IF($E34="Distribution Rev.",VLOOKUP(F$4,'4. Billing Determinants'!$B$19:$O$41,8,0)/'4. Billing Determinants'!$I$41*$D34, VLOOKUP(F$4,'4. Billing Determinants'!$B$19:$O$41,3,0)/'4. Billing Determinants'!$D$41*$D34))))),0)</f>
        <v>0</v>
      </c>
      <c r="G34" s="74">
        <f>IFERROR(IF(G$4="",0,IF($E34="kWh",VLOOKUP(G$4,'4. Billing Determinants'!$B$19:$O$41,4,0)/'4. Billing Determinants'!$E$41*$D34,IF($E34="kW",VLOOKUP(G$4,'4. Billing Determinants'!$B$19:$O$41,5,0)/'4. Billing Determinants'!$F$41*$D34,IF($E34="Non-RPP kWh",VLOOKUP(G$4,'4. Billing Determinants'!$B$19:$O$41,6,0)/'4. Billing Determinants'!$G$41*$D34,IF($E34="Distribution Rev.",VLOOKUP(G$4,'4. Billing Determinants'!$B$19:$O$41,8,0)/'4. Billing Determinants'!$I$41*$D34, VLOOKUP(G$4,'4. Billing Determinants'!$B$19:$O$41,3,0)/'4. Billing Determinants'!$D$41*$D34))))),0)</f>
        <v>0</v>
      </c>
      <c r="H34" s="74">
        <f>IFERROR(IF(H$4="",0,IF($E34="kWh",VLOOKUP(H$4,'4. Billing Determinants'!$B$19:$O$41,4,0)/'4. Billing Determinants'!$E$41*$D34,IF($E34="kW",VLOOKUP(H$4,'4. Billing Determinants'!$B$19:$O$41,5,0)/'4. Billing Determinants'!$F$41*$D34,IF($E34="Non-RPP kWh",VLOOKUP(H$4,'4. Billing Determinants'!$B$19:$O$41,6,0)/'4. Billing Determinants'!$G$41*$D34,IF($E34="Distribution Rev.",VLOOKUP(H$4,'4. Billing Determinants'!$B$19:$O$41,8,0)/'4. Billing Determinants'!$I$41*$D34, VLOOKUP(H$4,'4. Billing Determinants'!$B$19:$O$41,3,0)/'4. Billing Determinants'!$D$41*$D34))))),0)</f>
        <v>0</v>
      </c>
      <c r="I34" s="74">
        <f>IFERROR(IF(I$4="",0,IF($E34="kWh",VLOOKUP(I$4,'4. Billing Determinants'!$B$19:$O$41,4,0)/'4. Billing Determinants'!$E$41*$D34,IF($E34="kW",VLOOKUP(I$4,'4. Billing Determinants'!$B$19:$O$41,5,0)/'4. Billing Determinants'!$F$41*$D34,IF($E34="Non-RPP kWh",VLOOKUP(I$4,'4. Billing Determinants'!$B$19:$O$41,6,0)/'4. Billing Determinants'!$G$41*$D34,IF($E34="Distribution Rev.",VLOOKUP(I$4,'4. Billing Determinants'!$B$19:$O$41,8,0)/'4. Billing Determinants'!$I$41*$D34, VLOOKUP(I$4,'4. Billing Determinants'!$B$19:$O$41,3,0)/'4. Billing Determinants'!$D$41*$D34))))),0)</f>
        <v>0</v>
      </c>
      <c r="J34" s="74">
        <f>IFERROR(IF(J$4="",0,IF($E34="kWh",VLOOKUP(J$4,'4. Billing Determinants'!$B$19:$O$41,4,0)/'4. Billing Determinants'!$E$41*$D34,IF($E34="kW",VLOOKUP(J$4,'4. Billing Determinants'!$B$19:$O$41,5,0)/'4. Billing Determinants'!$F$41*$D34,IF($E34="Non-RPP kWh",VLOOKUP(J$4,'4. Billing Determinants'!$B$19:$O$41,6,0)/'4. Billing Determinants'!$G$41*$D34,IF($E34="Distribution Rev.",VLOOKUP(J$4,'4. Billing Determinants'!$B$19:$O$41,8,0)/'4. Billing Determinants'!$I$41*$D34, VLOOKUP(J$4,'4. Billing Determinants'!$B$19:$O$41,3,0)/'4. Billing Determinants'!$D$41*$D34))))),0)</f>
        <v>0</v>
      </c>
      <c r="K34" s="74">
        <f>IFERROR(IF(K$4="",0,IF($E34="kWh",VLOOKUP(K$4,'4. Billing Determinants'!$B$19:$O$41,4,0)/'4. Billing Determinants'!$E$41*$D34,IF($E34="kW",VLOOKUP(K$4,'4. Billing Determinants'!$B$19:$O$41,5,0)/'4. Billing Determinants'!$F$41*$D34,IF($E34="Non-RPP kWh",VLOOKUP(K$4,'4. Billing Determinants'!$B$19:$O$41,6,0)/'4. Billing Determinants'!$G$41*$D34,IF($E34="Distribution Rev.",VLOOKUP(K$4,'4. Billing Determinants'!$B$19:$O$41,8,0)/'4. Billing Determinants'!$I$41*$D34, VLOOKUP(K$4,'4. Billing Determinants'!$B$19:$O$41,3,0)/'4. Billing Determinants'!$D$41*$D34))))),0)</f>
        <v>0</v>
      </c>
      <c r="L34" s="74">
        <f>IFERROR(IF(L$4="",0,IF($E34="kWh",VLOOKUP(L$4,'4. Billing Determinants'!$B$19:$O$41,4,0)/'4. Billing Determinants'!$E$41*$D34,IF($E34="kW",VLOOKUP(L$4,'4. Billing Determinants'!$B$19:$O$41,5,0)/'4. Billing Determinants'!$F$41*$D34,IF($E34="Non-RPP kWh",VLOOKUP(L$4,'4. Billing Determinants'!$B$19:$O$41,6,0)/'4. Billing Determinants'!$G$41*$D34,IF($E34="Distribution Rev.",VLOOKUP(L$4,'4. Billing Determinants'!$B$19:$O$41,8,0)/'4. Billing Determinants'!$I$41*$D34, VLOOKUP(L$4,'4. Billing Determinants'!$B$19:$O$41,3,0)/'4. Billing Determinants'!$D$41*$D34))))),0)</f>
        <v>0</v>
      </c>
      <c r="M34" s="74">
        <f>IFERROR(IF(M$4="",0,IF($E34="kWh",VLOOKUP(M$4,'4. Billing Determinants'!$B$19:$O$41,4,0)/'4. Billing Determinants'!$E$41*$D34,IF($E34="kW",VLOOKUP(M$4,'4. Billing Determinants'!$B$19:$O$41,5,0)/'4. Billing Determinants'!$F$41*$D34,IF($E34="Non-RPP kWh",VLOOKUP(M$4,'4. Billing Determinants'!$B$19:$O$41,6,0)/'4. Billing Determinants'!$G$41*$D34,IF($E34="Distribution Rev.",VLOOKUP(M$4,'4. Billing Determinants'!$B$19:$O$41,8,0)/'4. Billing Determinants'!$I$41*$D34, VLOOKUP(M$4,'4. Billing Determinants'!$B$19:$O$41,3,0)/'4. Billing Determinants'!$D$41*$D34))))),0)</f>
        <v>0</v>
      </c>
      <c r="N34" s="74">
        <f>IFERROR(IF(N$4="",0,IF($E34="kWh",VLOOKUP(N$4,'4. Billing Determinants'!$B$19:$O$41,4,0)/'4. Billing Determinants'!$E$41*$D34,IF($E34="kW",VLOOKUP(N$4,'4. Billing Determinants'!$B$19:$O$41,5,0)/'4. Billing Determinants'!$F$41*$D34,IF($E34="Non-RPP kWh",VLOOKUP(N$4,'4. Billing Determinants'!$B$19:$O$41,6,0)/'4. Billing Determinants'!$G$41*$D34,IF($E34="Distribution Rev.",VLOOKUP(N$4,'4. Billing Determinants'!$B$19:$O$41,8,0)/'4. Billing Determinants'!$I$41*$D34, VLOOKUP(N$4,'4. Billing Determinants'!$B$19:$O$41,3,0)/'4. Billing Determinants'!$D$41*$D34))))),0)</f>
        <v>0</v>
      </c>
      <c r="O34" s="74">
        <f>IFERROR(IF(O$4="",0,IF($E34="kWh",VLOOKUP(O$4,'4. Billing Determinants'!$B$19:$O$41,4,0)/'4. Billing Determinants'!$E$41*$D34,IF($E34="kW",VLOOKUP(O$4,'4. Billing Determinants'!$B$19:$O$41,5,0)/'4. Billing Determinants'!$F$41*$D34,IF($E34="Non-RPP kWh",VLOOKUP(O$4,'4. Billing Determinants'!$B$19:$O$41,6,0)/'4. Billing Determinants'!$G$41*$D34,IF($E34="Distribution Rev.",VLOOKUP(O$4,'4. Billing Determinants'!$B$19:$O$41,8,0)/'4. Billing Determinants'!$I$41*$D34, VLOOKUP(O$4,'4. Billing Determinants'!$B$19:$O$41,3,0)/'4. Billing Determinants'!$D$41*$D34))))),0)</f>
        <v>0</v>
      </c>
      <c r="P34" s="74">
        <f>IFERROR(IF(P$4="",0,IF($E34="kWh",VLOOKUP(P$4,'4. Billing Determinants'!$B$19:$O$41,4,0)/'4. Billing Determinants'!$E$41*$D34,IF($E34="kW",VLOOKUP(P$4,'4. Billing Determinants'!$B$19:$O$41,5,0)/'4. Billing Determinants'!$F$41*$D34,IF($E34="Non-RPP kWh",VLOOKUP(P$4,'4. Billing Determinants'!$B$19:$O$41,6,0)/'4. Billing Determinants'!$G$41*$D34,IF($E34="Distribution Rev.",VLOOKUP(P$4,'4. Billing Determinants'!$B$19:$O$41,8,0)/'4. Billing Determinants'!$I$41*$D34, VLOOKUP(P$4,'4. Billing Determinants'!$B$19:$O$41,3,0)/'4. Billing Determinants'!$D$41*$D34))))),0)</f>
        <v>0</v>
      </c>
      <c r="Q34" s="74">
        <f>IFERROR(IF(Q$4="",0,IF($E34="kWh",VLOOKUP(Q$4,'4. Billing Determinants'!$B$19:$O$41,4,0)/'4. Billing Determinants'!$E$41*$D34,IF($E34="kW",VLOOKUP(Q$4,'4. Billing Determinants'!$B$19:$O$41,5,0)/'4. Billing Determinants'!$F$41*$D34,IF($E34="Non-RPP kWh",VLOOKUP(Q$4,'4. Billing Determinants'!$B$19:$O$41,6,0)/'4. Billing Determinants'!$G$41*$D34,IF($E34="Distribution Rev.",VLOOKUP(Q$4,'4. Billing Determinants'!$B$19:$O$41,8,0)/'4. Billing Determinants'!$I$41*$D34, VLOOKUP(Q$4,'4. Billing Determinants'!$B$19:$O$41,3,0)/'4. Billing Determinants'!$D$41*$D34))))),0)</f>
        <v>0</v>
      </c>
      <c r="R34" s="74">
        <f>IFERROR(IF(R$4="",0,IF($E34="kWh",VLOOKUP(R$4,'4. Billing Determinants'!$B$19:$O$41,4,0)/'4. Billing Determinants'!$E$41*$D34,IF($E34="kW",VLOOKUP(R$4,'4. Billing Determinants'!$B$19:$O$41,5,0)/'4. Billing Determinants'!$F$41*$D34,IF($E34="Non-RPP kWh",VLOOKUP(R$4,'4. Billing Determinants'!$B$19:$O$41,6,0)/'4. Billing Determinants'!$G$41*$D34,IF($E34="Distribution Rev.",VLOOKUP(R$4,'4. Billing Determinants'!$B$19:$O$41,8,0)/'4. Billing Determinants'!$I$41*$D34, VLOOKUP(R$4,'4. Billing Determinants'!$B$19:$O$41,3,0)/'4. Billing Determinants'!$D$41*$D34))))),0)</f>
        <v>0</v>
      </c>
      <c r="S34" s="74">
        <f>IFERROR(IF(S$4="",0,IF($E34="kWh",VLOOKUP(S$4,'4. Billing Determinants'!$B$19:$O$41,4,0)/'4. Billing Determinants'!$E$41*$D34,IF($E34="kW",VLOOKUP(S$4,'4. Billing Determinants'!$B$19:$O$41,5,0)/'4. Billing Determinants'!$F$41*$D34,IF($E34="Non-RPP kWh",VLOOKUP(S$4,'4. Billing Determinants'!$B$19:$O$41,6,0)/'4. Billing Determinants'!$G$41*$D34,IF($E34="Distribution Rev.",VLOOKUP(S$4,'4. Billing Determinants'!$B$19:$O$41,8,0)/'4. Billing Determinants'!$I$41*$D34, VLOOKUP(S$4,'4. Billing Determinants'!$B$19:$O$41,3,0)/'4. Billing Determinants'!$D$41*$D34))))),0)</f>
        <v>0</v>
      </c>
      <c r="T34" s="74">
        <f>IFERROR(IF(T$4="",0,IF($E34="kWh",VLOOKUP(T$4,'4. Billing Determinants'!$B$19:$O$41,4,0)/'4. Billing Determinants'!$E$41*$D34,IF($E34="kW",VLOOKUP(T$4,'4. Billing Determinants'!$B$19:$O$41,5,0)/'4. Billing Determinants'!$F$41*$D34,IF($E34="Non-RPP kWh",VLOOKUP(T$4,'4. Billing Determinants'!$B$19:$O$41,6,0)/'4. Billing Determinants'!$G$41*$D34,IF($E34="Distribution Rev.",VLOOKUP(T$4,'4. Billing Determinants'!$B$19:$O$41,8,0)/'4. Billing Determinants'!$I$41*$D34, VLOOKUP(T$4,'4. Billing Determinants'!$B$19:$O$41,3,0)/'4. Billing Determinants'!$D$41*$D34))))),0)</f>
        <v>0</v>
      </c>
      <c r="U34" s="74">
        <f>IFERROR(IF(U$4="",0,IF($E34="kWh",VLOOKUP(U$4,'4. Billing Determinants'!$B$19:$O$41,4,0)/'4. Billing Determinants'!$E$41*$D34,IF($E34="kW",VLOOKUP(U$4,'4. Billing Determinants'!$B$19:$O$41,5,0)/'4. Billing Determinants'!$F$41*$D34,IF($E34="Non-RPP kWh",VLOOKUP(U$4,'4. Billing Determinants'!$B$19:$O$41,6,0)/'4. Billing Determinants'!$G$41*$D34,IF($E34="Distribution Rev.",VLOOKUP(U$4,'4. Billing Determinants'!$B$19:$O$41,8,0)/'4. Billing Determinants'!$I$41*$D34, VLOOKUP(U$4,'4. Billing Determinants'!$B$19:$O$41,3,0)/'4. Billing Determinants'!$D$41*$D34))))),0)</f>
        <v>0</v>
      </c>
      <c r="V34" s="74">
        <f>IFERROR(IF(V$4="",0,IF($E34="kWh",VLOOKUP(V$4,'4. Billing Determinants'!$B$19:$O$41,4,0)/'4. Billing Determinants'!$E$41*$D34,IF($E34="kW",VLOOKUP(V$4,'4. Billing Determinants'!$B$19:$O$41,5,0)/'4. Billing Determinants'!$F$41*$D34,IF($E34="Non-RPP kWh",VLOOKUP(V$4,'4. Billing Determinants'!$B$19:$O$41,6,0)/'4. Billing Determinants'!$G$41*$D34,IF($E34="Distribution Rev.",VLOOKUP(V$4,'4. Billing Determinants'!$B$19:$O$41,8,0)/'4. Billing Determinants'!$I$41*$D34, VLOOKUP(V$4,'4. Billing Determinants'!$B$19:$O$41,3,0)/'4. Billing Determinants'!$D$41*$D34))))),0)</f>
        <v>0</v>
      </c>
      <c r="W34" s="74">
        <f>IFERROR(IF(W$4="",0,IF($E34="kWh",VLOOKUP(W$4,'4. Billing Determinants'!$B$19:$O$41,4,0)/'4. Billing Determinants'!$E$41*$D34,IF($E34="kW",VLOOKUP(W$4,'4. Billing Determinants'!$B$19:$O$41,5,0)/'4. Billing Determinants'!$F$41*$D34,IF($E34="Non-RPP kWh",VLOOKUP(W$4,'4. Billing Determinants'!$B$19:$O$41,6,0)/'4. Billing Determinants'!$G$41*$D34,IF($E34="Distribution Rev.",VLOOKUP(W$4,'4. Billing Determinants'!$B$19:$O$41,8,0)/'4. Billing Determinants'!$I$41*$D34, VLOOKUP(W$4,'4. Billing Determinants'!$B$19:$O$41,3,0)/'4. Billing Determinants'!$D$41*$D34))))),0)</f>
        <v>0</v>
      </c>
      <c r="X34" s="74">
        <f>IFERROR(IF(X$4="",0,IF($E34="kWh",VLOOKUP(X$4,'4. Billing Determinants'!$B$19:$O$41,4,0)/'4. Billing Determinants'!$E$41*$D34,IF($E34="kW",VLOOKUP(X$4,'4. Billing Determinants'!$B$19:$O$41,5,0)/'4. Billing Determinants'!$F$41*$D34,IF($E34="Non-RPP kWh",VLOOKUP(X$4,'4. Billing Determinants'!$B$19:$O$41,6,0)/'4. Billing Determinants'!$G$41*$D34,IF($E34="Distribution Rev.",VLOOKUP(X$4,'4. Billing Determinants'!$B$19:$O$41,8,0)/'4. Billing Determinants'!$I$41*$D34, VLOOKUP(X$4,'4. Billing Determinants'!$B$19:$O$41,3,0)/'4. Billing Determinants'!$D$41*$D34))))),0)</f>
        <v>0</v>
      </c>
      <c r="Y34" s="74">
        <f>IFERROR(IF(Y$4="",0,IF($E34="kWh",VLOOKUP(Y$4,'4. Billing Determinants'!$B$19:$O$41,4,0)/'4. Billing Determinants'!$E$41*$D34,IF($E34="kW",VLOOKUP(Y$4,'4. Billing Determinants'!$B$19:$O$41,5,0)/'4. Billing Determinants'!$F$41*$D34,IF($E34="Non-RPP kWh",VLOOKUP(Y$4,'4. Billing Determinants'!$B$19:$O$41,6,0)/'4. Billing Determinants'!$G$41*$D34,IF($E34="Distribution Rev.",VLOOKUP(Y$4,'4. Billing Determinants'!$B$19:$O$41,8,0)/'4. Billing Determinants'!$I$41*$D34, VLOOKUP(Y$4,'4. Billing Determinants'!$B$19:$O$41,3,0)/'4. Billing Determinants'!$D$41*$D34))))),0)</f>
        <v>0</v>
      </c>
    </row>
    <row r="35" spans="1:25">
      <c r="B35" s="72" t="s">
        <v>18</v>
      </c>
      <c r="C35" s="73">
        <v>1572</v>
      </c>
      <c r="D35" s="74">
        <f>'2. 2013 Continuity Schedule'!CP58</f>
        <v>0</v>
      </c>
      <c r="E35" s="143"/>
      <c r="F35" s="74">
        <f>IFERROR(IF(F$4="",0,IF($E35="kWh",VLOOKUP(F$4,'4. Billing Determinants'!$B$19:$O$41,4,0)/'4. Billing Determinants'!$E$41*$D35,IF($E35="kW",VLOOKUP(F$4,'4. Billing Determinants'!$B$19:$O$41,5,0)/'4. Billing Determinants'!$F$41*$D35,IF($E35="Non-RPP kWh",VLOOKUP(F$4,'4. Billing Determinants'!$B$19:$O$41,6,0)/'4. Billing Determinants'!$G$41*$D35,IF($E35="Distribution Rev.",VLOOKUP(F$4,'4. Billing Determinants'!$B$19:$O$41,8,0)/'4. Billing Determinants'!$I$41*$D35, VLOOKUP(F$4,'4. Billing Determinants'!$B$19:$O$41,3,0)/'4. Billing Determinants'!$D$41*$D35))))),0)</f>
        <v>0</v>
      </c>
      <c r="G35" s="74">
        <f>IFERROR(IF(G$4="",0,IF($E35="kWh",VLOOKUP(G$4,'4. Billing Determinants'!$B$19:$O$41,4,0)/'4. Billing Determinants'!$E$41*$D35,IF($E35="kW",VLOOKUP(G$4,'4. Billing Determinants'!$B$19:$O$41,5,0)/'4. Billing Determinants'!$F$41*$D35,IF($E35="Non-RPP kWh",VLOOKUP(G$4,'4. Billing Determinants'!$B$19:$O$41,6,0)/'4. Billing Determinants'!$G$41*$D35,IF($E35="Distribution Rev.",VLOOKUP(G$4,'4. Billing Determinants'!$B$19:$O$41,8,0)/'4. Billing Determinants'!$I$41*$D35, VLOOKUP(G$4,'4. Billing Determinants'!$B$19:$O$41,3,0)/'4. Billing Determinants'!$D$41*$D35))))),0)</f>
        <v>0</v>
      </c>
      <c r="H35" s="74">
        <f>IFERROR(IF(H$4="",0,IF($E35="kWh",VLOOKUP(H$4,'4. Billing Determinants'!$B$19:$O$41,4,0)/'4. Billing Determinants'!$E$41*$D35,IF($E35="kW",VLOOKUP(H$4,'4. Billing Determinants'!$B$19:$O$41,5,0)/'4. Billing Determinants'!$F$41*$D35,IF($E35="Non-RPP kWh",VLOOKUP(H$4,'4. Billing Determinants'!$B$19:$O$41,6,0)/'4. Billing Determinants'!$G$41*$D35,IF($E35="Distribution Rev.",VLOOKUP(H$4,'4. Billing Determinants'!$B$19:$O$41,8,0)/'4. Billing Determinants'!$I$41*$D35, VLOOKUP(H$4,'4. Billing Determinants'!$B$19:$O$41,3,0)/'4. Billing Determinants'!$D$41*$D35))))),0)</f>
        <v>0</v>
      </c>
      <c r="I35" s="74">
        <f>IFERROR(IF(I$4="",0,IF($E35="kWh",VLOOKUP(I$4,'4. Billing Determinants'!$B$19:$O$41,4,0)/'4. Billing Determinants'!$E$41*$D35,IF($E35="kW",VLOOKUP(I$4,'4. Billing Determinants'!$B$19:$O$41,5,0)/'4. Billing Determinants'!$F$41*$D35,IF($E35="Non-RPP kWh",VLOOKUP(I$4,'4. Billing Determinants'!$B$19:$O$41,6,0)/'4. Billing Determinants'!$G$41*$D35,IF($E35="Distribution Rev.",VLOOKUP(I$4,'4. Billing Determinants'!$B$19:$O$41,8,0)/'4. Billing Determinants'!$I$41*$D35, VLOOKUP(I$4,'4. Billing Determinants'!$B$19:$O$41,3,0)/'4. Billing Determinants'!$D$41*$D35))))),0)</f>
        <v>0</v>
      </c>
      <c r="J35" s="74">
        <f>IFERROR(IF(J$4="",0,IF($E35="kWh",VLOOKUP(J$4,'4. Billing Determinants'!$B$19:$O$41,4,0)/'4. Billing Determinants'!$E$41*$D35,IF($E35="kW",VLOOKUP(J$4,'4. Billing Determinants'!$B$19:$O$41,5,0)/'4. Billing Determinants'!$F$41*$D35,IF($E35="Non-RPP kWh",VLOOKUP(J$4,'4. Billing Determinants'!$B$19:$O$41,6,0)/'4. Billing Determinants'!$G$41*$D35,IF($E35="Distribution Rev.",VLOOKUP(J$4,'4. Billing Determinants'!$B$19:$O$41,8,0)/'4. Billing Determinants'!$I$41*$D35, VLOOKUP(J$4,'4. Billing Determinants'!$B$19:$O$41,3,0)/'4. Billing Determinants'!$D$41*$D35))))),0)</f>
        <v>0</v>
      </c>
      <c r="K35" s="74">
        <f>IFERROR(IF(K$4="",0,IF($E35="kWh",VLOOKUP(K$4,'4. Billing Determinants'!$B$19:$O$41,4,0)/'4. Billing Determinants'!$E$41*$D35,IF($E35="kW",VLOOKUP(K$4,'4. Billing Determinants'!$B$19:$O$41,5,0)/'4. Billing Determinants'!$F$41*$D35,IF($E35="Non-RPP kWh",VLOOKUP(K$4,'4. Billing Determinants'!$B$19:$O$41,6,0)/'4. Billing Determinants'!$G$41*$D35,IF($E35="Distribution Rev.",VLOOKUP(K$4,'4. Billing Determinants'!$B$19:$O$41,8,0)/'4. Billing Determinants'!$I$41*$D35, VLOOKUP(K$4,'4. Billing Determinants'!$B$19:$O$41,3,0)/'4. Billing Determinants'!$D$41*$D35))))),0)</f>
        <v>0</v>
      </c>
      <c r="L35" s="74">
        <f>IFERROR(IF(L$4="",0,IF($E35="kWh",VLOOKUP(L$4,'4. Billing Determinants'!$B$19:$O$41,4,0)/'4. Billing Determinants'!$E$41*$D35,IF($E35="kW",VLOOKUP(L$4,'4. Billing Determinants'!$B$19:$O$41,5,0)/'4. Billing Determinants'!$F$41*$D35,IF($E35="Non-RPP kWh",VLOOKUP(L$4,'4. Billing Determinants'!$B$19:$O$41,6,0)/'4. Billing Determinants'!$G$41*$D35,IF($E35="Distribution Rev.",VLOOKUP(L$4,'4. Billing Determinants'!$B$19:$O$41,8,0)/'4. Billing Determinants'!$I$41*$D35, VLOOKUP(L$4,'4. Billing Determinants'!$B$19:$O$41,3,0)/'4. Billing Determinants'!$D$41*$D35))))),0)</f>
        <v>0</v>
      </c>
      <c r="M35" s="74">
        <f>IFERROR(IF(M$4="",0,IF($E35="kWh",VLOOKUP(M$4,'4. Billing Determinants'!$B$19:$O$41,4,0)/'4. Billing Determinants'!$E$41*$D35,IF($E35="kW",VLOOKUP(M$4,'4. Billing Determinants'!$B$19:$O$41,5,0)/'4. Billing Determinants'!$F$41*$D35,IF($E35="Non-RPP kWh",VLOOKUP(M$4,'4. Billing Determinants'!$B$19:$O$41,6,0)/'4. Billing Determinants'!$G$41*$D35,IF($E35="Distribution Rev.",VLOOKUP(M$4,'4. Billing Determinants'!$B$19:$O$41,8,0)/'4. Billing Determinants'!$I$41*$D35, VLOOKUP(M$4,'4. Billing Determinants'!$B$19:$O$41,3,0)/'4. Billing Determinants'!$D$41*$D35))))),0)</f>
        <v>0</v>
      </c>
      <c r="N35" s="74">
        <f>IFERROR(IF(N$4="",0,IF($E35="kWh",VLOOKUP(N$4,'4. Billing Determinants'!$B$19:$O$41,4,0)/'4. Billing Determinants'!$E$41*$D35,IF($E35="kW",VLOOKUP(N$4,'4. Billing Determinants'!$B$19:$O$41,5,0)/'4. Billing Determinants'!$F$41*$D35,IF($E35="Non-RPP kWh",VLOOKUP(N$4,'4. Billing Determinants'!$B$19:$O$41,6,0)/'4. Billing Determinants'!$G$41*$D35,IF($E35="Distribution Rev.",VLOOKUP(N$4,'4. Billing Determinants'!$B$19:$O$41,8,0)/'4. Billing Determinants'!$I$41*$D35, VLOOKUP(N$4,'4. Billing Determinants'!$B$19:$O$41,3,0)/'4. Billing Determinants'!$D$41*$D35))))),0)</f>
        <v>0</v>
      </c>
      <c r="O35" s="74">
        <f>IFERROR(IF(O$4="",0,IF($E35="kWh",VLOOKUP(O$4,'4. Billing Determinants'!$B$19:$O$41,4,0)/'4. Billing Determinants'!$E$41*$D35,IF($E35="kW",VLOOKUP(O$4,'4. Billing Determinants'!$B$19:$O$41,5,0)/'4. Billing Determinants'!$F$41*$D35,IF($E35="Non-RPP kWh",VLOOKUP(O$4,'4. Billing Determinants'!$B$19:$O$41,6,0)/'4. Billing Determinants'!$G$41*$D35,IF($E35="Distribution Rev.",VLOOKUP(O$4,'4. Billing Determinants'!$B$19:$O$41,8,0)/'4. Billing Determinants'!$I$41*$D35, VLOOKUP(O$4,'4. Billing Determinants'!$B$19:$O$41,3,0)/'4. Billing Determinants'!$D$41*$D35))))),0)</f>
        <v>0</v>
      </c>
      <c r="P35" s="74">
        <f>IFERROR(IF(P$4="",0,IF($E35="kWh",VLOOKUP(P$4,'4. Billing Determinants'!$B$19:$O$41,4,0)/'4. Billing Determinants'!$E$41*$D35,IF($E35="kW",VLOOKUP(P$4,'4. Billing Determinants'!$B$19:$O$41,5,0)/'4. Billing Determinants'!$F$41*$D35,IF($E35="Non-RPP kWh",VLOOKUP(P$4,'4. Billing Determinants'!$B$19:$O$41,6,0)/'4. Billing Determinants'!$G$41*$D35,IF($E35="Distribution Rev.",VLOOKUP(P$4,'4. Billing Determinants'!$B$19:$O$41,8,0)/'4. Billing Determinants'!$I$41*$D35, VLOOKUP(P$4,'4. Billing Determinants'!$B$19:$O$41,3,0)/'4. Billing Determinants'!$D$41*$D35))))),0)</f>
        <v>0</v>
      </c>
      <c r="Q35" s="74">
        <f>IFERROR(IF(Q$4="",0,IF($E35="kWh",VLOOKUP(Q$4,'4. Billing Determinants'!$B$19:$O$41,4,0)/'4. Billing Determinants'!$E$41*$D35,IF($E35="kW",VLOOKUP(Q$4,'4. Billing Determinants'!$B$19:$O$41,5,0)/'4. Billing Determinants'!$F$41*$D35,IF($E35="Non-RPP kWh",VLOOKUP(Q$4,'4. Billing Determinants'!$B$19:$O$41,6,0)/'4. Billing Determinants'!$G$41*$D35,IF($E35="Distribution Rev.",VLOOKUP(Q$4,'4. Billing Determinants'!$B$19:$O$41,8,0)/'4. Billing Determinants'!$I$41*$D35, VLOOKUP(Q$4,'4. Billing Determinants'!$B$19:$O$41,3,0)/'4. Billing Determinants'!$D$41*$D35))))),0)</f>
        <v>0</v>
      </c>
      <c r="R35" s="74">
        <f>IFERROR(IF(R$4="",0,IF($E35="kWh",VLOOKUP(R$4,'4. Billing Determinants'!$B$19:$O$41,4,0)/'4. Billing Determinants'!$E$41*$D35,IF($E35="kW",VLOOKUP(R$4,'4. Billing Determinants'!$B$19:$O$41,5,0)/'4. Billing Determinants'!$F$41*$D35,IF($E35="Non-RPP kWh",VLOOKUP(R$4,'4. Billing Determinants'!$B$19:$O$41,6,0)/'4. Billing Determinants'!$G$41*$D35,IF($E35="Distribution Rev.",VLOOKUP(R$4,'4. Billing Determinants'!$B$19:$O$41,8,0)/'4. Billing Determinants'!$I$41*$D35, VLOOKUP(R$4,'4. Billing Determinants'!$B$19:$O$41,3,0)/'4. Billing Determinants'!$D$41*$D35))))),0)</f>
        <v>0</v>
      </c>
      <c r="S35" s="74">
        <f>IFERROR(IF(S$4="",0,IF($E35="kWh",VLOOKUP(S$4,'4. Billing Determinants'!$B$19:$O$41,4,0)/'4. Billing Determinants'!$E$41*$D35,IF($E35="kW",VLOOKUP(S$4,'4. Billing Determinants'!$B$19:$O$41,5,0)/'4. Billing Determinants'!$F$41*$D35,IF($E35="Non-RPP kWh",VLOOKUP(S$4,'4. Billing Determinants'!$B$19:$O$41,6,0)/'4. Billing Determinants'!$G$41*$D35,IF($E35="Distribution Rev.",VLOOKUP(S$4,'4. Billing Determinants'!$B$19:$O$41,8,0)/'4. Billing Determinants'!$I$41*$D35, VLOOKUP(S$4,'4. Billing Determinants'!$B$19:$O$41,3,0)/'4. Billing Determinants'!$D$41*$D35))))),0)</f>
        <v>0</v>
      </c>
      <c r="T35" s="74">
        <f>IFERROR(IF(T$4="",0,IF($E35="kWh",VLOOKUP(T$4,'4. Billing Determinants'!$B$19:$O$41,4,0)/'4. Billing Determinants'!$E$41*$D35,IF($E35="kW",VLOOKUP(T$4,'4. Billing Determinants'!$B$19:$O$41,5,0)/'4. Billing Determinants'!$F$41*$D35,IF($E35="Non-RPP kWh",VLOOKUP(T$4,'4. Billing Determinants'!$B$19:$O$41,6,0)/'4. Billing Determinants'!$G$41*$D35,IF($E35="Distribution Rev.",VLOOKUP(T$4,'4. Billing Determinants'!$B$19:$O$41,8,0)/'4. Billing Determinants'!$I$41*$D35, VLOOKUP(T$4,'4. Billing Determinants'!$B$19:$O$41,3,0)/'4. Billing Determinants'!$D$41*$D35))))),0)</f>
        <v>0</v>
      </c>
      <c r="U35" s="74">
        <f>IFERROR(IF(U$4="",0,IF($E35="kWh",VLOOKUP(U$4,'4. Billing Determinants'!$B$19:$O$41,4,0)/'4. Billing Determinants'!$E$41*$D35,IF($E35="kW",VLOOKUP(U$4,'4. Billing Determinants'!$B$19:$O$41,5,0)/'4. Billing Determinants'!$F$41*$D35,IF($E35="Non-RPP kWh",VLOOKUP(U$4,'4. Billing Determinants'!$B$19:$O$41,6,0)/'4. Billing Determinants'!$G$41*$D35,IF($E35="Distribution Rev.",VLOOKUP(U$4,'4. Billing Determinants'!$B$19:$O$41,8,0)/'4. Billing Determinants'!$I$41*$D35, VLOOKUP(U$4,'4. Billing Determinants'!$B$19:$O$41,3,0)/'4. Billing Determinants'!$D$41*$D35))))),0)</f>
        <v>0</v>
      </c>
      <c r="V35" s="74">
        <f>IFERROR(IF(V$4="",0,IF($E35="kWh",VLOOKUP(V$4,'4. Billing Determinants'!$B$19:$O$41,4,0)/'4. Billing Determinants'!$E$41*$D35,IF($E35="kW",VLOOKUP(V$4,'4. Billing Determinants'!$B$19:$O$41,5,0)/'4. Billing Determinants'!$F$41*$D35,IF($E35="Non-RPP kWh",VLOOKUP(V$4,'4. Billing Determinants'!$B$19:$O$41,6,0)/'4. Billing Determinants'!$G$41*$D35,IF($E35="Distribution Rev.",VLOOKUP(V$4,'4. Billing Determinants'!$B$19:$O$41,8,0)/'4. Billing Determinants'!$I$41*$D35, VLOOKUP(V$4,'4. Billing Determinants'!$B$19:$O$41,3,0)/'4. Billing Determinants'!$D$41*$D35))))),0)</f>
        <v>0</v>
      </c>
      <c r="W35" s="74">
        <f>IFERROR(IF(W$4="",0,IF($E35="kWh",VLOOKUP(W$4,'4. Billing Determinants'!$B$19:$O$41,4,0)/'4. Billing Determinants'!$E$41*$D35,IF($E35="kW",VLOOKUP(W$4,'4. Billing Determinants'!$B$19:$O$41,5,0)/'4. Billing Determinants'!$F$41*$D35,IF($E35="Non-RPP kWh",VLOOKUP(W$4,'4. Billing Determinants'!$B$19:$O$41,6,0)/'4. Billing Determinants'!$G$41*$D35,IF($E35="Distribution Rev.",VLOOKUP(W$4,'4. Billing Determinants'!$B$19:$O$41,8,0)/'4. Billing Determinants'!$I$41*$D35, VLOOKUP(W$4,'4. Billing Determinants'!$B$19:$O$41,3,0)/'4. Billing Determinants'!$D$41*$D35))))),0)</f>
        <v>0</v>
      </c>
      <c r="X35" s="74">
        <f>IFERROR(IF(X$4="",0,IF($E35="kWh",VLOOKUP(X$4,'4. Billing Determinants'!$B$19:$O$41,4,0)/'4. Billing Determinants'!$E$41*$D35,IF($E35="kW",VLOOKUP(X$4,'4. Billing Determinants'!$B$19:$O$41,5,0)/'4. Billing Determinants'!$F$41*$D35,IF($E35="Non-RPP kWh",VLOOKUP(X$4,'4. Billing Determinants'!$B$19:$O$41,6,0)/'4. Billing Determinants'!$G$41*$D35,IF($E35="Distribution Rev.",VLOOKUP(X$4,'4. Billing Determinants'!$B$19:$O$41,8,0)/'4. Billing Determinants'!$I$41*$D35, VLOOKUP(X$4,'4. Billing Determinants'!$B$19:$O$41,3,0)/'4. Billing Determinants'!$D$41*$D35))))),0)</f>
        <v>0</v>
      </c>
      <c r="Y35" s="74">
        <f>IFERROR(IF(Y$4="",0,IF($E35="kWh",VLOOKUP(Y$4,'4. Billing Determinants'!$B$19:$O$41,4,0)/'4. Billing Determinants'!$E$41*$D35,IF($E35="kW",VLOOKUP(Y$4,'4. Billing Determinants'!$B$19:$O$41,5,0)/'4. Billing Determinants'!$F$41*$D35,IF($E35="Non-RPP kWh",VLOOKUP(Y$4,'4. Billing Determinants'!$B$19:$O$41,6,0)/'4. Billing Determinants'!$G$41*$D35,IF($E35="Distribution Rev.",VLOOKUP(Y$4,'4. Billing Determinants'!$B$19:$O$41,8,0)/'4. Billing Determinants'!$I$41*$D35, VLOOKUP(Y$4,'4. Billing Determinants'!$B$19:$O$41,3,0)/'4. Billing Determinants'!$D$41*$D35))))),0)</f>
        <v>0</v>
      </c>
    </row>
    <row r="36" spans="1:25">
      <c r="B36" s="72" t="s">
        <v>6</v>
      </c>
      <c r="C36" s="73">
        <v>1574</v>
      </c>
      <c r="D36" s="74">
        <f>'2. 2013 Continuity Schedule'!CP59</f>
        <v>0</v>
      </c>
      <c r="E36" s="143"/>
      <c r="F36" s="74">
        <f>IFERROR(IF(F$4="",0,IF($E36="kWh",VLOOKUP(F$4,'4. Billing Determinants'!$B$19:$O$41,4,0)/'4. Billing Determinants'!$E$41*$D36,IF($E36="kW",VLOOKUP(F$4,'4. Billing Determinants'!$B$19:$O$41,5,0)/'4. Billing Determinants'!$F$41*$D36,IF($E36="Non-RPP kWh",VLOOKUP(F$4,'4. Billing Determinants'!$B$19:$O$41,6,0)/'4. Billing Determinants'!$G$41*$D36,IF($E36="Distribution Rev.",VLOOKUP(F$4,'4. Billing Determinants'!$B$19:$O$41,8,0)/'4. Billing Determinants'!$I$41*$D36, VLOOKUP(F$4,'4. Billing Determinants'!$B$19:$O$41,3,0)/'4. Billing Determinants'!$D$41*$D36))))),0)</f>
        <v>0</v>
      </c>
      <c r="G36" s="74">
        <f>IFERROR(IF(G$4="",0,IF($E36="kWh",VLOOKUP(G$4,'4. Billing Determinants'!$B$19:$O$41,4,0)/'4. Billing Determinants'!$E$41*$D36,IF($E36="kW",VLOOKUP(G$4,'4. Billing Determinants'!$B$19:$O$41,5,0)/'4. Billing Determinants'!$F$41*$D36,IF($E36="Non-RPP kWh",VLOOKUP(G$4,'4. Billing Determinants'!$B$19:$O$41,6,0)/'4. Billing Determinants'!$G$41*$D36,IF($E36="Distribution Rev.",VLOOKUP(G$4,'4. Billing Determinants'!$B$19:$O$41,8,0)/'4. Billing Determinants'!$I$41*$D36, VLOOKUP(G$4,'4. Billing Determinants'!$B$19:$O$41,3,0)/'4. Billing Determinants'!$D$41*$D36))))),0)</f>
        <v>0</v>
      </c>
      <c r="H36" s="74">
        <f>IFERROR(IF(H$4="",0,IF($E36="kWh",VLOOKUP(H$4,'4. Billing Determinants'!$B$19:$O$41,4,0)/'4. Billing Determinants'!$E$41*$D36,IF($E36="kW",VLOOKUP(H$4,'4. Billing Determinants'!$B$19:$O$41,5,0)/'4. Billing Determinants'!$F$41*$D36,IF($E36="Non-RPP kWh",VLOOKUP(H$4,'4. Billing Determinants'!$B$19:$O$41,6,0)/'4. Billing Determinants'!$G$41*$D36,IF($E36="Distribution Rev.",VLOOKUP(H$4,'4. Billing Determinants'!$B$19:$O$41,8,0)/'4. Billing Determinants'!$I$41*$D36, VLOOKUP(H$4,'4. Billing Determinants'!$B$19:$O$41,3,0)/'4. Billing Determinants'!$D$41*$D36))))),0)</f>
        <v>0</v>
      </c>
      <c r="I36" s="74">
        <f>IFERROR(IF(I$4="",0,IF($E36="kWh",VLOOKUP(I$4,'4. Billing Determinants'!$B$19:$O$41,4,0)/'4. Billing Determinants'!$E$41*$D36,IF($E36="kW",VLOOKUP(I$4,'4. Billing Determinants'!$B$19:$O$41,5,0)/'4. Billing Determinants'!$F$41*$D36,IF($E36="Non-RPP kWh",VLOOKUP(I$4,'4. Billing Determinants'!$B$19:$O$41,6,0)/'4. Billing Determinants'!$G$41*$D36,IF($E36="Distribution Rev.",VLOOKUP(I$4,'4. Billing Determinants'!$B$19:$O$41,8,0)/'4. Billing Determinants'!$I$41*$D36, VLOOKUP(I$4,'4. Billing Determinants'!$B$19:$O$41,3,0)/'4. Billing Determinants'!$D$41*$D36))))),0)</f>
        <v>0</v>
      </c>
      <c r="J36" s="74">
        <f>IFERROR(IF(J$4="",0,IF($E36="kWh",VLOOKUP(J$4,'4. Billing Determinants'!$B$19:$O$41,4,0)/'4. Billing Determinants'!$E$41*$D36,IF($E36="kW",VLOOKUP(J$4,'4. Billing Determinants'!$B$19:$O$41,5,0)/'4. Billing Determinants'!$F$41*$D36,IF($E36="Non-RPP kWh",VLOOKUP(J$4,'4. Billing Determinants'!$B$19:$O$41,6,0)/'4. Billing Determinants'!$G$41*$D36,IF($E36="Distribution Rev.",VLOOKUP(J$4,'4. Billing Determinants'!$B$19:$O$41,8,0)/'4. Billing Determinants'!$I$41*$D36, VLOOKUP(J$4,'4. Billing Determinants'!$B$19:$O$41,3,0)/'4. Billing Determinants'!$D$41*$D36))))),0)</f>
        <v>0</v>
      </c>
      <c r="K36" s="74">
        <f>IFERROR(IF(K$4="",0,IF($E36="kWh",VLOOKUP(K$4,'4. Billing Determinants'!$B$19:$O$41,4,0)/'4. Billing Determinants'!$E$41*$D36,IF($E36="kW",VLOOKUP(K$4,'4. Billing Determinants'!$B$19:$O$41,5,0)/'4. Billing Determinants'!$F$41*$D36,IF($E36="Non-RPP kWh",VLOOKUP(K$4,'4. Billing Determinants'!$B$19:$O$41,6,0)/'4. Billing Determinants'!$G$41*$D36,IF($E36="Distribution Rev.",VLOOKUP(K$4,'4. Billing Determinants'!$B$19:$O$41,8,0)/'4. Billing Determinants'!$I$41*$D36, VLOOKUP(K$4,'4. Billing Determinants'!$B$19:$O$41,3,0)/'4. Billing Determinants'!$D$41*$D36))))),0)</f>
        <v>0</v>
      </c>
      <c r="L36" s="74">
        <f>IFERROR(IF(L$4="",0,IF($E36="kWh",VLOOKUP(L$4,'4. Billing Determinants'!$B$19:$O$41,4,0)/'4. Billing Determinants'!$E$41*$D36,IF($E36="kW",VLOOKUP(L$4,'4. Billing Determinants'!$B$19:$O$41,5,0)/'4. Billing Determinants'!$F$41*$D36,IF($E36="Non-RPP kWh",VLOOKUP(L$4,'4. Billing Determinants'!$B$19:$O$41,6,0)/'4. Billing Determinants'!$G$41*$D36,IF($E36="Distribution Rev.",VLOOKUP(L$4,'4. Billing Determinants'!$B$19:$O$41,8,0)/'4. Billing Determinants'!$I$41*$D36, VLOOKUP(L$4,'4. Billing Determinants'!$B$19:$O$41,3,0)/'4. Billing Determinants'!$D$41*$D36))))),0)</f>
        <v>0</v>
      </c>
      <c r="M36" s="74">
        <f>IFERROR(IF(M$4="",0,IF($E36="kWh",VLOOKUP(M$4,'4. Billing Determinants'!$B$19:$O$41,4,0)/'4. Billing Determinants'!$E$41*$D36,IF($E36="kW",VLOOKUP(M$4,'4. Billing Determinants'!$B$19:$O$41,5,0)/'4. Billing Determinants'!$F$41*$D36,IF($E36="Non-RPP kWh",VLOOKUP(M$4,'4. Billing Determinants'!$B$19:$O$41,6,0)/'4. Billing Determinants'!$G$41*$D36,IF($E36="Distribution Rev.",VLOOKUP(M$4,'4. Billing Determinants'!$B$19:$O$41,8,0)/'4. Billing Determinants'!$I$41*$D36, VLOOKUP(M$4,'4. Billing Determinants'!$B$19:$O$41,3,0)/'4. Billing Determinants'!$D$41*$D36))))),0)</f>
        <v>0</v>
      </c>
      <c r="N36" s="74">
        <f>IFERROR(IF(N$4="",0,IF($E36="kWh",VLOOKUP(N$4,'4. Billing Determinants'!$B$19:$O$41,4,0)/'4. Billing Determinants'!$E$41*$D36,IF($E36="kW",VLOOKUP(N$4,'4. Billing Determinants'!$B$19:$O$41,5,0)/'4. Billing Determinants'!$F$41*$D36,IF($E36="Non-RPP kWh",VLOOKUP(N$4,'4. Billing Determinants'!$B$19:$O$41,6,0)/'4. Billing Determinants'!$G$41*$D36,IF($E36="Distribution Rev.",VLOOKUP(N$4,'4. Billing Determinants'!$B$19:$O$41,8,0)/'4. Billing Determinants'!$I$41*$D36, VLOOKUP(N$4,'4. Billing Determinants'!$B$19:$O$41,3,0)/'4. Billing Determinants'!$D$41*$D36))))),0)</f>
        <v>0</v>
      </c>
      <c r="O36" s="74">
        <f>IFERROR(IF(O$4="",0,IF($E36="kWh",VLOOKUP(O$4,'4. Billing Determinants'!$B$19:$O$41,4,0)/'4. Billing Determinants'!$E$41*$D36,IF($E36="kW",VLOOKUP(O$4,'4. Billing Determinants'!$B$19:$O$41,5,0)/'4. Billing Determinants'!$F$41*$D36,IF($E36="Non-RPP kWh",VLOOKUP(O$4,'4. Billing Determinants'!$B$19:$O$41,6,0)/'4. Billing Determinants'!$G$41*$D36,IF($E36="Distribution Rev.",VLOOKUP(O$4,'4. Billing Determinants'!$B$19:$O$41,8,0)/'4. Billing Determinants'!$I$41*$D36, VLOOKUP(O$4,'4. Billing Determinants'!$B$19:$O$41,3,0)/'4. Billing Determinants'!$D$41*$D36))))),0)</f>
        <v>0</v>
      </c>
      <c r="P36" s="74">
        <f>IFERROR(IF(P$4="",0,IF($E36="kWh",VLOOKUP(P$4,'4. Billing Determinants'!$B$19:$O$41,4,0)/'4. Billing Determinants'!$E$41*$D36,IF($E36="kW",VLOOKUP(P$4,'4. Billing Determinants'!$B$19:$O$41,5,0)/'4. Billing Determinants'!$F$41*$D36,IF($E36="Non-RPP kWh",VLOOKUP(P$4,'4. Billing Determinants'!$B$19:$O$41,6,0)/'4. Billing Determinants'!$G$41*$D36,IF($E36="Distribution Rev.",VLOOKUP(P$4,'4. Billing Determinants'!$B$19:$O$41,8,0)/'4. Billing Determinants'!$I$41*$D36, VLOOKUP(P$4,'4. Billing Determinants'!$B$19:$O$41,3,0)/'4. Billing Determinants'!$D$41*$D36))))),0)</f>
        <v>0</v>
      </c>
      <c r="Q36" s="74">
        <f>IFERROR(IF(Q$4="",0,IF($E36="kWh",VLOOKUP(Q$4,'4. Billing Determinants'!$B$19:$O$41,4,0)/'4. Billing Determinants'!$E$41*$D36,IF($E36="kW",VLOOKUP(Q$4,'4. Billing Determinants'!$B$19:$O$41,5,0)/'4. Billing Determinants'!$F$41*$D36,IF($E36="Non-RPP kWh",VLOOKUP(Q$4,'4. Billing Determinants'!$B$19:$O$41,6,0)/'4. Billing Determinants'!$G$41*$D36,IF($E36="Distribution Rev.",VLOOKUP(Q$4,'4. Billing Determinants'!$B$19:$O$41,8,0)/'4. Billing Determinants'!$I$41*$D36, VLOOKUP(Q$4,'4. Billing Determinants'!$B$19:$O$41,3,0)/'4. Billing Determinants'!$D$41*$D36))))),0)</f>
        <v>0</v>
      </c>
      <c r="R36" s="74">
        <f>IFERROR(IF(R$4="",0,IF($E36="kWh",VLOOKUP(R$4,'4. Billing Determinants'!$B$19:$O$41,4,0)/'4. Billing Determinants'!$E$41*$D36,IF($E36="kW",VLOOKUP(R$4,'4. Billing Determinants'!$B$19:$O$41,5,0)/'4. Billing Determinants'!$F$41*$D36,IF($E36="Non-RPP kWh",VLOOKUP(R$4,'4. Billing Determinants'!$B$19:$O$41,6,0)/'4. Billing Determinants'!$G$41*$D36,IF($E36="Distribution Rev.",VLOOKUP(R$4,'4. Billing Determinants'!$B$19:$O$41,8,0)/'4. Billing Determinants'!$I$41*$D36, VLOOKUP(R$4,'4. Billing Determinants'!$B$19:$O$41,3,0)/'4. Billing Determinants'!$D$41*$D36))))),0)</f>
        <v>0</v>
      </c>
      <c r="S36" s="74">
        <f>IFERROR(IF(S$4="",0,IF($E36="kWh",VLOOKUP(S$4,'4. Billing Determinants'!$B$19:$O$41,4,0)/'4. Billing Determinants'!$E$41*$D36,IF($E36="kW",VLOOKUP(S$4,'4. Billing Determinants'!$B$19:$O$41,5,0)/'4. Billing Determinants'!$F$41*$D36,IF($E36="Non-RPP kWh",VLOOKUP(S$4,'4. Billing Determinants'!$B$19:$O$41,6,0)/'4. Billing Determinants'!$G$41*$D36,IF($E36="Distribution Rev.",VLOOKUP(S$4,'4. Billing Determinants'!$B$19:$O$41,8,0)/'4. Billing Determinants'!$I$41*$D36, VLOOKUP(S$4,'4. Billing Determinants'!$B$19:$O$41,3,0)/'4. Billing Determinants'!$D$41*$D36))))),0)</f>
        <v>0</v>
      </c>
      <c r="T36" s="74">
        <f>IFERROR(IF(T$4="",0,IF($E36="kWh",VLOOKUP(T$4,'4. Billing Determinants'!$B$19:$O$41,4,0)/'4. Billing Determinants'!$E$41*$D36,IF($E36="kW",VLOOKUP(T$4,'4. Billing Determinants'!$B$19:$O$41,5,0)/'4. Billing Determinants'!$F$41*$D36,IF($E36="Non-RPP kWh",VLOOKUP(T$4,'4. Billing Determinants'!$B$19:$O$41,6,0)/'4. Billing Determinants'!$G$41*$D36,IF($E36="Distribution Rev.",VLOOKUP(T$4,'4. Billing Determinants'!$B$19:$O$41,8,0)/'4. Billing Determinants'!$I$41*$D36, VLOOKUP(T$4,'4. Billing Determinants'!$B$19:$O$41,3,0)/'4. Billing Determinants'!$D$41*$D36))))),0)</f>
        <v>0</v>
      </c>
      <c r="U36" s="74">
        <f>IFERROR(IF(U$4="",0,IF($E36="kWh",VLOOKUP(U$4,'4. Billing Determinants'!$B$19:$O$41,4,0)/'4. Billing Determinants'!$E$41*$D36,IF($E36="kW",VLOOKUP(U$4,'4. Billing Determinants'!$B$19:$O$41,5,0)/'4. Billing Determinants'!$F$41*$D36,IF($E36="Non-RPP kWh",VLOOKUP(U$4,'4. Billing Determinants'!$B$19:$O$41,6,0)/'4. Billing Determinants'!$G$41*$D36,IF($E36="Distribution Rev.",VLOOKUP(U$4,'4. Billing Determinants'!$B$19:$O$41,8,0)/'4. Billing Determinants'!$I$41*$D36, VLOOKUP(U$4,'4. Billing Determinants'!$B$19:$O$41,3,0)/'4. Billing Determinants'!$D$41*$D36))))),0)</f>
        <v>0</v>
      </c>
      <c r="V36" s="74">
        <f>IFERROR(IF(V$4="",0,IF($E36="kWh",VLOOKUP(V$4,'4. Billing Determinants'!$B$19:$O$41,4,0)/'4. Billing Determinants'!$E$41*$D36,IF($E36="kW",VLOOKUP(V$4,'4. Billing Determinants'!$B$19:$O$41,5,0)/'4. Billing Determinants'!$F$41*$D36,IF($E36="Non-RPP kWh",VLOOKUP(V$4,'4. Billing Determinants'!$B$19:$O$41,6,0)/'4. Billing Determinants'!$G$41*$D36,IF($E36="Distribution Rev.",VLOOKUP(V$4,'4. Billing Determinants'!$B$19:$O$41,8,0)/'4. Billing Determinants'!$I$41*$D36, VLOOKUP(V$4,'4. Billing Determinants'!$B$19:$O$41,3,0)/'4. Billing Determinants'!$D$41*$D36))))),0)</f>
        <v>0</v>
      </c>
      <c r="W36" s="74">
        <f>IFERROR(IF(W$4="",0,IF($E36="kWh",VLOOKUP(W$4,'4. Billing Determinants'!$B$19:$O$41,4,0)/'4. Billing Determinants'!$E$41*$D36,IF($E36="kW",VLOOKUP(W$4,'4. Billing Determinants'!$B$19:$O$41,5,0)/'4. Billing Determinants'!$F$41*$D36,IF($E36="Non-RPP kWh",VLOOKUP(W$4,'4. Billing Determinants'!$B$19:$O$41,6,0)/'4. Billing Determinants'!$G$41*$D36,IF($E36="Distribution Rev.",VLOOKUP(W$4,'4. Billing Determinants'!$B$19:$O$41,8,0)/'4. Billing Determinants'!$I$41*$D36, VLOOKUP(W$4,'4. Billing Determinants'!$B$19:$O$41,3,0)/'4. Billing Determinants'!$D$41*$D36))))),0)</f>
        <v>0</v>
      </c>
      <c r="X36" s="74">
        <f>IFERROR(IF(X$4="",0,IF($E36="kWh",VLOOKUP(X$4,'4. Billing Determinants'!$B$19:$O$41,4,0)/'4. Billing Determinants'!$E$41*$D36,IF($E36="kW",VLOOKUP(X$4,'4. Billing Determinants'!$B$19:$O$41,5,0)/'4. Billing Determinants'!$F$41*$D36,IF($E36="Non-RPP kWh",VLOOKUP(X$4,'4. Billing Determinants'!$B$19:$O$41,6,0)/'4. Billing Determinants'!$G$41*$D36,IF($E36="Distribution Rev.",VLOOKUP(X$4,'4. Billing Determinants'!$B$19:$O$41,8,0)/'4. Billing Determinants'!$I$41*$D36, VLOOKUP(X$4,'4. Billing Determinants'!$B$19:$O$41,3,0)/'4. Billing Determinants'!$D$41*$D36))))),0)</f>
        <v>0</v>
      </c>
      <c r="Y36" s="74">
        <f>IFERROR(IF(Y$4="",0,IF($E36="kWh",VLOOKUP(Y$4,'4. Billing Determinants'!$B$19:$O$41,4,0)/'4. Billing Determinants'!$E$41*$D36,IF($E36="kW",VLOOKUP(Y$4,'4. Billing Determinants'!$B$19:$O$41,5,0)/'4. Billing Determinants'!$F$41*$D36,IF($E36="Non-RPP kWh",VLOOKUP(Y$4,'4. Billing Determinants'!$B$19:$O$41,6,0)/'4. Billing Determinants'!$G$41*$D36,IF($E36="Distribution Rev.",VLOOKUP(Y$4,'4. Billing Determinants'!$B$19:$O$41,8,0)/'4. Billing Determinants'!$I$41*$D36, VLOOKUP(Y$4,'4. Billing Determinants'!$B$19:$O$41,3,0)/'4. Billing Determinants'!$D$41*$D36))))),0)</f>
        <v>0</v>
      </c>
    </row>
    <row r="37" spans="1:25">
      <c r="B37" s="75" t="s">
        <v>63</v>
      </c>
      <c r="C37" s="73">
        <v>1582</v>
      </c>
      <c r="D37" s="74">
        <f>'2. 2013 Continuity Schedule'!CP60</f>
        <v>6890.7199999999993</v>
      </c>
      <c r="E37" s="143" t="s">
        <v>306</v>
      </c>
      <c r="F37" s="74">
        <f>IFERROR(IF(F$4="",0,IF($E37="kWh",VLOOKUP(F$4,'4. Billing Determinants'!$B$19:$O$41,4,0)/'4. Billing Determinants'!$E$41*$D37,IF($E37="kW",VLOOKUP(F$4,'4. Billing Determinants'!$B$19:$O$41,5,0)/'4. Billing Determinants'!$F$41*$D37,IF($E37="Non-RPP kWh",VLOOKUP(F$4,'4. Billing Determinants'!$B$19:$O$41,6,0)/'4. Billing Determinants'!$G$41*$D37,IF($E37="Distribution Rev.",VLOOKUP(F$4,'4. Billing Determinants'!$B$19:$O$41,8,0)/'4. Billing Determinants'!$I$41*$D37, VLOOKUP(F$4,'4. Billing Determinants'!$B$19:$O$41,3,0)/'4. Billing Determinants'!$D$41*$D37))))),0)</f>
        <v>3328.1953082450736</v>
      </c>
      <c r="G37" s="74">
        <f>IFERROR(IF(G$4="",0,IF($E37="kWh",VLOOKUP(G$4,'4. Billing Determinants'!$B$19:$O$41,4,0)/'4. Billing Determinants'!$E$41*$D37,IF($E37="kW",VLOOKUP(G$4,'4. Billing Determinants'!$B$19:$O$41,5,0)/'4. Billing Determinants'!$F$41*$D37,IF($E37="Non-RPP kWh",VLOOKUP(G$4,'4. Billing Determinants'!$B$19:$O$41,6,0)/'4. Billing Determinants'!$G$41*$D37,IF($E37="Distribution Rev.",VLOOKUP(G$4,'4. Billing Determinants'!$B$19:$O$41,8,0)/'4. Billing Determinants'!$I$41*$D37, VLOOKUP(G$4,'4. Billing Determinants'!$B$19:$O$41,3,0)/'4. Billing Determinants'!$D$41*$D37))))),0)</f>
        <v>1200.5423433458425</v>
      </c>
      <c r="H37" s="74">
        <f>IFERROR(IF(H$4="",0,IF($E37="kWh",VLOOKUP(H$4,'4. Billing Determinants'!$B$19:$O$41,4,0)/'4. Billing Determinants'!$E$41*$D37,IF($E37="kW",VLOOKUP(H$4,'4. Billing Determinants'!$B$19:$O$41,5,0)/'4. Billing Determinants'!$F$41*$D37,IF($E37="Non-RPP kWh",VLOOKUP(H$4,'4. Billing Determinants'!$B$19:$O$41,6,0)/'4. Billing Determinants'!$G$41*$D37,IF($E37="Distribution Rev.",VLOOKUP(H$4,'4. Billing Determinants'!$B$19:$O$41,8,0)/'4. Billing Determinants'!$I$41*$D37, VLOOKUP(H$4,'4. Billing Determinants'!$B$19:$O$41,3,0)/'4. Billing Determinants'!$D$41*$D37))))),0)</f>
        <v>2325.3517198215541</v>
      </c>
      <c r="I37" s="74">
        <f>IFERROR(IF(I$4="",0,IF($E37="kWh",VLOOKUP(I$4,'4. Billing Determinants'!$B$19:$O$41,4,0)/'4. Billing Determinants'!$E$41*$D37,IF($E37="kW",VLOOKUP(I$4,'4. Billing Determinants'!$B$19:$O$41,5,0)/'4. Billing Determinants'!$F$41*$D37,IF($E37="Non-RPP kWh",VLOOKUP(I$4,'4. Billing Determinants'!$B$19:$O$41,6,0)/'4. Billing Determinants'!$G$41*$D37,IF($E37="Distribution Rev.",VLOOKUP(I$4,'4. Billing Determinants'!$B$19:$O$41,8,0)/'4. Billing Determinants'!$I$41*$D37, VLOOKUP(I$4,'4. Billing Determinants'!$B$19:$O$41,3,0)/'4. Billing Determinants'!$D$41*$D37))))),0)</f>
        <v>4.2803719844853783</v>
      </c>
      <c r="J37" s="74">
        <f>IFERROR(IF(J$4="",0,IF($E37="kWh",VLOOKUP(J$4,'4. Billing Determinants'!$B$19:$O$41,4,0)/'4. Billing Determinants'!$E$41*$D37,IF($E37="kW",VLOOKUP(J$4,'4. Billing Determinants'!$B$19:$O$41,5,0)/'4. Billing Determinants'!$F$41*$D37,IF($E37="Non-RPP kWh",VLOOKUP(J$4,'4. Billing Determinants'!$B$19:$O$41,6,0)/'4. Billing Determinants'!$G$41*$D37,IF($E37="Distribution Rev.",VLOOKUP(J$4,'4. Billing Determinants'!$B$19:$O$41,8,0)/'4. Billing Determinants'!$I$41*$D37, VLOOKUP(J$4,'4. Billing Determinants'!$B$19:$O$41,3,0)/'4. Billing Determinants'!$D$41*$D37))))),0)</f>
        <v>32.350256603043256</v>
      </c>
      <c r="K37" s="74">
        <f>IFERROR(IF(K$4="",0,IF($E37="kWh",VLOOKUP(K$4,'4. Billing Determinants'!$B$19:$O$41,4,0)/'4. Billing Determinants'!$E$41*$D37,IF($E37="kW",VLOOKUP(K$4,'4. Billing Determinants'!$B$19:$O$41,5,0)/'4. Billing Determinants'!$F$41*$D37,IF($E37="Non-RPP kWh",VLOOKUP(K$4,'4. Billing Determinants'!$B$19:$O$41,6,0)/'4. Billing Determinants'!$G$41*$D37,IF($E37="Distribution Rev.",VLOOKUP(K$4,'4. Billing Determinants'!$B$19:$O$41,8,0)/'4. Billing Determinants'!$I$41*$D37, VLOOKUP(K$4,'4. Billing Determinants'!$B$19:$O$41,3,0)/'4. Billing Determinants'!$D$41*$D37))))),0)</f>
        <v>0</v>
      </c>
      <c r="L37" s="74">
        <f>IFERROR(IF(L$4="",0,IF($E37="kWh",VLOOKUP(L$4,'4. Billing Determinants'!$B$19:$O$41,4,0)/'4. Billing Determinants'!$E$41*$D37,IF($E37="kW",VLOOKUP(L$4,'4. Billing Determinants'!$B$19:$O$41,5,0)/'4. Billing Determinants'!$F$41*$D37,IF($E37="Non-RPP kWh",VLOOKUP(L$4,'4. Billing Determinants'!$B$19:$O$41,6,0)/'4. Billing Determinants'!$G$41*$D37,IF($E37="Distribution Rev.",VLOOKUP(L$4,'4. Billing Determinants'!$B$19:$O$41,8,0)/'4. Billing Determinants'!$I$41*$D37, VLOOKUP(L$4,'4. Billing Determinants'!$B$19:$O$41,3,0)/'4. Billing Determinants'!$D$41*$D37))))),0)</f>
        <v>0</v>
      </c>
      <c r="M37" s="74">
        <f>IFERROR(IF(M$4="",0,IF($E37="kWh",VLOOKUP(M$4,'4. Billing Determinants'!$B$19:$O$41,4,0)/'4. Billing Determinants'!$E$41*$D37,IF($E37="kW",VLOOKUP(M$4,'4. Billing Determinants'!$B$19:$O$41,5,0)/'4. Billing Determinants'!$F$41*$D37,IF($E37="Non-RPP kWh",VLOOKUP(M$4,'4. Billing Determinants'!$B$19:$O$41,6,0)/'4. Billing Determinants'!$G$41*$D37,IF($E37="Distribution Rev.",VLOOKUP(M$4,'4. Billing Determinants'!$B$19:$O$41,8,0)/'4. Billing Determinants'!$I$41*$D37, VLOOKUP(M$4,'4. Billing Determinants'!$B$19:$O$41,3,0)/'4. Billing Determinants'!$D$41*$D37))))),0)</f>
        <v>0</v>
      </c>
      <c r="N37" s="74">
        <f>IFERROR(IF(N$4="",0,IF($E37="kWh",VLOOKUP(N$4,'4. Billing Determinants'!$B$19:$O$41,4,0)/'4. Billing Determinants'!$E$41*$D37,IF($E37="kW",VLOOKUP(N$4,'4. Billing Determinants'!$B$19:$O$41,5,0)/'4. Billing Determinants'!$F$41*$D37,IF($E37="Non-RPP kWh",VLOOKUP(N$4,'4. Billing Determinants'!$B$19:$O$41,6,0)/'4. Billing Determinants'!$G$41*$D37,IF($E37="Distribution Rev.",VLOOKUP(N$4,'4. Billing Determinants'!$B$19:$O$41,8,0)/'4. Billing Determinants'!$I$41*$D37, VLOOKUP(N$4,'4. Billing Determinants'!$B$19:$O$41,3,0)/'4. Billing Determinants'!$D$41*$D37))))),0)</f>
        <v>0</v>
      </c>
      <c r="O37" s="74">
        <f>IFERROR(IF(O$4="",0,IF($E37="kWh",VLOOKUP(O$4,'4. Billing Determinants'!$B$19:$O$41,4,0)/'4. Billing Determinants'!$E$41*$D37,IF($E37="kW",VLOOKUP(O$4,'4. Billing Determinants'!$B$19:$O$41,5,0)/'4. Billing Determinants'!$F$41*$D37,IF($E37="Non-RPP kWh",VLOOKUP(O$4,'4. Billing Determinants'!$B$19:$O$41,6,0)/'4. Billing Determinants'!$G$41*$D37,IF($E37="Distribution Rev.",VLOOKUP(O$4,'4. Billing Determinants'!$B$19:$O$41,8,0)/'4. Billing Determinants'!$I$41*$D37, VLOOKUP(O$4,'4. Billing Determinants'!$B$19:$O$41,3,0)/'4. Billing Determinants'!$D$41*$D37))))),0)</f>
        <v>0</v>
      </c>
      <c r="P37" s="74">
        <f>IFERROR(IF(P$4="",0,IF($E37="kWh",VLOOKUP(P$4,'4. Billing Determinants'!$B$19:$O$41,4,0)/'4. Billing Determinants'!$E$41*$D37,IF($E37="kW",VLOOKUP(P$4,'4. Billing Determinants'!$B$19:$O$41,5,0)/'4. Billing Determinants'!$F$41*$D37,IF($E37="Non-RPP kWh",VLOOKUP(P$4,'4. Billing Determinants'!$B$19:$O$41,6,0)/'4. Billing Determinants'!$G$41*$D37,IF($E37="Distribution Rev.",VLOOKUP(P$4,'4. Billing Determinants'!$B$19:$O$41,8,0)/'4. Billing Determinants'!$I$41*$D37, VLOOKUP(P$4,'4. Billing Determinants'!$B$19:$O$41,3,0)/'4. Billing Determinants'!$D$41*$D37))))),0)</f>
        <v>0</v>
      </c>
      <c r="Q37" s="74">
        <f>IFERROR(IF(Q$4="",0,IF($E37="kWh",VLOOKUP(Q$4,'4. Billing Determinants'!$B$19:$O$41,4,0)/'4. Billing Determinants'!$E$41*$D37,IF($E37="kW",VLOOKUP(Q$4,'4. Billing Determinants'!$B$19:$O$41,5,0)/'4. Billing Determinants'!$F$41*$D37,IF($E37="Non-RPP kWh",VLOOKUP(Q$4,'4. Billing Determinants'!$B$19:$O$41,6,0)/'4. Billing Determinants'!$G$41*$D37,IF($E37="Distribution Rev.",VLOOKUP(Q$4,'4. Billing Determinants'!$B$19:$O$41,8,0)/'4. Billing Determinants'!$I$41*$D37, VLOOKUP(Q$4,'4. Billing Determinants'!$B$19:$O$41,3,0)/'4. Billing Determinants'!$D$41*$D37))))),0)</f>
        <v>0</v>
      </c>
      <c r="R37" s="74">
        <f>IFERROR(IF(R$4="",0,IF($E37="kWh",VLOOKUP(R$4,'4. Billing Determinants'!$B$19:$O$41,4,0)/'4. Billing Determinants'!$E$41*$D37,IF($E37="kW",VLOOKUP(R$4,'4. Billing Determinants'!$B$19:$O$41,5,0)/'4. Billing Determinants'!$F$41*$D37,IF($E37="Non-RPP kWh",VLOOKUP(R$4,'4. Billing Determinants'!$B$19:$O$41,6,0)/'4. Billing Determinants'!$G$41*$D37,IF($E37="Distribution Rev.",VLOOKUP(R$4,'4. Billing Determinants'!$B$19:$O$41,8,0)/'4. Billing Determinants'!$I$41*$D37, VLOOKUP(R$4,'4. Billing Determinants'!$B$19:$O$41,3,0)/'4. Billing Determinants'!$D$41*$D37))))),0)</f>
        <v>0</v>
      </c>
      <c r="S37" s="74">
        <f>IFERROR(IF(S$4="",0,IF($E37="kWh",VLOOKUP(S$4,'4. Billing Determinants'!$B$19:$O$41,4,0)/'4. Billing Determinants'!$E$41*$D37,IF($E37="kW",VLOOKUP(S$4,'4. Billing Determinants'!$B$19:$O$41,5,0)/'4. Billing Determinants'!$F$41*$D37,IF($E37="Non-RPP kWh",VLOOKUP(S$4,'4. Billing Determinants'!$B$19:$O$41,6,0)/'4. Billing Determinants'!$G$41*$D37,IF($E37="Distribution Rev.",VLOOKUP(S$4,'4. Billing Determinants'!$B$19:$O$41,8,0)/'4. Billing Determinants'!$I$41*$D37, VLOOKUP(S$4,'4. Billing Determinants'!$B$19:$O$41,3,0)/'4. Billing Determinants'!$D$41*$D37))))),0)</f>
        <v>0</v>
      </c>
      <c r="T37" s="74">
        <f>IFERROR(IF(T$4="",0,IF($E37="kWh",VLOOKUP(T$4,'4. Billing Determinants'!$B$19:$O$41,4,0)/'4. Billing Determinants'!$E$41*$D37,IF($E37="kW",VLOOKUP(T$4,'4. Billing Determinants'!$B$19:$O$41,5,0)/'4. Billing Determinants'!$F$41*$D37,IF($E37="Non-RPP kWh",VLOOKUP(T$4,'4. Billing Determinants'!$B$19:$O$41,6,0)/'4. Billing Determinants'!$G$41*$D37,IF($E37="Distribution Rev.",VLOOKUP(T$4,'4. Billing Determinants'!$B$19:$O$41,8,0)/'4. Billing Determinants'!$I$41*$D37, VLOOKUP(T$4,'4. Billing Determinants'!$B$19:$O$41,3,0)/'4. Billing Determinants'!$D$41*$D37))))),0)</f>
        <v>0</v>
      </c>
      <c r="U37" s="74">
        <f>IFERROR(IF(U$4="",0,IF($E37="kWh",VLOOKUP(U$4,'4. Billing Determinants'!$B$19:$O$41,4,0)/'4. Billing Determinants'!$E$41*$D37,IF($E37="kW",VLOOKUP(U$4,'4. Billing Determinants'!$B$19:$O$41,5,0)/'4. Billing Determinants'!$F$41*$D37,IF($E37="Non-RPP kWh",VLOOKUP(U$4,'4. Billing Determinants'!$B$19:$O$41,6,0)/'4. Billing Determinants'!$G$41*$D37,IF($E37="Distribution Rev.",VLOOKUP(U$4,'4. Billing Determinants'!$B$19:$O$41,8,0)/'4. Billing Determinants'!$I$41*$D37, VLOOKUP(U$4,'4. Billing Determinants'!$B$19:$O$41,3,0)/'4. Billing Determinants'!$D$41*$D37))))),0)</f>
        <v>0</v>
      </c>
      <c r="V37" s="74">
        <f>IFERROR(IF(V$4="",0,IF($E37="kWh",VLOOKUP(V$4,'4. Billing Determinants'!$B$19:$O$41,4,0)/'4. Billing Determinants'!$E$41*$D37,IF($E37="kW",VLOOKUP(V$4,'4. Billing Determinants'!$B$19:$O$41,5,0)/'4. Billing Determinants'!$F$41*$D37,IF($E37="Non-RPP kWh",VLOOKUP(V$4,'4. Billing Determinants'!$B$19:$O$41,6,0)/'4. Billing Determinants'!$G$41*$D37,IF($E37="Distribution Rev.",VLOOKUP(V$4,'4. Billing Determinants'!$B$19:$O$41,8,0)/'4. Billing Determinants'!$I$41*$D37, VLOOKUP(V$4,'4. Billing Determinants'!$B$19:$O$41,3,0)/'4. Billing Determinants'!$D$41*$D37))))),0)</f>
        <v>0</v>
      </c>
      <c r="W37" s="74">
        <f>IFERROR(IF(W$4="",0,IF($E37="kWh",VLOOKUP(W$4,'4. Billing Determinants'!$B$19:$O$41,4,0)/'4. Billing Determinants'!$E$41*$D37,IF($E37="kW",VLOOKUP(W$4,'4. Billing Determinants'!$B$19:$O$41,5,0)/'4. Billing Determinants'!$F$41*$D37,IF($E37="Non-RPP kWh",VLOOKUP(W$4,'4. Billing Determinants'!$B$19:$O$41,6,0)/'4. Billing Determinants'!$G$41*$D37,IF($E37="Distribution Rev.",VLOOKUP(W$4,'4. Billing Determinants'!$B$19:$O$41,8,0)/'4. Billing Determinants'!$I$41*$D37, VLOOKUP(W$4,'4. Billing Determinants'!$B$19:$O$41,3,0)/'4. Billing Determinants'!$D$41*$D37))))),0)</f>
        <v>0</v>
      </c>
      <c r="X37" s="74">
        <f>IFERROR(IF(X$4="",0,IF($E37="kWh",VLOOKUP(X$4,'4. Billing Determinants'!$B$19:$O$41,4,0)/'4. Billing Determinants'!$E$41*$D37,IF($E37="kW",VLOOKUP(X$4,'4. Billing Determinants'!$B$19:$O$41,5,0)/'4. Billing Determinants'!$F$41*$D37,IF($E37="Non-RPP kWh",VLOOKUP(X$4,'4. Billing Determinants'!$B$19:$O$41,6,0)/'4. Billing Determinants'!$G$41*$D37,IF($E37="Distribution Rev.",VLOOKUP(X$4,'4. Billing Determinants'!$B$19:$O$41,8,0)/'4. Billing Determinants'!$I$41*$D37, VLOOKUP(X$4,'4. Billing Determinants'!$B$19:$O$41,3,0)/'4. Billing Determinants'!$D$41*$D37))))),0)</f>
        <v>0</v>
      </c>
      <c r="Y37" s="74">
        <f>IFERROR(IF(Y$4="",0,IF($E37="kWh",VLOOKUP(Y$4,'4. Billing Determinants'!$B$19:$O$41,4,0)/'4. Billing Determinants'!$E$41*$D37,IF($E37="kW",VLOOKUP(Y$4,'4. Billing Determinants'!$B$19:$O$41,5,0)/'4. Billing Determinants'!$F$41*$D37,IF($E37="Non-RPP kWh",VLOOKUP(Y$4,'4. Billing Determinants'!$B$19:$O$41,6,0)/'4. Billing Determinants'!$G$41*$D37,IF($E37="Distribution Rev.",VLOOKUP(Y$4,'4. Billing Determinants'!$B$19:$O$41,8,0)/'4. Billing Determinants'!$I$41*$D37, VLOOKUP(Y$4,'4. Billing Determinants'!$B$19:$O$41,3,0)/'4. Billing Determinants'!$D$41*$D37))))),0)</f>
        <v>0</v>
      </c>
    </row>
    <row r="38" spans="1:25">
      <c r="B38" s="72" t="s">
        <v>7</v>
      </c>
      <c r="C38" s="73">
        <v>2425</v>
      </c>
      <c r="D38" s="74">
        <f>'2. 2013 Continuity Schedule'!CP61</f>
        <v>-6144</v>
      </c>
      <c r="E38" s="143"/>
      <c r="F38" s="74">
        <f>IFERROR(IF(F$4="",0,IF($E38="kWh",VLOOKUP(F$4,'4. Billing Determinants'!$B$19:$O$41,4,0)/'4. Billing Determinants'!$E$41*$D38,IF($E38="kW",VLOOKUP(F$4,'4. Billing Determinants'!$B$19:$O$41,5,0)/'4. Billing Determinants'!$F$41*$D38,IF($E38="Non-RPP kWh",VLOOKUP(F$4,'4. Billing Determinants'!$B$19:$O$41,6,0)/'4. Billing Determinants'!$G$41*$D38,IF($E38="Distribution Rev.",VLOOKUP(F$4,'4. Billing Determinants'!$B$19:$O$41,8,0)/'4. Billing Determinants'!$I$41*$D38, VLOOKUP(F$4,'4. Billing Determinants'!$B$19:$O$41,3,0)/'4. Billing Determinants'!$D$41*$D38))))),0)</f>
        <v>-4251.9478334034493</v>
      </c>
      <c r="G38" s="74">
        <f>IFERROR(IF(G$4="",0,IF($E38="kWh",VLOOKUP(G$4,'4. Billing Determinants'!$B$19:$O$41,4,0)/'4. Billing Determinants'!$E$41*$D38,IF($E38="kW",VLOOKUP(G$4,'4. Billing Determinants'!$B$19:$O$41,5,0)/'4. Billing Determinants'!$F$41*$D38,IF($E38="Non-RPP kWh",VLOOKUP(G$4,'4. Billing Determinants'!$B$19:$O$41,6,0)/'4. Billing Determinants'!$G$41*$D38,IF($E38="Distribution Rev.",VLOOKUP(G$4,'4. Billing Determinants'!$B$19:$O$41,8,0)/'4. Billing Determinants'!$I$41*$D38, VLOOKUP(G$4,'4. Billing Determinants'!$B$19:$O$41,3,0)/'4. Billing Determinants'!$D$41*$D38))))),0)</f>
        <v>-523.41607067732434</v>
      </c>
      <c r="H38" s="74">
        <f>IFERROR(IF(H$4="",0,IF($E38="kWh",VLOOKUP(H$4,'4. Billing Determinants'!$B$19:$O$41,4,0)/'4. Billing Determinants'!$E$41*$D38,IF($E38="kW",VLOOKUP(H$4,'4. Billing Determinants'!$B$19:$O$41,5,0)/'4. Billing Determinants'!$F$41*$D38,IF($E38="Non-RPP kWh",VLOOKUP(H$4,'4. Billing Determinants'!$B$19:$O$41,6,0)/'4. Billing Determinants'!$G$41*$D38,IF($E38="Distribution Rev.",VLOOKUP(H$4,'4. Billing Determinants'!$B$19:$O$41,8,0)/'4. Billing Determinants'!$I$41*$D38, VLOOKUP(H$4,'4. Billing Determinants'!$B$19:$O$41,3,0)/'4. Billing Determinants'!$D$41*$D38))))),0)</f>
        <v>-60.742111905763565</v>
      </c>
      <c r="I38" s="74">
        <f>IFERROR(IF(I$4="",0,IF($E38="kWh",VLOOKUP(I$4,'4. Billing Determinants'!$B$19:$O$41,4,0)/'4. Billing Determinants'!$E$41*$D38,IF($E38="kW",VLOOKUP(I$4,'4. Billing Determinants'!$B$19:$O$41,5,0)/'4. Billing Determinants'!$F$41*$D38,IF($E38="Non-RPP kWh",VLOOKUP(I$4,'4. Billing Determinants'!$B$19:$O$41,6,0)/'4. Billing Determinants'!$G$41*$D38,IF($E38="Distribution Rev.",VLOOKUP(I$4,'4. Billing Determinants'!$B$19:$O$41,8,0)/'4. Billing Determinants'!$I$41*$D38, VLOOKUP(I$4,'4. Billing Determinants'!$B$19:$O$41,3,0)/'4. Billing Determinants'!$D$41*$D38))))),0)</f>
        <v>-7.7543121581825822</v>
      </c>
      <c r="J38" s="74">
        <f>IFERROR(IF(J$4="",0,IF($E38="kWh",VLOOKUP(J$4,'4. Billing Determinants'!$B$19:$O$41,4,0)/'4. Billing Determinants'!$E$41*$D38,IF($E38="kW",VLOOKUP(J$4,'4. Billing Determinants'!$B$19:$O$41,5,0)/'4. Billing Determinants'!$F$41*$D38,IF($E38="Non-RPP kWh",VLOOKUP(J$4,'4. Billing Determinants'!$B$19:$O$41,6,0)/'4. Billing Determinants'!$G$41*$D38,IF($E38="Distribution Rev.",VLOOKUP(J$4,'4. Billing Determinants'!$B$19:$O$41,8,0)/'4. Billing Determinants'!$I$41*$D38, VLOOKUP(J$4,'4. Billing Determinants'!$B$19:$O$41,3,0)/'4. Billing Determinants'!$D$41*$D38))))),0)</f>
        <v>-1300.1396718552799</v>
      </c>
      <c r="K38" s="74">
        <f>IFERROR(IF(K$4="",0,IF($E38="kWh",VLOOKUP(K$4,'4. Billing Determinants'!$B$19:$O$41,4,0)/'4. Billing Determinants'!$E$41*$D38,IF($E38="kW",VLOOKUP(K$4,'4. Billing Determinants'!$B$19:$O$41,5,0)/'4. Billing Determinants'!$F$41*$D38,IF($E38="Non-RPP kWh",VLOOKUP(K$4,'4. Billing Determinants'!$B$19:$O$41,6,0)/'4. Billing Determinants'!$G$41*$D38,IF($E38="Distribution Rev.",VLOOKUP(K$4,'4. Billing Determinants'!$B$19:$O$41,8,0)/'4. Billing Determinants'!$I$41*$D38, VLOOKUP(K$4,'4. Billing Determinants'!$B$19:$O$41,3,0)/'4. Billing Determinants'!$D$41*$D38))))),0)</f>
        <v>0</v>
      </c>
      <c r="L38" s="74">
        <f>IFERROR(IF(L$4="",0,IF($E38="kWh",VLOOKUP(L$4,'4. Billing Determinants'!$B$19:$O$41,4,0)/'4. Billing Determinants'!$E$41*$D38,IF($E38="kW",VLOOKUP(L$4,'4. Billing Determinants'!$B$19:$O$41,5,0)/'4. Billing Determinants'!$F$41*$D38,IF($E38="Non-RPP kWh",VLOOKUP(L$4,'4. Billing Determinants'!$B$19:$O$41,6,0)/'4. Billing Determinants'!$G$41*$D38,IF($E38="Distribution Rev.",VLOOKUP(L$4,'4. Billing Determinants'!$B$19:$O$41,8,0)/'4. Billing Determinants'!$I$41*$D38, VLOOKUP(L$4,'4. Billing Determinants'!$B$19:$O$41,3,0)/'4. Billing Determinants'!$D$41*$D38))))),0)</f>
        <v>0</v>
      </c>
      <c r="M38" s="74">
        <f>IFERROR(IF(M$4="",0,IF($E38="kWh",VLOOKUP(M$4,'4. Billing Determinants'!$B$19:$O$41,4,0)/'4. Billing Determinants'!$E$41*$D38,IF($E38="kW",VLOOKUP(M$4,'4. Billing Determinants'!$B$19:$O$41,5,0)/'4. Billing Determinants'!$F$41*$D38,IF($E38="Non-RPP kWh",VLOOKUP(M$4,'4. Billing Determinants'!$B$19:$O$41,6,0)/'4. Billing Determinants'!$G$41*$D38,IF($E38="Distribution Rev.",VLOOKUP(M$4,'4. Billing Determinants'!$B$19:$O$41,8,0)/'4. Billing Determinants'!$I$41*$D38, VLOOKUP(M$4,'4. Billing Determinants'!$B$19:$O$41,3,0)/'4. Billing Determinants'!$D$41*$D38))))),0)</f>
        <v>0</v>
      </c>
      <c r="N38" s="74">
        <f>IFERROR(IF(N$4="",0,IF($E38="kWh",VLOOKUP(N$4,'4. Billing Determinants'!$B$19:$O$41,4,0)/'4. Billing Determinants'!$E$41*$D38,IF($E38="kW",VLOOKUP(N$4,'4. Billing Determinants'!$B$19:$O$41,5,0)/'4. Billing Determinants'!$F$41*$D38,IF($E38="Non-RPP kWh",VLOOKUP(N$4,'4. Billing Determinants'!$B$19:$O$41,6,0)/'4. Billing Determinants'!$G$41*$D38,IF($E38="Distribution Rev.",VLOOKUP(N$4,'4. Billing Determinants'!$B$19:$O$41,8,0)/'4. Billing Determinants'!$I$41*$D38, VLOOKUP(N$4,'4. Billing Determinants'!$B$19:$O$41,3,0)/'4. Billing Determinants'!$D$41*$D38))))),0)</f>
        <v>0</v>
      </c>
      <c r="O38" s="74">
        <f>IFERROR(IF(O$4="",0,IF($E38="kWh",VLOOKUP(O$4,'4. Billing Determinants'!$B$19:$O$41,4,0)/'4. Billing Determinants'!$E$41*$D38,IF($E38="kW",VLOOKUP(O$4,'4. Billing Determinants'!$B$19:$O$41,5,0)/'4. Billing Determinants'!$F$41*$D38,IF($E38="Non-RPP kWh",VLOOKUP(O$4,'4. Billing Determinants'!$B$19:$O$41,6,0)/'4. Billing Determinants'!$G$41*$D38,IF($E38="Distribution Rev.",VLOOKUP(O$4,'4. Billing Determinants'!$B$19:$O$41,8,0)/'4. Billing Determinants'!$I$41*$D38, VLOOKUP(O$4,'4. Billing Determinants'!$B$19:$O$41,3,0)/'4. Billing Determinants'!$D$41*$D38))))),0)</f>
        <v>0</v>
      </c>
      <c r="P38" s="74">
        <f>IFERROR(IF(P$4="",0,IF($E38="kWh",VLOOKUP(P$4,'4. Billing Determinants'!$B$19:$O$41,4,0)/'4. Billing Determinants'!$E$41*$D38,IF($E38="kW",VLOOKUP(P$4,'4. Billing Determinants'!$B$19:$O$41,5,0)/'4. Billing Determinants'!$F$41*$D38,IF($E38="Non-RPP kWh",VLOOKUP(P$4,'4. Billing Determinants'!$B$19:$O$41,6,0)/'4. Billing Determinants'!$G$41*$D38,IF($E38="Distribution Rev.",VLOOKUP(P$4,'4. Billing Determinants'!$B$19:$O$41,8,0)/'4. Billing Determinants'!$I$41*$D38, VLOOKUP(P$4,'4. Billing Determinants'!$B$19:$O$41,3,0)/'4. Billing Determinants'!$D$41*$D38))))),0)</f>
        <v>0</v>
      </c>
      <c r="Q38" s="74">
        <f>IFERROR(IF(Q$4="",0,IF($E38="kWh",VLOOKUP(Q$4,'4. Billing Determinants'!$B$19:$O$41,4,0)/'4. Billing Determinants'!$E$41*$D38,IF($E38="kW",VLOOKUP(Q$4,'4. Billing Determinants'!$B$19:$O$41,5,0)/'4. Billing Determinants'!$F$41*$D38,IF($E38="Non-RPP kWh",VLOOKUP(Q$4,'4. Billing Determinants'!$B$19:$O$41,6,0)/'4. Billing Determinants'!$G$41*$D38,IF($E38="Distribution Rev.",VLOOKUP(Q$4,'4. Billing Determinants'!$B$19:$O$41,8,0)/'4. Billing Determinants'!$I$41*$D38, VLOOKUP(Q$4,'4. Billing Determinants'!$B$19:$O$41,3,0)/'4. Billing Determinants'!$D$41*$D38))))),0)</f>
        <v>0</v>
      </c>
      <c r="R38" s="74">
        <f>IFERROR(IF(R$4="",0,IF($E38="kWh",VLOOKUP(R$4,'4. Billing Determinants'!$B$19:$O$41,4,0)/'4. Billing Determinants'!$E$41*$D38,IF($E38="kW",VLOOKUP(R$4,'4. Billing Determinants'!$B$19:$O$41,5,0)/'4. Billing Determinants'!$F$41*$D38,IF($E38="Non-RPP kWh",VLOOKUP(R$4,'4. Billing Determinants'!$B$19:$O$41,6,0)/'4. Billing Determinants'!$G$41*$D38,IF($E38="Distribution Rev.",VLOOKUP(R$4,'4. Billing Determinants'!$B$19:$O$41,8,0)/'4. Billing Determinants'!$I$41*$D38, VLOOKUP(R$4,'4. Billing Determinants'!$B$19:$O$41,3,0)/'4. Billing Determinants'!$D$41*$D38))))),0)</f>
        <v>0</v>
      </c>
      <c r="S38" s="74">
        <f>IFERROR(IF(S$4="",0,IF($E38="kWh",VLOOKUP(S$4,'4. Billing Determinants'!$B$19:$O$41,4,0)/'4. Billing Determinants'!$E$41*$D38,IF($E38="kW",VLOOKUP(S$4,'4. Billing Determinants'!$B$19:$O$41,5,0)/'4. Billing Determinants'!$F$41*$D38,IF($E38="Non-RPP kWh",VLOOKUP(S$4,'4. Billing Determinants'!$B$19:$O$41,6,0)/'4. Billing Determinants'!$G$41*$D38,IF($E38="Distribution Rev.",VLOOKUP(S$4,'4. Billing Determinants'!$B$19:$O$41,8,0)/'4. Billing Determinants'!$I$41*$D38, VLOOKUP(S$4,'4. Billing Determinants'!$B$19:$O$41,3,0)/'4. Billing Determinants'!$D$41*$D38))))),0)</f>
        <v>0</v>
      </c>
      <c r="T38" s="74">
        <f>IFERROR(IF(T$4="",0,IF($E38="kWh",VLOOKUP(T$4,'4. Billing Determinants'!$B$19:$O$41,4,0)/'4. Billing Determinants'!$E$41*$D38,IF($E38="kW",VLOOKUP(T$4,'4. Billing Determinants'!$B$19:$O$41,5,0)/'4. Billing Determinants'!$F$41*$D38,IF($E38="Non-RPP kWh",VLOOKUP(T$4,'4. Billing Determinants'!$B$19:$O$41,6,0)/'4. Billing Determinants'!$G$41*$D38,IF($E38="Distribution Rev.",VLOOKUP(T$4,'4. Billing Determinants'!$B$19:$O$41,8,0)/'4. Billing Determinants'!$I$41*$D38, VLOOKUP(T$4,'4. Billing Determinants'!$B$19:$O$41,3,0)/'4. Billing Determinants'!$D$41*$D38))))),0)</f>
        <v>0</v>
      </c>
      <c r="U38" s="74">
        <f>IFERROR(IF(U$4="",0,IF($E38="kWh",VLOOKUP(U$4,'4. Billing Determinants'!$B$19:$O$41,4,0)/'4. Billing Determinants'!$E$41*$D38,IF($E38="kW",VLOOKUP(U$4,'4. Billing Determinants'!$B$19:$O$41,5,0)/'4. Billing Determinants'!$F$41*$D38,IF($E38="Non-RPP kWh",VLOOKUP(U$4,'4. Billing Determinants'!$B$19:$O$41,6,0)/'4. Billing Determinants'!$G$41*$D38,IF($E38="Distribution Rev.",VLOOKUP(U$4,'4. Billing Determinants'!$B$19:$O$41,8,0)/'4. Billing Determinants'!$I$41*$D38, VLOOKUP(U$4,'4. Billing Determinants'!$B$19:$O$41,3,0)/'4. Billing Determinants'!$D$41*$D38))))),0)</f>
        <v>0</v>
      </c>
      <c r="V38" s="74">
        <f>IFERROR(IF(V$4="",0,IF($E38="kWh",VLOOKUP(V$4,'4. Billing Determinants'!$B$19:$O$41,4,0)/'4. Billing Determinants'!$E$41*$D38,IF($E38="kW",VLOOKUP(V$4,'4. Billing Determinants'!$B$19:$O$41,5,0)/'4. Billing Determinants'!$F$41*$D38,IF($E38="Non-RPP kWh",VLOOKUP(V$4,'4. Billing Determinants'!$B$19:$O$41,6,0)/'4. Billing Determinants'!$G$41*$D38,IF($E38="Distribution Rev.",VLOOKUP(V$4,'4. Billing Determinants'!$B$19:$O$41,8,0)/'4. Billing Determinants'!$I$41*$D38, VLOOKUP(V$4,'4. Billing Determinants'!$B$19:$O$41,3,0)/'4. Billing Determinants'!$D$41*$D38))))),0)</f>
        <v>0</v>
      </c>
      <c r="W38" s="74">
        <f>IFERROR(IF(W$4="",0,IF($E38="kWh",VLOOKUP(W$4,'4. Billing Determinants'!$B$19:$O$41,4,0)/'4. Billing Determinants'!$E$41*$D38,IF($E38="kW",VLOOKUP(W$4,'4. Billing Determinants'!$B$19:$O$41,5,0)/'4. Billing Determinants'!$F$41*$D38,IF($E38="Non-RPP kWh",VLOOKUP(W$4,'4. Billing Determinants'!$B$19:$O$41,6,0)/'4. Billing Determinants'!$G$41*$D38,IF($E38="Distribution Rev.",VLOOKUP(W$4,'4. Billing Determinants'!$B$19:$O$41,8,0)/'4. Billing Determinants'!$I$41*$D38, VLOOKUP(W$4,'4. Billing Determinants'!$B$19:$O$41,3,0)/'4. Billing Determinants'!$D$41*$D38))))),0)</f>
        <v>0</v>
      </c>
      <c r="X38" s="74">
        <f>IFERROR(IF(X$4="",0,IF($E38="kWh",VLOOKUP(X$4,'4. Billing Determinants'!$B$19:$O$41,4,0)/'4. Billing Determinants'!$E$41*$D38,IF($E38="kW",VLOOKUP(X$4,'4. Billing Determinants'!$B$19:$O$41,5,0)/'4. Billing Determinants'!$F$41*$D38,IF($E38="Non-RPP kWh",VLOOKUP(X$4,'4. Billing Determinants'!$B$19:$O$41,6,0)/'4. Billing Determinants'!$G$41*$D38,IF($E38="Distribution Rev.",VLOOKUP(X$4,'4. Billing Determinants'!$B$19:$O$41,8,0)/'4. Billing Determinants'!$I$41*$D38, VLOOKUP(X$4,'4. Billing Determinants'!$B$19:$O$41,3,0)/'4. Billing Determinants'!$D$41*$D38))))),0)</f>
        <v>0</v>
      </c>
      <c r="Y38" s="74">
        <f>IFERROR(IF(Y$4="",0,IF($E38="kWh",VLOOKUP(Y$4,'4. Billing Determinants'!$B$19:$O$41,4,0)/'4. Billing Determinants'!$E$41*$D38,IF($E38="kW",VLOOKUP(Y$4,'4. Billing Determinants'!$B$19:$O$41,5,0)/'4. Billing Determinants'!$F$41*$D38,IF($E38="Non-RPP kWh",VLOOKUP(Y$4,'4. Billing Determinants'!$B$19:$O$41,6,0)/'4. Billing Determinants'!$G$41*$D38,IF($E38="Distribution Rev.",VLOOKUP(Y$4,'4. Billing Determinants'!$B$19:$O$41,8,0)/'4. Billing Determinants'!$I$41*$D38, VLOOKUP(Y$4,'4. Billing Determinants'!$B$19:$O$41,3,0)/'4. Billing Determinants'!$D$41*$D38))))),0)</f>
        <v>0</v>
      </c>
    </row>
    <row r="39" spans="1:25" s="60" customFormat="1">
      <c r="A39" s="59"/>
      <c r="B39" s="92" t="s">
        <v>156</v>
      </c>
      <c r="C39" s="94"/>
      <c r="D39" s="93">
        <f>SUM(D18:D38)</f>
        <v>38346.300000000003</v>
      </c>
      <c r="E39" s="94"/>
      <c r="F39" s="93">
        <f>SUM(F18:F38)</f>
        <v>17236.782730744493</v>
      </c>
      <c r="G39" s="93">
        <f t="shared" ref="G39:Y39" si="1">SUM(G18:G38)</f>
        <v>7227.9235715719251</v>
      </c>
      <c r="H39" s="93">
        <f t="shared" si="1"/>
        <v>14952.919889232164</v>
      </c>
      <c r="I39" s="93">
        <f t="shared" si="1"/>
        <v>19.882322975616905</v>
      </c>
      <c r="J39" s="93">
        <f t="shared" si="1"/>
        <v>-1091.208514524202</v>
      </c>
      <c r="K39" s="93">
        <f t="shared" si="1"/>
        <v>0</v>
      </c>
      <c r="L39" s="93">
        <f t="shared" si="1"/>
        <v>0</v>
      </c>
      <c r="M39" s="93">
        <f t="shared" si="1"/>
        <v>0</v>
      </c>
      <c r="N39" s="93">
        <f t="shared" si="1"/>
        <v>0</v>
      </c>
      <c r="O39" s="93">
        <f t="shared" si="1"/>
        <v>0</v>
      </c>
      <c r="P39" s="93">
        <f t="shared" si="1"/>
        <v>0</v>
      </c>
      <c r="Q39" s="93">
        <f t="shared" si="1"/>
        <v>0</v>
      </c>
      <c r="R39" s="93">
        <f t="shared" si="1"/>
        <v>0</v>
      </c>
      <c r="S39" s="93">
        <f t="shared" si="1"/>
        <v>0</v>
      </c>
      <c r="T39" s="93">
        <f t="shared" si="1"/>
        <v>0</v>
      </c>
      <c r="U39" s="93">
        <f t="shared" si="1"/>
        <v>0</v>
      </c>
      <c r="V39" s="93">
        <f t="shared" si="1"/>
        <v>0</v>
      </c>
      <c r="W39" s="93">
        <f t="shared" si="1"/>
        <v>0</v>
      </c>
      <c r="X39" s="93">
        <f t="shared" si="1"/>
        <v>0</v>
      </c>
      <c r="Y39" s="93">
        <f t="shared" si="1"/>
        <v>0</v>
      </c>
    </row>
    <row r="40" spans="1:25" s="80" customFormat="1">
      <c r="B40" s="81"/>
      <c r="C40" s="82"/>
      <c r="D40" s="83"/>
      <c r="E40" s="88"/>
      <c r="F40" s="83"/>
      <c r="G40" s="83"/>
      <c r="H40" s="83"/>
      <c r="I40" s="83"/>
      <c r="J40" s="83"/>
      <c r="K40" s="83"/>
      <c r="L40" s="83"/>
      <c r="M40" s="83"/>
      <c r="N40" s="83"/>
      <c r="O40" s="83"/>
      <c r="P40" s="83"/>
      <c r="Q40" s="83"/>
      <c r="R40" s="83"/>
      <c r="S40" s="83"/>
      <c r="T40" s="83"/>
      <c r="U40" s="83"/>
      <c r="V40" s="83"/>
      <c r="W40" s="83"/>
      <c r="X40" s="83"/>
      <c r="Y40" s="83"/>
    </row>
    <row r="41" spans="1:25">
      <c r="B41" s="89" t="s">
        <v>16</v>
      </c>
      <c r="C41" s="87">
        <v>1562</v>
      </c>
      <c r="D41" s="74">
        <f>'2. 2013 Continuity Schedule'!CP65</f>
        <v>0</v>
      </c>
      <c r="E41" s="143"/>
      <c r="F41" s="74">
        <f>IFERROR(IF(F$4="",0,IF($E41="kWh",VLOOKUP(F$4,'4. Billing Determinants'!$B$19:$O$41,4,0)/'4. Billing Determinants'!$E$41*$D41,IF($E41="kW",VLOOKUP(F$4,'4. Billing Determinants'!$B$19:$O$41,5,0)/'4. Billing Determinants'!$F$41*$D41,IF($E41="Non-RPP kWh",VLOOKUP(F$4,'4. Billing Determinants'!$B$19:$O$41,6,0)/'4. Billing Determinants'!$G$41*$D41,IF($E41="Distribution Rev.",VLOOKUP(F$4,'4. Billing Determinants'!$B$19:$O$41,8,0)/'4. Billing Determinants'!$I$41*$D41, VLOOKUP(F$4,'4. Billing Determinants'!$B$19:$O$41,3,0)/'4. Billing Determinants'!$D$41*$D41))))),0)</f>
        <v>0</v>
      </c>
      <c r="G41" s="74">
        <f>IFERROR(IF(G$4="",0,IF($E41="kWh",VLOOKUP(G$4,'4. Billing Determinants'!$B$19:$O$41,4,0)/'4. Billing Determinants'!$E$41*$D41,IF($E41="kW",VLOOKUP(G$4,'4. Billing Determinants'!$B$19:$O$41,5,0)/'4. Billing Determinants'!$F$41*$D41,IF($E41="Non-RPP kWh",VLOOKUP(G$4,'4. Billing Determinants'!$B$19:$O$41,6,0)/'4. Billing Determinants'!$G$41*$D41,IF($E41="Distribution Rev.",VLOOKUP(G$4,'4. Billing Determinants'!$B$19:$O$41,8,0)/'4. Billing Determinants'!$I$41*$D41, VLOOKUP(G$4,'4. Billing Determinants'!$B$19:$O$41,3,0)/'4. Billing Determinants'!$D$41*$D41))))),0)</f>
        <v>0</v>
      </c>
      <c r="H41" s="74">
        <f>IFERROR(IF(H$4="",0,IF($E41="kWh",VLOOKUP(H$4,'4. Billing Determinants'!$B$19:$O$41,4,0)/'4. Billing Determinants'!$E$41*$D41,IF($E41="kW",VLOOKUP(H$4,'4. Billing Determinants'!$B$19:$O$41,5,0)/'4. Billing Determinants'!$F$41*$D41,IF($E41="Non-RPP kWh",VLOOKUP(H$4,'4. Billing Determinants'!$B$19:$O$41,6,0)/'4. Billing Determinants'!$G$41*$D41,IF($E41="Distribution Rev.",VLOOKUP(H$4,'4. Billing Determinants'!$B$19:$O$41,8,0)/'4. Billing Determinants'!$I$41*$D41, VLOOKUP(H$4,'4. Billing Determinants'!$B$19:$O$41,3,0)/'4. Billing Determinants'!$D$41*$D41))))),0)</f>
        <v>0</v>
      </c>
      <c r="I41" s="74">
        <f>IFERROR(IF(I$4="",0,IF($E41="kWh",VLOOKUP(I$4,'4. Billing Determinants'!$B$19:$O$41,4,0)/'4. Billing Determinants'!$E$41*$D41,IF($E41="kW",VLOOKUP(I$4,'4. Billing Determinants'!$B$19:$O$41,5,0)/'4. Billing Determinants'!$F$41*$D41,IF($E41="Non-RPP kWh",VLOOKUP(I$4,'4. Billing Determinants'!$B$19:$O$41,6,0)/'4. Billing Determinants'!$G$41*$D41,IF($E41="Distribution Rev.",VLOOKUP(I$4,'4. Billing Determinants'!$B$19:$O$41,8,0)/'4. Billing Determinants'!$I$41*$D41, VLOOKUP(I$4,'4. Billing Determinants'!$B$19:$O$41,3,0)/'4. Billing Determinants'!$D$41*$D41))))),0)</f>
        <v>0</v>
      </c>
      <c r="J41" s="74">
        <f>IFERROR(IF(J$4="",0,IF($E41="kWh",VLOOKUP(J$4,'4. Billing Determinants'!$B$19:$O$41,4,0)/'4. Billing Determinants'!$E$41*$D41,IF($E41="kW",VLOOKUP(J$4,'4. Billing Determinants'!$B$19:$O$41,5,0)/'4. Billing Determinants'!$F$41*$D41,IF($E41="Non-RPP kWh",VLOOKUP(J$4,'4. Billing Determinants'!$B$19:$O$41,6,0)/'4. Billing Determinants'!$G$41*$D41,IF($E41="Distribution Rev.",VLOOKUP(J$4,'4. Billing Determinants'!$B$19:$O$41,8,0)/'4. Billing Determinants'!$I$41*$D41, VLOOKUP(J$4,'4. Billing Determinants'!$B$19:$O$41,3,0)/'4. Billing Determinants'!$D$41*$D41))))),0)</f>
        <v>0</v>
      </c>
      <c r="K41" s="74">
        <f>IFERROR(IF(K$4="",0,IF($E41="kWh",VLOOKUP(K$4,'4. Billing Determinants'!$B$19:$O$41,4,0)/'4. Billing Determinants'!$E$41*$D41,IF($E41="kW",VLOOKUP(K$4,'4. Billing Determinants'!$B$19:$O$41,5,0)/'4. Billing Determinants'!$F$41*$D41,IF($E41="Non-RPP kWh",VLOOKUP(K$4,'4. Billing Determinants'!$B$19:$O$41,6,0)/'4. Billing Determinants'!$G$41*$D41,IF($E41="Distribution Rev.",VLOOKUP(K$4,'4. Billing Determinants'!$B$19:$O$41,8,0)/'4. Billing Determinants'!$I$41*$D41, VLOOKUP(K$4,'4. Billing Determinants'!$B$19:$O$41,3,0)/'4. Billing Determinants'!$D$41*$D41))))),0)</f>
        <v>0</v>
      </c>
      <c r="L41" s="74">
        <f>IFERROR(IF(L$4="",0,IF($E41="kWh",VLOOKUP(L$4,'4. Billing Determinants'!$B$19:$O$41,4,0)/'4. Billing Determinants'!$E$41*$D41,IF($E41="kW",VLOOKUP(L$4,'4. Billing Determinants'!$B$19:$O$41,5,0)/'4. Billing Determinants'!$F$41*$D41,IF($E41="Non-RPP kWh",VLOOKUP(L$4,'4. Billing Determinants'!$B$19:$O$41,6,0)/'4. Billing Determinants'!$G$41*$D41,IF($E41="Distribution Rev.",VLOOKUP(L$4,'4. Billing Determinants'!$B$19:$O$41,8,0)/'4. Billing Determinants'!$I$41*$D41, VLOOKUP(L$4,'4. Billing Determinants'!$B$19:$O$41,3,0)/'4. Billing Determinants'!$D$41*$D41))))),0)</f>
        <v>0</v>
      </c>
      <c r="M41" s="74">
        <f>IFERROR(IF(M$4="",0,IF($E41="kWh",VLOOKUP(M$4,'4. Billing Determinants'!$B$19:$O$41,4,0)/'4. Billing Determinants'!$E$41*$D41,IF($E41="kW",VLOOKUP(M$4,'4. Billing Determinants'!$B$19:$O$41,5,0)/'4. Billing Determinants'!$F$41*$D41,IF($E41="Non-RPP kWh",VLOOKUP(M$4,'4. Billing Determinants'!$B$19:$O$41,6,0)/'4. Billing Determinants'!$G$41*$D41,IF($E41="Distribution Rev.",VLOOKUP(M$4,'4. Billing Determinants'!$B$19:$O$41,8,0)/'4. Billing Determinants'!$I$41*$D41, VLOOKUP(M$4,'4. Billing Determinants'!$B$19:$O$41,3,0)/'4. Billing Determinants'!$D$41*$D41))))),0)</f>
        <v>0</v>
      </c>
      <c r="N41" s="74">
        <f>IFERROR(IF(N$4="",0,IF($E41="kWh",VLOOKUP(N$4,'4. Billing Determinants'!$B$19:$O$41,4,0)/'4. Billing Determinants'!$E$41*$D41,IF($E41="kW",VLOOKUP(N$4,'4. Billing Determinants'!$B$19:$O$41,5,0)/'4. Billing Determinants'!$F$41*$D41,IF($E41="Non-RPP kWh",VLOOKUP(N$4,'4. Billing Determinants'!$B$19:$O$41,6,0)/'4. Billing Determinants'!$G$41*$D41,IF($E41="Distribution Rev.",VLOOKUP(N$4,'4. Billing Determinants'!$B$19:$O$41,8,0)/'4. Billing Determinants'!$I$41*$D41, VLOOKUP(N$4,'4. Billing Determinants'!$B$19:$O$41,3,0)/'4. Billing Determinants'!$D$41*$D41))))),0)</f>
        <v>0</v>
      </c>
      <c r="O41" s="74">
        <f>IFERROR(IF(O$4="",0,IF($E41="kWh",VLOOKUP(O$4,'4. Billing Determinants'!$B$19:$O$41,4,0)/'4. Billing Determinants'!$E$41*$D41,IF($E41="kW",VLOOKUP(O$4,'4. Billing Determinants'!$B$19:$O$41,5,0)/'4. Billing Determinants'!$F$41*$D41,IF($E41="Non-RPP kWh",VLOOKUP(O$4,'4. Billing Determinants'!$B$19:$O$41,6,0)/'4. Billing Determinants'!$G$41*$D41,IF($E41="Distribution Rev.",VLOOKUP(O$4,'4. Billing Determinants'!$B$19:$O$41,8,0)/'4. Billing Determinants'!$I$41*$D41, VLOOKUP(O$4,'4. Billing Determinants'!$B$19:$O$41,3,0)/'4. Billing Determinants'!$D$41*$D41))))),0)</f>
        <v>0</v>
      </c>
      <c r="P41" s="74">
        <f>IFERROR(IF(P$4="",0,IF($E41="kWh",VLOOKUP(P$4,'4. Billing Determinants'!$B$19:$O$41,4,0)/'4. Billing Determinants'!$E$41*$D41,IF($E41="kW",VLOOKUP(P$4,'4. Billing Determinants'!$B$19:$O$41,5,0)/'4. Billing Determinants'!$F$41*$D41,IF($E41="Non-RPP kWh",VLOOKUP(P$4,'4. Billing Determinants'!$B$19:$O$41,6,0)/'4. Billing Determinants'!$G$41*$D41,IF($E41="Distribution Rev.",VLOOKUP(P$4,'4. Billing Determinants'!$B$19:$O$41,8,0)/'4. Billing Determinants'!$I$41*$D41, VLOOKUP(P$4,'4. Billing Determinants'!$B$19:$O$41,3,0)/'4. Billing Determinants'!$D$41*$D41))))),0)</f>
        <v>0</v>
      </c>
      <c r="Q41" s="74">
        <f>IFERROR(IF(Q$4="",0,IF($E41="kWh",VLOOKUP(Q$4,'4. Billing Determinants'!$B$19:$O$41,4,0)/'4. Billing Determinants'!$E$41*$D41,IF($E41="kW",VLOOKUP(Q$4,'4. Billing Determinants'!$B$19:$O$41,5,0)/'4. Billing Determinants'!$F$41*$D41,IF($E41="Non-RPP kWh",VLOOKUP(Q$4,'4. Billing Determinants'!$B$19:$O$41,6,0)/'4. Billing Determinants'!$G$41*$D41,IF($E41="Distribution Rev.",VLOOKUP(Q$4,'4. Billing Determinants'!$B$19:$O$41,8,0)/'4. Billing Determinants'!$I$41*$D41, VLOOKUP(Q$4,'4. Billing Determinants'!$B$19:$O$41,3,0)/'4. Billing Determinants'!$D$41*$D41))))),0)</f>
        <v>0</v>
      </c>
      <c r="R41" s="74">
        <f>IFERROR(IF(R$4="",0,IF($E41="kWh",VLOOKUP(R$4,'4. Billing Determinants'!$B$19:$O$41,4,0)/'4. Billing Determinants'!$E$41*$D41,IF($E41="kW",VLOOKUP(R$4,'4. Billing Determinants'!$B$19:$O$41,5,0)/'4. Billing Determinants'!$F$41*$D41,IF($E41="Non-RPP kWh",VLOOKUP(R$4,'4. Billing Determinants'!$B$19:$O$41,6,0)/'4. Billing Determinants'!$G$41*$D41,IF($E41="Distribution Rev.",VLOOKUP(R$4,'4. Billing Determinants'!$B$19:$O$41,8,0)/'4. Billing Determinants'!$I$41*$D41, VLOOKUP(R$4,'4. Billing Determinants'!$B$19:$O$41,3,0)/'4. Billing Determinants'!$D$41*$D41))))),0)</f>
        <v>0</v>
      </c>
      <c r="S41" s="74">
        <f>IFERROR(IF(S$4="",0,IF($E41="kWh",VLOOKUP(S$4,'4. Billing Determinants'!$B$19:$O$41,4,0)/'4. Billing Determinants'!$E$41*$D41,IF($E41="kW",VLOOKUP(S$4,'4. Billing Determinants'!$B$19:$O$41,5,0)/'4. Billing Determinants'!$F$41*$D41,IF($E41="Non-RPP kWh",VLOOKUP(S$4,'4. Billing Determinants'!$B$19:$O$41,6,0)/'4. Billing Determinants'!$G$41*$D41,IF($E41="Distribution Rev.",VLOOKUP(S$4,'4. Billing Determinants'!$B$19:$O$41,8,0)/'4. Billing Determinants'!$I$41*$D41, VLOOKUP(S$4,'4. Billing Determinants'!$B$19:$O$41,3,0)/'4. Billing Determinants'!$D$41*$D41))))),0)</f>
        <v>0</v>
      </c>
      <c r="T41" s="74">
        <f>IFERROR(IF(T$4="",0,IF($E41="kWh",VLOOKUP(T$4,'4. Billing Determinants'!$B$19:$O$41,4,0)/'4. Billing Determinants'!$E$41*$D41,IF($E41="kW",VLOOKUP(T$4,'4. Billing Determinants'!$B$19:$O$41,5,0)/'4. Billing Determinants'!$F$41*$D41,IF($E41="Non-RPP kWh",VLOOKUP(T$4,'4. Billing Determinants'!$B$19:$O$41,6,0)/'4. Billing Determinants'!$G$41*$D41,IF($E41="Distribution Rev.",VLOOKUP(T$4,'4. Billing Determinants'!$B$19:$O$41,8,0)/'4. Billing Determinants'!$I$41*$D41, VLOOKUP(T$4,'4. Billing Determinants'!$B$19:$O$41,3,0)/'4. Billing Determinants'!$D$41*$D41))))),0)</f>
        <v>0</v>
      </c>
      <c r="U41" s="74">
        <f>IFERROR(IF(U$4="",0,IF($E41="kWh",VLOOKUP(U$4,'4. Billing Determinants'!$B$19:$O$41,4,0)/'4. Billing Determinants'!$E$41*$D41,IF($E41="kW",VLOOKUP(U$4,'4. Billing Determinants'!$B$19:$O$41,5,0)/'4. Billing Determinants'!$F$41*$D41,IF($E41="Non-RPP kWh",VLOOKUP(U$4,'4. Billing Determinants'!$B$19:$O$41,6,0)/'4. Billing Determinants'!$G$41*$D41,IF($E41="Distribution Rev.",VLOOKUP(U$4,'4. Billing Determinants'!$B$19:$O$41,8,0)/'4. Billing Determinants'!$I$41*$D41, VLOOKUP(U$4,'4. Billing Determinants'!$B$19:$O$41,3,0)/'4. Billing Determinants'!$D$41*$D41))))),0)</f>
        <v>0</v>
      </c>
      <c r="V41" s="74">
        <f>IFERROR(IF(V$4="",0,IF($E41="kWh",VLOOKUP(V$4,'4. Billing Determinants'!$B$19:$O$41,4,0)/'4. Billing Determinants'!$E$41*$D41,IF($E41="kW",VLOOKUP(V$4,'4. Billing Determinants'!$B$19:$O$41,5,0)/'4. Billing Determinants'!$F$41*$D41,IF($E41="Non-RPP kWh",VLOOKUP(V$4,'4. Billing Determinants'!$B$19:$O$41,6,0)/'4. Billing Determinants'!$G$41*$D41,IF($E41="Distribution Rev.",VLOOKUP(V$4,'4. Billing Determinants'!$B$19:$O$41,8,0)/'4. Billing Determinants'!$I$41*$D41, VLOOKUP(V$4,'4. Billing Determinants'!$B$19:$O$41,3,0)/'4. Billing Determinants'!$D$41*$D41))))),0)</f>
        <v>0</v>
      </c>
      <c r="W41" s="74">
        <f>IFERROR(IF(W$4="",0,IF($E41="kWh",VLOOKUP(W$4,'4. Billing Determinants'!$B$19:$O$41,4,0)/'4. Billing Determinants'!$E$41*$D41,IF($E41="kW",VLOOKUP(W$4,'4. Billing Determinants'!$B$19:$O$41,5,0)/'4. Billing Determinants'!$F$41*$D41,IF($E41="Non-RPP kWh",VLOOKUP(W$4,'4. Billing Determinants'!$B$19:$O$41,6,0)/'4. Billing Determinants'!$G$41*$D41,IF($E41="Distribution Rev.",VLOOKUP(W$4,'4. Billing Determinants'!$B$19:$O$41,8,0)/'4. Billing Determinants'!$I$41*$D41, VLOOKUP(W$4,'4. Billing Determinants'!$B$19:$O$41,3,0)/'4. Billing Determinants'!$D$41*$D41))))),0)</f>
        <v>0</v>
      </c>
      <c r="X41" s="74">
        <f>IFERROR(IF(X$4="",0,IF($E41="kWh",VLOOKUP(X$4,'4. Billing Determinants'!$B$19:$O$41,4,0)/'4. Billing Determinants'!$E$41*$D41,IF($E41="kW",VLOOKUP(X$4,'4. Billing Determinants'!$B$19:$O$41,5,0)/'4. Billing Determinants'!$F$41*$D41,IF($E41="Non-RPP kWh",VLOOKUP(X$4,'4. Billing Determinants'!$B$19:$O$41,6,0)/'4. Billing Determinants'!$G$41*$D41,IF($E41="Distribution Rev.",VLOOKUP(X$4,'4. Billing Determinants'!$B$19:$O$41,8,0)/'4. Billing Determinants'!$I$41*$D41, VLOOKUP(X$4,'4. Billing Determinants'!$B$19:$O$41,3,0)/'4. Billing Determinants'!$D$41*$D41))))),0)</f>
        <v>0</v>
      </c>
      <c r="Y41" s="74">
        <f>IFERROR(IF(Y$4="",0,IF($E41="kWh",VLOOKUP(Y$4,'4. Billing Determinants'!$B$19:$O$41,4,0)/'4. Billing Determinants'!$E$41*$D41,IF($E41="kW",VLOOKUP(Y$4,'4. Billing Determinants'!$B$19:$O$41,5,0)/'4. Billing Determinants'!$F$41*$D41,IF($E41="Non-RPP kWh",VLOOKUP(Y$4,'4. Billing Determinants'!$B$19:$O$41,6,0)/'4. Billing Determinants'!$G$41*$D41,IF($E41="Distribution Rev.",VLOOKUP(Y$4,'4. Billing Determinants'!$B$19:$O$41,8,0)/'4. Billing Determinants'!$I$41*$D41, VLOOKUP(Y$4,'4. Billing Determinants'!$B$19:$O$41,3,0)/'4. Billing Determinants'!$D$41*$D41))))),0)</f>
        <v>0</v>
      </c>
    </row>
    <row r="42" spans="1:25" ht="25.5">
      <c r="B42" s="90" t="s">
        <v>159</v>
      </c>
      <c r="C42" s="87">
        <v>1592</v>
      </c>
      <c r="D42" s="74">
        <f>'2. 2013 Continuity Schedule'!CP66</f>
        <v>0</v>
      </c>
      <c r="E42" s="143"/>
      <c r="F42" s="74">
        <f>IFERROR(IF(F$4="",0,IF($E42="kWh",VLOOKUP(F$4,'4. Billing Determinants'!$B$19:$O$41,4,0)/'4. Billing Determinants'!$E$41*$D42,IF($E42="kW",VLOOKUP(F$4,'4. Billing Determinants'!$B$19:$O$41,5,0)/'4. Billing Determinants'!$F$41*$D42,IF($E42="Non-RPP kWh",VLOOKUP(F$4,'4. Billing Determinants'!$B$19:$O$41,6,0)/'4. Billing Determinants'!$G$41*$D42,IF($E42="Distribution Rev.",VLOOKUP(F$4,'4. Billing Determinants'!$B$19:$O$41,8,0)/'4. Billing Determinants'!$I$41*$D42, VLOOKUP(F$4,'4. Billing Determinants'!$B$19:$O$41,3,0)/'4. Billing Determinants'!$D$41*$D42))))),0)</f>
        <v>0</v>
      </c>
      <c r="G42" s="74">
        <f>IFERROR(IF(G$4="",0,IF($E42="kWh",VLOOKUP(G$4,'4. Billing Determinants'!$B$19:$O$41,4,0)/'4. Billing Determinants'!$E$41*$D42,IF($E42="kW",VLOOKUP(G$4,'4. Billing Determinants'!$B$19:$O$41,5,0)/'4. Billing Determinants'!$F$41*$D42,IF($E42="Non-RPP kWh",VLOOKUP(G$4,'4. Billing Determinants'!$B$19:$O$41,6,0)/'4. Billing Determinants'!$G$41*$D42,IF($E42="Distribution Rev.",VLOOKUP(G$4,'4. Billing Determinants'!$B$19:$O$41,8,0)/'4. Billing Determinants'!$I$41*$D42, VLOOKUP(G$4,'4. Billing Determinants'!$B$19:$O$41,3,0)/'4. Billing Determinants'!$D$41*$D42))))),0)</f>
        <v>0</v>
      </c>
      <c r="H42" s="74">
        <f>IFERROR(IF(H$4="",0,IF($E42="kWh",VLOOKUP(H$4,'4. Billing Determinants'!$B$19:$O$41,4,0)/'4. Billing Determinants'!$E$41*$D42,IF($E42="kW",VLOOKUP(H$4,'4. Billing Determinants'!$B$19:$O$41,5,0)/'4. Billing Determinants'!$F$41*$D42,IF($E42="Non-RPP kWh",VLOOKUP(H$4,'4. Billing Determinants'!$B$19:$O$41,6,0)/'4. Billing Determinants'!$G$41*$D42,IF($E42="Distribution Rev.",VLOOKUP(H$4,'4. Billing Determinants'!$B$19:$O$41,8,0)/'4. Billing Determinants'!$I$41*$D42, VLOOKUP(H$4,'4. Billing Determinants'!$B$19:$O$41,3,0)/'4. Billing Determinants'!$D$41*$D42))))),0)</f>
        <v>0</v>
      </c>
      <c r="I42" s="74">
        <f>IFERROR(IF(I$4="",0,IF($E42="kWh",VLOOKUP(I$4,'4. Billing Determinants'!$B$19:$O$41,4,0)/'4. Billing Determinants'!$E$41*$D42,IF($E42="kW",VLOOKUP(I$4,'4. Billing Determinants'!$B$19:$O$41,5,0)/'4. Billing Determinants'!$F$41*$D42,IF($E42="Non-RPP kWh",VLOOKUP(I$4,'4. Billing Determinants'!$B$19:$O$41,6,0)/'4. Billing Determinants'!$G$41*$D42,IF($E42="Distribution Rev.",VLOOKUP(I$4,'4. Billing Determinants'!$B$19:$O$41,8,0)/'4. Billing Determinants'!$I$41*$D42, VLOOKUP(I$4,'4. Billing Determinants'!$B$19:$O$41,3,0)/'4. Billing Determinants'!$D$41*$D42))))),0)</f>
        <v>0</v>
      </c>
      <c r="J42" s="74">
        <f>IFERROR(IF(J$4="",0,IF($E42="kWh",VLOOKUP(J$4,'4. Billing Determinants'!$B$19:$O$41,4,0)/'4. Billing Determinants'!$E$41*$D42,IF($E42="kW",VLOOKUP(J$4,'4. Billing Determinants'!$B$19:$O$41,5,0)/'4. Billing Determinants'!$F$41*$D42,IF($E42="Non-RPP kWh",VLOOKUP(J$4,'4. Billing Determinants'!$B$19:$O$41,6,0)/'4. Billing Determinants'!$G$41*$D42,IF($E42="Distribution Rev.",VLOOKUP(J$4,'4. Billing Determinants'!$B$19:$O$41,8,0)/'4. Billing Determinants'!$I$41*$D42, VLOOKUP(J$4,'4. Billing Determinants'!$B$19:$O$41,3,0)/'4. Billing Determinants'!$D$41*$D42))))),0)</f>
        <v>0</v>
      </c>
      <c r="K42" s="74">
        <f>IFERROR(IF(K$4="",0,IF($E42="kWh",VLOOKUP(K$4,'4. Billing Determinants'!$B$19:$O$41,4,0)/'4. Billing Determinants'!$E$41*$D42,IF($E42="kW",VLOOKUP(K$4,'4. Billing Determinants'!$B$19:$O$41,5,0)/'4. Billing Determinants'!$F$41*$D42,IF($E42="Non-RPP kWh",VLOOKUP(K$4,'4. Billing Determinants'!$B$19:$O$41,6,0)/'4. Billing Determinants'!$G$41*$D42,IF($E42="Distribution Rev.",VLOOKUP(K$4,'4. Billing Determinants'!$B$19:$O$41,8,0)/'4. Billing Determinants'!$I$41*$D42, VLOOKUP(K$4,'4. Billing Determinants'!$B$19:$O$41,3,0)/'4. Billing Determinants'!$D$41*$D42))))),0)</f>
        <v>0</v>
      </c>
      <c r="L42" s="74">
        <f>IFERROR(IF(L$4="",0,IF($E42="kWh",VLOOKUP(L$4,'4. Billing Determinants'!$B$19:$O$41,4,0)/'4. Billing Determinants'!$E$41*$D42,IF($E42="kW",VLOOKUP(L$4,'4. Billing Determinants'!$B$19:$O$41,5,0)/'4. Billing Determinants'!$F$41*$D42,IF($E42="Non-RPP kWh",VLOOKUP(L$4,'4. Billing Determinants'!$B$19:$O$41,6,0)/'4. Billing Determinants'!$G$41*$D42,IF($E42="Distribution Rev.",VLOOKUP(L$4,'4. Billing Determinants'!$B$19:$O$41,8,0)/'4. Billing Determinants'!$I$41*$D42, VLOOKUP(L$4,'4. Billing Determinants'!$B$19:$O$41,3,0)/'4. Billing Determinants'!$D$41*$D42))))),0)</f>
        <v>0</v>
      </c>
      <c r="M42" s="74">
        <f>IFERROR(IF(M$4="",0,IF($E42="kWh",VLOOKUP(M$4,'4. Billing Determinants'!$B$19:$O$41,4,0)/'4. Billing Determinants'!$E$41*$D42,IF($E42="kW",VLOOKUP(M$4,'4. Billing Determinants'!$B$19:$O$41,5,0)/'4. Billing Determinants'!$F$41*$D42,IF($E42="Non-RPP kWh",VLOOKUP(M$4,'4. Billing Determinants'!$B$19:$O$41,6,0)/'4. Billing Determinants'!$G$41*$D42,IF($E42="Distribution Rev.",VLOOKUP(M$4,'4. Billing Determinants'!$B$19:$O$41,8,0)/'4. Billing Determinants'!$I$41*$D42, VLOOKUP(M$4,'4. Billing Determinants'!$B$19:$O$41,3,0)/'4. Billing Determinants'!$D$41*$D42))))),0)</f>
        <v>0</v>
      </c>
      <c r="N42" s="74">
        <f>IFERROR(IF(N$4="",0,IF($E42="kWh",VLOOKUP(N$4,'4. Billing Determinants'!$B$19:$O$41,4,0)/'4. Billing Determinants'!$E$41*$D42,IF($E42="kW",VLOOKUP(N$4,'4. Billing Determinants'!$B$19:$O$41,5,0)/'4. Billing Determinants'!$F$41*$D42,IF($E42="Non-RPP kWh",VLOOKUP(N$4,'4. Billing Determinants'!$B$19:$O$41,6,0)/'4. Billing Determinants'!$G$41*$D42,IF($E42="Distribution Rev.",VLOOKUP(N$4,'4. Billing Determinants'!$B$19:$O$41,8,0)/'4. Billing Determinants'!$I$41*$D42, VLOOKUP(N$4,'4. Billing Determinants'!$B$19:$O$41,3,0)/'4. Billing Determinants'!$D$41*$D42))))),0)</f>
        <v>0</v>
      </c>
      <c r="O42" s="74">
        <f>IFERROR(IF(O$4="",0,IF($E42="kWh",VLOOKUP(O$4,'4. Billing Determinants'!$B$19:$O$41,4,0)/'4. Billing Determinants'!$E$41*$D42,IF($E42="kW",VLOOKUP(O$4,'4. Billing Determinants'!$B$19:$O$41,5,0)/'4. Billing Determinants'!$F$41*$D42,IF($E42="Non-RPP kWh",VLOOKUP(O$4,'4. Billing Determinants'!$B$19:$O$41,6,0)/'4. Billing Determinants'!$G$41*$D42,IF($E42="Distribution Rev.",VLOOKUP(O$4,'4. Billing Determinants'!$B$19:$O$41,8,0)/'4. Billing Determinants'!$I$41*$D42, VLOOKUP(O$4,'4. Billing Determinants'!$B$19:$O$41,3,0)/'4. Billing Determinants'!$D$41*$D42))))),0)</f>
        <v>0</v>
      </c>
      <c r="P42" s="74">
        <f>IFERROR(IF(P$4="",0,IF($E42="kWh",VLOOKUP(P$4,'4. Billing Determinants'!$B$19:$O$41,4,0)/'4. Billing Determinants'!$E$41*$D42,IF($E42="kW",VLOOKUP(P$4,'4. Billing Determinants'!$B$19:$O$41,5,0)/'4. Billing Determinants'!$F$41*$D42,IF($E42="Non-RPP kWh",VLOOKUP(P$4,'4. Billing Determinants'!$B$19:$O$41,6,0)/'4. Billing Determinants'!$G$41*$D42,IF($E42="Distribution Rev.",VLOOKUP(P$4,'4. Billing Determinants'!$B$19:$O$41,8,0)/'4. Billing Determinants'!$I$41*$D42, VLOOKUP(P$4,'4. Billing Determinants'!$B$19:$O$41,3,0)/'4. Billing Determinants'!$D$41*$D42))))),0)</f>
        <v>0</v>
      </c>
      <c r="Q42" s="74">
        <f>IFERROR(IF(Q$4="",0,IF($E42="kWh",VLOOKUP(Q$4,'4. Billing Determinants'!$B$19:$O$41,4,0)/'4. Billing Determinants'!$E$41*$D42,IF($E42="kW",VLOOKUP(Q$4,'4. Billing Determinants'!$B$19:$O$41,5,0)/'4. Billing Determinants'!$F$41*$D42,IF($E42="Non-RPP kWh",VLOOKUP(Q$4,'4. Billing Determinants'!$B$19:$O$41,6,0)/'4. Billing Determinants'!$G$41*$D42,IF($E42="Distribution Rev.",VLOOKUP(Q$4,'4. Billing Determinants'!$B$19:$O$41,8,0)/'4. Billing Determinants'!$I$41*$D42, VLOOKUP(Q$4,'4. Billing Determinants'!$B$19:$O$41,3,0)/'4. Billing Determinants'!$D$41*$D42))))),0)</f>
        <v>0</v>
      </c>
      <c r="R42" s="74">
        <f>IFERROR(IF(R$4="",0,IF($E42="kWh",VLOOKUP(R$4,'4. Billing Determinants'!$B$19:$O$41,4,0)/'4. Billing Determinants'!$E$41*$D42,IF($E42="kW",VLOOKUP(R$4,'4. Billing Determinants'!$B$19:$O$41,5,0)/'4. Billing Determinants'!$F$41*$D42,IF($E42="Non-RPP kWh",VLOOKUP(R$4,'4. Billing Determinants'!$B$19:$O$41,6,0)/'4. Billing Determinants'!$G$41*$D42,IF($E42="Distribution Rev.",VLOOKUP(R$4,'4. Billing Determinants'!$B$19:$O$41,8,0)/'4. Billing Determinants'!$I$41*$D42, VLOOKUP(R$4,'4. Billing Determinants'!$B$19:$O$41,3,0)/'4. Billing Determinants'!$D$41*$D42))))),0)</f>
        <v>0</v>
      </c>
      <c r="S42" s="74">
        <f>IFERROR(IF(S$4="",0,IF($E42="kWh",VLOOKUP(S$4,'4. Billing Determinants'!$B$19:$O$41,4,0)/'4. Billing Determinants'!$E$41*$D42,IF($E42="kW",VLOOKUP(S$4,'4. Billing Determinants'!$B$19:$O$41,5,0)/'4. Billing Determinants'!$F$41*$D42,IF($E42="Non-RPP kWh",VLOOKUP(S$4,'4. Billing Determinants'!$B$19:$O$41,6,0)/'4. Billing Determinants'!$G$41*$D42,IF($E42="Distribution Rev.",VLOOKUP(S$4,'4. Billing Determinants'!$B$19:$O$41,8,0)/'4. Billing Determinants'!$I$41*$D42, VLOOKUP(S$4,'4. Billing Determinants'!$B$19:$O$41,3,0)/'4. Billing Determinants'!$D$41*$D42))))),0)</f>
        <v>0</v>
      </c>
      <c r="T42" s="74">
        <f>IFERROR(IF(T$4="",0,IF($E42="kWh",VLOOKUP(T$4,'4. Billing Determinants'!$B$19:$O$41,4,0)/'4. Billing Determinants'!$E$41*$D42,IF($E42="kW",VLOOKUP(T$4,'4. Billing Determinants'!$B$19:$O$41,5,0)/'4. Billing Determinants'!$F$41*$D42,IF($E42="Non-RPP kWh",VLOOKUP(T$4,'4. Billing Determinants'!$B$19:$O$41,6,0)/'4. Billing Determinants'!$G$41*$D42,IF($E42="Distribution Rev.",VLOOKUP(T$4,'4. Billing Determinants'!$B$19:$O$41,8,0)/'4. Billing Determinants'!$I$41*$D42, VLOOKUP(T$4,'4. Billing Determinants'!$B$19:$O$41,3,0)/'4. Billing Determinants'!$D$41*$D42))))),0)</f>
        <v>0</v>
      </c>
      <c r="U42" s="74">
        <f>IFERROR(IF(U$4="",0,IF($E42="kWh",VLOOKUP(U$4,'4. Billing Determinants'!$B$19:$O$41,4,0)/'4. Billing Determinants'!$E$41*$D42,IF($E42="kW",VLOOKUP(U$4,'4. Billing Determinants'!$B$19:$O$41,5,0)/'4. Billing Determinants'!$F$41*$D42,IF($E42="Non-RPP kWh",VLOOKUP(U$4,'4. Billing Determinants'!$B$19:$O$41,6,0)/'4. Billing Determinants'!$G$41*$D42,IF($E42="Distribution Rev.",VLOOKUP(U$4,'4. Billing Determinants'!$B$19:$O$41,8,0)/'4. Billing Determinants'!$I$41*$D42, VLOOKUP(U$4,'4. Billing Determinants'!$B$19:$O$41,3,0)/'4. Billing Determinants'!$D$41*$D42))))),0)</f>
        <v>0</v>
      </c>
      <c r="V42" s="74">
        <f>IFERROR(IF(V$4="",0,IF($E42="kWh",VLOOKUP(V$4,'4. Billing Determinants'!$B$19:$O$41,4,0)/'4. Billing Determinants'!$E$41*$D42,IF($E42="kW",VLOOKUP(V$4,'4. Billing Determinants'!$B$19:$O$41,5,0)/'4. Billing Determinants'!$F$41*$D42,IF($E42="Non-RPP kWh",VLOOKUP(V$4,'4. Billing Determinants'!$B$19:$O$41,6,0)/'4. Billing Determinants'!$G$41*$D42,IF($E42="Distribution Rev.",VLOOKUP(V$4,'4. Billing Determinants'!$B$19:$O$41,8,0)/'4. Billing Determinants'!$I$41*$D42, VLOOKUP(V$4,'4. Billing Determinants'!$B$19:$O$41,3,0)/'4. Billing Determinants'!$D$41*$D42))))),0)</f>
        <v>0</v>
      </c>
      <c r="W42" s="74">
        <f>IFERROR(IF(W$4="",0,IF($E42="kWh",VLOOKUP(W$4,'4. Billing Determinants'!$B$19:$O$41,4,0)/'4. Billing Determinants'!$E$41*$D42,IF($E42="kW",VLOOKUP(W$4,'4. Billing Determinants'!$B$19:$O$41,5,0)/'4. Billing Determinants'!$F$41*$D42,IF($E42="Non-RPP kWh",VLOOKUP(W$4,'4. Billing Determinants'!$B$19:$O$41,6,0)/'4. Billing Determinants'!$G$41*$D42,IF($E42="Distribution Rev.",VLOOKUP(W$4,'4. Billing Determinants'!$B$19:$O$41,8,0)/'4. Billing Determinants'!$I$41*$D42, VLOOKUP(W$4,'4. Billing Determinants'!$B$19:$O$41,3,0)/'4. Billing Determinants'!$D$41*$D42))))),0)</f>
        <v>0</v>
      </c>
      <c r="X42" s="74">
        <f>IFERROR(IF(X$4="",0,IF($E42="kWh",VLOOKUP(X$4,'4. Billing Determinants'!$B$19:$O$41,4,0)/'4. Billing Determinants'!$E$41*$D42,IF($E42="kW",VLOOKUP(X$4,'4. Billing Determinants'!$B$19:$O$41,5,0)/'4. Billing Determinants'!$F$41*$D42,IF($E42="Non-RPP kWh",VLOOKUP(X$4,'4. Billing Determinants'!$B$19:$O$41,6,0)/'4. Billing Determinants'!$G$41*$D42,IF($E42="Distribution Rev.",VLOOKUP(X$4,'4. Billing Determinants'!$B$19:$O$41,8,0)/'4. Billing Determinants'!$I$41*$D42, VLOOKUP(X$4,'4. Billing Determinants'!$B$19:$O$41,3,0)/'4. Billing Determinants'!$D$41*$D42))))),0)</f>
        <v>0</v>
      </c>
      <c r="Y42" s="74">
        <f>IFERROR(IF(Y$4="",0,IF($E42="kWh",VLOOKUP(Y$4,'4. Billing Determinants'!$B$19:$O$41,4,0)/'4. Billing Determinants'!$E$41*$D42,IF($E42="kW",VLOOKUP(Y$4,'4. Billing Determinants'!$B$19:$O$41,5,0)/'4. Billing Determinants'!$F$41*$D42,IF($E42="Non-RPP kWh",VLOOKUP(Y$4,'4. Billing Determinants'!$B$19:$O$41,6,0)/'4. Billing Determinants'!$G$41*$D42,IF($E42="Distribution Rev.",VLOOKUP(Y$4,'4. Billing Determinants'!$B$19:$O$41,8,0)/'4. Billing Determinants'!$I$41*$D42, VLOOKUP(Y$4,'4. Billing Determinants'!$B$19:$O$41,3,0)/'4. Billing Determinants'!$D$41*$D42))))),0)</f>
        <v>0</v>
      </c>
    </row>
    <row r="43" spans="1:25" ht="25.5">
      <c r="B43" s="90" t="s">
        <v>154</v>
      </c>
      <c r="C43" s="87">
        <v>1592</v>
      </c>
      <c r="D43" s="74">
        <f>'2. 2013 Continuity Schedule'!CP67</f>
        <v>0</v>
      </c>
      <c r="E43" s="143"/>
      <c r="F43" s="74">
        <f>IFERROR(IF(F$4="",0,IF($E43="kWh",VLOOKUP(F$4,'4. Billing Determinants'!$B$19:$O$41,4,0)/'4. Billing Determinants'!$E$41*$D43,IF($E43="kW",VLOOKUP(F$4,'4. Billing Determinants'!$B$19:$O$41,5,0)/'4. Billing Determinants'!$F$41*$D43,IF($E43="Non-RPP kWh",VLOOKUP(F$4,'4. Billing Determinants'!$B$19:$O$41,6,0)/'4. Billing Determinants'!$G$41*$D43,IF($E43="Distribution Rev.",VLOOKUP(F$4,'4. Billing Determinants'!$B$19:$O$41,8,0)/'4. Billing Determinants'!$I$41*$D43, VLOOKUP(F$4,'4. Billing Determinants'!$B$19:$O$41,3,0)/'4. Billing Determinants'!$D$41*$D43))))),0)</f>
        <v>0</v>
      </c>
      <c r="G43" s="74">
        <f>IFERROR(IF(G$4="",0,IF($E43="kWh",VLOOKUP(G$4,'4. Billing Determinants'!$B$19:$O$41,4,0)/'4. Billing Determinants'!$E$41*$D43,IF($E43="kW",VLOOKUP(G$4,'4. Billing Determinants'!$B$19:$O$41,5,0)/'4. Billing Determinants'!$F$41*$D43,IF($E43="Non-RPP kWh",VLOOKUP(G$4,'4. Billing Determinants'!$B$19:$O$41,6,0)/'4. Billing Determinants'!$G$41*$D43,IF($E43="Distribution Rev.",VLOOKUP(G$4,'4. Billing Determinants'!$B$19:$O$41,8,0)/'4. Billing Determinants'!$I$41*$D43, VLOOKUP(G$4,'4. Billing Determinants'!$B$19:$O$41,3,0)/'4. Billing Determinants'!$D$41*$D43))))),0)</f>
        <v>0</v>
      </c>
      <c r="H43" s="74">
        <f>IFERROR(IF(H$4="",0,IF($E43="kWh",VLOOKUP(H$4,'4. Billing Determinants'!$B$19:$O$41,4,0)/'4. Billing Determinants'!$E$41*$D43,IF($E43="kW",VLOOKUP(H$4,'4. Billing Determinants'!$B$19:$O$41,5,0)/'4. Billing Determinants'!$F$41*$D43,IF($E43="Non-RPP kWh",VLOOKUP(H$4,'4. Billing Determinants'!$B$19:$O$41,6,0)/'4. Billing Determinants'!$G$41*$D43,IF($E43="Distribution Rev.",VLOOKUP(H$4,'4. Billing Determinants'!$B$19:$O$41,8,0)/'4. Billing Determinants'!$I$41*$D43, VLOOKUP(H$4,'4. Billing Determinants'!$B$19:$O$41,3,0)/'4. Billing Determinants'!$D$41*$D43))))),0)</f>
        <v>0</v>
      </c>
      <c r="I43" s="74">
        <f>IFERROR(IF(I$4="",0,IF($E43="kWh",VLOOKUP(I$4,'4. Billing Determinants'!$B$19:$O$41,4,0)/'4. Billing Determinants'!$E$41*$D43,IF($E43="kW",VLOOKUP(I$4,'4. Billing Determinants'!$B$19:$O$41,5,0)/'4. Billing Determinants'!$F$41*$D43,IF($E43="Non-RPP kWh",VLOOKUP(I$4,'4. Billing Determinants'!$B$19:$O$41,6,0)/'4. Billing Determinants'!$G$41*$D43,IF($E43="Distribution Rev.",VLOOKUP(I$4,'4. Billing Determinants'!$B$19:$O$41,8,0)/'4. Billing Determinants'!$I$41*$D43, VLOOKUP(I$4,'4. Billing Determinants'!$B$19:$O$41,3,0)/'4. Billing Determinants'!$D$41*$D43))))),0)</f>
        <v>0</v>
      </c>
      <c r="J43" s="74">
        <f>IFERROR(IF(J$4="",0,IF($E43="kWh",VLOOKUP(J$4,'4. Billing Determinants'!$B$19:$O$41,4,0)/'4. Billing Determinants'!$E$41*$D43,IF($E43="kW",VLOOKUP(J$4,'4. Billing Determinants'!$B$19:$O$41,5,0)/'4. Billing Determinants'!$F$41*$D43,IF($E43="Non-RPP kWh",VLOOKUP(J$4,'4. Billing Determinants'!$B$19:$O$41,6,0)/'4. Billing Determinants'!$G$41*$D43,IF($E43="Distribution Rev.",VLOOKUP(J$4,'4. Billing Determinants'!$B$19:$O$41,8,0)/'4. Billing Determinants'!$I$41*$D43, VLOOKUP(J$4,'4. Billing Determinants'!$B$19:$O$41,3,0)/'4. Billing Determinants'!$D$41*$D43))))),0)</f>
        <v>0</v>
      </c>
      <c r="K43" s="74">
        <f>IFERROR(IF(K$4="",0,IF($E43="kWh",VLOOKUP(K$4,'4. Billing Determinants'!$B$19:$O$41,4,0)/'4. Billing Determinants'!$E$41*$D43,IF($E43="kW",VLOOKUP(K$4,'4. Billing Determinants'!$B$19:$O$41,5,0)/'4. Billing Determinants'!$F$41*$D43,IF($E43="Non-RPP kWh",VLOOKUP(K$4,'4. Billing Determinants'!$B$19:$O$41,6,0)/'4. Billing Determinants'!$G$41*$D43,IF($E43="Distribution Rev.",VLOOKUP(K$4,'4. Billing Determinants'!$B$19:$O$41,8,0)/'4. Billing Determinants'!$I$41*$D43, VLOOKUP(K$4,'4. Billing Determinants'!$B$19:$O$41,3,0)/'4. Billing Determinants'!$D$41*$D43))))),0)</f>
        <v>0</v>
      </c>
      <c r="L43" s="74">
        <f>IFERROR(IF(L$4="",0,IF($E43="kWh",VLOOKUP(L$4,'4. Billing Determinants'!$B$19:$O$41,4,0)/'4. Billing Determinants'!$E$41*$D43,IF($E43="kW",VLOOKUP(L$4,'4. Billing Determinants'!$B$19:$O$41,5,0)/'4. Billing Determinants'!$F$41*$D43,IF($E43="Non-RPP kWh",VLOOKUP(L$4,'4. Billing Determinants'!$B$19:$O$41,6,0)/'4. Billing Determinants'!$G$41*$D43,IF($E43="Distribution Rev.",VLOOKUP(L$4,'4. Billing Determinants'!$B$19:$O$41,8,0)/'4. Billing Determinants'!$I$41*$D43, VLOOKUP(L$4,'4. Billing Determinants'!$B$19:$O$41,3,0)/'4. Billing Determinants'!$D$41*$D43))))),0)</f>
        <v>0</v>
      </c>
      <c r="M43" s="74">
        <f>IFERROR(IF(M$4="",0,IF($E43="kWh",VLOOKUP(M$4,'4. Billing Determinants'!$B$19:$O$41,4,0)/'4. Billing Determinants'!$E$41*$D43,IF($E43="kW",VLOOKUP(M$4,'4. Billing Determinants'!$B$19:$O$41,5,0)/'4. Billing Determinants'!$F$41*$D43,IF($E43="Non-RPP kWh",VLOOKUP(M$4,'4. Billing Determinants'!$B$19:$O$41,6,0)/'4. Billing Determinants'!$G$41*$D43,IF($E43="Distribution Rev.",VLOOKUP(M$4,'4. Billing Determinants'!$B$19:$O$41,8,0)/'4. Billing Determinants'!$I$41*$D43, VLOOKUP(M$4,'4. Billing Determinants'!$B$19:$O$41,3,0)/'4. Billing Determinants'!$D$41*$D43))))),0)</f>
        <v>0</v>
      </c>
      <c r="N43" s="74">
        <f>IFERROR(IF(N$4="",0,IF($E43="kWh",VLOOKUP(N$4,'4. Billing Determinants'!$B$19:$O$41,4,0)/'4. Billing Determinants'!$E$41*$D43,IF($E43="kW",VLOOKUP(N$4,'4. Billing Determinants'!$B$19:$O$41,5,0)/'4. Billing Determinants'!$F$41*$D43,IF($E43="Non-RPP kWh",VLOOKUP(N$4,'4. Billing Determinants'!$B$19:$O$41,6,0)/'4. Billing Determinants'!$G$41*$D43,IF($E43="Distribution Rev.",VLOOKUP(N$4,'4. Billing Determinants'!$B$19:$O$41,8,0)/'4. Billing Determinants'!$I$41*$D43, VLOOKUP(N$4,'4. Billing Determinants'!$B$19:$O$41,3,0)/'4. Billing Determinants'!$D$41*$D43))))),0)</f>
        <v>0</v>
      </c>
      <c r="O43" s="74">
        <f>IFERROR(IF(O$4="",0,IF($E43="kWh",VLOOKUP(O$4,'4. Billing Determinants'!$B$19:$O$41,4,0)/'4. Billing Determinants'!$E$41*$D43,IF($E43="kW",VLOOKUP(O$4,'4. Billing Determinants'!$B$19:$O$41,5,0)/'4. Billing Determinants'!$F$41*$D43,IF($E43="Non-RPP kWh",VLOOKUP(O$4,'4. Billing Determinants'!$B$19:$O$41,6,0)/'4. Billing Determinants'!$G$41*$D43,IF($E43="Distribution Rev.",VLOOKUP(O$4,'4. Billing Determinants'!$B$19:$O$41,8,0)/'4. Billing Determinants'!$I$41*$D43, VLOOKUP(O$4,'4. Billing Determinants'!$B$19:$O$41,3,0)/'4. Billing Determinants'!$D$41*$D43))))),0)</f>
        <v>0</v>
      </c>
      <c r="P43" s="74">
        <f>IFERROR(IF(P$4="",0,IF($E43="kWh",VLOOKUP(P$4,'4. Billing Determinants'!$B$19:$O$41,4,0)/'4. Billing Determinants'!$E$41*$D43,IF($E43="kW",VLOOKUP(P$4,'4. Billing Determinants'!$B$19:$O$41,5,0)/'4. Billing Determinants'!$F$41*$D43,IF($E43="Non-RPP kWh",VLOOKUP(P$4,'4. Billing Determinants'!$B$19:$O$41,6,0)/'4. Billing Determinants'!$G$41*$D43,IF($E43="Distribution Rev.",VLOOKUP(P$4,'4. Billing Determinants'!$B$19:$O$41,8,0)/'4. Billing Determinants'!$I$41*$D43, VLOOKUP(P$4,'4. Billing Determinants'!$B$19:$O$41,3,0)/'4. Billing Determinants'!$D$41*$D43))))),0)</f>
        <v>0</v>
      </c>
      <c r="Q43" s="74">
        <f>IFERROR(IF(Q$4="",0,IF($E43="kWh",VLOOKUP(Q$4,'4. Billing Determinants'!$B$19:$O$41,4,0)/'4. Billing Determinants'!$E$41*$D43,IF($E43="kW",VLOOKUP(Q$4,'4. Billing Determinants'!$B$19:$O$41,5,0)/'4. Billing Determinants'!$F$41*$D43,IF($E43="Non-RPP kWh",VLOOKUP(Q$4,'4. Billing Determinants'!$B$19:$O$41,6,0)/'4. Billing Determinants'!$G$41*$D43,IF($E43="Distribution Rev.",VLOOKUP(Q$4,'4. Billing Determinants'!$B$19:$O$41,8,0)/'4. Billing Determinants'!$I$41*$D43, VLOOKUP(Q$4,'4. Billing Determinants'!$B$19:$O$41,3,0)/'4. Billing Determinants'!$D$41*$D43))))),0)</f>
        <v>0</v>
      </c>
      <c r="R43" s="74">
        <f>IFERROR(IF(R$4="",0,IF($E43="kWh",VLOOKUP(R$4,'4. Billing Determinants'!$B$19:$O$41,4,0)/'4. Billing Determinants'!$E$41*$D43,IF($E43="kW",VLOOKUP(R$4,'4. Billing Determinants'!$B$19:$O$41,5,0)/'4. Billing Determinants'!$F$41*$D43,IF($E43="Non-RPP kWh",VLOOKUP(R$4,'4. Billing Determinants'!$B$19:$O$41,6,0)/'4. Billing Determinants'!$G$41*$D43,IF($E43="Distribution Rev.",VLOOKUP(R$4,'4. Billing Determinants'!$B$19:$O$41,8,0)/'4. Billing Determinants'!$I$41*$D43, VLOOKUP(R$4,'4. Billing Determinants'!$B$19:$O$41,3,0)/'4. Billing Determinants'!$D$41*$D43))))),0)</f>
        <v>0</v>
      </c>
      <c r="S43" s="74">
        <f>IFERROR(IF(S$4="",0,IF($E43="kWh",VLOOKUP(S$4,'4. Billing Determinants'!$B$19:$O$41,4,0)/'4. Billing Determinants'!$E$41*$D43,IF($E43="kW",VLOOKUP(S$4,'4. Billing Determinants'!$B$19:$O$41,5,0)/'4. Billing Determinants'!$F$41*$D43,IF($E43="Non-RPP kWh",VLOOKUP(S$4,'4. Billing Determinants'!$B$19:$O$41,6,0)/'4. Billing Determinants'!$G$41*$D43,IF($E43="Distribution Rev.",VLOOKUP(S$4,'4. Billing Determinants'!$B$19:$O$41,8,0)/'4. Billing Determinants'!$I$41*$D43, VLOOKUP(S$4,'4. Billing Determinants'!$B$19:$O$41,3,0)/'4. Billing Determinants'!$D$41*$D43))))),0)</f>
        <v>0</v>
      </c>
      <c r="T43" s="74">
        <f>IFERROR(IF(T$4="",0,IF($E43="kWh",VLOOKUP(T$4,'4. Billing Determinants'!$B$19:$O$41,4,0)/'4. Billing Determinants'!$E$41*$D43,IF($E43="kW",VLOOKUP(T$4,'4. Billing Determinants'!$B$19:$O$41,5,0)/'4. Billing Determinants'!$F$41*$D43,IF($E43="Non-RPP kWh",VLOOKUP(T$4,'4. Billing Determinants'!$B$19:$O$41,6,0)/'4. Billing Determinants'!$G$41*$D43,IF($E43="Distribution Rev.",VLOOKUP(T$4,'4. Billing Determinants'!$B$19:$O$41,8,0)/'4. Billing Determinants'!$I$41*$D43, VLOOKUP(T$4,'4. Billing Determinants'!$B$19:$O$41,3,0)/'4. Billing Determinants'!$D$41*$D43))))),0)</f>
        <v>0</v>
      </c>
      <c r="U43" s="74">
        <f>IFERROR(IF(U$4="",0,IF($E43="kWh",VLOOKUP(U$4,'4. Billing Determinants'!$B$19:$O$41,4,0)/'4. Billing Determinants'!$E$41*$D43,IF($E43="kW",VLOOKUP(U$4,'4. Billing Determinants'!$B$19:$O$41,5,0)/'4. Billing Determinants'!$F$41*$D43,IF($E43="Non-RPP kWh",VLOOKUP(U$4,'4. Billing Determinants'!$B$19:$O$41,6,0)/'4. Billing Determinants'!$G$41*$D43,IF($E43="Distribution Rev.",VLOOKUP(U$4,'4. Billing Determinants'!$B$19:$O$41,8,0)/'4. Billing Determinants'!$I$41*$D43, VLOOKUP(U$4,'4. Billing Determinants'!$B$19:$O$41,3,0)/'4. Billing Determinants'!$D$41*$D43))))),0)</f>
        <v>0</v>
      </c>
      <c r="V43" s="74">
        <f>IFERROR(IF(V$4="",0,IF($E43="kWh",VLOOKUP(V$4,'4. Billing Determinants'!$B$19:$O$41,4,0)/'4. Billing Determinants'!$E$41*$D43,IF($E43="kW",VLOOKUP(V$4,'4. Billing Determinants'!$B$19:$O$41,5,0)/'4. Billing Determinants'!$F$41*$D43,IF($E43="Non-RPP kWh",VLOOKUP(V$4,'4. Billing Determinants'!$B$19:$O$41,6,0)/'4. Billing Determinants'!$G$41*$D43,IF($E43="Distribution Rev.",VLOOKUP(V$4,'4. Billing Determinants'!$B$19:$O$41,8,0)/'4. Billing Determinants'!$I$41*$D43, VLOOKUP(V$4,'4. Billing Determinants'!$B$19:$O$41,3,0)/'4. Billing Determinants'!$D$41*$D43))))),0)</f>
        <v>0</v>
      </c>
      <c r="W43" s="74">
        <f>IFERROR(IF(W$4="",0,IF($E43="kWh",VLOOKUP(W$4,'4. Billing Determinants'!$B$19:$O$41,4,0)/'4. Billing Determinants'!$E$41*$D43,IF($E43="kW",VLOOKUP(W$4,'4. Billing Determinants'!$B$19:$O$41,5,0)/'4. Billing Determinants'!$F$41*$D43,IF($E43="Non-RPP kWh",VLOOKUP(W$4,'4. Billing Determinants'!$B$19:$O$41,6,0)/'4. Billing Determinants'!$G$41*$D43,IF($E43="Distribution Rev.",VLOOKUP(W$4,'4. Billing Determinants'!$B$19:$O$41,8,0)/'4. Billing Determinants'!$I$41*$D43, VLOOKUP(W$4,'4. Billing Determinants'!$B$19:$O$41,3,0)/'4. Billing Determinants'!$D$41*$D43))))),0)</f>
        <v>0</v>
      </c>
      <c r="X43" s="74">
        <f>IFERROR(IF(X$4="",0,IF($E43="kWh",VLOOKUP(X$4,'4. Billing Determinants'!$B$19:$O$41,4,0)/'4. Billing Determinants'!$E$41*$D43,IF($E43="kW",VLOOKUP(X$4,'4. Billing Determinants'!$B$19:$O$41,5,0)/'4. Billing Determinants'!$F$41*$D43,IF($E43="Non-RPP kWh",VLOOKUP(X$4,'4. Billing Determinants'!$B$19:$O$41,6,0)/'4. Billing Determinants'!$G$41*$D43,IF($E43="Distribution Rev.",VLOOKUP(X$4,'4. Billing Determinants'!$B$19:$O$41,8,0)/'4. Billing Determinants'!$I$41*$D43, VLOOKUP(X$4,'4. Billing Determinants'!$B$19:$O$41,3,0)/'4. Billing Determinants'!$D$41*$D43))))),0)</f>
        <v>0</v>
      </c>
      <c r="Y43" s="74">
        <f>IFERROR(IF(Y$4="",0,IF($E43="kWh",VLOOKUP(Y$4,'4. Billing Determinants'!$B$19:$O$41,4,0)/'4. Billing Determinants'!$E$41*$D43,IF($E43="kW",VLOOKUP(Y$4,'4. Billing Determinants'!$B$19:$O$41,5,0)/'4. Billing Determinants'!$F$41*$D43,IF($E43="Non-RPP kWh",VLOOKUP(Y$4,'4. Billing Determinants'!$B$19:$O$41,6,0)/'4. Billing Determinants'!$G$41*$D43,IF($E43="Distribution Rev.",VLOOKUP(Y$4,'4. Billing Determinants'!$B$19:$O$41,8,0)/'4. Billing Determinants'!$I$41*$D43, VLOOKUP(Y$4,'4. Billing Determinants'!$B$19:$O$41,3,0)/'4. Billing Determinants'!$D$41*$D43))))),0)</f>
        <v>0</v>
      </c>
    </row>
    <row r="44" spans="1:25" s="60" customFormat="1">
      <c r="A44" s="59"/>
      <c r="B44" s="92" t="s">
        <v>160</v>
      </c>
      <c r="C44" s="94"/>
      <c r="D44" s="93">
        <f>SUM(D41:D43)</f>
        <v>0</v>
      </c>
      <c r="E44" s="94"/>
      <c r="F44" s="93">
        <f>SUM(F41:F43)</f>
        <v>0</v>
      </c>
      <c r="G44" s="93">
        <f t="shared" ref="G44:Y44" si="2">SUM(G41:G43)</f>
        <v>0</v>
      </c>
      <c r="H44" s="93">
        <f t="shared" si="2"/>
        <v>0</v>
      </c>
      <c r="I44" s="93">
        <f t="shared" si="2"/>
        <v>0</v>
      </c>
      <c r="J44" s="93">
        <f t="shared" si="2"/>
        <v>0</v>
      </c>
      <c r="K44" s="93">
        <f t="shared" si="2"/>
        <v>0</v>
      </c>
      <c r="L44" s="93">
        <f t="shared" si="2"/>
        <v>0</v>
      </c>
      <c r="M44" s="93">
        <f t="shared" si="2"/>
        <v>0</v>
      </c>
      <c r="N44" s="93">
        <f t="shared" si="2"/>
        <v>0</v>
      </c>
      <c r="O44" s="93">
        <f t="shared" si="2"/>
        <v>0</v>
      </c>
      <c r="P44" s="93">
        <f t="shared" si="2"/>
        <v>0</v>
      </c>
      <c r="Q44" s="93">
        <f t="shared" si="2"/>
        <v>0</v>
      </c>
      <c r="R44" s="93">
        <f t="shared" si="2"/>
        <v>0</v>
      </c>
      <c r="S44" s="93">
        <f t="shared" si="2"/>
        <v>0</v>
      </c>
      <c r="T44" s="93">
        <f t="shared" si="2"/>
        <v>0</v>
      </c>
      <c r="U44" s="93">
        <f t="shared" si="2"/>
        <v>0</v>
      </c>
      <c r="V44" s="93">
        <f t="shared" si="2"/>
        <v>0</v>
      </c>
      <c r="W44" s="93">
        <f t="shared" si="2"/>
        <v>0</v>
      </c>
      <c r="X44" s="93">
        <f t="shared" si="2"/>
        <v>0</v>
      </c>
      <c r="Y44" s="93">
        <f t="shared" si="2"/>
        <v>0</v>
      </c>
    </row>
    <row r="45" spans="1:25">
      <c r="B45" s="81"/>
      <c r="C45" s="84"/>
      <c r="D45" s="85"/>
      <c r="E45" s="84"/>
    </row>
    <row r="46" spans="1:25">
      <c r="B46" s="90" t="s">
        <v>161</v>
      </c>
      <c r="C46" s="87">
        <v>1568</v>
      </c>
      <c r="D46" s="74">
        <f>'2. 2013 Continuity Schedule'!CP72</f>
        <v>27572</v>
      </c>
      <c r="E46" s="98"/>
      <c r="F46" s="144">
        <v>18206</v>
      </c>
      <c r="G46" s="144">
        <v>9366</v>
      </c>
      <c r="H46" s="144"/>
      <c r="I46" s="144"/>
      <c r="J46" s="144"/>
      <c r="K46" s="144"/>
      <c r="L46" s="144"/>
      <c r="M46" s="144"/>
      <c r="N46" s="144"/>
      <c r="O46" s="144"/>
      <c r="P46" s="144"/>
      <c r="Q46" s="144"/>
      <c r="R46" s="144"/>
      <c r="S46" s="144"/>
      <c r="T46" s="144"/>
      <c r="U46" s="144"/>
      <c r="V46" s="144"/>
      <c r="W46" s="144"/>
      <c r="X46" s="144"/>
      <c r="Y46" s="144"/>
    </row>
    <row r="47" spans="1:25" s="80" customFormat="1">
      <c r="B47" s="284" t="s">
        <v>163</v>
      </c>
      <c r="C47" s="284"/>
      <c r="D47" s="99">
        <f>SUM(F46:Y46)</f>
        <v>27572</v>
      </c>
    </row>
    <row r="48" spans="1:25" s="80" customFormat="1">
      <c r="B48" s="285" t="s">
        <v>148</v>
      </c>
      <c r="C48" s="285"/>
      <c r="D48" s="83">
        <f>D46-D47</f>
        <v>0</v>
      </c>
      <c r="E48" s="97"/>
    </row>
    <row r="49" spans="2:25" s="80" customFormat="1"/>
    <row r="50" spans="2:25" s="101" customFormat="1">
      <c r="B50" s="286" t="s">
        <v>195</v>
      </c>
      <c r="C50" s="286"/>
      <c r="D50" s="106">
        <f>SUM(F50:Y50)</f>
        <v>24129.280000000028</v>
      </c>
      <c r="E50" s="107"/>
      <c r="F50" s="106">
        <f t="shared" ref="F50:Y50" si="3">SUM(F46:F46,F44,F39,F16)</f>
        <v>15258.776238769082</v>
      </c>
      <c r="G50" s="106">
        <f t="shared" si="3"/>
        <v>9313.210812345591</v>
      </c>
      <c r="H50" s="106">
        <f t="shared" si="3"/>
        <v>850.81257146750249</v>
      </c>
      <c r="I50" s="106">
        <f t="shared" si="3"/>
        <v>-6.0762883260899478</v>
      </c>
      <c r="J50" s="106">
        <f t="shared" si="3"/>
        <v>-1287.4433342560581</v>
      </c>
      <c r="K50" s="106">
        <f t="shared" si="3"/>
        <v>0</v>
      </c>
      <c r="L50" s="106">
        <f t="shared" si="3"/>
        <v>0</v>
      </c>
      <c r="M50" s="106">
        <f t="shared" si="3"/>
        <v>0</v>
      </c>
      <c r="N50" s="106">
        <f t="shared" si="3"/>
        <v>0</v>
      </c>
      <c r="O50" s="106">
        <f t="shared" si="3"/>
        <v>0</v>
      </c>
      <c r="P50" s="106">
        <f t="shared" si="3"/>
        <v>0</v>
      </c>
      <c r="Q50" s="106">
        <f t="shared" si="3"/>
        <v>0</v>
      </c>
      <c r="R50" s="106">
        <f t="shared" si="3"/>
        <v>0</v>
      </c>
      <c r="S50" s="106">
        <f t="shared" si="3"/>
        <v>0</v>
      </c>
      <c r="T50" s="106">
        <f t="shared" si="3"/>
        <v>0</v>
      </c>
      <c r="U50" s="106">
        <f t="shared" si="3"/>
        <v>0</v>
      </c>
      <c r="V50" s="106">
        <f t="shared" si="3"/>
        <v>0</v>
      </c>
      <c r="W50" s="106">
        <f t="shared" si="3"/>
        <v>0</v>
      </c>
      <c r="X50" s="106">
        <f t="shared" si="3"/>
        <v>0</v>
      </c>
      <c r="Y50" s="106">
        <f t="shared" si="3"/>
        <v>0</v>
      </c>
    </row>
    <row r="51" spans="2:25" s="102" customFormat="1">
      <c r="B51" s="286" t="s">
        <v>203</v>
      </c>
      <c r="C51" s="286"/>
      <c r="D51" s="106">
        <f>D10</f>
        <v>-224583.2</v>
      </c>
      <c r="E51" s="106"/>
      <c r="F51" s="106">
        <f t="shared" ref="F51:Y51" si="4">F10</f>
        <v>-6216.3095951740952</v>
      </c>
      <c r="G51" s="106">
        <f t="shared" si="4"/>
        <v>-2688.0609865720908</v>
      </c>
      <c r="H51" s="106">
        <f t="shared" si="4"/>
        <v>-212218.46837689381</v>
      </c>
      <c r="I51" s="106">
        <f t="shared" si="4"/>
        <v>0</v>
      </c>
      <c r="J51" s="106">
        <f t="shared" si="4"/>
        <v>-3460.3610413600036</v>
      </c>
      <c r="K51" s="106">
        <f t="shared" si="4"/>
        <v>0</v>
      </c>
      <c r="L51" s="106">
        <f t="shared" si="4"/>
        <v>0</v>
      </c>
      <c r="M51" s="106">
        <f t="shared" si="4"/>
        <v>0</v>
      </c>
      <c r="N51" s="106">
        <f t="shared" si="4"/>
        <v>0</v>
      </c>
      <c r="O51" s="106">
        <f t="shared" si="4"/>
        <v>0</v>
      </c>
      <c r="P51" s="106">
        <f t="shared" si="4"/>
        <v>0</v>
      </c>
      <c r="Q51" s="106">
        <f t="shared" si="4"/>
        <v>0</v>
      </c>
      <c r="R51" s="106">
        <f t="shared" si="4"/>
        <v>0</v>
      </c>
      <c r="S51" s="106">
        <f t="shared" si="4"/>
        <v>0</v>
      </c>
      <c r="T51" s="106">
        <f t="shared" si="4"/>
        <v>0</v>
      </c>
      <c r="U51" s="106">
        <f t="shared" si="4"/>
        <v>0</v>
      </c>
      <c r="V51" s="106">
        <f t="shared" si="4"/>
        <v>0</v>
      </c>
      <c r="W51" s="106">
        <f t="shared" si="4"/>
        <v>0</v>
      </c>
      <c r="X51" s="106">
        <f t="shared" si="4"/>
        <v>0</v>
      </c>
      <c r="Y51" s="106">
        <f t="shared" si="4"/>
        <v>0</v>
      </c>
    </row>
    <row r="52" spans="2:25" s="80" customFormat="1">
      <c r="B52" s="287" t="s">
        <v>196</v>
      </c>
      <c r="C52" s="287"/>
      <c r="D52" s="108">
        <f>SUM(D50:D51)</f>
        <v>-200453.91999999998</v>
      </c>
      <c r="E52" s="109"/>
      <c r="F52" s="108">
        <f t="shared" ref="F52:Y52" si="5">SUM(F50:F51)</f>
        <v>9042.4666435949875</v>
      </c>
      <c r="G52" s="108">
        <f t="shared" si="5"/>
        <v>6625.1498257735002</v>
      </c>
      <c r="H52" s="108">
        <f t="shared" si="5"/>
        <v>-211367.6558054263</v>
      </c>
      <c r="I52" s="108">
        <f t="shared" si="5"/>
        <v>-6.0762883260899478</v>
      </c>
      <c r="J52" s="108">
        <f t="shared" si="5"/>
        <v>-4747.8043756160614</v>
      </c>
      <c r="K52" s="108">
        <f t="shared" si="5"/>
        <v>0</v>
      </c>
      <c r="L52" s="108">
        <f t="shared" si="5"/>
        <v>0</v>
      </c>
      <c r="M52" s="108">
        <f t="shared" si="5"/>
        <v>0</v>
      </c>
      <c r="N52" s="108">
        <f t="shared" si="5"/>
        <v>0</v>
      </c>
      <c r="O52" s="108">
        <f t="shared" si="5"/>
        <v>0</v>
      </c>
      <c r="P52" s="108">
        <f t="shared" si="5"/>
        <v>0</v>
      </c>
      <c r="Q52" s="108">
        <f t="shared" si="5"/>
        <v>0</v>
      </c>
      <c r="R52" s="108">
        <f t="shared" si="5"/>
        <v>0</v>
      </c>
      <c r="S52" s="108">
        <f t="shared" si="5"/>
        <v>0</v>
      </c>
      <c r="T52" s="108">
        <f t="shared" si="5"/>
        <v>0</v>
      </c>
      <c r="U52" s="108">
        <f t="shared" si="5"/>
        <v>0</v>
      </c>
      <c r="V52" s="108">
        <f t="shared" si="5"/>
        <v>0</v>
      </c>
      <c r="W52" s="108">
        <f t="shared" si="5"/>
        <v>0</v>
      </c>
      <c r="X52" s="108">
        <f t="shared" si="5"/>
        <v>0</v>
      </c>
      <c r="Y52" s="108">
        <f t="shared" si="5"/>
        <v>0</v>
      </c>
    </row>
    <row r="53" spans="2:25">
      <c r="D53" s="86"/>
    </row>
    <row r="54" spans="2:25">
      <c r="B54" s="75" t="s">
        <v>291</v>
      </c>
      <c r="C54" s="75">
        <v>1575</v>
      </c>
      <c r="D54" s="74">
        <f>'2. 2013 Continuity Schedule'!CP82</f>
        <v>0</v>
      </c>
      <c r="E54" s="143"/>
      <c r="F54" s="74">
        <f>IFERROR(IF(F$4="",0,IF($E54="kWh",VLOOKUP(F$4,'4. Billing Determinants'!$B$19:$O$41,4,0)/'4. Billing Determinants'!$E$41*$D54,IF($E54="kW",VLOOKUP(F$4,'4. Billing Determinants'!$B$19:$O$41,5,0)/'4. Billing Determinants'!$F$41*$D54,IF($E54="Non-RPP kWh",VLOOKUP(F$4,'4. Billing Determinants'!$B$19:$O$41,6,0)/'4. Billing Determinants'!$G$41*$D54,IF($E54="Distribution Rev.",VLOOKUP(F$4,'4. Billing Determinants'!$B$19:$O$41,8,0)/'4. Billing Determinants'!$I$41*$D54, VLOOKUP(F$4,'4. Billing Determinants'!$B$19:$O$41,3,0)/'4. Billing Determinants'!$D$41*$D54))))),0)</f>
        <v>0</v>
      </c>
      <c r="G54" s="74">
        <f>IFERROR(IF(G$4="",0,IF($E54="kWh",VLOOKUP(G$4,'4. Billing Determinants'!$B$19:$O$41,4,0)/'4. Billing Determinants'!$E$41*$D54,IF($E54="kW",VLOOKUP(G$4,'4. Billing Determinants'!$B$19:$O$41,5,0)/'4. Billing Determinants'!$F$41*$D54,IF($E54="Non-RPP kWh",VLOOKUP(G$4,'4. Billing Determinants'!$B$19:$O$41,6,0)/'4. Billing Determinants'!$G$41*$D54,IF($E54="Distribution Rev.",VLOOKUP(G$4,'4. Billing Determinants'!$B$19:$O$41,8,0)/'4. Billing Determinants'!$I$41*$D54, VLOOKUP(G$4,'4. Billing Determinants'!$B$19:$O$41,3,0)/'4. Billing Determinants'!$D$41*$D54))))),0)</f>
        <v>0</v>
      </c>
      <c r="H54" s="74">
        <f>IFERROR(IF(H$4="",0,IF($E54="kWh",VLOOKUP(H$4,'4. Billing Determinants'!$B$19:$O$41,4,0)/'4. Billing Determinants'!$E$41*$D54,IF($E54="kW",VLOOKUP(H$4,'4. Billing Determinants'!$B$19:$O$41,5,0)/'4. Billing Determinants'!$F$41*$D54,IF($E54="Non-RPP kWh",VLOOKUP(H$4,'4. Billing Determinants'!$B$19:$O$41,6,0)/'4. Billing Determinants'!$G$41*$D54,IF($E54="Distribution Rev.",VLOOKUP(H$4,'4. Billing Determinants'!$B$19:$O$41,8,0)/'4. Billing Determinants'!$I$41*$D54, VLOOKUP(H$4,'4. Billing Determinants'!$B$19:$O$41,3,0)/'4. Billing Determinants'!$D$41*$D54))))),0)</f>
        <v>0</v>
      </c>
      <c r="I54" s="74">
        <f>IFERROR(IF(I$4="",0,IF($E54="kWh",VLOOKUP(I$4,'4. Billing Determinants'!$B$19:$O$41,4,0)/'4. Billing Determinants'!$E$41*$D54,IF($E54="kW",VLOOKUP(I$4,'4. Billing Determinants'!$B$19:$O$41,5,0)/'4. Billing Determinants'!$F$41*$D54,IF($E54="Non-RPP kWh",VLOOKUP(I$4,'4. Billing Determinants'!$B$19:$O$41,6,0)/'4. Billing Determinants'!$G$41*$D54,IF($E54="Distribution Rev.",VLOOKUP(I$4,'4. Billing Determinants'!$B$19:$O$41,8,0)/'4. Billing Determinants'!$I$41*$D54, VLOOKUP(I$4,'4. Billing Determinants'!$B$19:$O$41,3,0)/'4. Billing Determinants'!$D$41*$D54))))),0)</f>
        <v>0</v>
      </c>
      <c r="J54" s="74">
        <f>IFERROR(IF(J$4="",0,IF($E54="kWh",VLOOKUP(J$4,'4. Billing Determinants'!$B$19:$O$41,4,0)/'4. Billing Determinants'!$E$41*$D54,IF($E54="kW",VLOOKUP(J$4,'4. Billing Determinants'!$B$19:$O$41,5,0)/'4. Billing Determinants'!$F$41*$D54,IF($E54="Non-RPP kWh",VLOOKUP(J$4,'4. Billing Determinants'!$B$19:$O$41,6,0)/'4. Billing Determinants'!$G$41*$D54,IF($E54="Distribution Rev.",VLOOKUP(J$4,'4. Billing Determinants'!$B$19:$O$41,8,0)/'4. Billing Determinants'!$I$41*$D54, VLOOKUP(J$4,'4. Billing Determinants'!$B$19:$O$41,3,0)/'4. Billing Determinants'!$D$41*$D54))))),0)</f>
        <v>0</v>
      </c>
      <c r="K54" s="74">
        <f>IFERROR(IF(K$4="",0,IF($E54="kWh",VLOOKUP(K$4,'4. Billing Determinants'!$B$19:$O$41,4,0)/'4. Billing Determinants'!$E$41*$D54,IF($E54="kW",VLOOKUP(K$4,'4. Billing Determinants'!$B$19:$O$41,5,0)/'4. Billing Determinants'!$F$41*$D54,IF($E54="Non-RPP kWh",VLOOKUP(K$4,'4. Billing Determinants'!$B$19:$O$41,6,0)/'4. Billing Determinants'!$G$41*$D54,IF($E54="Distribution Rev.",VLOOKUP(K$4,'4. Billing Determinants'!$B$19:$O$41,8,0)/'4. Billing Determinants'!$I$41*$D54, VLOOKUP(K$4,'4. Billing Determinants'!$B$19:$O$41,3,0)/'4. Billing Determinants'!$D$41*$D54))))),0)</f>
        <v>0</v>
      </c>
      <c r="L54" s="74">
        <f>IFERROR(IF(L$4="",0,IF($E54="kWh",VLOOKUP(L$4,'4. Billing Determinants'!$B$19:$O$41,4,0)/'4. Billing Determinants'!$E$41*$D54,IF($E54="kW",VLOOKUP(L$4,'4. Billing Determinants'!$B$19:$O$41,5,0)/'4. Billing Determinants'!$F$41*$D54,IF($E54="Non-RPP kWh",VLOOKUP(L$4,'4. Billing Determinants'!$B$19:$O$41,6,0)/'4. Billing Determinants'!$G$41*$D54,IF($E54="Distribution Rev.",VLOOKUP(L$4,'4. Billing Determinants'!$B$19:$O$41,8,0)/'4. Billing Determinants'!$I$41*$D54, VLOOKUP(L$4,'4. Billing Determinants'!$B$19:$O$41,3,0)/'4. Billing Determinants'!$D$41*$D54))))),0)</f>
        <v>0</v>
      </c>
      <c r="M54" s="74">
        <f>IFERROR(IF(M$4="",0,IF($E54="kWh",VLOOKUP(M$4,'4. Billing Determinants'!$B$19:$O$41,4,0)/'4. Billing Determinants'!$E$41*$D54,IF($E54="kW",VLOOKUP(M$4,'4. Billing Determinants'!$B$19:$O$41,5,0)/'4. Billing Determinants'!$F$41*$D54,IF($E54="Non-RPP kWh",VLOOKUP(M$4,'4. Billing Determinants'!$B$19:$O$41,6,0)/'4. Billing Determinants'!$G$41*$D54,IF($E54="Distribution Rev.",VLOOKUP(M$4,'4. Billing Determinants'!$B$19:$O$41,8,0)/'4. Billing Determinants'!$I$41*$D54, VLOOKUP(M$4,'4. Billing Determinants'!$B$19:$O$41,3,0)/'4. Billing Determinants'!$D$41*$D54))))),0)</f>
        <v>0</v>
      </c>
      <c r="N54" s="74">
        <f>IFERROR(IF(N$4="",0,IF($E54="kWh",VLOOKUP(N$4,'4. Billing Determinants'!$B$19:$O$41,4,0)/'4. Billing Determinants'!$E$41*$D54,IF($E54="kW",VLOOKUP(N$4,'4. Billing Determinants'!$B$19:$O$41,5,0)/'4. Billing Determinants'!$F$41*$D54,IF($E54="Non-RPP kWh",VLOOKUP(N$4,'4. Billing Determinants'!$B$19:$O$41,6,0)/'4. Billing Determinants'!$G$41*$D54,IF($E54="Distribution Rev.",VLOOKUP(N$4,'4. Billing Determinants'!$B$19:$O$41,8,0)/'4. Billing Determinants'!$I$41*$D54, VLOOKUP(N$4,'4. Billing Determinants'!$B$19:$O$41,3,0)/'4. Billing Determinants'!$D$41*$D54))))),0)</f>
        <v>0</v>
      </c>
      <c r="O54" s="74">
        <f>IFERROR(IF(O$4="",0,IF($E54="kWh",VLOOKUP(O$4,'4. Billing Determinants'!$B$19:$O$41,4,0)/'4. Billing Determinants'!$E$41*$D54,IF($E54="kW",VLOOKUP(O$4,'4. Billing Determinants'!$B$19:$O$41,5,0)/'4. Billing Determinants'!$F$41*$D54,IF($E54="Non-RPP kWh",VLOOKUP(O$4,'4. Billing Determinants'!$B$19:$O$41,6,0)/'4. Billing Determinants'!$G$41*$D54,IF($E54="Distribution Rev.",VLOOKUP(O$4,'4. Billing Determinants'!$B$19:$O$41,8,0)/'4. Billing Determinants'!$I$41*$D54, VLOOKUP(O$4,'4. Billing Determinants'!$B$19:$O$41,3,0)/'4. Billing Determinants'!$D$41*$D54))))),0)</f>
        <v>0</v>
      </c>
      <c r="P54" s="74">
        <f>IFERROR(IF(P$4="",0,IF($E54="kWh",VLOOKUP(P$4,'4. Billing Determinants'!$B$19:$O$41,4,0)/'4. Billing Determinants'!$E$41*$D54,IF($E54="kW",VLOOKUP(P$4,'4. Billing Determinants'!$B$19:$O$41,5,0)/'4. Billing Determinants'!$F$41*$D54,IF($E54="Non-RPP kWh",VLOOKUP(P$4,'4. Billing Determinants'!$B$19:$O$41,6,0)/'4. Billing Determinants'!$G$41*$D54,IF($E54="Distribution Rev.",VLOOKUP(P$4,'4. Billing Determinants'!$B$19:$O$41,8,0)/'4. Billing Determinants'!$I$41*$D54, VLOOKUP(P$4,'4. Billing Determinants'!$B$19:$O$41,3,0)/'4. Billing Determinants'!$D$41*$D54))))),0)</f>
        <v>0</v>
      </c>
      <c r="Q54" s="74">
        <f>IFERROR(IF(Q$4="",0,IF($E54="kWh",VLOOKUP(Q$4,'4. Billing Determinants'!$B$19:$O$41,4,0)/'4. Billing Determinants'!$E$41*$D54,IF($E54="kW",VLOOKUP(Q$4,'4. Billing Determinants'!$B$19:$O$41,5,0)/'4. Billing Determinants'!$F$41*$D54,IF($E54="Non-RPP kWh",VLOOKUP(Q$4,'4. Billing Determinants'!$B$19:$O$41,6,0)/'4. Billing Determinants'!$G$41*$D54,IF($E54="Distribution Rev.",VLOOKUP(Q$4,'4. Billing Determinants'!$B$19:$O$41,8,0)/'4. Billing Determinants'!$I$41*$D54, VLOOKUP(Q$4,'4. Billing Determinants'!$B$19:$O$41,3,0)/'4. Billing Determinants'!$D$41*$D54))))),0)</f>
        <v>0</v>
      </c>
      <c r="R54" s="74">
        <f>IFERROR(IF(R$4="",0,IF($E54="kWh",VLOOKUP(R$4,'4. Billing Determinants'!$B$19:$O$41,4,0)/'4. Billing Determinants'!$E$41*$D54,IF($E54="kW",VLOOKUP(R$4,'4. Billing Determinants'!$B$19:$O$41,5,0)/'4. Billing Determinants'!$F$41*$D54,IF($E54="Non-RPP kWh",VLOOKUP(R$4,'4. Billing Determinants'!$B$19:$O$41,6,0)/'4. Billing Determinants'!$G$41*$D54,IF($E54="Distribution Rev.",VLOOKUP(R$4,'4. Billing Determinants'!$B$19:$O$41,8,0)/'4. Billing Determinants'!$I$41*$D54, VLOOKUP(R$4,'4. Billing Determinants'!$B$19:$O$41,3,0)/'4. Billing Determinants'!$D$41*$D54))))),0)</f>
        <v>0</v>
      </c>
      <c r="S54" s="74">
        <f>IFERROR(IF(S$4="",0,IF($E54="kWh",VLOOKUP(S$4,'4. Billing Determinants'!$B$19:$O$41,4,0)/'4. Billing Determinants'!$E$41*$D54,IF($E54="kW",VLOOKUP(S$4,'4. Billing Determinants'!$B$19:$O$41,5,0)/'4. Billing Determinants'!$F$41*$D54,IF($E54="Non-RPP kWh",VLOOKUP(S$4,'4. Billing Determinants'!$B$19:$O$41,6,0)/'4. Billing Determinants'!$G$41*$D54,IF($E54="Distribution Rev.",VLOOKUP(S$4,'4. Billing Determinants'!$B$19:$O$41,8,0)/'4. Billing Determinants'!$I$41*$D54, VLOOKUP(S$4,'4. Billing Determinants'!$B$19:$O$41,3,0)/'4. Billing Determinants'!$D$41*$D54))))),0)</f>
        <v>0</v>
      </c>
      <c r="T54" s="74">
        <f>IFERROR(IF(T$4="",0,IF($E54="kWh",VLOOKUP(T$4,'4. Billing Determinants'!$B$19:$O$41,4,0)/'4. Billing Determinants'!$E$41*$D54,IF($E54="kW",VLOOKUP(T$4,'4. Billing Determinants'!$B$19:$O$41,5,0)/'4. Billing Determinants'!$F$41*$D54,IF($E54="Non-RPP kWh",VLOOKUP(T$4,'4. Billing Determinants'!$B$19:$O$41,6,0)/'4. Billing Determinants'!$G$41*$D54,IF($E54="Distribution Rev.",VLOOKUP(T$4,'4. Billing Determinants'!$B$19:$O$41,8,0)/'4. Billing Determinants'!$I$41*$D54, VLOOKUP(T$4,'4. Billing Determinants'!$B$19:$O$41,3,0)/'4. Billing Determinants'!$D$41*$D54))))),0)</f>
        <v>0</v>
      </c>
      <c r="U54" s="74">
        <f>IFERROR(IF(U$4="",0,IF($E54="kWh",VLOOKUP(U$4,'4. Billing Determinants'!$B$19:$O$41,4,0)/'4. Billing Determinants'!$E$41*$D54,IF($E54="kW",VLOOKUP(U$4,'4. Billing Determinants'!$B$19:$O$41,5,0)/'4. Billing Determinants'!$F$41*$D54,IF($E54="Non-RPP kWh",VLOOKUP(U$4,'4. Billing Determinants'!$B$19:$O$41,6,0)/'4. Billing Determinants'!$G$41*$D54,IF($E54="Distribution Rev.",VLOOKUP(U$4,'4. Billing Determinants'!$B$19:$O$41,8,0)/'4. Billing Determinants'!$I$41*$D54, VLOOKUP(U$4,'4. Billing Determinants'!$B$19:$O$41,3,0)/'4. Billing Determinants'!$D$41*$D54))))),0)</f>
        <v>0</v>
      </c>
      <c r="V54" s="74">
        <f>IFERROR(IF(V$4="",0,IF($E54="kWh",VLOOKUP(V$4,'4. Billing Determinants'!$B$19:$O$41,4,0)/'4. Billing Determinants'!$E$41*$D54,IF($E54="kW",VLOOKUP(V$4,'4. Billing Determinants'!$B$19:$O$41,5,0)/'4. Billing Determinants'!$F$41*$D54,IF($E54="Non-RPP kWh",VLOOKUP(V$4,'4. Billing Determinants'!$B$19:$O$41,6,0)/'4. Billing Determinants'!$G$41*$D54,IF($E54="Distribution Rev.",VLOOKUP(V$4,'4. Billing Determinants'!$B$19:$O$41,8,0)/'4. Billing Determinants'!$I$41*$D54, VLOOKUP(V$4,'4. Billing Determinants'!$B$19:$O$41,3,0)/'4. Billing Determinants'!$D$41*$D54))))),0)</f>
        <v>0</v>
      </c>
      <c r="W54" s="74">
        <f>IFERROR(IF(W$4="",0,IF($E54="kWh",VLOOKUP(W$4,'4. Billing Determinants'!$B$19:$O$41,4,0)/'4. Billing Determinants'!$E$41*$D54,IF($E54="kW",VLOOKUP(W$4,'4. Billing Determinants'!$B$19:$O$41,5,0)/'4. Billing Determinants'!$F$41*$D54,IF($E54="Non-RPP kWh",VLOOKUP(W$4,'4. Billing Determinants'!$B$19:$O$41,6,0)/'4. Billing Determinants'!$G$41*$D54,IF($E54="Distribution Rev.",VLOOKUP(W$4,'4. Billing Determinants'!$B$19:$O$41,8,0)/'4. Billing Determinants'!$I$41*$D54, VLOOKUP(W$4,'4. Billing Determinants'!$B$19:$O$41,3,0)/'4. Billing Determinants'!$D$41*$D54))))),0)</f>
        <v>0</v>
      </c>
      <c r="X54" s="74">
        <f>IFERROR(IF(X$4="",0,IF($E54="kWh",VLOOKUP(X$4,'4. Billing Determinants'!$B$19:$O$41,4,0)/'4. Billing Determinants'!$E$41*$D54,IF($E54="kW",VLOOKUP(X$4,'4. Billing Determinants'!$B$19:$O$41,5,0)/'4. Billing Determinants'!$F$41*$D54,IF($E54="Non-RPP kWh",VLOOKUP(X$4,'4. Billing Determinants'!$B$19:$O$41,6,0)/'4. Billing Determinants'!$G$41*$D54,IF($E54="Distribution Rev.",VLOOKUP(X$4,'4. Billing Determinants'!$B$19:$O$41,8,0)/'4. Billing Determinants'!$I$41*$D54, VLOOKUP(X$4,'4. Billing Determinants'!$B$19:$O$41,3,0)/'4. Billing Determinants'!$D$41*$D54))))),0)</f>
        <v>0</v>
      </c>
      <c r="Y54" s="74">
        <f>IFERROR(IF(Y$4="",0,IF($E54="kWh",VLOOKUP(Y$4,'4. Billing Determinants'!$B$19:$O$41,4,0)/'4. Billing Determinants'!$E$41*$D54,IF($E54="kW",VLOOKUP(Y$4,'4. Billing Determinants'!$B$19:$O$41,5,0)/'4. Billing Determinants'!$F$41*$D54,IF($E54="Non-RPP kWh",VLOOKUP(Y$4,'4. Billing Determinants'!$B$19:$O$41,6,0)/'4. Billing Determinants'!$G$41*$D54,IF($E54="Distribution Rev.",VLOOKUP(Y$4,'4. Billing Determinants'!$B$19:$O$41,8,0)/'4. Billing Determinants'!$I$41*$D54, VLOOKUP(Y$4,'4. Billing Determinants'!$B$19:$O$41,3,0)/'4. Billing Determinants'!$D$41*$D54))))),0)</f>
        <v>0</v>
      </c>
    </row>
    <row r="55" spans="2:25">
      <c r="B55" s="75" t="s">
        <v>292</v>
      </c>
      <c r="C55" s="75">
        <v>1576</v>
      </c>
      <c r="D55" s="74">
        <f>'2. 2013 Continuity Schedule'!CP83</f>
        <v>-137675</v>
      </c>
      <c r="E55" s="143" t="s">
        <v>306</v>
      </c>
      <c r="F55" s="74">
        <f>IFERROR(IF(F$4="",0,IF($E55="kWh",VLOOKUP(F$4,'4. Billing Determinants'!$B$19:$O$41,4,0)/'4. Billing Determinants'!$E$41*$D55,IF($E55="kW",VLOOKUP(F$4,'4. Billing Determinants'!$B$19:$O$41,5,0)/'4. Billing Determinants'!$F$41*$D55,IF($E55="Non-RPP kWh",VLOOKUP(F$4,'4. Billing Determinants'!$B$19:$O$41,6,0)/'4. Billing Determinants'!$G$41*$D55,IF($E55="Distribution Rev.",VLOOKUP(F$4,'4. Billing Determinants'!$B$19:$O$41,8,0)/'4. Billing Determinants'!$I$41*$D55, VLOOKUP(F$4,'4. Billing Determinants'!$B$19:$O$41,3,0)/'4. Billing Determinants'!$D$41*$D55))))),0)</f>
        <v>-66496.576419102872</v>
      </c>
      <c r="G55" s="74">
        <f>IFERROR(IF(G$4="",0,IF($E55="kWh",VLOOKUP(G$4,'4. Billing Determinants'!$B$19:$O$41,4,0)/'4. Billing Determinants'!$E$41*$D55,IF($E55="kW",VLOOKUP(G$4,'4. Billing Determinants'!$B$19:$O$41,5,0)/'4. Billing Determinants'!$F$41*$D55,IF($E55="Non-RPP kWh",VLOOKUP(G$4,'4. Billing Determinants'!$B$19:$O$41,6,0)/'4. Billing Determinants'!$G$41*$D55,IF($E55="Distribution Rev.",VLOOKUP(G$4,'4. Billing Determinants'!$B$19:$O$41,8,0)/'4. Billing Determinants'!$I$41*$D55, VLOOKUP(G$4,'4. Billing Determinants'!$B$19:$O$41,3,0)/'4. Billing Determinants'!$D$41*$D55))))),0)</f>
        <v>-23986.559767359417</v>
      </c>
      <c r="H55" s="74">
        <f>IFERROR(IF(H$4="",0,IF($E55="kWh",VLOOKUP(H$4,'4. Billing Determinants'!$B$19:$O$41,4,0)/'4. Billing Determinants'!$E$41*$D55,IF($E55="kW",VLOOKUP(H$4,'4. Billing Determinants'!$B$19:$O$41,5,0)/'4. Billing Determinants'!$F$41*$D55,IF($E55="Non-RPP kWh",VLOOKUP(H$4,'4. Billing Determinants'!$B$19:$O$41,6,0)/'4. Billing Determinants'!$G$41*$D55,IF($E55="Distribution Rev.",VLOOKUP(H$4,'4. Billing Determinants'!$B$19:$O$41,8,0)/'4. Billing Determinants'!$I$41*$D55, VLOOKUP(H$4,'4. Billing Determinants'!$B$19:$O$41,3,0)/'4. Billing Determinants'!$D$41*$D55))))),0)</f>
        <v>-46459.992283307482</v>
      </c>
      <c r="I55" s="74">
        <f>IFERROR(IF(I$4="",0,IF($E55="kWh",VLOOKUP(I$4,'4. Billing Determinants'!$B$19:$O$41,4,0)/'4. Billing Determinants'!$E$41*$D55,IF($E55="kW",VLOOKUP(I$4,'4. Billing Determinants'!$B$19:$O$41,5,0)/'4. Billing Determinants'!$F$41*$D55,IF($E55="Non-RPP kWh",VLOOKUP(I$4,'4. Billing Determinants'!$B$19:$O$41,6,0)/'4. Billing Determinants'!$G$41*$D55,IF($E55="Distribution Rev.",VLOOKUP(I$4,'4. Billing Determinants'!$B$19:$O$41,8,0)/'4. Billing Determinants'!$I$41*$D55, VLOOKUP(I$4,'4. Billing Determinants'!$B$19:$O$41,3,0)/'4. Billing Determinants'!$D$41*$D55))))),0)</f>
        <v>-85.520847308267435</v>
      </c>
      <c r="J55" s="74">
        <f>IFERROR(IF(J$4="",0,IF($E55="kWh",VLOOKUP(J$4,'4. Billing Determinants'!$B$19:$O$41,4,0)/'4. Billing Determinants'!$E$41*$D55,IF($E55="kW",VLOOKUP(J$4,'4. Billing Determinants'!$B$19:$O$41,5,0)/'4. Billing Determinants'!$F$41*$D55,IF($E55="Non-RPP kWh",VLOOKUP(J$4,'4. Billing Determinants'!$B$19:$O$41,6,0)/'4. Billing Determinants'!$G$41*$D55,IF($E55="Distribution Rev.",VLOOKUP(J$4,'4. Billing Determinants'!$B$19:$O$41,8,0)/'4. Billing Determinants'!$I$41*$D55, VLOOKUP(J$4,'4. Billing Determinants'!$B$19:$O$41,3,0)/'4. Billing Determinants'!$D$41*$D55))))),0)</f>
        <v>-646.35068292195604</v>
      </c>
      <c r="K55" s="74">
        <f>IFERROR(IF(K$4="",0,IF($E55="kWh",VLOOKUP(K$4,'4. Billing Determinants'!$B$19:$O$41,4,0)/'4. Billing Determinants'!$E$41*$D55,IF($E55="kW",VLOOKUP(K$4,'4. Billing Determinants'!$B$19:$O$41,5,0)/'4. Billing Determinants'!$F$41*$D55,IF($E55="Non-RPP kWh",VLOOKUP(K$4,'4. Billing Determinants'!$B$19:$O$41,6,0)/'4. Billing Determinants'!$G$41*$D55,IF($E55="Distribution Rev.",VLOOKUP(K$4,'4. Billing Determinants'!$B$19:$O$41,8,0)/'4. Billing Determinants'!$I$41*$D55, VLOOKUP(K$4,'4. Billing Determinants'!$B$19:$O$41,3,0)/'4. Billing Determinants'!$D$41*$D55))))),0)</f>
        <v>0</v>
      </c>
      <c r="L55" s="74">
        <f>IFERROR(IF(L$4="",0,IF($E55="kWh",VLOOKUP(L$4,'4. Billing Determinants'!$B$19:$O$41,4,0)/'4. Billing Determinants'!$E$41*$D55,IF($E55="kW",VLOOKUP(L$4,'4. Billing Determinants'!$B$19:$O$41,5,0)/'4. Billing Determinants'!$F$41*$D55,IF($E55="Non-RPP kWh",VLOOKUP(L$4,'4. Billing Determinants'!$B$19:$O$41,6,0)/'4. Billing Determinants'!$G$41*$D55,IF($E55="Distribution Rev.",VLOOKUP(L$4,'4. Billing Determinants'!$B$19:$O$41,8,0)/'4. Billing Determinants'!$I$41*$D55, VLOOKUP(L$4,'4. Billing Determinants'!$B$19:$O$41,3,0)/'4. Billing Determinants'!$D$41*$D55))))),0)</f>
        <v>0</v>
      </c>
      <c r="M55" s="74">
        <f>IFERROR(IF(M$4="",0,IF($E55="kWh",VLOOKUP(M$4,'4. Billing Determinants'!$B$19:$O$41,4,0)/'4. Billing Determinants'!$E$41*$D55,IF($E55="kW",VLOOKUP(M$4,'4. Billing Determinants'!$B$19:$O$41,5,0)/'4. Billing Determinants'!$F$41*$D55,IF($E55="Non-RPP kWh",VLOOKUP(M$4,'4. Billing Determinants'!$B$19:$O$41,6,0)/'4. Billing Determinants'!$G$41*$D55,IF($E55="Distribution Rev.",VLOOKUP(M$4,'4. Billing Determinants'!$B$19:$O$41,8,0)/'4. Billing Determinants'!$I$41*$D55, VLOOKUP(M$4,'4. Billing Determinants'!$B$19:$O$41,3,0)/'4. Billing Determinants'!$D$41*$D55))))),0)</f>
        <v>0</v>
      </c>
      <c r="N55" s="74">
        <f>IFERROR(IF(N$4="",0,IF($E55="kWh",VLOOKUP(N$4,'4. Billing Determinants'!$B$19:$O$41,4,0)/'4. Billing Determinants'!$E$41*$D55,IF($E55="kW",VLOOKUP(N$4,'4. Billing Determinants'!$B$19:$O$41,5,0)/'4. Billing Determinants'!$F$41*$D55,IF($E55="Non-RPP kWh",VLOOKUP(N$4,'4. Billing Determinants'!$B$19:$O$41,6,0)/'4. Billing Determinants'!$G$41*$D55,IF($E55="Distribution Rev.",VLOOKUP(N$4,'4. Billing Determinants'!$B$19:$O$41,8,0)/'4. Billing Determinants'!$I$41*$D55, VLOOKUP(N$4,'4. Billing Determinants'!$B$19:$O$41,3,0)/'4. Billing Determinants'!$D$41*$D55))))),0)</f>
        <v>0</v>
      </c>
      <c r="O55" s="74">
        <f>IFERROR(IF(O$4="",0,IF($E55="kWh",VLOOKUP(O$4,'4. Billing Determinants'!$B$19:$O$41,4,0)/'4. Billing Determinants'!$E$41*$D55,IF($E55="kW",VLOOKUP(O$4,'4. Billing Determinants'!$B$19:$O$41,5,0)/'4. Billing Determinants'!$F$41*$D55,IF($E55="Non-RPP kWh",VLOOKUP(O$4,'4. Billing Determinants'!$B$19:$O$41,6,0)/'4. Billing Determinants'!$G$41*$D55,IF($E55="Distribution Rev.",VLOOKUP(O$4,'4. Billing Determinants'!$B$19:$O$41,8,0)/'4. Billing Determinants'!$I$41*$D55, VLOOKUP(O$4,'4. Billing Determinants'!$B$19:$O$41,3,0)/'4. Billing Determinants'!$D$41*$D55))))),0)</f>
        <v>0</v>
      </c>
      <c r="P55" s="74">
        <f>IFERROR(IF(P$4="",0,IF($E55="kWh",VLOOKUP(P$4,'4. Billing Determinants'!$B$19:$O$41,4,0)/'4. Billing Determinants'!$E$41*$D55,IF($E55="kW",VLOOKUP(P$4,'4. Billing Determinants'!$B$19:$O$41,5,0)/'4. Billing Determinants'!$F$41*$D55,IF($E55="Non-RPP kWh",VLOOKUP(P$4,'4. Billing Determinants'!$B$19:$O$41,6,0)/'4. Billing Determinants'!$G$41*$D55,IF($E55="Distribution Rev.",VLOOKUP(P$4,'4. Billing Determinants'!$B$19:$O$41,8,0)/'4. Billing Determinants'!$I$41*$D55, VLOOKUP(P$4,'4. Billing Determinants'!$B$19:$O$41,3,0)/'4. Billing Determinants'!$D$41*$D55))))),0)</f>
        <v>0</v>
      </c>
      <c r="Q55" s="74">
        <f>IFERROR(IF(Q$4="",0,IF($E55="kWh",VLOOKUP(Q$4,'4. Billing Determinants'!$B$19:$O$41,4,0)/'4. Billing Determinants'!$E$41*$D55,IF($E55="kW",VLOOKUP(Q$4,'4. Billing Determinants'!$B$19:$O$41,5,0)/'4. Billing Determinants'!$F$41*$D55,IF($E55="Non-RPP kWh",VLOOKUP(Q$4,'4. Billing Determinants'!$B$19:$O$41,6,0)/'4. Billing Determinants'!$G$41*$D55,IF($E55="Distribution Rev.",VLOOKUP(Q$4,'4. Billing Determinants'!$B$19:$O$41,8,0)/'4. Billing Determinants'!$I$41*$D55, VLOOKUP(Q$4,'4. Billing Determinants'!$B$19:$O$41,3,0)/'4. Billing Determinants'!$D$41*$D55))))),0)</f>
        <v>0</v>
      </c>
      <c r="R55" s="74">
        <f>IFERROR(IF(R$4="",0,IF($E55="kWh",VLOOKUP(R$4,'4. Billing Determinants'!$B$19:$O$41,4,0)/'4. Billing Determinants'!$E$41*$D55,IF($E55="kW",VLOOKUP(R$4,'4. Billing Determinants'!$B$19:$O$41,5,0)/'4. Billing Determinants'!$F$41*$D55,IF($E55="Non-RPP kWh",VLOOKUP(R$4,'4. Billing Determinants'!$B$19:$O$41,6,0)/'4. Billing Determinants'!$G$41*$D55,IF($E55="Distribution Rev.",VLOOKUP(R$4,'4. Billing Determinants'!$B$19:$O$41,8,0)/'4. Billing Determinants'!$I$41*$D55, VLOOKUP(R$4,'4. Billing Determinants'!$B$19:$O$41,3,0)/'4. Billing Determinants'!$D$41*$D55))))),0)</f>
        <v>0</v>
      </c>
      <c r="S55" s="74">
        <f>IFERROR(IF(S$4="",0,IF($E55="kWh",VLOOKUP(S$4,'4. Billing Determinants'!$B$19:$O$41,4,0)/'4. Billing Determinants'!$E$41*$D55,IF($E55="kW",VLOOKUP(S$4,'4. Billing Determinants'!$B$19:$O$41,5,0)/'4. Billing Determinants'!$F$41*$D55,IF($E55="Non-RPP kWh",VLOOKUP(S$4,'4. Billing Determinants'!$B$19:$O$41,6,0)/'4. Billing Determinants'!$G$41*$D55,IF($E55="Distribution Rev.",VLOOKUP(S$4,'4. Billing Determinants'!$B$19:$O$41,8,0)/'4. Billing Determinants'!$I$41*$D55, VLOOKUP(S$4,'4. Billing Determinants'!$B$19:$O$41,3,0)/'4. Billing Determinants'!$D$41*$D55))))),0)</f>
        <v>0</v>
      </c>
      <c r="T55" s="74">
        <f>IFERROR(IF(T$4="",0,IF($E55="kWh",VLOOKUP(T$4,'4. Billing Determinants'!$B$19:$O$41,4,0)/'4. Billing Determinants'!$E$41*$D55,IF($E55="kW",VLOOKUP(T$4,'4. Billing Determinants'!$B$19:$O$41,5,0)/'4. Billing Determinants'!$F$41*$D55,IF($E55="Non-RPP kWh",VLOOKUP(T$4,'4. Billing Determinants'!$B$19:$O$41,6,0)/'4. Billing Determinants'!$G$41*$D55,IF($E55="Distribution Rev.",VLOOKUP(T$4,'4. Billing Determinants'!$B$19:$O$41,8,0)/'4. Billing Determinants'!$I$41*$D55, VLOOKUP(T$4,'4. Billing Determinants'!$B$19:$O$41,3,0)/'4. Billing Determinants'!$D$41*$D55))))),0)</f>
        <v>0</v>
      </c>
      <c r="U55" s="74">
        <f>IFERROR(IF(U$4="",0,IF($E55="kWh",VLOOKUP(U$4,'4. Billing Determinants'!$B$19:$O$41,4,0)/'4. Billing Determinants'!$E$41*$D55,IF($E55="kW",VLOOKUP(U$4,'4. Billing Determinants'!$B$19:$O$41,5,0)/'4. Billing Determinants'!$F$41*$D55,IF($E55="Non-RPP kWh",VLOOKUP(U$4,'4. Billing Determinants'!$B$19:$O$41,6,0)/'4. Billing Determinants'!$G$41*$D55,IF($E55="Distribution Rev.",VLOOKUP(U$4,'4. Billing Determinants'!$B$19:$O$41,8,0)/'4. Billing Determinants'!$I$41*$D55, VLOOKUP(U$4,'4. Billing Determinants'!$B$19:$O$41,3,0)/'4. Billing Determinants'!$D$41*$D55))))),0)</f>
        <v>0</v>
      </c>
      <c r="V55" s="74">
        <f>IFERROR(IF(V$4="",0,IF($E55="kWh",VLOOKUP(V$4,'4. Billing Determinants'!$B$19:$O$41,4,0)/'4. Billing Determinants'!$E$41*$D55,IF($E55="kW",VLOOKUP(V$4,'4. Billing Determinants'!$B$19:$O$41,5,0)/'4. Billing Determinants'!$F$41*$D55,IF($E55="Non-RPP kWh",VLOOKUP(V$4,'4. Billing Determinants'!$B$19:$O$41,6,0)/'4. Billing Determinants'!$G$41*$D55,IF($E55="Distribution Rev.",VLOOKUP(V$4,'4. Billing Determinants'!$B$19:$O$41,8,0)/'4. Billing Determinants'!$I$41*$D55, VLOOKUP(V$4,'4. Billing Determinants'!$B$19:$O$41,3,0)/'4. Billing Determinants'!$D$41*$D55))))),0)</f>
        <v>0</v>
      </c>
      <c r="W55" s="74">
        <f>IFERROR(IF(W$4="",0,IF($E55="kWh",VLOOKUP(W$4,'4. Billing Determinants'!$B$19:$O$41,4,0)/'4. Billing Determinants'!$E$41*$D55,IF($E55="kW",VLOOKUP(W$4,'4. Billing Determinants'!$B$19:$O$41,5,0)/'4. Billing Determinants'!$F$41*$D55,IF($E55="Non-RPP kWh",VLOOKUP(W$4,'4. Billing Determinants'!$B$19:$O$41,6,0)/'4. Billing Determinants'!$G$41*$D55,IF($E55="Distribution Rev.",VLOOKUP(W$4,'4. Billing Determinants'!$B$19:$O$41,8,0)/'4. Billing Determinants'!$I$41*$D55, VLOOKUP(W$4,'4. Billing Determinants'!$B$19:$O$41,3,0)/'4. Billing Determinants'!$D$41*$D55))))),0)</f>
        <v>0</v>
      </c>
      <c r="X55" s="74">
        <f>IFERROR(IF(X$4="",0,IF($E55="kWh",VLOOKUP(X$4,'4. Billing Determinants'!$B$19:$O$41,4,0)/'4. Billing Determinants'!$E$41*$D55,IF($E55="kW",VLOOKUP(X$4,'4. Billing Determinants'!$B$19:$O$41,5,0)/'4. Billing Determinants'!$F$41*$D55,IF($E55="Non-RPP kWh",VLOOKUP(X$4,'4. Billing Determinants'!$B$19:$O$41,6,0)/'4. Billing Determinants'!$G$41*$D55,IF($E55="Distribution Rev.",VLOOKUP(X$4,'4. Billing Determinants'!$B$19:$O$41,8,0)/'4. Billing Determinants'!$I$41*$D55, VLOOKUP(X$4,'4. Billing Determinants'!$B$19:$O$41,3,0)/'4. Billing Determinants'!$D$41*$D55))))),0)</f>
        <v>0</v>
      </c>
      <c r="Y55" s="74">
        <f>IFERROR(IF(Y$4="",0,IF($E55="kWh",VLOOKUP(Y$4,'4. Billing Determinants'!$B$19:$O$41,4,0)/'4. Billing Determinants'!$E$41*$D55,IF($E55="kW",VLOOKUP(Y$4,'4. Billing Determinants'!$B$19:$O$41,5,0)/'4. Billing Determinants'!$F$41*$D55,IF($E55="Non-RPP kWh",VLOOKUP(Y$4,'4. Billing Determinants'!$B$19:$O$41,6,0)/'4. Billing Determinants'!$G$41*$D55,IF($E55="Distribution Rev.",VLOOKUP(Y$4,'4. Billing Determinants'!$B$19:$O$41,8,0)/'4. Billing Determinants'!$I$41*$D55, VLOOKUP(Y$4,'4. Billing Determinants'!$B$19:$O$41,3,0)/'4. Billing Determinants'!$D$41*$D55))))),0)</f>
        <v>0</v>
      </c>
    </row>
    <row r="56" spans="2:25">
      <c r="B56" s="92" t="s">
        <v>205</v>
      </c>
      <c r="C56" s="92"/>
      <c r="D56" s="93">
        <f>SUM(D54:D55)</f>
        <v>-137675</v>
      </c>
      <c r="E56" s="93"/>
      <c r="F56" s="93">
        <f>SUM(F54:F55)</f>
        <v>-66496.576419102872</v>
      </c>
      <c r="G56" s="93">
        <f t="shared" ref="G56:Y56" si="6">SUM(G54:G55)</f>
        <v>-23986.559767359417</v>
      </c>
      <c r="H56" s="93">
        <f t="shared" si="6"/>
        <v>-46459.992283307482</v>
      </c>
      <c r="I56" s="93">
        <f t="shared" si="6"/>
        <v>-85.520847308267435</v>
      </c>
      <c r="J56" s="93">
        <f t="shared" si="6"/>
        <v>-646.35068292195604</v>
      </c>
      <c r="K56" s="93">
        <f t="shared" si="6"/>
        <v>0</v>
      </c>
      <c r="L56" s="93">
        <f t="shared" si="6"/>
        <v>0</v>
      </c>
      <c r="M56" s="93">
        <f t="shared" si="6"/>
        <v>0</v>
      </c>
      <c r="N56" s="93">
        <f t="shared" si="6"/>
        <v>0</v>
      </c>
      <c r="O56" s="93">
        <f t="shared" si="6"/>
        <v>0</v>
      </c>
      <c r="P56" s="93">
        <f t="shared" si="6"/>
        <v>0</v>
      </c>
      <c r="Q56" s="93">
        <f t="shared" si="6"/>
        <v>0</v>
      </c>
      <c r="R56" s="93">
        <f t="shared" si="6"/>
        <v>0</v>
      </c>
      <c r="S56" s="93">
        <f t="shared" si="6"/>
        <v>0</v>
      </c>
      <c r="T56" s="93">
        <f t="shared" si="6"/>
        <v>0</v>
      </c>
      <c r="U56" s="93">
        <f t="shared" si="6"/>
        <v>0</v>
      </c>
      <c r="V56" s="93">
        <f t="shared" si="6"/>
        <v>0</v>
      </c>
      <c r="W56" s="93">
        <f t="shared" si="6"/>
        <v>0</v>
      </c>
      <c r="X56" s="93">
        <f t="shared" si="6"/>
        <v>0</v>
      </c>
      <c r="Y56" s="93">
        <f t="shared" si="6"/>
        <v>0</v>
      </c>
    </row>
  </sheetData>
  <sheetProtection password="F8BD" sheet="1" objects="1" scenarios="1"/>
  <mergeCells count="5">
    <mergeCell ref="B47:C47"/>
    <mergeCell ref="B48:C48"/>
    <mergeCell ref="B50:C50"/>
    <mergeCell ref="B51:C51"/>
    <mergeCell ref="B52:C52"/>
  </mergeCells>
  <dataValidations count="4">
    <dataValidation type="list" allowBlank="1" showInputMessage="1" showErrorMessage="1" sqref="E5:E11">
      <formula1>"kWh, kW, Non-RPP kWh"</formula1>
    </dataValidation>
    <dataValidation type="list" allowBlank="1" showInputMessage="1" showErrorMessage="1" sqref="E41:E44 E39 E54:E55">
      <formula1>"kWh, kW, Non-RPP kWh, Distribution Rev."</formula1>
    </dataValidation>
    <dataValidation type="list" allowBlank="1" showInputMessage="1" showErrorMessage="1" sqref="E18:E38">
      <formula1>"kWh, kW, Non-RPP kWh, Distribution Rev., # of Customers"</formula1>
    </dataValidation>
    <dataValidation type="list" allowBlank="1" showInputMessage="1" showErrorMessage="1" sqref="E12:E15">
      <formula1>"kWh, kW, Non-RPP kWh, %"</formula1>
    </dataValidation>
  </dataValidations>
  <pageMargins left="0.23622047244094491" right="0.23622047244094491" top="0.74803149606299213" bottom="0.74803149606299213" header="0.31496062992125984" footer="0.31496062992125984"/>
  <pageSetup scale="48" orientation="landscape" r:id="rId1"/>
  <colBreaks count="2" manualBreakCount="2">
    <brk id="12" max="1048575" man="1"/>
    <brk id="18" max="1048575" man="1"/>
  </colBreaks>
  <drawing r:id="rId2"/>
</worksheet>
</file>

<file path=xl/worksheets/sheet6.xml><?xml version="1.0" encoding="utf-8"?>
<worksheet xmlns="http://schemas.openxmlformats.org/spreadsheetml/2006/main" xmlns:r="http://schemas.openxmlformats.org/officeDocument/2006/relationships">
  <sheetPr codeName="Sheet7"/>
  <dimension ref="B13:I95"/>
  <sheetViews>
    <sheetView showGridLines="0" tabSelected="1" topLeftCell="A13" workbookViewId="0">
      <selection activeCell="N46" sqref="N46"/>
    </sheetView>
  </sheetViews>
  <sheetFormatPr defaultRowHeight="12.75"/>
  <cols>
    <col min="2" max="2" width="35.7109375" customWidth="1"/>
    <col min="3" max="3" width="17.42578125" customWidth="1"/>
    <col min="4" max="4" width="18.85546875" customWidth="1"/>
    <col min="5" max="5" width="18.28515625" customWidth="1"/>
    <col min="6" max="6" width="16.7109375" customWidth="1"/>
    <col min="7" max="7" width="4.5703125" customWidth="1"/>
    <col min="8" max="8" width="11.28515625" bestFit="1" customWidth="1"/>
    <col min="9" max="9" width="21" customWidth="1"/>
    <col min="10" max="10" width="21.28515625" customWidth="1"/>
  </cols>
  <sheetData>
    <row r="13" spans="2:4">
      <c r="B13" s="115" t="s">
        <v>165</v>
      </c>
      <c r="C13" s="116"/>
      <c r="D13" s="117">
        <v>2</v>
      </c>
    </row>
    <row r="16" spans="2:4" ht="18">
      <c r="B16" s="119" t="s">
        <v>167</v>
      </c>
    </row>
    <row r="18" spans="2:7" ht="12.75" customHeight="1">
      <c r="B18" s="282" t="s">
        <v>158</v>
      </c>
      <c r="C18" s="281" t="s">
        <v>143</v>
      </c>
      <c r="D18" s="288" t="s">
        <v>166</v>
      </c>
      <c r="E18" s="288" t="s">
        <v>204</v>
      </c>
      <c r="F18" s="290" t="s">
        <v>164</v>
      </c>
    </row>
    <row r="19" spans="2:7" ht="27" customHeight="1">
      <c r="B19" s="283"/>
      <c r="C19" s="281"/>
      <c r="D19" s="289"/>
      <c r="E19" s="289"/>
      <c r="F19" s="290"/>
    </row>
    <row r="20" spans="2:7">
      <c r="B20" s="100" t="str">
        <f>IF(ISBLANK('4. Billing Determinants'!B21), "", '4. Billing Determinants'!B21)</f>
        <v>Residential</v>
      </c>
      <c r="C20" s="143" t="s">
        <v>306</v>
      </c>
      <c r="D20" s="103">
        <f>IF(C20="", 0, IF(C20="kWh", '4. Billing Determinants'!E21, IF(C20="kW", '4. Billing Determinants'!F21, '4. Billing Determinants'!D21)))</f>
        <v>37751517.669869661</v>
      </c>
      <c r="E20" s="104">
        <f>HLOOKUP($B20, '5. Allocation of Balances'!$C$4:$Y$50, 47,FALSE)</f>
        <v>15258.776238769082</v>
      </c>
      <c r="F20" s="114">
        <f>IF(ISERROR(E20/D20), 0, IF(C20="# of Customers", E20/D20/12/$D$13, E20/D20/$D$13))</f>
        <v>2.0209487168442312E-4</v>
      </c>
      <c r="G20" t="str">
        <f>IF(C20="", "", IF(C20="# of Customers", "per customer per month", "$/"&amp;C20))</f>
        <v>$/kWh</v>
      </c>
    </row>
    <row r="21" spans="2:7">
      <c r="B21" s="100" t="str">
        <f>IF(ISBLANK('4. Billing Determinants'!B22), "", '4. Billing Determinants'!B22)</f>
        <v>General Service Less Than 50 kW</v>
      </c>
      <c r="C21" s="143" t="s">
        <v>306</v>
      </c>
      <c r="D21" s="103">
        <f>IF(C21="", 0, IF(C21="kWh", '4. Billing Determinants'!E22, IF(C21="kW", '4. Billing Determinants'!F22, '4. Billing Determinants'!D22)))</f>
        <v>13617679.039438739</v>
      </c>
      <c r="E21" s="104">
        <f>HLOOKUP($B21, '5. Allocation of Balances'!$C$4:$Y$50, 47,FALSE)</f>
        <v>9313.210812345591</v>
      </c>
      <c r="F21" s="114">
        <f t="shared" ref="F21:F39" si="0">IF(ISERROR(E21/D21), 0, IF(C21="# of Customers", E21/D21/12/$D$13, E21/D21/$D$13))</f>
        <v>3.4195294166403854E-4</v>
      </c>
      <c r="G21" t="str">
        <f t="shared" ref="G21:G39" si="1">IF(C21="", "", IF(C21="# of Customers", "per customer per month", "$/"&amp;C21))</f>
        <v>$/kWh</v>
      </c>
    </row>
    <row r="22" spans="2:7">
      <c r="B22" s="100" t="str">
        <f>IF(ISBLANK('4. Billing Determinants'!B23), "", '4. Billing Determinants'!B23)</f>
        <v>General Service 50 to 4,999 kW</v>
      </c>
      <c r="C22" s="143" t="s">
        <v>307</v>
      </c>
      <c r="D22" s="103">
        <f>IF(C22="", 0, IF(C22="kWh", '4. Billing Determinants'!E23, IF(C22="kW", '4. Billing Determinants'!F23, '4. Billing Determinants'!D23)))</f>
        <v>67294</v>
      </c>
      <c r="E22" s="104">
        <f>HLOOKUP($B22, '5. Allocation of Balances'!$C$4:$Y$50, 47,FALSE)</f>
        <v>850.81257146750249</v>
      </c>
      <c r="F22" s="114">
        <f t="shared" si="0"/>
        <v>6.3216079551483232E-3</v>
      </c>
      <c r="G22" t="str">
        <f t="shared" si="1"/>
        <v>$/kW</v>
      </c>
    </row>
    <row r="23" spans="2:7">
      <c r="B23" s="100" t="str">
        <f>IF(ISBLANK('4. Billing Determinants'!B24), "", '4. Billing Determinants'!B24)</f>
        <v>Unmetered Scattered Load</v>
      </c>
      <c r="C23" s="143" t="s">
        <v>306</v>
      </c>
      <c r="D23" s="103">
        <f>IF(C23="", 0, IF(C23="kWh", '4. Billing Determinants'!E24, IF(C23="kW", '4. Billing Determinants'!F24, '4. Billing Determinants'!D24)))</f>
        <v>48552</v>
      </c>
      <c r="E23" s="104">
        <f>HLOOKUP($B23, '5. Allocation of Balances'!$C$4:$Y$50, 47,FALSE)</f>
        <v>-6.0762883260899478</v>
      </c>
      <c r="F23" s="114">
        <f t="shared" si="0"/>
        <v>-6.2575056908983646E-5</v>
      </c>
      <c r="G23" t="str">
        <f t="shared" si="1"/>
        <v>$/kWh</v>
      </c>
    </row>
    <row r="24" spans="2:7">
      <c r="B24" s="100" t="str">
        <f>IF(ISBLANK('4. Billing Determinants'!B25), "", '4. Billing Determinants'!B25)</f>
        <v>Street Lighting</v>
      </c>
      <c r="C24" s="143" t="s">
        <v>307</v>
      </c>
      <c r="D24" s="103">
        <f>IF(C24="", 0, IF(C24="kWh", '4. Billing Determinants'!E25, IF(C24="kW", '4. Billing Determinants'!F25, '4. Billing Determinants'!D25)))</f>
        <v>1055</v>
      </c>
      <c r="E24" s="104">
        <f>HLOOKUP($B24, '5. Allocation of Balances'!$C$4:$Y$50, 47,FALSE)</f>
        <v>-1287.4433342560581</v>
      </c>
      <c r="F24" s="114">
        <f t="shared" si="0"/>
        <v>-0.61016271765689956</v>
      </c>
      <c r="G24" t="str">
        <f t="shared" si="1"/>
        <v>$/kW</v>
      </c>
    </row>
    <row r="25" spans="2:7">
      <c r="B25" s="100" t="str">
        <f>IF(ISBLANK('4. Billing Determinants'!B26), "", '4. Billing Determinants'!B26)</f>
        <v/>
      </c>
      <c r="C25" s="143" t="str">
        <f>IF(ISBLANK('4. Billing Determinants'!C26), "", '4. Billing Determinants'!C26)</f>
        <v/>
      </c>
      <c r="D25" s="103">
        <f>IF(C25="", 0, IF(C25="kWh", '4. Billing Determinants'!E26, IF(C25="kW", '4. Billing Determinants'!F26, '4. Billing Determinants'!D26)))</f>
        <v>0</v>
      </c>
      <c r="E25" s="104">
        <f>HLOOKUP($B25, '5. Allocation of Balances'!$C$4:$Y$50, 47,FALSE)</f>
        <v>0</v>
      </c>
      <c r="F25" s="114">
        <f t="shared" si="0"/>
        <v>0</v>
      </c>
      <c r="G25" t="str">
        <f t="shared" si="1"/>
        <v/>
      </c>
    </row>
    <row r="26" spans="2:7">
      <c r="B26" s="100" t="str">
        <f>IF(ISBLANK('4. Billing Determinants'!B27), "", '4. Billing Determinants'!B27)</f>
        <v/>
      </c>
      <c r="C26" s="143" t="str">
        <f>IF(ISBLANK('4. Billing Determinants'!C27), "", '4. Billing Determinants'!C27)</f>
        <v/>
      </c>
      <c r="D26" s="103">
        <f>IF(C26="", 0, IF(C26="kWh", '4. Billing Determinants'!E27, IF(C26="kW", '4. Billing Determinants'!F27, '4. Billing Determinants'!D27)))</f>
        <v>0</v>
      </c>
      <c r="E26" s="104">
        <f>HLOOKUP($B26, '5. Allocation of Balances'!$C$4:$Y$50, 47,FALSE)</f>
        <v>0</v>
      </c>
      <c r="F26" s="114">
        <f t="shared" si="0"/>
        <v>0</v>
      </c>
      <c r="G26" t="str">
        <f t="shared" si="1"/>
        <v/>
      </c>
    </row>
    <row r="27" spans="2:7">
      <c r="B27" s="100" t="str">
        <f>IF(ISBLANK('4. Billing Determinants'!B28), "", '4. Billing Determinants'!B28)</f>
        <v/>
      </c>
      <c r="C27" s="143" t="str">
        <f>IF(ISBLANK('4. Billing Determinants'!C28), "", '4. Billing Determinants'!C28)</f>
        <v/>
      </c>
      <c r="D27" s="103">
        <f>IF(C27="", 0, IF(C27="kWh", '4. Billing Determinants'!E28, IF(C27="kW", '4. Billing Determinants'!F28, '4. Billing Determinants'!D28)))</f>
        <v>0</v>
      </c>
      <c r="E27" s="104">
        <f>HLOOKUP($B27, '5. Allocation of Balances'!$C$4:$Y$50, 47,FALSE)</f>
        <v>0</v>
      </c>
      <c r="F27" s="114">
        <f t="shared" si="0"/>
        <v>0</v>
      </c>
      <c r="G27" t="str">
        <f t="shared" si="1"/>
        <v/>
      </c>
    </row>
    <row r="28" spans="2:7">
      <c r="B28" s="100" t="str">
        <f>IF(ISBLANK('4. Billing Determinants'!B29), "", '4. Billing Determinants'!B29)</f>
        <v/>
      </c>
      <c r="C28" s="143" t="str">
        <f>IF(ISBLANK('4. Billing Determinants'!C29), "", '4. Billing Determinants'!C29)</f>
        <v/>
      </c>
      <c r="D28" s="103">
        <f>IF(C28="", 0, IF(C28="kWh", '4. Billing Determinants'!E29, IF(C28="kW", '4. Billing Determinants'!F29, '4. Billing Determinants'!D29)))</f>
        <v>0</v>
      </c>
      <c r="E28" s="104">
        <f>HLOOKUP($B28, '5. Allocation of Balances'!$C$4:$Y$50, 47,FALSE)</f>
        <v>0</v>
      </c>
      <c r="F28" s="114">
        <f t="shared" si="0"/>
        <v>0</v>
      </c>
      <c r="G28" t="str">
        <f t="shared" si="1"/>
        <v/>
      </c>
    </row>
    <row r="29" spans="2:7">
      <c r="B29" s="100" t="str">
        <f>IF(ISBLANK('4. Billing Determinants'!B30), "", '4. Billing Determinants'!B30)</f>
        <v/>
      </c>
      <c r="C29" s="143" t="str">
        <f>IF(ISBLANK('4. Billing Determinants'!C30), "", '4. Billing Determinants'!C30)</f>
        <v/>
      </c>
      <c r="D29" s="103">
        <f>IF(C29="", 0, IF(C29="kWh", '4. Billing Determinants'!E30, IF(C29="kW", '4. Billing Determinants'!F30, '4. Billing Determinants'!D30)))</f>
        <v>0</v>
      </c>
      <c r="E29" s="104">
        <f>HLOOKUP($B29, '5. Allocation of Balances'!$C$4:$Y$50, 47,FALSE)</f>
        <v>0</v>
      </c>
      <c r="F29" s="114">
        <f t="shared" si="0"/>
        <v>0</v>
      </c>
      <c r="G29" t="str">
        <f t="shared" si="1"/>
        <v/>
      </c>
    </row>
    <row r="30" spans="2:7">
      <c r="B30" s="100" t="str">
        <f>IF(ISBLANK('4. Billing Determinants'!B31), "", '4. Billing Determinants'!B31)</f>
        <v/>
      </c>
      <c r="C30" s="143" t="str">
        <f>IF(ISBLANK('4. Billing Determinants'!C31), "", '4. Billing Determinants'!C31)</f>
        <v/>
      </c>
      <c r="D30" s="103">
        <f>IF(C30="", 0, IF(C30="kWh", '4. Billing Determinants'!E31, IF(C30="kW", '4. Billing Determinants'!F31, '4. Billing Determinants'!D31)))</f>
        <v>0</v>
      </c>
      <c r="E30" s="104">
        <f>HLOOKUP($B30, '5. Allocation of Balances'!$C$4:$Y$50, 47,FALSE)</f>
        <v>0</v>
      </c>
      <c r="F30" s="114">
        <f t="shared" si="0"/>
        <v>0</v>
      </c>
      <c r="G30" t="str">
        <f t="shared" si="1"/>
        <v/>
      </c>
    </row>
    <row r="31" spans="2:7">
      <c r="B31" s="100" t="str">
        <f>IF(ISBLANK('4. Billing Determinants'!B32), "", '4. Billing Determinants'!B32)</f>
        <v/>
      </c>
      <c r="C31" s="143" t="str">
        <f>IF(ISBLANK('4. Billing Determinants'!C32), "", '4. Billing Determinants'!C32)</f>
        <v/>
      </c>
      <c r="D31" s="103">
        <f>IF(C31="", 0, IF(C31="kWh", '4. Billing Determinants'!E32, IF(C31="kW", '4. Billing Determinants'!F32, '4. Billing Determinants'!D32)))</f>
        <v>0</v>
      </c>
      <c r="E31" s="104">
        <f>HLOOKUP($B31, '5. Allocation of Balances'!$C$4:$Y$50, 47,FALSE)</f>
        <v>0</v>
      </c>
      <c r="F31" s="114">
        <f t="shared" si="0"/>
        <v>0</v>
      </c>
      <c r="G31" t="str">
        <f t="shared" si="1"/>
        <v/>
      </c>
    </row>
    <row r="32" spans="2:7">
      <c r="B32" s="100" t="str">
        <f>IF(ISBLANK('4. Billing Determinants'!B33), "", '4. Billing Determinants'!B33)</f>
        <v/>
      </c>
      <c r="C32" s="143" t="str">
        <f>IF(ISBLANK('4. Billing Determinants'!C33), "", '4. Billing Determinants'!C33)</f>
        <v/>
      </c>
      <c r="D32" s="103">
        <f>IF(C32="", 0, IF(C32="kWh", '4. Billing Determinants'!E33, IF(C32="kW", '4. Billing Determinants'!F33, '4. Billing Determinants'!D33)))</f>
        <v>0</v>
      </c>
      <c r="E32" s="104">
        <f>HLOOKUP($B32, '5. Allocation of Balances'!$C$4:$Y$50, 47,FALSE)</f>
        <v>0</v>
      </c>
      <c r="F32" s="114">
        <f t="shared" si="0"/>
        <v>0</v>
      </c>
      <c r="G32" t="str">
        <f t="shared" si="1"/>
        <v/>
      </c>
    </row>
    <row r="33" spans="2:9">
      <c r="B33" s="100" t="str">
        <f>IF(ISBLANK('4. Billing Determinants'!B34), "", '4. Billing Determinants'!B34)</f>
        <v/>
      </c>
      <c r="C33" s="143"/>
      <c r="D33" s="103">
        <f>IF(C33="", 0, IF(C33="kWh", '4. Billing Determinants'!E34, IF(C33="kW", '4. Billing Determinants'!F34, '4. Billing Determinants'!D34)))</f>
        <v>0</v>
      </c>
      <c r="E33" s="104">
        <f>HLOOKUP($B33, '5. Allocation of Balances'!$C$4:$Y$50, 47,FALSE)</f>
        <v>0</v>
      </c>
      <c r="F33" s="114">
        <f t="shared" si="0"/>
        <v>0</v>
      </c>
      <c r="G33" t="str">
        <f t="shared" si="1"/>
        <v/>
      </c>
    </row>
    <row r="34" spans="2:9">
      <c r="B34" s="100" t="str">
        <f>IF(ISBLANK('4. Billing Determinants'!B35), "", '4. Billing Determinants'!B35)</f>
        <v/>
      </c>
      <c r="C34" s="143" t="str">
        <f>IF(ISBLANK('4. Billing Determinants'!C35), "", '4. Billing Determinants'!C35)</f>
        <v/>
      </c>
      <c r="D34" s="103">
        <f>IF(C34="", 0, IF(C34="kWh", '4. Billing Determinants'!E35, IF(C34="kW", '4. Billing Determinants'!F35, '4. Billing Determinants'!D35)))</f>
        <v>0</v>
      </c>
      <c r="E34" s="104">
        <f>HLOOKUP($B34, '5. Allocation of Balances'!$C$4:$Y$50, 47,FALSE)</f>
        <v>0</v>
      </c>
      <c r="F34" s="114">
        <f t="shared" si="0"/>
        <v>0</v>
      </c>
      <c r="G34" t="str">
        <f t="shared" si="1"/>
        <v/>
      </c>
    </row>
    <row r="35" spans="2:9">
      <c r="B35" s="100" t="str">
        <f>IF(ISBLANK('4. Billing Determinants'!B36), "", '4. Billing Determinants'!B36)</f>
        <v/>
      </c>
      <c r="C35" s="143" t="str">
        <f>IF(ISBLANK('4. Billing Determinants'!C36), "", '4. Billing Determinants'!C36)</f>
        <v/>
      </c>
      <c r="D35" s="103">
        <f>IF(C35="", 0, IF(C35="kWh", '4. Billing Determinants'!E36, IF(C35="kW", '4. Billing Determinants'!F36, '4. Billing Determinants'!D36)))</f>
        <v>0</v>
      </c>
      <c r="E35" s="104">
        <f>HLOOKUP($B35, '5. Allocation of Balances'!$C$4:$Y$50, 47,FALSE)</f>
        <v>0</v>
      </c>
      <c r="F35" s="114">
        <f t="shared" si="0"/>
        <v>0</v>
      </c>
      <c r="G35" t="str">
        <f t="shared" si="1"/>
        <v/>
      </c>
    </row>
    <row r="36" spans="2:9">
      <c r="B36" s="100" t="str">
        <f>IF(ISBLANK('4. Billing Determinants'!B37), "", '4. Billing Determinants'!B37)</f>
        <v/>
      </c>
      <c r="C36" s="143" t="str">
        <f>IF(ISBLANK('4. Billing Determinants'!C37), "", '4. Billing Determinants'!C37)</f>
        <v/>
      </c>
      <c r="D36" s="103">
        <f>IF(C36="", 0, IF(C36="kWh", '4. Billing Determinants'!E37, IF(C36="kW", '4. Billing Determinants'!F37, '4. Billing Determinants'!D37)))</f>
        <v>0</v>
      </c>
      <c r="E36" s="104">
        <f>HLOOKUP($B36, '5. Allocation of Balances'!$C$4:$Y$50, 47,FALSE)</f>
        <v>0</v>
      </c>
      <c r="F36" s="114">
        <f t="shared" si="0"/>
        <v>0</v>
      </c>
      <c r="G36" t="str">
        <f t="shared" si="1"/>
        <v/>
      </c>
    </row>
    <row r="37" spans="2:9">
      <c r="B37" s="100" t="str">
        <f>IF(ISBLANK('4. Billing Determinants'!B38), "", '4. Billing Determinants'!B38)</f>
        <v/>
      </c>
      <c r="C37" s="143" t="str">
        <f>IF(ISBLANK('4. Billing Determinants'!C38), "", '4. Billing Determinants'!C38)</f>
        <v/>
      </c>
      <c r="D37" s="103">
        <f>IF(C37="", 0, IF(C37="kWh", '4. Billing Determinants'!E38, IF(C37="kW", '4. Billing Determinants'!F38, '4. Billing Determinants'!D38)))</f>
        <v>0</v>
      </c>
      <c r="E37" s="104">
        <f>HLOOKUP($B37, '5. Allocation of Balances'!$C$4:$Y$50, 47,FALSE)</f>
        <v>0</v>
      </c>
      <c r="F37" s="114">
        <f t="shared" si="0"/>
        <v>0</v>
      </c>
      <c r="G37" t="str">
        <f t="shared" si="1"/>
        <v/>
      </c>
    </row>
    <row r="38" spans="2:9">
      <c r="B38" s="100" t="str">
        <f>IF(ISBLANK('4. Billing Determinants'!B39), "", '4. Billing Determinants'!B39)</f>
        <v/>
      </c>
      <c r="C38" s="143" t="str">
        <f>IF(ISBLANK('4. Billing Determinants'!C39), "", '4. Billing Determinants'!C39)</f>
        <v/>
      </c>
      <c r="D38" s="103">
        <f>IF(C38="", 0, IF(C38="kWh", '4. Billing Determinants'!E39, IF(C38="kW", '4. Billing Determinants'!F39, '4. Billing Determinants'!D39)))</f>
        <v>0</v>
      </c>
      <c r="E38" s="104">
        <f>HLOOKUP($B38, '5. Allocation of Balances'!$C$4:$Y$50, 47,FALSE)</f>
        <v>0</v>
      </c>
      <c r="F38" s="114">
        <f t="shared" si="0"/>
        <v>0</v>
      </c>
      <c r="G38" t="str">
        <f t="shared" si="1"/>
        <v/>
      </c>
      <c r="I38" s="120"/>
    </row>
    <row r="39" spans="2:9">
      <c r="B39" s="100" t="str">
        <f>IF(ISBLANK('4. Billing Determinants'!B40), "", '4. Billing Determinants'!B40)</f>
        <v/>
      </c>
      <c r="C39" s="143" t="str">
        <f>IF(ISBLANK('4. Billing Determinants'!C40), "", '4. Billing Determinants'!C40)</f>
        <v/>
      </c>
      <c r="D39" s="103">
        <f>IF(C39="", 0, IF(C39="kWh", '4. Billing Determinants'!E40, IF(C39="kW", '4. Billing Determinants'!F40, '4. Billing Determinants'!D40)))</f>
        <v>0</v>
      </c>
      <c r="E39" s="104">
        <f>HLOOKUP($B39, '5. Allocation of Balances'!$C$4:$Y$50, 47,FALSE)</f>
        <v>0</v>
      </c>
      <c r="F39" s="114">
        <f t="shared" si="0"/>
        <v>0</v>
      </c>
      <c r="G39" t="str">
        <f t="shared" si="1"/>
        <v/>
      </c>
    </row>
    <row r="40" spans="2:9">
      <c r="B40" s="110" t="s">
        <v>144</v>
      </c>
      <c r="C40" s="111"/>
      <c r="D40" s="112"/>
      <c r="E40" s="113">
        <f>SUM(E20:E39)</f>
        <v>24129.280000000028</v>
      </c>
      <c r="F40" s="110"/>
    </row>
    <row r="43" spans="2:9" ht="18">
      <c r="B43" s="119" t="s">
        <v>293</v>
      </c>
    </row>
    <row r="45" spans="2:9">
      <c r="B45" s="282" t="s">
        <v>158</v>
      </c>
      <c r="C45" s="281" t="s">
        <v>143</v>
      </c>
      <c r="D45" s="288" t="s">
        <v>296</v>
      </c>
      <c r="E45" s="288" t="s">
        <v>294</v>
      </c>
      <c r="F45" s="290" t="s">
        <v>295</v>
      </c>
    </row>
    <row r="46" spans="2:9" ht="54.75" customHeight="1">
      <c r="B46" s="283"/>
      <c r="C46" s="281"/>
      <c r="D46" s="289"/>
      <c r="E46" s="289"/>
      <c r="F46" s="290"/>
    </row>
    <row r="47" spans="2:9">
      <c r="B47" s="100" t="str">
        <f t="shared" ref="B47:B66" si="2">B20</f>
        <v>Residential</v>
      </c>
      <c r="C47" s="143" t="s">
        <v>306</v>
      </c>
      <c r="D47" s="103">
        <f>IF(C47="", 0, IF(C47="kWh", '4. Billing Determinants'!G21, IF(C47="kW", '4. Billing Determinants'!H21, '4. Billing Determinants'!D21)))</f>
        <v>659196</v>
      </c>
      <c r="E47" s="104">
        <f>HLOOKUP($B20, '5. Allocation of Balances'!$C$4:$Y$51, 48,FALSE)</f>
        <v>-6216.3095951740952</v>
      </c>
      <c r="F47" s="114">
        <f>IF(ISERROR(E47/D47), 0, IF(C47="# of Customers", E47/D47/12/$D$13, E47/D47/$D$13))</f>
        <v>-4.7150692625365564E-3</v>
      </c>
      <c r="G47" t="str">
        <f>IF(C47="", "", IF(C47="# of Customers", "per customer per month", "$/"&amp;C47))</f>
        <v>$/kWh</v>
      </c>
    </row>
    <row r="48" spans="2:9">
      <c r="B48" s="100" t="str">
        <f t="shared" si="2"/>
        <v>General Service Less Than 50 kW</v>
      </c>
      <c r="C48" s="143" t="s">
        <v>306</v>
      </c>
      <c r="D48" s="103">
        <f>IF(C48="", 0, IF(C48="kWh", '4. Billing Determinants'!G22, IF(C48="kW", '4. Billing Determinants'!H22, '4. Billing Determinants'!D22)))</f>
        <v>285050</v>
      </c>
      <c r="E48" s="104">
        <f>HLOOKUP($B21, '5. Allocation of Balances'!$C$4:$Y$51, 48,FALSE)</f>
        <v>-2688.0609865720908</v>
      </c>
      <c r="F48" s="114">
        <f t="shared" ref="F48:F66" si="3">IF(ISERROR(E48/D48), 0, IF(C48="# of Customers", E48/D48/12/$D$13, E48/D48/$D$13))</f>
        <v>-4.7150692625365564E-3</v>
      </c>
      <c r="G48" t="str">
        <f t="shared" ref="G48:G66" si="4">IF(C48="", "", IF(C48="# of Customers", "per customer per month", "$/"&amp;C48))</f>
        <v>$/kWh</v>
      </c>
    </row>
    <row r="49" spans="2:7">
      <c r="B49" s="100" t="str">
        <f t="shared" si="2"/>
        <v>General Service 50 to 4,999 kW</v>
      </c>
      <c r="C49" s="143" t="s">
        <v>307</v>
      </c>
      <c r="D49" s="103">
        <f>IF(C49="", 0, IF(C49="kWh", '4. Billing Determinants'!G23, IF(C49="kW", '4. Billing Determinants'!H23, '4. Billing Determinants'!D23)))</f>
        <v>57415.239990294147</v>
      </c>
      <c r="E49" s="104">
        <f>HLOOKUP($B22, '5. Allocation of Balances'!$C$4:$Y$51, 48,FALSE)</f>
        <v>-212218.46837689381</v>
      </c>
      <c r="F49" s="114">
        <f t="shared" si="3"/>
        <v>-1.8481022496184691</v>
      </c>
      <c r="G49" t="str">
        <f t="shared" si="4"/>
        <v>$/kW</v>
      </c>
    </row>
    <row r="50" spans="2:7">
      <c r="B50" s="100" t="str">
        <f t="shared" si="2"/>
        <v>Unmetered Scattered Load</v>
      </c>
      <c r="C50" s="143" t="s">
        <v>306</v>
      </c>
      <c r="D50" s="103">
        <f>IF(C50="", 0, IF(C50="kWh", '4. Billing Determinants'!G24, IF(C50="kW", '4. Billing Determinants'!H24, '4. Billing Determinants'!D24)))</f>
        <v>0</v>
      </c>
      <c r="E50" s="104">
        <f>HLOOKUP($B23, '5. Allocation of Balances'!$C$4:$Y$51, 48,FALSE)</f>
        <v>0</v>
      </c>
      <c r="F50" s="114">
        <f t="shared" si="3"/>
        <v>0</v>
      </c>
      <c r="G50" t="str">
        <f t="shared" si="4"/>
        <v>$/kWh</v>
      </c>
    </row>
    <row r="51" spans="2:7">
      <c r="B51" s="100" t="str">
        <f t="shared" si="2"/>
        <v>Street Lighting</v>
      </c>
      <c r="C51" s="143" t="s">
        <v>307</v>
      </c>
      <c r="D51" s="103">
        <f>IF(C51="", 0, IF(C51="kWh", '4. Billing Determinants'!G25, IF(C51="kW", '4. Billing Determinants'!H25, '4. Billing Determinants'!D25)))</f>
        <v>1055</v>
      </c>
      <c r="E51" s="104">
        <f>HLOOKUP($B24, '5. Allocation of Balances'!$C$4:$Y$51, 48,FALSE)</f>
        <v>-3460.3610413600036</v>
      </c>
      <c r="F51" s="114">
        <f t="shared" si="3"/>
        <v>-1.6399815361895751</v>
      </c>
      <c r="G51" t="str">
        <f t="shared" si="4"/>
        <v>$/kW</v>
      </c>
    </row>
    <row r="52" spans="2:7">
      <c r="B52" s="100" t="str">
        <f t="shared" si="2"/>
        <v/>
      </c>
      <c r="C52" s="143"/>
      <c r="D52" s="103">
        <f>IF(C52="", 0, IF(C52="kWh", '4. Billing Determinants'!G26, IF(C52="kW", '4. Billing Determinants'!H26, '4. Billing Determinants'!D26)))</f>
        <v>0</v>
      </c>
      <c r="E52" s="104">
        <f>HLOOKUP($B25, '5. Allocation of Balances'!$C$4:$Y$51, 48,FALSE)</f>
        <v>0</v>
      </c>
      <c r="F52" s="114">
        <f t="shared" si="3"/>
        <v>0</v>
      </c>
      <c r="G52" t="str">
        <f t="shared" si="4"/>
        <v/>
      </c>
    </row>
    <row r="53" spans="2:7">
      <c r="B53" s="100" t="str">
        <f t="shared" si="2"/>
        <v/>
      </c>
      <c r="C53" s="143"/>
      <c r="D53" s="103">
        <f>IF(C53="", 0, IF(C53="kWh", '4. Billing Determinants'!G27, IF(C53="kW", '4. Billing Determinants'!H27, '4. Billing Determinants'!D27)))</f>
        <v>0</v>
      </c>
      <c r="E53" s="104">
        <f>HLOOKUP($B26, '5. Allocation of Balances'!$C$4:$Y$51, 48,FALSE)</f>
        <v>0</v>
      </c>
      <c r="F53" s="114">
        <f t="shared" si="3"/>
        <v>0</v>
      </c>
      <c r="G53" t="str">
        <f t="shared" si="4"/>
        <v/>
      </c>
    </row>
    <row r="54" spans="2:7">
      <c r="B54" s="100" t="str">
        <f t="shared" si="2"/>
        <v/>
      </c>
      <c r="C54" s="143" t="str">
        <f>IF(ISBLANK('4. Billing Determinants'!C52), "", '4. Billing Determinants'!C52)</f>
        <v/>
      </c>
      <c r="D54" s="103">
        <f>IF(C54="", 0, IF(C54="kWh", '4. Billing Determinants'!G28, IF(C54="kW", '4. Billing Determinants'!H28, '4. Billing Determinants'!D28)))</f>
        <v>0</v>
      </c>
      <c r="E54" s="104">
        <f>HLOOKUP($B27, '5. Allocation of Balances'!$C$4:$Y$51, 48,FALSE)</f>
        <v>0</v>
      </c>
      <c r="F54" s="114">
        <f t="shared" si="3"/>
        <v>0</v>
      </c>
      <c r="G54" t="str">
        <f t="shared" si="4"/>
        <v/>
      </c>
    </row>
    <row r="55" spans="2:7">
      <c r="B55" s="100" t="str">
        <f t="shared" si="2"/>
        <v/>
      </c>
      <c r="C55" s="143" t="str">
        <f>IF(ISBLANK('4. Billing Determinants'!C53), "", '4. Billing Determinants'!C53)</f>
        <v/>
      </c>
      <c r="D55" s="103">
        <f>IF(C55="", 0, IF(C55="kWh", '4. Billing Determinants'!G29, IF(C55="kW", '4. Billing Determinants'!H29, '4. Billing Determinants'!D29)))</f>
        <v>0</v>
      </c>
      <c r="E55" s="104">
        <f>HLOOKUP($B28, '5. Allocation of Balances'!$C$4:$Y$51, 48,FALSE)</f>
        <v>0</v>
      </c>
      <c r="F55" s="114">
        <f t="shared" si="3"/>
        <v>0</v>
      </c>
      <c r="G55" t="str">
        <f t="shared" si="4"/>
        <v/>
      </c>
    </row>
    <row r="56" spans="2:7">
      <c r="B56" s="100" t="str">
        <f t="shared" si="2"/>
        <v/>
      </c>
      <c r="C56" s="143"/>
      <c r="D56" s="103">
        <f>IF(C56="", 0, IF(C56="kWh", '4. Billing Determinants'!G30, IF(C56="kW", '4. Billing Determinants'!H30, '4. Billing Determinants'!D30)))</f>
        <v>0</v>
      </c>
      <c r="E56" s="104">
        <f>HLOOKUP($B29, '5. Allocation of Balances'!$C$4:$Y$51, 48,FALSE)</f>
        <v>0</v>
      </c>
      <c r="F56" s="114">
        <f t="shared" si="3"/>
        <v>0</v>
      </c>
      <c r="G56" t="str">
        <f t="shared" si="4"/>
        <v/>
      </c>
    </row>
    <row r="57" spans="2:7">
      <c r="B57" s="100" t="str">
        <f t="shared" si="2"/>
        <v/>
      </c>
      <c r="C57" s="143" t="str">
        <f>IF(ISBLANK('4. Billing Determinants'!C55), "", '4. Billing Determinants'!C55)</f>
        <v/>
      </c>
      <c r="D57" s="103">
        <f>IF(C57="", 0, IF(C57="kWh", '4. Billing Determinants'!G31, IF(C57="kW", '4. Billing Determinants'!H31, '4. Billing Determinants'!D31)))</f>
        <v>0</v>
      </c>
      <c r="E57" s="104">
        <f>HLOOKUP($B30, '5. Allocation of Balances'!$C$4:$Y$51, 48,FALSE)</f>
        <v>0</v>
      </c>
      <c r="F57" s="114">
        <f t="shared" si="3"/>
        <v>0</v>
      </c>
      <c r="G57" t="str">
        <f t="shared" si="4"/>
        <v/>
      </c>
    </row>
    <row r="58" spans="2:7">
      <c r="B58" s="100" t="str">
        <f t="shared" si="2"/>
        <v/>
      </c>
      <c r="C58" s="143"/>
      <c r="D58" s="103">
        <f>IF(C58="", 0, IF(C58="kWh", '4. Billing Determinants'!G32, IF(C58="kW", '4. Billing Determinants'!H32, '4. Billing Determinants'!D32)))</f>
        <v>0</v>
      </c>
      <c r="E58" s="104">
        <f>HLOOKUP($B31, '5. Allocation of Balances'!$C$4:$Y$51, 48,FALSE)</f>
        <v>0</v>
      </c>
      <c r="F58" s="114">
        <f t="shared" si="3"/>
        <v>0</v>
      </c>
      <c r="G58" t="str">
        <f t="shared" si="4"/>
        <v/>
      </c>
    </row>
    <row r="59" spans="2:7">
      <c r="B59" s="100" t="str">
        <f t="shared" si="2"/>
        <v/>
      </c>
      <c r="C59" s="143" t="str">
        <f>IF(ISBLANK('4. Billing Determinants'!C57), "", '4. Billing Determinants'!C57)</f>
        <v/>
      </c>
      <c r="D59" s="103">
        <f>IF(C59="", 0, IF(C59="kWh", '4. Billing Determinants'!G33, IF(C59="kW", '4. Billing Determinants'!H33, '4. Billing Determinants'!D33)))</f>
        <v>0</v>
      </c>
      <c r="E59" s="104">
        <f>HLOOKUP($B32, '5. Allocation of Balances'!$C$4:$Y$51, 48,FALSE)</f>
        <v>0</v>
      </c>
      <c r="F59" s="114">
        <f t="shared" si="3"/>
        <v>0</v>
      </c>
      <c r="G59" t="str">
        <f t="shared" si="4"/>
        <v/>
      </c>
    </row>
    <row r="60" spans="2:7">
      <c r="B60" s="100" t="str">
        <f t="shared" si="2"/>
        <v/>
      </c>
      <c r="C60" s="143" t="str">
        <f>IF(ISBLANK('4. Billing Determinants'!C58), "", '4. Billing Determinants'!C58)</f>
        <v/>
      </c>
      <c r="D60" s="103">
        <f>IF(C60="", 0, IF(C60="kWh", '4. Billing Determinants'!G34, IF(C60="kW", '4. Billing Determinants'!H34, '4. Billing Determinants'!D34)))</f>
        <v>0</v>
      </c>
      <c r="E60" s="104">
        <f>HLOOKUP($B33, '5. Allocation of Balances'!$C$4:$Y$51, 48,FALSE)</f>
        <v>0</v>
      </c>
      <c r="F60" s="114">
        <f t="shared" si="3"/>
        <v>0</v>
      </c>
      <c r="G60" t="str">
        <f t="shared" si="4"/>
        <v/>
      </c>
    </row>
    <row r="61" spans="2:7">
      <c r="B61" s="100" t="str">
        <f t="shared" si="2"/>
        <v/>
      </c>
      <c r="C61" s="143" t="str">
        <f>IF(ISBLANK('4. Billing Determinants'!C59), "", '4. Billing Determinants'!C59)</f>
        <v/>
      </c>
      <c r="D61" s="103">
        <f>IF(C61="", 0, IF(C61="kWh", '4. Billing Determinants'!G35, IF(C61="kW", '4. Billing Determinants'!H35, '4. Billing Determinants'!D35)))</f>
        <v>0</v>
      </c>
      <c r="E61" s="104">
        <f>HLOOKUP($B34, '5. Allocation of Balances'!$C$4:$Y$51, 48,FALSE)</f>
        <v>0</v>
      </c>
      <c r="F61" s="114">
        <f t="shared" si="3"/>
        <v>0</v>
      </c>
      <c r="G61" t="str">
        <f t="shared" si="4"/>
        <v/>
      </c>
    </row>
    <row r="62" spans="2:7">
      <c r="B62" s="100" t="str">
        <f t="shared" si="2"/>
        <v/>
      </c>
      <c r="C62" s="143"/>
      <c r="D62" s="103">
        <f>IF(C62="", 0, IF(C62="kWh", '4. Billing Determinants'!G36, IF(C62="kW", '4. Billing Determinants'!H36, '4. Billing Determinants'!D36)))</f>
        <v>0</v>
      </c>
      <c r="E62" s="104">
        <f>HLOOKUP($B35, '5. Allocation of Balances'!$C$4:$Y$51, 48,FALSE)</f>
        <v>0</v>
      </c>
      <c r="F62" s="114">
        <f t="shared" si="3"/>
        <v>0</v>
      </c>
      <c r="G62" t="str">
        <f t="shared" si="4"/>
        <v/>
      </c>
    </row>
    <row r="63" spans="2:7">
      <c r="B63" s="100" t="str">
        <f t="shared" si="2"/>
        <v/>
      </c>
      <c r="C63" s="143" t="str">
        <f>IF(ISBLANK('4. Billing Determinants'!C61), "", '4. Billing Determinants'!C61)</f>
        <v/>
      </c>
      <c r="D63" s="103">
        <f>IF(C63="", 0, IF(C63="kWh", '4. Billing Determinants'!G37, IF(C63="kW", '4. Billing Determinants'!H37, '4. Billing Determinants'!D37)))</f>
        <v>0</v>
      </c>
      <c r="E63" s="104">
        <f>HLOOKUP($B36, '5. Allocation of Balances'!$C$4:$Y$51, 48,FALSE)</f>
        <v>0</v>
      </c>
      <c r="F63" s="114">
        <f t="shared" si="3"/>
        <v>0</v>
      </c>
      <c r="G63" t="str">
        <f t="shared" si="4"/>
        <v/>
      </c>
    </row>
    <row r="64" spans="2:7">
      <c r="B64" s="100" t="str">
        <f t="shared" si="2"/>
        <v/>
      </c>
      <c r="C64" s="143" t="str">
        <f>IF(ISBLANK('4. Billing Determinants'!C62), "", '4. Billing Determinants'!C62)</f>
        <v/>
      </c>
      <c r="D64" s="103">
        <f>IF(C64="", 0, IF(C64="kWh", '4. Billing Determinants'!G38, IF(C64="kW", '4. Billing Determinants'!H38, '4. Billing Determinants'!D38)))</f>
        <v>0</v>
      </c>
      <c r="E64" s="104">
        <f>HLOOKUP($B37, '5. Allocation of Balances'!$C$4:$Y$51, 48,FALSE)</f>
        <v>0</v>
      </c>
      <c r="F64" s="114">
        <f t="shared" si="3"/>
        <v>0</v>
      </c>
      <c r="G64" t="str">
        <f t="shared" si="4"/>
        <v/>
      </c>
    </row>
    <row r="65" spans="2:7">
      <c r="B65" s="100" t="str">
        <f t="shared" si="2"/>
        <v/>
      </c>
      <c r="C65" s="143" t="str">
        <f>IF(ISBLANK('4. Billing Determinants'!C63), "", '4. Billing Determinants'!C63)</f>
        <v/>
      </c>
      <c r="D65" s="103">
        <f>IF(C65="", 0, IF(C65="kWh", '4. Billing Determinants'!G39, IF(C65="kW", '4. Billing Determinants'!H39, '4. Billing Determinants'!D39)))</f>
        <v>0</v>
      </c>
      <c r="E65" s="104">
        <f>HLOOKUP($B38, '5. Allocation of Balances'!$C$4:$Y$51, 48,FALSE)</f>
        <v>0</v>
      </c>
      <c r="F65" s="114">
        <f t="shared" si="3"/>
        <v>0</v>
      </c>
      <c r="G65" t="str">
        <f t="shared" si="4"/>
        <v/>
      </c>
    </row>
    <row r="66" spans="2:7">
      <c r="B66" s="100" t="str">
        <f t="shared" si="2"/>
        <v/>
      </c>
      <c r="C66" s="143" t="str">
        <f>IF(ISBLANK('4. Billing Determinants'!C64), "", '4. Billing Determinants'!C64)</f>
        <v/>
      </c>
      <c r="D66" s="103">
        <f>IF(C66="", 0, IF(C66="kWh", '4. Billing Determinants'!G40, IF(C66="kW", '4. Billing Determinants'!H40, '4. Billing Determinants'!D40)))</f>
        <v>0</v>
      </c>
      <c r="E66" s="104">
        <f>HLOOKUP($B39, '5. Allocation of Balances'!$C$4:$Y$51, 48,FALSE)</f>
        <v>0</v>
      </c>
      <c r="F66" s="114">
        <f t="shared" si="3"/>
        <v>0</v>
      </c>
      <c r="G66" t="str">
        <f t="shared" si="4"/>
        <v/>
      </c>
    </row>
    <row r="67" spans="2:7">
      <c r="B67" s="110" t="s">
        <v>144</v>
      </c>
      <c r="C67" s="111"/>
      <c r="D67" s="112"/>
      <c r="E67" s="113">
        <f>SUM(E47:E66)</f>
        <v>-224583.2</v>
      </c>
      <c r="F67" s="110"/>
    </row>
    <row r="69" spans="2:7" ht="18">
      <c r="B69" s="119" t="s">
        <v>206</v>
      </c>
    </row>
    <row r="70" spans="2:7" ht="18">
      <c r="B70" s="119"/>
    </row>
    <row r="71" spans="2:7">
      <c r="B71" s="115" t="s">
        <v>165</v>
      </c>
      <c r="C71" s="116"/>
      <c r="D71" s="117">
        <v>5</v>
      </c>
    </row>
    <row r="73" spans="2:7">
      <c r="B73" s="282" t="s">
        <v>158</v>
      </c>
      <c r="C73" s="281" t="s">
        <v>143</v>
      </c>
      <c r="D73" s="288" t="s">
        <v>166</v>
      </c>
      <c r="E73" s="288" t="s">
        <v>207</v>
      </c>
      <c r="F73" s="290" t="s">
        <v>208</v>
      </c>
    </row>
    <row r="74" spans="2:7" ht="25.5" customHeight="1">
      <c r="B74" s="283"/>
      <c r="C74" s="281"/>
      <c r="D74" s="289"/>
      <c r="E74" s="289"/>
      <c r="F74" s="290"/>
    </row>
    <row r="75" spans="2:7">
      <c r="B75" s="100" t="str">
        <f>B20</f>
        <v>Residential</v>
      </c>
      <c r="C75" s="143" t="s">
        <v>306</v>
      </c>
      <c r="D75" s="103">
        <f>IF(C75="", 0, IF(C75="kWh", '4. Billing Determinants'!E21, IF(C75="kW", '4. Billing Determinants'!F21, '4. Billing Determinants'!D21)))</f>
        <v>37751517.669869661</v>
      </c>
      <c r="E75" s="104">
        <f>HLOOKUP($B75, '5. Allocation of Balances'!$C$4:$Y$56, 53,FALSE)</f>
        <v>-66496.576419102872</v>
      </c>
      <c r="F75" s="114">
        <f>IF(ISERROR(E75/D75), 0, IF(C75="# of Customers", E75/D75/12/$D$71, E75/D75/$D$71))</f>
        <v>-3.5228557961883105E-4</v>
      </c>
      <c r="G75" t="str">
        <f t="shared" ref="G75:G94" si="5">IF(C75="", "", IF(C75="# of Customers", "per customer per month", "$/"&amp;C75))</f>
        <v>$/kWh</v>
      </c>
    </row>
    <row r="76" spans="2:7">
      <c r="B76" s="100" t="str">
        <f t="shared" ref="B76:B94" si="6">B21</f>
        <v>General Service Less Than 50 kW</v>
      </c>
      <c r="C76" s="143" t="s">
        <v>306</v>
      </c>
      <c r="D76" s="103">
        <f>IF(C76="", 0, IF(C76="kWh", '4. Billing Determinants'!E22, IF(C76="kW", '4. Billing Determinants'!F22, '4. Billing Determinants'!D22)))</f>
        <v>13617679.039438739</v>
      </c>
      <c r="E76" s="104">
        <f>HLOOKUP($B76, '5. Allocation of Balances'!$C$4:$Y$56, 53,FALSE)</f>
        <v>-23986.559767359417</v>
      </c>
      <c r="F76" s="114">
        <f t="shared" ref="F76:F94" si="7">IF(ISERROR(E76/D76), 0, IF(C76="# of Customers", E76/D76/12/$D$71, E76/D76/$D$71))</f>
        <v>-3.522855796188311E-4</v>
      </c>
      <c r="G76" t="str">
        <f t="shared" si="5"/>
        <v>$/kWh</v>
      </c>
    </row>
    <row r="77" spans="2:7">
      <c r="B77" s="100" t="str">
        <f t="shared" si="6"/>
        <v>General Service 50 to 4,999 kW</v>
      </c>
      <c r="C77" s="143" t="s">
        <v>307</v>
      </c>
      <c r="D77" s="103">
        <f>IF(C77="", 0, IF(C77="kWh", '4. Billing Determinants'!E23, IF(C77="kW", '4. Billing Determinants'!F23, '4. Billing Determinants'!D23)))</f>
        <v>67294</v>
      </c>
      <c r="E77" s="104">
        <f>HLOOKUP($B77, '5. Allocation of Balances'!$C$4:$Y$56, 53,FALSE)</f>
        <v>-46459.992283307482</v>
      </c>
      <c r="F77" s="114">
        <f t="shared" si="7"/>
        <v>-0.13808063804591042</v>
      </c>
      <c r="G77" t="str">
        <f t="shared" si="5"/>
        <v>$/kW</v>
      </c>
    </row>
    <row r="78" spans="2:7">
      <c r="B78" s="100" t="str">
        <f t="shared" si="6"/>
        <v>Unmetered Scattered Load</v>
      </c>
      <c r="C78" s="143" t="s">
        <v>306</v>
      </c>
      <c r="D78" s="103">
        <f>IF(C78="", 0, IF(C78="kWh", '4. Billing Determinants'!E24, IF(C78="kW", '4. Billing Determinants'!F24, '4. Billing Determinants'!D24)))</f>
        <v>48552</v>
      </c>
      <c r="E78" s="104">
        <f>HLOOKUP($B78, '5. Allocation of Balances'!$C$4:$Y$56, 53,FALSE)</f>
        <v>-85.520847308267435</v>
      </c>
      <c r="F78" s="114">
        <f t="shared" si="7"/>
        <v>-3.5228557961883105E-4</v>
      </c>
      <c r="G78" t="str">
        <f t="shared" si="5"/>
        <v>$/kWh</v>
      </c>
    </row>
    <row r="79" spans="2:7">
      <c r="B79" s="100" t="str">
        <f t="shared" si="6"/>
        <v>Street Lighting</v>
      </c>
      <c r="C79" s="143" t="s">
        <v>307</v>
      </c>
      <c r="D79" s="103">
        <f>IF(C79="", 0, IF(C79="kWh", '4. Billing Determinants'!E25, IF(C79="kW", '4. Billing Determinants'!F25, '4. Billing Determinants'!D25)))</f>
        <v>1055</v>
      </c>
      <c r="E79" s="104">
        <f>HLOOKUP($B79, '5. Allocation of Balances'!$C$4:$Y$56, 53,FALSE)</f>
        <v>-646.35068292195604</v>
      </c>
      <c r="F79" s="114">
        <f t="shared" si="7"/>
        <v>-0.12253093515108171</v>
      </c>
      <c r="G79" t="str">
        <f t="shared" si="5"/>
        <v>$/kW</v>
      </c>
    </row>
    <row r="80" spans="2:7">
      <c r="B80" s="100" t="str">
        <f t="shared" si="6"/>
        <v/>
      </c>
      <c r="C80" s="143"/>
      <c r="D80" s="103">
        <f>IF(C80="", 0, IF(C80="kWh", '4. Billing Determinants'!E26, IF(C80="kW", '4. Billing Determinants'!F26, '4. Billing Determinants'!D26)))</f>
        <v>0</v>
      </c>
      <c r="E80" s="104">
        <f>HLOOKUP($B80, '5. Allocation of Balances'!$C$4:$Y$56, 53,FALSE)</f>
        <v>0</v>
      </c>
      <c r="F80" s="114">
        <f t="shared" si="7"/>
        <v>0</v>
      </c>
      <c r="G80" t="str">
        <f t="shared" si="5"/>
        <v/>
      </c>
    </row>
    <row r="81" spans="2:7">
      <c r="B81" s="100" t="str">
        <f t="shared" si="6"/>
        <v/>
      </c>
      <c r="C81" s="143"/>
      <c r="D81" s="103">
        <f>IF(C81="", 0, IF(C81="kWh", '4. Billing Determinants'!E27, IF(C81="kW", '4. Billing Determinants'!F27, '4. Billing Determinants'!D27)))</f>
        <v>0</v>
      </c>
      <c r="E81" s="104">
        <f>HLOOKUP($B81, '5. Allocation of Balances'!$C$4:$Y$56, 53,FALSE)</f>
        <v>0</v>
      </c>
      <c r="F81" s="114">
        <f t="shared" si="7"/>
        <v>0</v>
      </c>
      <c r="G81" t="str">
        <f t="shared" si="5"/>
        <v/>
      </c>
    </row>
    <row r="82" spans="2:7">
      <c r="B82" s="100" t="str">
        <f t="shared" si="6"/>
        <v/>
      </c>
      <c r="C82" s="143" t="str">
        <f>IF(ISBLANK('4. Billing Determinants'!C78), "", '4. Billing Determinants'!C78)</f>
        <v/>
      </c>
      <c r="D82" s="103">
        <f>IF(C82="", 0, IF(C82="kWh", '4. Billing Determinants'!E28, IF(C82="kW", '4. Billing Determinants'!F28, '4. Billing Determinants'!D28)))</f>
        <v>0</v>
      </c>
      <c r="E82" s="104">
        <f>HLOOKUP($B82, '5. Allocation of Balances'!$C$4:$Y$56, 53,FALSE)</f>
        <v>0</v>
      </c>
      <c r="F82" s="114">
        <f t="shared" si="7"/>
        <v>0</v>
      </c>
      <c r="G82" t="str">
        <f t="shared" si="5"/>
        <v/>
      </c>
    </row>
    <row r="83" spans="2:7">
      <c r="B83" s="100" t="str">
        <f t="shared" si="6"/>
        <v/>
      </c>
      <c r="C83" s="143" t="str">
        <f>IF(ISBLANK('4. Billing Determinants'!C79), "", '4. Billing Determinants'!C79)</f>
        <v/>
      </c>
      <c r="D83" s="103">
        <f>IF(C83="", 0, IF(C83="kWh", '4. Billing Determinants'!E29, IF(C83="kW", '4. Billing Determinants'!F29, '4. Billing Determinants'!D29)))</f>
        <v>0</v>
      </c>
      <c r="E83" s="104">
        <f>HLOOKUP($B83, '5. Allocation of Balances'!$C$4:$Y$56, 53,FALSE)</f>
        <v>0</v>
      </c>
      <c r="F83" s="114">
        <f t="shared" si="7"/>
        <v>0</v>
      </c>
      <c r="G83" t="str">
        <f t="shared" si="5"/>
        <v/>
      </c>
    </row>
    <row r="84" spans="2:7">
      <c r="B84" s="100" t="str">
        <f t="shared" si="6"/>
        <v/>
      </c>
      <c r="C84" s="143"/>
      <c r="D84" s="103">
        <f>IF(C84="", 0, IF(C84="kWh", '4. Billing Determinants'!E30, IF(C84="kW", '4. Billing Determinants'!F30, '4. Billing Determinants'!D30)))</f>
        <v>0</v>
      </c>
      <c r="E84" s="104">
        <f>HLOOKUP($B84, '5. Allocation of Balances'!$C$4:$Y$56, 53,FALSE)</f>
        <v>0</v>
      </c>
      <c r="F84" s="114">
        <f t="shared" si="7"/>
        <v>0</v>
      </c>
      <c r="G84" t="str">
        <f t="shared" si="5"/>
        <v/>
      </c>
    </row>
    <row r="85" spans="2:7">
      <c r="B85" s="100" t="str">
        <f t="shared" si="6"/>
        <v/>
      </c>
      <c r="C85" s="143" t="str">
        <f>IF(ISBLANK('4. Billing Determinants'!C81), "", '4. Billing Determinants'!C81)</f>
        <v/>
      </c>
      <c r="D85" s="103">
        <f>IF(C85="", 0, IF(C85="kWh", '4. Billing Determinants'!E31, IF(C85="kW", '4. Billing Determinants'!F31, '4. Billing Determinants'!D31)))</f>
        <v>0</v>
      </c>
      <c r="E85" s="104">
        <f>HLOOKUP($B85, '5. Allocation of Balances'!$C$4:$Y$56, 53,FALSE)</f>
        <v>0</v>
      </c>
      <c r="F85" s="114">
        <f t="shared" si="7"/>
        <v>0</v>
      </c>
      <c r="G85" t="str">
        <f t="shared" si="5"/>
        <v/>
      </c>
    </row>
    <row r="86" spans="2:7">
      <c r="B86" s="100" t="str">
        <f t="shared" si="6"/>
        <v/>
      </c>
      <c r="C86" s="143" t="str">
        <f>IF(ISBLANK('4. Billing Determinants'!C82), "", '4. Billing Determinants'!C82)</f>
        <v/>
      </c>
      <c r="D86" s="103">
        <f>IF(C86="", 0, IF(C86="kWh", '4. Billing Determinants'!E32, IF(C86="kW", '4. Billing Determinants'!F32, '4. Billing Determinants'!D32)))</f>
        <v>0</v>
      </c>
      <c r="E86" s="104">
        <f>HLOOKUP($B86, '5. Allocation of Balances'!$C$4:$Y$56, 53,FALSE)</f>
        <v>0</v>
      </c>
      <c r="F86" s="114">
        <f t="shared" si="7"/>
        <v>0</v>
      </c>
      <c r="G86" t="str">
        <f t="shared" si="5"/>
        <v/>
      </c>
    </row>
    <row r="87" spans="2:7">
      <c r="B87" s="100" t="str">
        <f t="shared" si="6"/>
        <v/>
      </c>
      <c r="C87" s="143" t="str">
        <f>IF(ISBLANK('4. Billing Determinants'!C83), "", '4. Billing Determinants'!C83)</f>
        <v/>
      </c>
      <c r="D87" s="103">
        <f>IF(C87="", 0, IF(C87="kWh", '4. Billing Determinants'!E33, IF(C87="kW", '4. Billing Determinants'!F33, '4. Billing Determinants'!D33)))</f>
        <v>0</v>
      </c>
      <c r="E87" s="104">
        <f>HLOOKUP($B87, '5. Allocation of Balances'!$C$4:$Y$56, 53,FALSE)</f>
        <v>0</v>
      </c>
      <c r="F87" s="114">
        <f t="shared" si="7"/>
        <v>0</v>
      </c>
      <c r="G87" t="str">
        <f t="shared" si="5"/>
        <v/>
      </c>
    </row>
    <row r="88" spans="2:7">
      <c r="B88" s="100" t="str">
        <f t="shared" si="6"/>
        <v/>
      </c>
      <c r="C88" s="143" t="str">
        <f>IF(ISBLANK('4. Billing Determinants'!C84), "", '4. Billing Determinants'!C84)</f>
        <v/>
      </c>
      <c r="D88" s="103">
        <f>IF(C88="", 0, IF(C88="kWh", '4. Billing Determinants'!E34, IF(C88="kW", '4. Billing Determinants'!F34, '4. Billing Determinants'!D34)))</f>
        <v>0</v>
      </c>
      <c r="E88" s="104">
        <f>HLOOKUP($B88, '5. Allocation of Balances'!$C$4:$Y$56, 53,FALSE)</f>
        <v>0</v>
      </c>
      <c r="F88" s="114">
        <f t="shared" si="7"/>
        <v>0</v>
      </c>
      <c r="G88" t="str">
        <f t="shared" si="5"/>
        <v/>
      </c>
    </row>
    <row r="89" spans="2:7">
      <c r="B89" s="100" t="str">
        <f t="shared" si="6"/>
        <v/>
      </c>
      <c r="C89" s="143" t="str">
        <f>IF(ISBLANK('4. Billing Determinants'!C85), "", '4. Billing Determinants'!C85)</f>
        <v/>
      </c>
      <c r="D89" s="103">
        <f>IF(C89="", 0, IF(C89="kWh", '4. Billing Determinants'!E35, IF(C89="kW", '4. Billing Determinants'!F35, '4. Billing Determinants'!D35)))</f>
        <v>0</v>
      </c>
      <c r="E89" s="104">
        <f>HLOOKUP($B89, '5. Allocation of Balances'!$C$4:$Y$56, 53,FALSE)</f>
        <v>0</v>
      </c>
      <c r="F89" s="114">
        <f t="shared" si="7"/>
        <v>0</v>
      </c>
      <c r="G89" t="str">
        <f t="shared" si="5"/>
        <v/>
      </c>
    </row>
    <row r="90" spans="2:7">
      <c r="B90" s="100" t="str">
        <f t="shared" si="6"/>
        <v/>
      </c>
      <c r="C90" s="143" t="str">
        <f>IF(ISBLANK('4. Billing Determinants'!C86), "", '4. Billing Determinants'!C86)</f>
        <v/>
      </c>
      <c r="D90" s="103">
        <f>IF(C90="", 0, IF(C90="kWh", '4. Billing Determinants'!E36, IF(C90="kW", '4. Billing Determinants'!F36, '4. Billing Determinants'!D36)))</f>
        <v>0</v>
      </c>
      <c r="E90" s="104">
        <f>HLOOKUP($B90, '5. Allocation of Balances'!$C$4:$Y$56, 53,FALSE)</f>
        <v>0</v>
      </c>
      <c r="F90" s="114">
        <f t="shared" si="7"/>
        <v>0</v>
      </c>
      <c r="G90" t="str">
        <f t="shared" si="5"/>
        <v/>
      </c>
    </row>
    <row r="91" spans="2:7">
      <c r="B91" s="100" t="str">
        <f t="shared" si="6"/>
        <v/>
      </c>
      <c r="C91" s="143" t="str">
        <f>IF(ISBLANK('4. Billing Determinants'!C87), "", '4. Billing Determinants'!C87)</f>
        <v/>
      </c>
      <c r="D91" s="103">
        <f>IF(C91="", 0, IF(C91="kWh", '4. Billing Determinants'!E37, IF(C91="kW", '4. Billing Determinants'!F37, '4. Billing Determinants'!D37)))</f>
        <v>0</v>
      </c>
      <c r="E91" s="104">
        <f>HLOOKUP($B91, '5. Allocation of Balances'!$C$4:$Y$56, 53,FALSE)</f>
        <v>0</v>
      </c>
      <c r="F91" s="114">
        <f t="shared" si="7"/>
        <v>0</v>
      </c>
      <c r="G91" t="str">
        <f t="shared" si="5"/>
        <v/>
      </c>
    </row>
    <row r="92" spans="2:7">
      <c r="B92" s="100" t="str">
        <f t="shared" si="6"/>
        <v/>
      </c>
      <c r="C92" s="143" t="str">
        <f>IF(ISBLANK('4. Billing Determinants'!C88), "", '4. Billing Determinants'!C88)</f>
        <v/>
      </c>
      <c r="D92" s="103">
        <f>IF(C92="", 0, IF(C92="kWh", '4. Billing Determinants'!E38, IF(C92="kW", '4. Billing Determinants'!F38, '4. Billing Determinants'!D38)))</f>
        <v>0</v>
      </c>
      <c r="E92" s="104">
        <f>HLOOKUP($B92, '5. Allocation of Balances'!$C$4:$Y$56, 53,FALSE)</f>
        <v>0</v>
      </c>
      <c r="F92" s="114">
        <f t="shared" si="7"/>
        <v>0</v>
      </c>
      <c r="G92" t="str">
        <f t="shared" si="5"/>
        <v/>
      </c>
    </row>
    <row r="93" spans="2:7">
      <c r="B93" s="100" t="str">
        <f t="shared" si="6"/>
        <v/>
      </c>
      <c r="C93" s="143" t="str">
        <f>IF(ISBLANK('4. Billing Determinants'!C89), "", '4. Billing Determinants'!C89)</f>
        <v/>
      </c>
      <c r="D93" s="103">
        <f>IF(C93="", 0, IF(C93="kWh", '4. Billing Determinants'!E39, IF(C93="kW", '4. Billing Determinants'!F39, '4. Billing Determinants'!D39)))</f>
        <v>0</v>
      </c>
      <c r="E93" s="104">
        <f>HLOOKUP($B93, '5. Allocation of Balances'!$C$4:$Y$56, 53,FALSE)</f>
        <v>0</v>
      </c>
      <c r="F93" s="114">
        <f t="shared" si="7"/>
        <v>0</v>
      </c>
      <c r="G93" t="str">
        <f t="shared" si="5"/>
        <v/>
      </c>
    </row>
    <row r="94" spans="2:7">
      <c r="B94" s="100" t="str">
        <f t="shared" si="6"/>
        <v/>
      </c>
      <c r="C94" s="143" t="str">
        <f>IF(ISBLANK('4. Billing Determinants'!C90), "", '4. Billing Determinants'!C90)</f>
        <v/>
      </c>
      <c r="D94" s="103">
        <f>IF(C94="", 0, IF(C94="kWh", '4. Billing Determinants'!E40, IF(C94="kW", '4. Billing Determinants'!F40, '4. Billing Determinants'!D40)))</f>
        <v>0</v>
      </c>
      <c r="E94" s="104">
        <f>HLOOKUP($B94, '5. Allocation of Balances'!$C$4:$Y$56, 53,FALSE)</f>
        <v>0</v>
      </c>
      <c r="F94" s="114">
        <f t="shared" si="7"/>
        <v>0</v>
      </c>
      <c r="G94" t="str">
        <f t="shared" si="5"/>
        <v/>
      </c>
    </row>
    <row r="95" spans="2:7">
      <c r="B95" s="110" t="s">
        <v>144</v>
      </c>
      <c r="C95" s="111"/>
      <c r="D95" s="112"/>
      <c r="E95" s="113">
        <f>SUM(E75:E94)</f>
        <v>-137675.00000000003</v>
      </c>
      <c r="F95" s="110"/>
    </row>
  </sheetData>
  <sheetProtection password="F8BD" sheet="1" objects="1" scenarios="1"/>
  <mergeCells count="15">
    <mergeCell ref="B73:B74"/>
    <mergeCell ref="C73:C74"/>
    <mergeCell ref="D73:D74"/>
    <mergeCell ref="E73:E74"/>
    <mergeCell ref="F73:F74"/>
    <mergeCell ref="B45:B46"/>
    <mergeCell ref="C45:C46"/>
    <mergeCell ref="D18:D19"/>
    <mergeCell ref="E18:E19"/>
    <mergeCell ref="F18:F19"/>
    <mergeCell ref="E45:E46"/>
    <mergeCell ref="F45:F46"/>
    <mergeCell ref="D45:D46"/>
    <mergeCell ref="B18:B19"/>
    <mergeCell ref="C18:C19"/>
  </mergeCells>
  <conditionalFormatting sqref="C20:C39">
    <cfRule type="cellIs" dxfId="5" priority="9" operator="equal">
      <formula>"kW"</formula>
    </cfRule>
  </conditionalFormatting>
  <conditionalFormatting sqref="G20:G39">
    <cfRule type="cellIs" dxfId="4" priority="6" operator="equal">
      <formula>"$/kW"</formula>
    </cfRule>
  </conditionalFormatting>
  <conditionalFormatting sqref="G47:G66">
    <cfRule type="cellIs" dxfId="3" priority="5" operator="equal">
      <formula>"$/kW"</formula>
    </cfRule>
  </conditionalFormatting>
  <conditionalFormatting sqref="C47:C66">
    <cfRule type="cellIs" dxfId="2" priority="3" operator="equal">
      <formula>"kW"</formula>
    </cfRule>
  </conditionalFormatting>
  <conditionalFormatting sqref="C75:C94">
    <cfRule type="cellIs" dxfId="1" priority="2" operator="equal">
      <formula>"kW"</formula>
    </cfRule>
  </conditionalFormatting>
  <conditionalFormatting sqref="G75:G94">
    <cfRule type="cellIs" dxfId="0" priority="1" operator="equal">
      <formula>"$/kW"</formula>
    </cfRule>
  </conditionalFormatting>
  <dataValidations count="3">
    <dataValidation type="list" allowBlank="1" showInputMessage="1" showErrorMessage="1" sqref="D13">
      <formula1>"1,2,3,4"</formula1>
    </dataValidation>
    <dataValidation type="list" allowBlank="1" showInputMessage="1" showErrorMessage="1" sqref="C20:C39 C47:C66 C75:C94">
      <formula1>"kWh, kW, # of Customers"</formula1>
    </dataValidation>
    <dataValidation type="list" allowBlank="1" showInputMessage="1" showErrorMessage="1" sqref="D71">
      <formula1>"1,2,3,4,5"</formula1>
    </dataValidation>
  </dataValidations>
  <pageMargins left="0.7" right="0.7" top="0.53" bottom="0.52" header="0.3" footer="0.3"/>
  <pageSetup scale="55" orientation="portrait" r:id="rId1"/>
  <colBreaks count="1" manualBreakCount="1">
    <brk id="10"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1. Information Sheet</vt:lpstr>
      <vt:lpstr>2. 2013 Continuity Schedule</vt:lpstr>
      <vt:lpstr>3. Appendix A</vt:lpstr>
      <vt:lpstr>4. Billing Determinants</vt:lpstr>
      <vt:lpstr>5. Allocation of Balances</vt:lpstr>
      <vt:lpstr>6. Rate Rider Calculations</vt:lpstr>
      <vt:lpstr>'1. Information Sheet'!Print_Area</vt:lpstr>
      <vt:lpstr>'3. Appendix A'!Print_Area</vt:lpstr>
      <vt:lpstr>'6. Rate Rider Calculations'!Print_Area</vt:lpstr>
      <vt:lpstr>'2. 2013 Continuity Schedule'!Print_Titles</vt:lpstr>
      <vt:lpstr>'3. Appendix A'!Print_Titles</vt:lpstr>
      <vt:lpstr>'5. Allocation of Balances'!Print_Titles</vt:lpstr>
    </vt:vector>
  </TitlesOfParts>
  <Company>Ontario Energy Board</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Theodore Antonopoulos</dc:creator>
  <cp:lastModifiedBy>Lori Cain</cp:lastModifiedBy>
  <cp:lastPrinted>2013-12-18T21:28:09Z</cp:lastPrinted>
  <dcterms:created xsi:type="dcterms:W3CDTF">2005-04-25T20:13:02Z</dcterms:created>
  <dcterms:modified xsi:type="dcterms:W3CDTF">2013-12-20T20:32:35Z</dcterms:modified>
</cp:coreProperties>
</file>