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480" windowHeight="6195"/>
  </bookViews>
  <sheets>
    <sheet name="LRAMVA Analysis" sheetId="2" r:id="rId1"/>
  </sheets>
  <externalReferences>
    <externalReference r:id="rId2"/>
  </externalReferences>
  <definedNames>
    <definedName name="Local_Distribution_Company_List">'[1]Local Distribution Companies'!$B$9:$B$88</definedName>
    <definedName name="_xlnm.Print_Area" localSheetId="0">'LRAMVA Analysis'!$A$4:$N$55</definedName>
    <definedName name="_xlnm.Print_Titles" localSheetId="0">'LRAMVA Analysis'!$1:$4</definedName>
  </definedNames>
  <calcPr calcId="125725"/>
</workbook>
</file>

<file path=xl/calcChain.xml><?xml version="1.0" encoding="utf-8"?>
<calcChain xmlns="http://schemas.openxmlformats.org/spreadsheetml/2006/main">
  <c r="G25" i="2"/>
  <c r="G9"/>
  <c r="G10"/>
  <c r="G11"/>
  <c r="G12"/>
  <c r="G13"/>
  <c r="G14"/>
  <c r="G15"/>
  <c r="G16"/>
  <c r="G17"/>
  <c r="G18"/>
  <c r="G19"/>
  <c r="G20"/>
  <c r="G21"/>
  <c r="G22"/>
  <c r="G23"/>
  <c r="G24"/>
  <c r="G8"/>
  <c r="D29"/>
  <c r="D28"/>
  <c r="C29"/>
  <c r="C28"/>
  <c r="B29"/>
  <c r="B28"/>
  <c r="B38" l="1"/>
  <c r="B37"/>
  <c r="C37"/>
  <c r="C38"/>
  <c r="B42" l="1"/>
  <c r="F25"/>
  <c r="E25"/>
  <c r="C41"/>
  <c r="C42"/>
  <c r="B41"/>
  <c r="D41" s="1"/>
  <c r="D42" l="1"/>
  <c r="C43"/>
  <c r="B30"/>
  <c r="C30"/>
  <c r="B43" l="1"/>
  <c r="D43" s="1"/>
  <c r="C52" l="1"/>
  <c r="C53" s="1"/>
  <c r="C54" l="1"/>
  <c r="E53"/>
  <c r="E52"/>
  <c r="C55" l="1"/>
  <c r="E54"/>
  <c r="C56" l="1"/>
  <c r="E55"/>
  <c r="C57" l="1"/>
  <c r="E56"/>
  <c r="C58" l="1"/>
  <c r="E57"/>
  <c r="C59" l="1"/>
  <c r="E58"/>
  <c r="C60" l="1"/>
  <c r="E59"/>
  <c r="C61" l="1"/>
  <c r="E60"/>
  <c r="C62" l="1"/>
  <c r="E61"/>
  <c r="C63" l="1"/>
  <c r="E62"/>
  <c r="C64" l="1"/>
  <c r="E63"/>
  <c r="C65" l="1"/>
  <c r="E64"/>
  <c r="C66" l="1"/>
  <c r="E65"/>
  <c r="C67" l="1"/>
  <c r="E66"/>
  <c r="C68" l="1"/>
  <c r="E67"/>
  <c r="C69" l="1"/>
  <c r="E68"/>
  <c r="C70" l="1"/>
  <c r="E69"/>
  <c r="C71" l="1"/>
  <c r="E70"/>
  <c r="C72" l="1"/>
  <c r="E71"/>
  <c r="C73" l="1"/>
  <c r="E72"/>
  <c r="C74" l="1"/>
  <c r="E73"/>
  <c r="C75" l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E74"/>
  <c r="E75" l="1"/>
  <c r="E76" l="1"/>
  <c r="E77" l="1"/>
  <c r="E78" l="1"/>
  <c r="E79" l="1"/>
  <c r="E80" l="1"/>
  <c r="E81" l="1"/>
  <c r="E82" l="1"/>
  <c r="E83" l="1"/>
  <c r="E84" l="1"/>
  <c r="E85" l="1"/>
  <c r="E86" l="1"/>
  <c r="E87" l="1"/>
  <c r="E88" l="1"/>
  <c r="E89" l="1"/>
  <c r="E91" l="1"/>
  <c r="E90"/>
  <c r="E92" l="1"/>
  <c r="C48" s="1"/>
  <c r="D30" l="1"/>
  <c r="B46"/>
  <c r="B47"/>
  <c r="B48" l="1"/>
  <c r="C47" s="1"/>
  <c r="D47" s="1"/>
  <c r="C46" l="1"/>
  <c r="D46" s="1"/>
  <c r="D48" s="1"/>
</calcChain>
</file>

<file path=xl/sharedStrings.xml><?xml version="1.0" encoding="utf-8"?>
<sst xmlns="http://schemas.openxmlformats.org/spreadsheetml/2006/main" count="96" uniqueCount="48">
  <si>
    <t>Final</t>
  </si>
  <si>
    <t>High Performance New Construction</t>
  </si>
  <si>
    <t>Program Year</t>
  </si>
  <si>
    <t>Results Status</t>
  </si>
  <si>
    <t xml:space="preserve">Total </t>
  </si>
  <si>
    <t>Residential</t>
  </si>
  <si>
    <t>Total</t>
  </si>
  <si>
    <t>Rate Class Distribution Volumetric Rates</t>
  </si>
  <si>
    <t>Rate Class Distribution Volumetric Rates (Annualized)</t>
  </si>
  <si>
    <t xml:space="preserve">General Service Less Than 50 kW </t>
  </si>
  <si>
    <t>OPA Initiative Name</t>
  </si>
  <si>
    <t>Total kWh Saved</t>
  </si>
  <si>
    <t>Net KWh saved from OPA program</t>
  </si>
  <si>
    <t xml:space="preserve">Opening </t>
  </si>
  <si>
    <t>Int. Rate</t>
  </si>
  <si>
    <t>Interest</t>
  </si>
  <si>
    <t>Date</t>
  </si>
  <si>
    <t>Market</t>
  </si>
  <si>
    <t>Consumer</t>
  </si>
  <si>
    <t>Residential (/kWh)</t>
  </si>
  <si>
    <t>General Service Less Than 50 kW (/kWh)</t>
  </si>
  <si>
    <t xml:space="preserve">Residential (Market - Consumer) </t>
  </si>
  <si>
    <t>General Service &lt; 50 kW (Market - Business)</t>
  </si>
  <si>
    <t>Fort Frances Power Corporation</t>
  </si>
  <si>
    <t>2011 kWh Saved</t>
  </si>
  <si>
    <t>2012 kWh Saved</t>
  </si>
  <si>
    <t>Eff: May 1, 2011</t>
  </si>
  <si>
    <t>Eff: May 1, 
2010</t>
  </si>
  <si>
    <t>Residential ($/kWh)</t>
  </si>
  <si>
    <t>General Service Less Than 50 kW ($/kWh)</t>
  </si>
  <si>
    <t>Rate Class Allocation (kWh Saved)</t>
  </si>
  <si>
    <t>LRAMVA Calculation for January 1, 2011  to April 30, 2014 based on final results of OPA Program for 2011 and 2012</t>
  </si>
  <si>
    <t>Appliance Retirement</t>
  </si>
  <si>
    <t>Appliance Exchange</t>
  </si>
  <si>
    <t>HVAC Incentives</t>
  </si>
  <si>
    <t>Conservation Instant Coupon Booklet</t>
  </si>
  <si>
    <t>Bi-Annual Retailer Event</t>
  </si>
  <si>
    <t>Efficiency: Equipment Replacement</t>
  </si>
  <si>
    <t xml:space="preserve"> Business</t>
  </si>
  <si>
    <t>Retrofit</t>
  </si>
  <si>
    <t>Direct Install Lighting</t>
  </si>
  <si>
    <t>Energy Audit</t>
  </si>
  <si>
    <t>Adjustments to Previous Year's Verified Results</t>
  </si>
  <si>
    <t>Source: OPA 2011 (Excel - Tab: 2.5.2 Results - LDC) and 2012 Final Results (PDF - Page 5)</t>
  </si>
  <si>
    <t>Eff: May 1, 2012</t>
  </si>
  <si>
    <t>LRAMVA</t>
  </si>
  <si>
    <t>LRAMVA - Account 1568 Allocation</t>
  </si>
  <si>
    <t xml:space="preserve">Lost Revenue Adjustment Mechanism Variance Account 1568  (LRAMVA) </t>
  </si>
</sst>
</file>

<file path=xl/styles.xml><?xml version="1.0" encoding="utf-8"?>
<styleSheet xmlns="http://schemas.openxmlformats.org/spreadsheetml/2006/main">
  <numFmts count="6">
    <numFmt numFmtId="164" formatCode="&quot;$&quot;#,##0;\-&quot;$&quot;#,##0"/>
    <numFmt numFmtId="165" formatCode="_-* #,##0.00_-;\-* #,##0.00_-;_-* &quot;-&quot;??_-;_-@_-"/>
    <numFmt numFmtId="166" formatCode="#,##0_ ;\-#,##0\ "/>
    <numFmt numFmtId="167" formatCode="0.0000"/>
    <numFmt numFmtId="168" formatCode="&quot;$&quot;#,##0"/>
    <numFmt numFmtId="169" formatCode="#,##0.0000"/>
  </numFmts>
  <fonts count="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" borderId="1" applyNumberFormat="0" applyProtection="0">
      <alignment horizontal="left" vertical="center"/>
    </xf>
  </cellStyleXfs>
  <cellXfs count="71">
    <xf numFmtId="0" fontId="0" fillId="0" borderId="0" xfId="0"/>
    <xf numFmtId="0" fontId="0" fillId="0" borderId="0" xfId="0" applyFill="1" applyAlignment="1">
      <alignment vertical="top"/>
    </xf>
    <xf numFmtId="0" fontId="0" fillId="0" borderId="0" xfId="0" applyFill="1"/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0" fontId="4" fillId="0" borderId="1" xfId="0" applyFont="1" applyFill="1" applyBorder="1"/>
    <xf numFmtId="167" fontId="0" fillId="0" borderId="1" xfId="0" applyNumberForma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168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7" fontId="0" fillId="0" borderId="1" xfId="0" applyNumberFormat="1" applyFill="1" applyBorder="1" applyAlignment="1">
      <alignment horizontal="center"/>
    </xf>
    <xf numFmtId="10" fontId="0" fillId="0" borderId="1" xfId="2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168" fontId="0" fillId="0" borderId="0" xfId="0" applyNumberFormat="1" applyFill="1" applyBorder="1" applyAlignment="1">
      <alignment horizontal="center"/>
    </xf>
    <xf numFmtId="0" fontId="0" fillId="0" borderId="0" xfId="0" applyFill="1" applyProtection="1"/>
    <xf numFmtId="166" fontId="0" fillId="0" borderId="1" xfId="1" applyNumberFormat="1" applyFont="1" applyFill="1" applyBorder="1" applyAlignment="1">
      <alignment horizontal="center"/>
    </xf>
    <xf numFmtId="169" fontId="0" fillId="0" borderId="1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Border="1" applyAlignment="1"/>
    <xf numFmtId="0" fontId="0" fillId="0" borderId="1" xfId="0" applyFill="1" applyBorder="1" applyAlignment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3" fillId="0" borderId="8" xfId="0" applyFont="1" applyFill="1" applyBorder="1" applyAlignment="1"/>
    <xf numFmtId="0" fontId="0" fillId="0" borderId="10" xfId="0" applyFill="1" applyBorder="1" applyAlignment="1">
      <alignment wrapText="1"/>
    </xf>
    <xf numFmtId="166" fontId="0" fillId="0" borderId="11" xfId="0" applyNumberFormat="1" applyFill="1" applyBorder="1" applyAlignment="1">
      <alignment horizontal="center"/>
    </xf>
    <xf numFmtId="0" fontId="0" fillId="0" borderId="11" xfId="0" applyFill="1" applyBorder="1" applyAlignment="1">
      <alignment horizontal="center" wrapText="1"/>
    </xf>
    <xf numFmtId="0" fontId="3" fillId="0" borderId="10" xfId="0" applyFont="1" applyFill="1" applyBorder="1"/>
    <xf numFmtId="0" fontId="1" fillId="0" borderId="10" xfId="0" applyFont="1" applyFill="1" applyBorder="1"/>
    <xf numFmtId="0" fontId="3" fillId="0" borderId="10" xfId="0" applyFont="1" applyFill="1" applyBorder="1" applyAlignment="1">
      <alignment wrapText="1"/>
    </xf>
    <xf numFmtId="0" fontId="0" fillId="0" borderId="11" xfId="0" applyFill="1" applyBorder="1" applyAlignment="1">
      <alignment horizontal="center"/>
    </xf>
    <xf numFmtId="0" fontId="0" fillId="0" borderId="10" xfId="0" applyFill="1" applyBorder="1"/>
    <xf numFmtId="168" fontId="0" fillId="0" borderId="11" xfId="0" applyNumberFormat="1" applyFill="1" applyBorder="1" applyAlignment="1">
      <alignment horizontal="center"/>
    </xf>
    <xf numFmtId="0" fontId="0" fillId="0" borderId="12" xfId="0" applyFill="1" applyBorder="1"/>
    <xf numFmtId="164" fontId="0" fillId="0" borderId="6" xfId="0" applyNumberFormat="1" applyFill="1" applyBorder="1" applyAlignment="1">
      <alignment horizontal="center"/>
    </xf>
    <xf numFmtId="168" fontId="0" fillId="0" borderId="6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1" xfId="0" applyFont="1" applyFill="1" applyBorder="1"/>
    <xf numFmtId="0" fontId="0" fillId="0" borderId="7" xfId="0" applyFill="1" applyBorder="1" applyAlignment="1"/>
    <xf numFmtId="167" fontId="0" fillId="0" borderId="11" xfId="0" applyNumberFormat="1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0" fontId="3" fillId="0" borderId="1" xfId="0" applyFont="1" applyFill="1" applyBorder="1" applyAlignment="1">
      <alignment vertical="top"/>
    </xf>
    <xf numFmtId="166" fontId="0" fillId="0" borderId="7" xfId="0" applyNumberFormat="1" applyFill="1" applyBorder="1" applyAlignment="1"/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4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16" xfId="0" applyFont="1" applyFill="1" applyBorder="1" applyAlignment="1">
      <alignment horizontal="lef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5" fillId="0" borderId="1" xfId="0" applyFont="1" applyFill="1" applyBorder="1" applyAlignment="1" applyProtection="1">
      <alignment horizontal="left" wrapText="1"/>
    </xf>
    <xf numFmtId="0" fontId="0" fillId="0" borderId="1" xfId="0" applyFill="1" applyBorder="1" applyAlignment="1" applyProtection="1">
      <alignment horizontal="center"/>
    </xf>
    <xf numFmtId="0" fontId="5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</cellXfs>
  <cellStyles count="5">
    <cellStyle name="Comma" xfId="1" builtinId="3"/>
    <cellStyle name="Normal" xfId="0" builtinId="0"/>
    <cellStyle name="Normal 2" xfId="3"/>
    <cellStyle name="Percent" xfId="2" builtinId="5"/>
    <cellStyle name="Style 2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CAIN/AppData/Local/Temp/notes7BBE91/2006-2010%20Final%20OPA%20CDM%20Results.Fort%20Frances%20Power%20Corporatio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/>
      <sheetData sheetId="1">
        <row r="5">
          <cell r="A5">
            <v>1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>
        <row r="9">
          <cell r="B9" t="str">
            <v>Algoma Power Inc.</v>
          </cell>
        </row>
        <row r="10">
          <cell r="B10" t="str">
            <v>Atikokan Hydro Inc.</v>
          </cell>
        </row>
        <row r="11">
          <cell r="B11" t="str">
            <v>Attawapiskat Power Corporation</v>
          </cell>
        </row>
        <row r="12">
          <cell r="B12" t="str">
            <v>Bluewater Power Distribution Corporation</v>
          </cell>
        </row>
        <row r="13">
          <cell r="B13" t="str">
            <v>Brant County Power Inc.</v>
          </cell>
        </row>
        <row r="14">
          <cell r="B14" t="str">
            <v>Brantford Power Inc.</v>
          </cell>
        </row>
        <row r="15">
          <cell r="B15" t="str">
            <v>Burlington Hydro Inc.</v>
          </cell>
        </row>
        <row r="16">
          <cell r="B16" t="str">
            <v>COLLUS Power Corporation</v>
          </cell>
        </row>
        <row r="17">
          <cell r="B17" t="str">
            <v>Cambridge and North Dumfries Hydro Inc.</v>
          </cell>
        </row>
        <row r="18">
          <cell r="B18" t="str">
            <v>Canadian Niagara Power Inc.</v>
          </cell>
        </row>
        <row r="19">
          <cell r="B19" t="str">
            <v>Centre Wellington Hydro Ltd.</v>
          </cell>
        </row>
        <row r="20">
          <cell r="B20" t="str">
            <v>Chapleau Public Utilities Corporation</v>
          </cell>
        </row>
        <row r="21">
          <cell r="B21" t="str">
            <v>Chatham-Kent Hydro Inc.</v>
          </cell>
        </row>
        <row r="22">
          <cell r="B22" t="str">
            <v>Clinton Power Corporation</v>
          </cell>
        </row>
        <row r="23">
          <cell r="B23" t="str">
            <v>Cooperative Hydro Embrun Inc.</v>
          </cell>
        </row>
        <row r="24">
          <cell r="B24" t="str">
            <v>E.L.K. Energy Inc.</v>
          </cell>
        </row>
        <row r="25">
          <cell r="B25" t="str">
            <v>ENWIN Utilities Ltd.</v>
          </cell>
        </row>
        <row r="26">
          <cell r="B26" t="str">
            <v>Enersource Hydro Mississauga Inc.</v>
          </cell>
        </row>
        <row r="27">
          <cell r="B27" t="str">
            <v>Erie Thames Powerlines Corporation</v>
          </cell>
        </row>
        <row r="28">
          <cell r="B28" t="str">
            <v>Espanola Regional Hydro Distribution Corporation</v>
          </cell>
        </row>
        <row r="29">
          <cell r="B29" t="str">
            <v>Essex Powerlines Corporation</v>
          </cell>
        </row>
        <row r="30">
          <cell r="B30" t="str">
            <v>Festival Hydro Inc.</v>
          </cell>
        </row>
        <row r="31">
          <cell r="B31" t="str">
            <v>Fort Albany Power Corporation</v>
          </cell>
        </row>
        <row r="32">
          <cell r="B32" t="str">
            <v>Fort Frances Power Corporation</v>
          </cell>
        </row>
        <row r="33">
          <cell r="B33" t="str">
            <v>Greater Sudbury Hydro Inc.</v>
          </cell>
        </row>
        <row r="34">
          <cell r="B34" t="str">
            <v>Grimsby Power Inc.</v>
          </cell>
        </row>
        <row r="35">
          <cell r="B35" t="str">
            <v>Guelph Hydro Electric Systems Inc.</v>
          </cell>
        </row>
        <row r="36">
          <cell r="B36" t="str">
            <v>Haldimand County Hydro Inc.</v>
          </cell>
        </row>
        <row r="37">
          <cell r="B37" t="str">
            <v>Halton Hills Hydro Inc.</v>
          </cell>
        </row>
        <row r="38">
          <cell r="B38" t="str">
            <v>Hearst Power Distribution Company Limited</v>
          </cell>
        </row>
        <row r="39">
          <cell r="B39" t="str">
            <v>Horizon Utilities Corporation</v>
          </cell>
        </row>
        <row r="40">
          <cell r="B40" t="str">
            <v>Hydro 2000 Inc.</v>
          </cell>
        </row>
        <row r="41">
          <cell r="B41" t="str">
            <v>Hydro Hawkesbury Inc.</v>
          </cell>
        </row>
        <row r="42">
          <cell r="B42" t="str">
            <v>Hydro One Brampton Networks Inc.</v>
          </cell>
        </row>
        <row r="43">
          <cell r="B43" t="str">
            <v>Hydro One Networks Inc.</v>
          </cell>
        </row>
        <row r="44">
          <cell r="B44" t="str">
            <v>Hydro Ottawa Limited</v>
          </cell>
        </row>
        <row r="45">
          <cell r="B45" t="str">
            <v>Innisfil Hydro Distribution Systems Limited</v>
          </cell>
        </row>
        <row r="46">
          <cell r="B46" t="str">
            <v>Kashechewan Power Corporation</v>
          </cell>
        </row>
        <row r="47">
          <cell r="B47" t="str">
            <v>Kenora Hydro Electric Corporation Ltd.</v>
          </cell>
        </row>
        <row r="48">
          <cell r="B48" t="str">
            <v>Kingston Hydro Corporation</v>
          </cell>
        </row>
        <row r="49">
          <cell r="B49" t="str">
            <v>Kitchener-Wilmot Hydro Inc.</v>
          </cell>
        </row>
        <row r="50">
          <cell r="B50" t="str">
            <v>Lakefront Utilities Inc.</v>
          </cell>
        </row>
        <row r="51">
          <cell r="B51" t="str">
            <v>Lakeland Power Distribution Ltd.</v>
          </cell>
        </row>
        <row r="52">
          <cell r="B52" t="str">
            <v>London Hydro Inc.</v>
          </cell>
        </row>
        <row r="53">
          <cell r="B53" t="str">
            <v>Middlesex Power Distribution Corporation</v>
          </cell>
        </row>
        <row r="54">
          <cell r="B54" t="str">
            <v>Midland Power Utility Corporation</v>
          </cell>
        </row>
        <row r="55">
          <cell r="B55" t="str">
            <v>Milton Hydro Distribution Inc.</v>
          </cell>
        </row>
        <row r="56">
          <cell r="B56" t="str">
            <v>Newmarket - Tay Power Distribution Ltd.</v>
          </cell>
        </row>
        <row r="57">
          <cell r="B57" t="str">
            <v>Niagara Peninsula Energy Inc.</v>
          </cell>
        </row>
        <row r="58">
          <cell r="B58" t="str">
            <v>Niagara-on-the-Lake Hydro Inc.</v>
          </cell>
        </row>
        <row r="59">
          <cell r="B59" t="str">
            <v>Norfolk Power Distribution Inc.</v>
          </cell>
        </row>
        <row r="60">
          <cell r="B60" t="str">
            <v>North Bay Hydro Distribution Limited</v>
          </cell>
        </row>
        <row r="61">
          <cell r="B61" t="str">
            <v>Northern Ontario Wires Inc.</v>
          </cell>
        </row>
        <row r="62">
          <cell r="B62" t="str">
            <v>Oakville Hydro Electricity Distribution Inc.</v>
          </cell>
        </row>
        <row r="63">
          <cell r="B63" t="str">
            <v>Orangeville Hydro Limited</v>
          </cell>
        </row>
        <row r="64">
          <cell r="B64" t="str">
            <v>Orillia Power Distribution Corporation</v>
          </cell>
        </row>
        <row r="65">
          <cell r="B65" t="str">
            <v>Oshawa PUC Networks Inc.</v>
          </cell>
        </row>
        <row r="66">
          <cell r="B66" t="str">
            <v>Ottawa River Power Corporation</v>
          </cell>
        </row>
        <row r="67">
          <cell r="B67" t="str">
            <v>PUC Distribution Inc.</v>
          </cell>
        </row>
        <row r="68">
          <cell r="B68" t="str">
            <v>Parry Sound Power Corporation</v>
          </cell>
        </row>
        <row r="69">
          <cell r="B69" t="str">
            <v>Peterborough Distribution Incorporated</v>
          </cell>
        </row>
        <row r="70">
          <cell r="B70" t="str">
            <v>Port Colborne Hydro Inc.</v>
          </cell>
        </row>
        <row r="71">
          <cell r="B71" t="str">
            <v>PowerStream Inc.</v>
          </cell>
        </row>
        <row r="72">
          <cell r="B72" t="str">
            <v>Renfrew Hydro Inc.</v>
          </cell>
        </row>
        <row r="73">
          <cell r="B73" t="str">
            <v>Rideau St. Lawrence Distribution Inc.</v>
          </cell>
        </row>
        <row r="74">
          <cell r="B74" t="str">
            <v>Sioux Lookout Hydro Inc.</v>
          </cell>
        </row>
        <row r="75">
          <cell r="B75" t="str">
            <v>St. Thomas Energy Inc.</v>
          </cell>
        </row>
        <row r="76">
          <cell r="B76" t="str">
            <v>Thunder Bay Hydro Electricity Distribution Inc.</v>
          </cell>
        </row>
        <row r="77">
          <cell r="B77" t="str">
            <v>Tillsonburg Hydro Inc.</v>
          </cell>
        </row>
        <row r="78">
          <cell r="B78" t="str">
            <v>Toronto Hydro-Electric System Limited</v>
          </cell>
        </row>
        <row r="79">
          <cell r="B79" t="str">
            <v>Veridian Connections Inc.</v>
          </cell>
        </row>
        <row r="80">
          <cell r="B80" t="str">
            <v>Wasaga Distribution Inc.</v>
          </cell>
        </row>
        <row r="81">
          <cell r="B81" t="str">
            <v>Waterloo North Hydro Inc.</v>
          </cell>
        </row>
        <row r="82">
          <cell r="B82" t="str">
            <v>Welland Hydro-Electric System Corp.</v>
          </cell>
        </row>
        <row r="83">
          <cell r="B83" t="str">
            <v>Wellington North Power Inc.</v>
          </cell>
        </row>
        <row r="84">
          <cell r="B84" t="str">
            <v>West Coast Huron Energy Inc.</v>
          </cell>
        </row>
        <row r="85">
          <cell r="B85" t="str">
            <v>West Perth Power Inc.</v>
          </cell>
        </row>
        <row r="86">
          <cell r="B86" t="str">
            <v>Westario Power Inc.</v>
          </cell>
        </row>
        <row r="87">
          <cell r="B87" t="str">
            <v>Whitby Hydro Electric Corporation</v>
          </cell>
        </row>
        <row r="88">
          <cell r="B88" t="str">
            <v>Woodstock Hydro Services Inc.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Q92"/>
  <sheetViews>
    <sheetView tabSelected="1" zoomScaleNormal="100" workbookViewId="0">
      <selection activeCell="L32" sqref="L32"/>
    </sheetView>
  </sheetViews>
  <sheetFormatPr defaultRowHeight="12.75"/>
  <cols>
    <col min="1" max="1" width="42" style="2" customWidth="1"/>
    <col min="2" max="2" width="12.7109375" style="4" customWidth="1"/>
    <col min="3" max="3" width="9.5703125" style="4" customWidth="1"/>
    <col min="4" max="4" width="11.140625" style="4" customWidth="1"/>
    <col min="5" max="5" width="12.7109375" style="4" bestFit="1" customWidth="1"/>
    <col min="6" max="6" width="11.5703125" style="4" customWidth="1"/>
    <col min="7" max="8" width="10.85546875" style="4" bestFit="1" customWidth="1"/>
    <col min="9" max="9" width="10.85546875" style="4" customWidth="1"/>
    <col min="10" max="12" width="10.85546875" customWidth="1"/>
    <col min="13" max="13" width="11.5703125" bestFit="1" customWidth="1"/>
    <col min="14" max="14" width="10.140625" customWidth="1"/>
    <col min="15" max="15" width="11.28515625" style="2" bestFit="1" customWidth="1"/>
    <col min="16" max="16" width="11.7109375" style="23" customWidth="1"/>
    <col min="17" max="17" width="15" style="2" bestFit="1" customWidth="1"/>
    <col min="18" max="18" width="9.140625" style="2"/>
    <col min="19" max="20" width="9.140625" style="2" hidden="1" customWidth="1"/>
    <col min="21" max="24" width="9.140625" style="2" customWidth="1"/>
    <col min="25" max="16384" width="9.140625" style="2"/>
  </cols>
  <sheetData>
    <row r="1" spans="1:64" ht="18.75" customHeight="1">
      <c r="A1" s="63" t="s">
        <v>23</v>
      </c>
      <c r="B1" s="64"/>
      <c r="C1" s="64"/>
      <c r="D1" s="64"/>
      <c r="E1" s="64"/>
      <c r="F1" s="64"/>
      <c r="G1" s="65"/>
      <c r="H1"/>
      <c r="I1"/>
    </row>
    <row r="2" spans="1:64" ht="18" customHeight="1">
      <c r="A2" s="66" t="s">
        <v>47</v>
      </c>
      <c r="B2" s="66"/>
      <c r="C2" s="66"/>
      <c r="D2" s="66"/>
      <c r="E2" s="66"/>
      <c r="F2" s="66"/>
      <c r="G2" s="66"/>
      <c r="H2"/>
      <c r="I2"/>
      <c r="O2" s="19"/>
    </row>
    <row r="3" spans="1:64" ht="15.75" customHeight="1">
      <c r="A3" s="67"/>
      <c r="B3" s="67"/>
      <c r="C3" s="67"/>
      <c r="D3" s="67"/>
      <c r="E3" s="67"/>
      <c r="F3" s="67"/>
      <c r="G3" s="67"/>
      <c r="H3"/>
      <c r="I3"/>
      <c r="O3" s="19"/>
    </row>
    <row r="4" spans="1:64" s="27" customFormat="1" ht="35.25" customHeight="1">
      <c r="A4" s="68" t="s">
        <v>31</v>
      </c>
      <c r="B4" s="68"/>
      <c r="C4" s="68"/>
      <c r="D4" s="68"/>
      <c r="E4" s="68"/>
      <c r="F4" s="68"/>
      <c r="G4" s="68"/>
      <c r="H4"/>
      <c r="I4"/>
      <c r="J4" s="26"/>
      <c r="K4" s="26"/>
      <c r="L4" s="26"/>
      <c r="M4" s="26"/>
      <c r="N4" s="26"/>
      <c r="P4" s="28"/>
    </row>
    <row r="5" spans="1:64">
      <c r="A5" s="69" t="s">
        <v>12</v>
      </c>
      <c r="B5" s="69"/>
      <c r="C5" s="69"/>
      <c r="D5" s="69"/>
      <c r="E5" s="69"/>
      <c r="F5" s="69"/>
      <c r="G5" s="69"/>
      <c r="H5"/>
      <c r="I5"/>
    </row>
    <row r="6" spans="1:64">
      <c r="A6" s="70" t="s">
        <v>43</v>
      </c>
      <c r="B6" s="70"/>
      <c r="C6" s="70"/>
      <c r="D6" s="70"/>
      <c r="E6" s="70"/>
      <c r="F6" s="70"/>
      <c r="G6" s="70"/>
      <c r="H6"/>
      <c r="I6"/>
    </row>
    <row r="7" spans="1:64" ht="25.5">
      <c r="A7" s="50" t="s">
        <v>10</v>
      </c>
      <c r="B7" s="3" t="s">
        <v>2</v>
      </c>
      <c r="C7" s="3" t="s">
        <v>3</v>
      </c>
      <c r="D7" s="3" t="s">
        <v>17</v>
      </c>
      <c r="E7" s="3" t="s">
        <v>24</v>
      </c>
      <c r="F7" s="3" t="s">
        <v>25</v>
      </c>
      <c r="G7" s="3" t="s">
        <v>11</v>
      </c>
      <c r="H7"/>
      <c r="I7"/>
      <c r="P7" s="2"/>
    </row>
    <row r="8" spans="1:64" s="1" customFormat="1">
      <c r="A8" s="5" t="s">
        <v>32</v>
      </c>
      <c r="B8" s="29">
        <v>2011</v>
      </c>
      <c r="C8" s="29" t="s">
        <v>0</v>
      </c>
      <c r="D8" s="29" t="s">
        <v>18</v>
      </c>
      <c r="E8" s="20">
        <v>25561.733554470735</v>
      </c>
      <c r="F8" s="20">
        <v>25561.733554470735</v>
      </c>
      <c r="G8" s="20">
        <f>SUM(E8:F8)</f>
        <v>51123.46710894147</v>
      </c>
      <c r="H8"/>
      <c r="I8"/>
      <c r="J8"/>
      <c r="K8"/>
      <c r="L8"/>
      <c r="M8"/>
      <c r="N8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4" s="1" customFormat="1">
      <c r="A9" s="5" t="s">
        <v>33</v>
      </c>
      <c r="B9" s="29">
        <v>2011</v>
      </c>
      <c r="C9" s="29" t="s">
        <v>0</v>
      </c>
      <c r="D9" s="29" t="s">
        <v>18</v>
      </c>
      <c r="E9" s="20">
        <v>1688.636791316424</v>
      </c>
      <c r="F9" s="20">
        <v>1688.636791316424</v>
      </c>
      <c r="G9" s="20">
        <f t="shared" ref="G9:G24" si="0">SUM(E9:F9)</f>
        <v>3377.273582632848</v>
      </c>
      <c r="H9"/>
      <c r="I9"/>
      <c r="J9"/>
      <c r="K9"/>
      <c r="L9"/>
      <c r="M9"/>
      <c r="N9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4" s="1" customFormat="1">
      <c r="A10" s="5" t="s">
        <v>34</v>
      </c>
      <c r="B10" s="29">
        <v>2011</v>
      </c>
      <c r="C10" s="29" t="s">
        <v>0</v>
      </c>
      <c r="D10" s="29" t="s">
        <v>18</v>
      </c>
      <c r="E10" s="20">
        <v>7002.0379753724837</v>
      </c>
      <c r="F10" s="20">
        <v>7002.0379753724837</v>
      </c>
      <c r="G10" s="20">
        <f t="shared" si="0"/>
        <v>14004.075950744967</v>
      </c>
      <c r="H10"/>
      <c r="I10"/>
      <c r="J10"/>
      <c r="K10"/>
      <c r="L10"/>
      <c r="M10"/>
      <c r="N1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4" s="1" customFormat="1">
      <c r="A11" s="5" t="s">
        <v>35</v>
      </c>
      <c r="B11" s="29">
        <v>2011</v>
      </c>
      <c r="C11" s="29" t="s">
        <v>0</v>
      </c>
      <c r="D11" s="29" t="s">
        <v>18</v>
      </c>
      <c r="E11" s="20">
        <v>18489.116356188882</v>
      </c>
      <c r="F11" s="20">
        <v>18489.116356188882</v>
      </c>
      <c r="G11" s="20">
        <f t="shared" si="0"/>
        <v>36978.232712377765</v>
      </c>
      <c r="H11"/>
      <c r="I11"/>
      <c r="J11"/>
      <c r="K11"/>
      <c r="L11"/>
      <c r="M11"/>
      <c r="N1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4" s="1" customFormat="1">
      <c r="A12" s="5" t="s">
        <v>36</v>
      </c>
      <c r="B12" s="29">
        <v>2011</v>
      </c>
      <c r="C12" s="29" t="s">
        <v>0</v>
      </c>
      <c r="D12" s="29" t="s">
        <v>18</v>
      </c>
      <c r="E12" s="20">
        <v>29232.134133895426</v>
      </c>
      <c r="F12" s="20">
        <v>29232.134133895426</v>
      </c>
      <c r="G12" s="20">
        <f t="shared" si="0"/>
        <v>58464.268267790852</v>
      </c>
      <c r="H12"/>
      <c r="I12"/>
      <c r="J12"/>
      <c r="K12"/>
      <c r="L12"/>
      <c r="M12"/>
      <c r="N1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4" s="1" customFormat="1">
      <c r="A13" s="5" t="s">
        <v>37</v>
      </c>
      <c r="B13" s="29">
        <v>2011</v>
      </c>
      <c r="C13" s="29" t="s">
        <v>0</v>
      </c>
      <c r="D13" s="29" t="s">
        <v>38</v>
      </c>
      <c r="E13" s="20">
        <v>24976.776463450296</v>
      </c>
      <c r="F13" s="20">
        <v>24976.776463450296</v>
      </c>
      <c r="G13" s="20">
        <f t="shared" si="0"/>
        <v>49953.552926900593</v>
      </c>
      <c r="H13"/>
      <c r="I13"/>
      <c r="J13"/>
      <c r="K13"/>
      <c r="L13"/>
      <c r="M13"/>
      <c r="N13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4" s="1" customFormat="1">
      <c r="A14" s="5" t="s">
        <v>1</v>
      </c>
      <c r="B14" s="29">
        <v>2011</v>
      </c>
      <c r="C14" s="29" t="s">
        <v>0</v>
      </c>
      <c r="D14" s="29" t="s">
        <v>38</v>
      </c>
      <c r="E14" s="20">
        <v>182.1979080461773</v>
      </c>
      <c r="F14" s="20">
        <v>182.1979080461773</v>
      </c>
      <c r="G14" s="20">
        <f t="shared" si="0"/>
        <v>364.39581609235461</v>
      </c>
      <c r="H14"/>
      <c r="I14"/>
      <c r="J14"/>
      <c r="K14"/>
      <c r="L14"/>
      <c r="M14"/>
      <c r="N14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4" s="1" customFormat="1">
      <c r="A15" s="45" t="s">
        <v>32</v>
      </c>
      <c r="B15" s="29">
        <v>2012</v>
      </c>
      <c r="C15" s="29" t="s">
        <v>0</v>
      </c>
      <c r="D15" s="29" t="s">
        <v>18</v>
      </c>
      <c r="E15" s="20"/>
      <c r="F15" s="20">
        <v>20595</v>
      </c>
      <c r="G15" s="20">
        <f t="shared" si="0"/>
        <v>20595</v>
      </c>
      <c r="H15"/>
      <c r="I15"/>
      <c r="J15"/>
      <c r="K15"/>
      <c r="L15"/>
      <c r="M15"/>
      <c r="N15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4" s="1" customFormat="1">
      <c r="A16" s="5" t="s">
        <v>33</v>
      </c>
      <c r="B16" s="29">
        <v>2012</v>
      </c>
      <c r="C16" s="29" t="s">
        <v>0</v>
      </c>
      <c r="D16" s="29" t="s">
        <v>18</v>
      </c>
      <c r="E16" s="20"/>
      <c r="F16" s="20">
        <v>1156</v>
      </c>
      <c r="G16" s="20">
        <f t="shared" si="0"/>
        <v>1156</v>
      </c>
      <c r="H16"/>
      <c r="I16"/>
      <c r="J16"/>
      <c r="K16"/>
      <c r="L16"/>
      <c r="M16"/>
      <c r="N16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s="1" customFormat="1">
      <c r="A17" s="5" t="s">
        <v>34</v>
      </c>
      <c r="B17" s="29">
        <v>2012</v>
      </c>
      <c r="C17" s="29" t="s">
        <v>0</v>
      </c>
      <c r="D17" s="29" t="s">
        <v>18</v>
      </c>
      <c r="E17" s="20"/>
      <c r="F17" s="20">
        <v>18423</v>
      </c>
      <c r="G17" s="20">
        <f t="shared" si="0"/>
        <v>18423</v>
      </c>
      <c r="H17"/>
      <c r="I17"/>
      <c r="J17"/>
      <c r="K17"/>
      <c r="L17"/>
      <c r="M17"/>
      <c r="N1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s="1" customFormat="1">
      <c r="A18" s="8" t="s">
        <v>35</v>
      </c>
      <c r="B18" s="29">
        <v>2012</v>
      </c>
      <c r="C18" s="29" t="s">
        <v>0</v>
      </c>
      <c r="D18" s="29" t="s">
        <v>18</v>
      </c>
      <c r="E18" s="20"/>
      <c r="F18" s="20">
        <v>1391</v>
      </c>
      <c r="G18" s="20">
        <f t="shared" si="0"/>
        <v>1391</v>
      </c>
      <c r="H18"/>
      <c r="I18"/>
      <c r="J18"/>
      <c r="K18"/>
      <c r="L18"/>
      <c r="M18"/>
      <c r="N18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s="1" customFormat="1">
      <c r="A19" s="8" t="s">
        <v>36</v>
      </c>
      <c r="B19" s="29">
        <v>2012</v>
      </c>
      <c r="C19" s="29" t="s">
        <v>0</v>
      </c>
      <c r="D19" s="29" t="s">
        <v>18</v>
      </c>
      <c r="E19" s="20"/>
      <c r="F19" s="20">
        <v>26640</v>
      </c>
      <c r="G19" s="20">
        <f t="shared" si="0"/>
        <v>26640</v>
      </c>
      <c r="H19"/>
      <c r="I19"/>
      <c r="J19"/>
      <c r="K19"/>
      <c r="L19"/>
      <c r="M19"/>
      <c r="N19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s="1" customFormat="1">
      <c r="A20" s="8" t="s">
        <v>39</v>
      </c>
      <c r="B20" s="29">
        <v>2012</v>
      </c>
      <c r="C20" s="29" t="s">
        <v>0</v>
      </c>
      <c r="D20" s="29" t="s">
        <v>38</v>
      </c>
      <c r="E20" s="20"/>
      <c r="F20" s="20">
        <v>116824</v>
      </c>
      <c r="G20" s="20">
        <f t="shared" si="0"/>
        <v>116824</v>
      </c>
      <c r="H20"/>
      <c r="I20"/>
      <c r="J20"/>
      <c r="K20"/>
      <c r="L20"/>
      <c r="M20"/>
      <c r="N20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s="1" customFormat="1">
      <c r="A21" s="5" t="s">
        <v>40</v>
      </c>
      <c r="B21" s="29">
        <v>2012</v>
      </c>
      <c r="C21" s="29" t="s">
        <v>0</v>
      </c>
      <c r="D21" s="29" t="s">
        <v>38</v>
      </c>
      <c r="E21" s="20"/>
      <c r="F21" s="20">
        <v>71129</v>
      </c>
      <c r="G21" s="20">
        <f t="shared" si="0"/>
        <v>71129</v>
      </c>
      <c r="H21"/>
      <c r="I21"/>
      <c r="J21"/>
      <c r="K21"/>
      <c r="L21"/>
      <c r="M21"/>
      <c r="N2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s="1" customFormat="1">
      <c r="A22" s="5" t="s">
        <v>41</v>
      </c>
      <c r="B22" s="29">
        <v>2012</v>
      </c>
      <c r="C22" s="29" t="s">
        <v>0</v>
      </c>
      <c r="D22" s="29" t="s">
        <v>38</v>
      </c>
      <c r="E22" s="20"/>
      <c r="F22" s="20">
        <v>201410</v>
      </c>
      <c r="G22" s="20">
        <f t="shared" si="0"/>
        <v>201410</v>
      </c>
      <c r="H22"/>
      <c r="I22"/>
      <c r="J22"/>
      <c r="K22"/>
      <c r="L22"/>
      <c r="M22"/>
      <c r="N2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s="1" customFormat="1">
      <c r="A23" s="5" t="s">
        <v>1</v>
      </c>
      <c r="B23" s="29">
        <v>2012</v>
      </c>
      <c r="C23" s="29" t="s">
        <v>0</v>
      </c>
      <c r="D23" s="29" t="s">
        <v>38</v>
      </c>
      <c r="E23" s="20"/>
      <c r="F23" s="20">
        <v>109</v>
      </c>
      <c r="G23" s="20">
        <f t="shared" si="0"/>
        <v>109</v>
      </c>
      <c r="H23"/>
      <c r="I23"/>
      <c r="J23"/>
      <c r="K23"/>
      <c r="L23"/>
      <c r="M23"/>
      <c r="N23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s="1" customFormat="1">
      <c r="A24" s="5" t="s">
        <v>42</v>
      </c>
      <c r="B24" s="29">
        <v>2012</v>
      </c>
      <c r="C24" s="29" t="s">
        <v>0</v>
      </c>
      <c r="D24" s="29" t="s">
        <v>38</v>
      </c>
      <c r="E24" s="20"/>
      <c r="F24" s="20">
        <v>-84</v>
      </c>
      <c r="G24" s="20">
        <f t="shared" si="0"/>
        <v>-84</v>
      </c>
      <c r="H24"/>
      <c r="I24"/>
      <c r="J24"/>
      <c r="K24"/>
      <c r="L24"/>
      <c r="M24"/>
      <c r="N2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>
      <c r="A25" s="5" t="s">
        <v>4</v>
      </c>
      <c r="B25" s="29"/>
      <c r="C25" s="29"/>
      <c r="D25" s="29"/>
      <c r="E25" s="7">
        <f>SUM(E8:E24)</f>
        <v>107132.63318274042</v>
      </c>
      <c r="F25" s="7">
        <f>SUM(F8:F24)</f>
        <v>564725.63318274042</v>
      </c>
      <c r="G25" s="7">
        <f>SUM(G8:G24)</f>
        <v>671858.26636548084</v>
      </c>
      <c r="H25"/>
      <c r="I25"/>
      <c r="P25" s="2"/>
    </row>
    <row r="26" spans="1:64" ht="13.5" thickBot="1">
      <c r="A26" s="55"/>
      <c r="B26" s="56"/>
      <c r="C26" s="56"/>
      <c r="D26" s="56"/>
      <c r="E26" s="46"/>
      <c r="F26" s="51"/>
      <c r="G26" s="46"/>
      <c r="H26"/>
      <c r="I26"/>
      <c r="O26" s="23"/>
      <c r="P26" s="2"/>
    </row>
    <row r="27" spans="1:64">
      <c r="A27" s="31" t="s">
        <v>30</v>
      </c>
      <c r="B27" s="22">
        <v>2011</v>
      </c>
      <c r="C27" s="22">
        <v>2012</v>
      </c>
      <c r="D27" s="44" t="s">
        <v>6</v>
      </c>
      <c r="E27" s="2"/>
      <c r="F27" s="2"/>
      <c r="G27" s="2"/>
      <c r="H27"/>
      <c r="I27"/>
      <c r="P27" s="2"/>
    </row>
    <row r="28" spans="1:64">
      <c r="A28" s="32" t="s">
        <v>21</v>
      </c>
      <c r="B28" s="7">
        <f>SUM(E8:E12)</f>
        <v>81973.658811243949</v>
      </c>
      <c r="C28" s="7">
        <f>SUM(F8:F12)+SUM(F15:F19)</f>
        <v>150178.65881124395</v>
      </c>
      <c r="D28" s="33">
        <f>SUM(B28:C28)</f>
        <v>232152.3176224879</v>
      </c>
      <c r="E28" s="2"/>
      <c r="F28" s="2"/>
      <c r="G28" s="2"/>
      <c r="H28" s="2"/>
      <c r="I28"/>
      <c r="P28" s="2"/>
    </row>
    <row r="29" spans="1:64">
      <c r="A29" s="32" t="s">
        <v>22</v>
      </c>
      <c r="B29" s="7">
        <f>SUM(E13:E14)</f>
        <v>25158.974371496475</v>
      </c>
      <c r="C29" s="7">
        <f>SUM(F13:F14)+SUM(F20:F24)</f>
        <v>414546.97437149647</v>
      </c>
      <c r="D29" s="33">
        <f>SUM(B29:C29)</f>
        <v>439705.94874299294</v>
      </c>
      <c r="E29" s="2"/>
      <c r="F29" s="2"/>
      <c r="G29" s="2"/>
      <c r="H29" s="2"/>
      <c r="I29"/>
      <c r="P29" s="2"/>
    </row>
    <row r="30" spans="1:64">
      <c r="A30" s="32" t="s">
        <v>6</v>
      </c>
      <c r="B30" s="7">
        <f>SUM(B28:B29)</f>
        <v>107132.63318274042</v>
      </c>
      <c r="C30" s="7">
        <f>SUM(C28:C29)</f>
        <v>564725.63318274042</v>
      </c>
      <c r="D30" s="33">
        <f>SUM(D28:D29)</f>
        <v>671858.26636548084</v>
      </c>
      <c r="E30" s="2"/>
      <c r="F30" s="2"/>
      <c r="G30" s="2"/>
      <c r="H30" s="2"/>
      <c r="I30"/>
      <c r="P30" s="2"/>
    </row>
    <row r="31" spans="1:64">
      <c r="A31" s="57"/>
      <c r="B31" s="58"/>
      <c r="C31" s="58"/>
      <c r="D31" s="59"/>
      <c r="E31"/>
      <c r="F31"/>
      <c r="G31"/>
      <c r="H31"/>
      <c r="I31"/>
      <c r="P31" s="2"/>
    </row>
    <row r="32" spans="1:64" ht="25.5">
      <c r="A32" s="35" t="s">
        <v>7</v>
      </c>
      <c r="B32" s="15" t="s">
        <v>27</v>
      </c>
      <c r="C32" s="30" t="s">
        <v>26</v>
      </c>
      <c r="D32" s="34" t="s">
        <v>44</v>
      </c>
      <c r="E32"/>
      <c r="F32"/>
      <c r="G32"/>
      <c r="H32"/>
      <c r="I32"/>
      <c r="P32" s="2"/>
    </row>
    <row r="33" spans="1:69">
      <c r="A33" s="36" t="s">
        <v>28</v>
      </c>
      <c r="B33" s="21">
        <v>8.3199999999999993E-3</v>
      </c>
      <c r="C33" s="9">
        <v>8.6999999999999994E-3</v>
      </c>
      <c r="D33" s="47">
        <v>8.8000000000000005E-3</v>
      </c>
      <c r="E33"/>
      <c r="F33"/>
      <c r="G33"/>
      <c r="H33"/>
      <c r="I33"/>
      <c r="P33" s="2"/>
    </row>
    <row r="34" spans="1:69">
      <c r="A34" s="36" t="s">
        <v>29</v>
      </c>
      <c r="B34" s="21">
        <v>6.1199999999999996E-3</v>
      </c>
      <c r="C34" s="9">
        <v>6.4999999999999997E-3</v>
      </c>
      <c r="D34" s="47">
        <v>6.6E-3</v>
      </c>
      <c r="E34"/>
      <c r="F34"/>
      <c r="G34"/>
      <c r="H34"/>
      <c r="I34"/>
      <c r="P34" s="2"/>
    </row>
    <row r="35" spans="1:69">
      <c r="A35" s="57"/>
      <c r="B35" s="58"/>
      <c r="C35" s="58"/>
      <c r="D35" s="59"/>
      <c r="E35"/>
      <c r="F35"/>
      <c r="G35"/>
      <c r="H35"/>
      <c r="I35"/>
    </row>
    <row r="36" spans="1:69" ht="25.5">
      <c r="A36" s="37" t="s">
        <v>8</v>
      </c>
      <c r="B36" s="29">
        <v>2011</v>
      </c>
      <c r="C36" s="29">
        <v>2012</v>
      </c>
      <c r="D36" s="38"/>
      <c r="E36"/>
      <c r="F36"/>
      <c r="G36"/>
      <c r="H36"/>
      <c r="I36"/>
      <c r="P36" s="2"/>
    </row>
    <row r="37" spans="1:69">
      <c r="A37" s="36" t="s">
        <v>28</v>
      </c>
      <c r="B37" s="9">
        <f>(B33*4+C33*8)/12</f>
        <v>8.5733333333333338E-3</v>
      </c>
      <c r="C37" s="9">
        <f>(C33*4+D33*8)/12</f>
        <v>8.7666666666666674E-3</v>
      </c>
      <c r="D37" s="47"/>
      <c r="E37" s="2"/>
      <c r="F37" s="2"/>
      <c r="G37" s="2"/>
      <c r="H37"/>
      <c r="I37"/>
      <c r="P37" s="2"/>
    </row>
    <row r="38" spans="1:69">
      <c r="A38" s="36" t="s">
        <v>29</v>
      </c>
      <c r="B38" s="9">
        <f>(B34*4+C34*8)/12</f>
        <v>6.3733333333333324E-3</v>
      </c>
      <c r="C38" s="9">
        <f>(C34*4+D34*8)/12</f>
        <v>6.566666666666666E-3</v>
      </c>
      <c r="D38" s="47"/>
      <c r="E38" s="2"/>
      <c r="F38" s="2"/>
      <c r="G38" s="2"/>
      <c r="H38"/>
      <c r="I38"/>
      <c r="P38" s="2"/>
    </row>
    <row r="39" spans="1:69">
      <c r="A39" s="57"/>
      <c r="B39" s="58"/>
      <c r="C39" s="58"/>
      <c r="D39" s="59"/>
      <c r="E39" s="2"/>
      <c r="F39" s="2"/>
      <c r="G39" s="2"/>
      <c r="H39"/>
      <c r="I39"/>
    </row>
    <row r="40" spans="1:69">
      <c r="A40" s="37" t="s">
        <v>45</v>
      </c>
      <c r="B40" s="29">
        <v>2011</v>
      </c>
      <c r="C40" s="29">
        <v>2012</v>
      </c>
      <c r="D40" s="38" t="s">
        <v>6</v>
      </c>
      <c r="E40" s="2"/>
      <c r="F40" s="2"/>
      <c r="G40" s="2"/>
      <c r="H40" s="2"/>
      <c r="I40"/>
      <c r="P40" s="2"/>
    </row>
    <row r="41" spans="1:69">
      <c r="A41" s="39" t="s">
        <v>19</v>
      </c>
      <c r="B41" s="11">
        <f>B28*B37</f>
        <v>702.78750154173156</v>
      </c>
      <c r="C41" s="11">
        <f>C28*C37</f>
        <v>1316.5662422452388</v>
      </c>
      <c r="D41" s="40">
        <f>SUM(B41:C41)</f>
        <v>2019.3537437869704</v>
      </c>
      <c r="E41" s="2"/>
      <c r="F41" s="2"/>
      <c r="G41" s="2"/>
      <c r="H41" s="2"/>
      <c r="I41"/>
      <c r="P41" s="2"/>
    </row>
    <row r="42" spans="1:69">
      <c r="A42" s="39" t="s">
        <v>20</v>
      </c>
      <c r="B42" s="11">
        <f>B29*B38</f>
        <v>160.34652999433752</v>
      </c>
      <c r="C42" s="11">
        <f>C29*C38</f>
        <v>2722.1917983728267</v>
      </c>
      <c r="D42" s="40">
        <f t="shared" ref="D42:D43" si="1">SUM(B42:C42)</f>
        <v>2882.5383283671645</v>
      </c>
      <c r="E42" s="2"/>
      <c r="F42" s="2"/>
      <c r="G42" s="2"/>
      <c r="H42" s="2"/>
      <c r="I42"/>
      <c r="P42" s="2"/>
    </row>
    <row r="43" spans="1:69">
      <c r="A43" s="39" t="s">
        <v>4</v>
      </c>
      <c r="B43" s="11">
        <f>SUM(B41:B42)</f>
        <v>863.13403153606907</v>
      </c>
      <c r="C43" s="11">
        <f>SUM(C41:C42)</f>
        <v>4038.7580406180655</v>
      </c>
      <c r="D43" s="40">
        <f t="shared" si="1"/>
        <v>4901.8920721541344</v>
      </c>
      <c r="E43" s="2"/>
      <c r="F43" s="2"/>
      <c r="G43" s="2"/>
      <c r="H43" s="2"/>
      <c r="I43"/>
      <c r="P43" s="2"/>
    </row>
    <row r="44" spans="1:69" s="25" customFormat="1">
      <c r="A44" s="60"/>
      <c r="B44" s="61"/>
      <c r="C44" s="61"/>
      <c r="D44" s="62"/>
      <c r="E44"/>
      <c r="F44"/>
      <c r="G44"/>
      <c r="H44"/>
      <c r="I44" s="24"/>
      <c r="J44"/>
      <c r="K44"/>
      <c r="L44"/>
      <c r="M44"/>
      <c r="N4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</row>
    <row r="45" spans="1:69">
      <c r="A45" s="37" t="s">
        <v>46</v>
      </c>
      <c r="B45" s="30" t="s">
        <v>45</v>
      </c>
      <c r="C45" s="29" t="s">
        <v>15</v>
      </c>
      <c r="D45" s="34" t="s">
        <v>6</v>
      </c>
      <c r="E45"/>
      <c r="F45"/>
      <c r="G45"/>
      <c r="H45"/>
      <c r="I45"/>
    </row>
    <row r="46" spans="1:69">
      <c r="A46" s="39" t="s">
        <v>5</v>
      </c>
      <c r="B46" s="11">
        <f>D41</f>
        <v>2019.3537437869704</v>
      </c>
      <c r="C46" s="12">
        <f>B46/B48*C48</f>
        <v>60.885338076450594</v>
      </c>
      <c r="D46" s="48">
        <f>B46+C46</f>
        <v>2080.2390818634212</v>
      </c>
      <c r="E46"/>
      <c r="F46"/>
      <c r="G46"/>
      <c r="H46"/>
      <c r="I46"/>
    </row>
    <row r="47" spans="1:69">
      <c r="A47" s="39" t="s">
        <v>9</v>
      </c>
      <c r="B47" s="11">
        <f>D42</f>
        <v>2882.5383283671645</v>
      </c>
      <c r="C47" s="12">
        <f>B47/B48*C48</f>
        <v>86.911132425877838</v>
      </c>
      <c r="D47" s="48">
        <f>B47+C47</f>
        <v>2969.4494607930424</v>
      </c>
      <c r="E47"/>
      <c r="F47"/>
      <c r="G47"/>
      <c r="H47"/>
      <c r="I47"/>
    </row>
    <row r="48" spans="1:69" ht="13.5" thickBot="1">
      <c r="A48" s="41" t="s">
        <v>4</v>
      </c>
      <c r="B48" s="42">
        <f>SUM(B46:B47)</f>
        <v>4901.8920721541344</v>
      </c>
      <c r="C48" s="43">
        <f>E92</f>
        <v>147.79647050232842</v>
      </c>
      <c r="D48" s="49">
        <f>SUM(D46:D47)</f>
        <v>5049.6885426564641</v>
      </c>
      <c r="E48"/>
      <c r="F48"/>
      <c r="G48"/>
      <c r="H48"/>
      <c r="I48"/>
    </row>
    <row r="49" spans="1:9">
      <c r="A49" s="16"/>
      <c r="B49" s="17"/>
      <c r="C49" s="18"/>
      <c r="D49" s="18"/>
      <c r="E49" s="17"/>
      <c r="F49" s="17"/>
      <c r="G49" s="17"/>
      <c r="H49" s="17"/>
      <c r="I49" s="17"/>
    </row>
    <row r="51" spans="1:9">
      <c r="A51" s="10" t="s">
        <v>15</v>
      </c>
      <c r="B51" s="6" t="s">
        <v>16</v>
      </c>
      <c r="C51" s="5" t="s">
        <v>13</v>
      </c>
      <c r="D51" s="6" t="s">
        <v>14</v>
      </c>
      <c r="E51" s="6" t="s">
        <v>15</v>
      </c>
      <c r="F51" s="2"/>
      <c r="G51"/>
      <c r="H51"/>
      <c r="I51"/>
    </row>
    <row r="52" spans="1:9">
      <c r="B52" s="13">
        <v>40544</v>
      </c>
      <c r="C52" s="12">
        <f>B43/12</f>
        <v>71.927835961339085</v>
      </c>
      <c r="D52" s="14">
        <v>1.47E-2</v>
      </c>
      <c r="E52" s="12">
        <f t="shared" ref="E52:E91" si="2">C52*D52/12</f>
        <v>8.8111599052640377E-2</v>
      </c>
      <c r="F52" s="2"/>
      <c r="G52"/>
      <c r="H52"/>
      <c r="I52"/>
    </row>
    <row r="53" spans="1:9">
      <c r="B53" s="13">
        <v>40575</v>
      </c>
      <c r="C53" s="12">
        <f t="shared" ref="C53:C63" si="3">C52+ $B$43/12</f>
        <v>143.85567192267817</v>
      </c>
      <c r="D53" s="14">
        <v>1.47E-2</v>
      </c>
      <c r="E53" s="12">
        <f t="shared" si="2"/>
        <v>0.17622319810528075</v>
      </c>
      <c r="F53" s="2"/>
      <c r="G53"/>
      <c r="H53"/>
      <c r="I53"/>
    </row>
    <row r="54" spans="1:9">
      <c r="B54" s="13">
        <v>40603</v>
      </c>
      <c r="C54" s="12">
        <f t="shared" si="3"/>
        <v>215.78350788401724</v>
      </c>
      <c r="D54" s="14">
        <v>1.47E-2</v>
      </c>
      <c r="E54" s="12">
        <f t="shared" si="2"/>
        <v>0.26433479715792113</v>
      </c>
      <c r="F54" s="2"/>
      <c r="G54"/>
      <c r="H54"/>
      <c r="I54"/>
    </row>
    <row r="55" spans="1:9">
      <c r="B55" s="13">
        <v>40634</v>
      </c>
      <c r="C55" s="12">
        <f t="shared" si="3"/>
        <v>287.71134384535634</v>
      </c>
      <c r="D55" s="14">
        <v>1.47E-2</v>
      </c>
      <c r="E55" s="12">
        <f t="shared" si="2"/>
        <v>0.35244639621056151</v>
      </c>
      <c r="F55" s="2"/>
      <c r="G55"/>
      <c r="H55"/>
      <c r="I55"/>
    </row>
    <row r="56" spans="1:9">
      <c r="B56" s="13">
        <v>40664</v>
      </c>
      <c r="C56" s="12">
        <f t="shared" si="3"/>
        <v>359.63917980669544</v>
      </c>
      <c r="D56" s="14">
        <v>1.47E-2</v>
      </c>
      <c r="E56" s="12">
        <f t="shared" si="2"/>
        <v>0.44055799526320188</v>
      </c>
      <c r="G56"/>
      <c r="H56"/>
      <c r="I56"/>
    </row>
    <row r="57" spans="1:9">
      <c r="B57" s="13">
        <v>40695</v>
      </c>
      <c r="C57" s="12">
        <f t="shared" si="3"/>
        <v>431.56701576803454</v>
      </c>
      <c r="D57" s="14">
        <v>1.47E-2</v>
      </c>
      <c r="E57" s="12">
        <f t="shared" si="2"/>
        <v>0.52866959431584226</v>
      </c>
      <c r="G57"/>
      <c r="H57"/>
      <c r="I57"/>
    </row>
    <row r="58" spans="1:9">
      <c r="B58" s="13">
        <v>40725</v>
      </c>
      <c r="C58" s="12">
        <f t="shared" si="3"/>
        <v>503.49485172937364</v>
      </c>
      <c r="D58" s="14">
        <v>1.47E-2</v>
      </c>
      <c r="E58" s="12">
        <f t="shared" si="2"/>
        <v>0.61678119336848269</v>
      </c>
      <c r="G58"/>
      <c r="H58"/>
      <c r="I58"/>
    </row>
    <row r="59" spans="1:9">
      <c r="B59" s="13">
        <v>40756</v>
      </c>
      <c r="C59" s="12">
        <f t="shared" si="3"/>
        <v>575.42268769071268</v>
      </c>
      <c r="D59" s="14">
        <v>1.47E-2</v>
      </c>
      <c r="E59" s="12">
        <f t="shared" si="2"/>
        <v>0.70489279242112302</v>
      </c>
      <c r="G59"/>
      <c r="H59"/>
      <c r="I59"/>
    </row>
    <row r="60" spans="1:9">
      <c r="B60" s="13">
        <v>40787</v>
      </c>
      <c r="C60" s="12">
        <f t="shared" si="3"/>
        <v>647.35052365205172</v>
      </c>
      <c r="D60" s="14">
        <v>1.47E-2</v>
      </c>
      <c r="E60" s="12">
        <f t="shared" si="2"/>
        <v>0.79300439147376334</v>
      </c>
      <c r="G60"/>
      <c r="H60"/>
      <c r="I60"/>
    </row>
    <row r="61" spans="1:9">
      <c r="B61" s="13">
        <v>40817</v>
      </c>
      <c r="C61" s="12">
        <f t="shared" si="3"/>
        <v>719.27835961339076</v>
      </c>
      <c r="D61" s="14">
        <v>1.47E-2</v>
      </c>
      <c r="E61" s="12">
        <f t="shared" si="2"/>
        <v>0.88111599052640355</v>
      </c>
      <c r="G61"/>
      <c r="H61"/>
      <c r="I61"/>
    </row>
    <row r="62" spans="1:9">
      <c r="B62" s="13">
        <v>40848</v>
      </c>
      <c r="C62" s="12">
        <f t="shared" si="3"/>
        <v>791.2061955747298</v>
      </c>
      <c r="D62" s="14">
        <v>1.47E-2</v>
      </c>
      <c r="E62" s="12">
        <f t="shared" si="2"/>
        <v>0.96922758957904398</v>
      </c>
      <c r="G62"/>
      <c r="H62"/>
      <c r="I62"/>
    </row>
    <row r="63" spans="1:9">
      <c r="B63" s="13">
        <v>40878</v>
      </c>
      <c r="C63" s="12">
        <f t="shared" si="3"/>
        <v>863.13403153606885</v>
      </c>
      <c r="D63" s="14">
        <v>1.47E-2</v>
      </c>
      <c r="E63" s="12">
        <f t="shared" si="2"/>
        <v>1.0573391886316843</v>
      </c>
      <c r="G63"/>
      <c r="H63"/>
      <c r="I63"/>
    </row>
    <row r="64" spans="1:9">
      <c r="B64" s="13">
        <v>40909</v>
      </c>
      <c r="C64" s="12">
        <f t="shared" ref="C64:C75" si="4">C63+$C$43/12</f>
        <v>1199.6972015875742</v>
      </c>
      <c r="D64" s="14">
        <v>1.47E-2</v>
      </c>
      <c r="E64" s="12">
        <f t="shared" si="2"/>
        <v>1.4696290719447784</v>
      </c>
      <c r="G64"/>
      <c r="H64"/>
      <c r="I64"/>
    </row>
    <row r="65" spans="2:9">
      <c r="B65" s="13">
        <v>40940</v>
      </c>
      <c r="C65" s="12">
        <f t="shared" si="4"/>
        <v>1536.2603716390797</v>
      </c>
      <c r="D65" s="14">
        <v>1.47E-2</v>
      </c>
      <c r="E65" s="12">
        <f t="shared" si="2"/>
        <v>1.8819189552578726</v>
      </c>
      <c r="G65"/>
      <c r="H65"/>
      <c r="I65"/>
    </row>
    <row r="66" spans="2:9">
      <c r="B66" s="13">
        <v>40969</v>
      </c>
      <c r="C66" s="12">
        <f t="shared" si="4"/>
        <v>1872.8235416905852</v>
      </c>
      <c r="D66" s="14">
        <v>1.47E-2</v>
      </c>
      <c r="E66" s="12">
        <f t="shared" si="2"/>
        <v>2.2942088385709667</v>
      </c>
      <c r="G66"/>
      <c r="H66"/>
      <c r="I66"/>
    </row>
    <row r="67" spans="2:9">
      <c r="B67" s="13">
        <v>41000</v>
      </c>
      <c r="C67" s="12">
        <f t="shared" si="4"/>
        <v>2209.3867117420905</v>
      </c>
      <c r="D67" s="14">
        <v>1.47E-2</v>
      </c>
      <c r="E67" s="12">
        <f t="shared" si="2"/>
        <v>2.7064987218840604</v>
      </c>
      <c r="G67"/>
      <c r="H67"/>
      <c r="I67"/>
    </row>
    <row r="68" spans="2:9">
      <c r="B68" s="13">
        <v>41030</v>
      </c>
      <c r="C68" s="12">
        <f t="shared" si="4"/>
        <v>2545.949881793596</v>
      </c>
      <c r="D68" s="14">
        <v>1.47E-2</v>
      </c>
      <c r="E68" s="12">
        <f t="shared" si="2"/>
        <v>3.118788605197155</v>
      </c>
    </row>
    <row r="69" spans="2:9">
      <c r="B69" s="13">
        <v>41061</v>
      </c>
      <c r="C69" s="12">
        <f t="shared" si="4"/>
        <v>2882.5130518451015</v>
      </c>
      <c r="D69" s="14">
        <v>1.47E-2</v>
      </c>
      <c r="E69" s="12">
        <f t="shared" si="2"/>
        <v>3.5310784885102495</v>
      </c>
    </row>
    <row r="70" spans="2:9">
      <c r="B70" s="13">
        <v>41091</v>
      </c>
      <c r="C70" s="12">
        <f t="shared" si="4"/>
        <v>3219.076221896607</v>
      </c>
      <c r="D70" s="14">
        <v>1.47E-2</v>
      </c>
      <c r="E70" s="12">
        <f t="shared" si="2"/>
        <v>3.9433683718233432</v>
      </c>
    </row>
    <row r="71" spans="2:9">
      <c r="B71" s="13">
        <v>41122</v>
      </c>
      <c r="C71" s="12">
        <f t="shared" si="4"/>
        <v>3555.6393919481125</v>
      </c>
      <c r="D71" s="14">
        <v>1.47E-2</v>
      </c>
      <c r="E71" s="12">
        <f t="shared" si="2"/>
        <v>4.3556582551364373</v>
      </c>
    </row>
    <row r="72" spans="2:9">
      <c r="B72" s="13">
        <v>41153</v>
      </c>
      <c r="C72" s="12">
        <f t="shared" si="4"/>
        <v>3892.202561999618</v>
      </c>
      <c r="D72" s="14">
        <v>1.47E-2</v>
      </c>
      <c r="E72" s="12">
        <f t="shared" si="2"/>
        <v>4.7679481384495324</v>
      </c>
    </row>
    <row r="73" spans="2:9">
      <c r="B73" s="13">
        <v>41183</v>
      </c>
      <c r="C73" s="12">
        <f t="shared" si="4"/>
        <v>4228.7657320511235</v>
      </c>
      <c r="D73" s="14">
        <v>1.47E-2</v>
      </c>
      <c r="E73" s="12">
        <f t="shared" si="2"/>
        <v>5.1802380217626256</v>
      </c>
    </row>
    <row r="74" spans="2:9">
      <c r="B74" s="13">
        <v>41214</v>
      </c>
      <c r="C74" s="12">
        <f t="shared" si="4"/>
        <v>4565.3289021026285</v>
      </c>
      <c r="D74" s="14">
        <v>1.47E-2</v>
      </c>
      <c r="E74" s="12">
        <f t="shared" si="2"/>
        <v>5.5925279050757197</v>
      </c>
    </row>
    <row r="75" spans="2:9">
      <c r="B75" s="13">
        <v>41244</v>
      </c>
      <c r="C75" s="12">
        <f t="shared" si="4"/>
        <v>4901.8920721541335</v>
      </c>
      <c r="D75" s="14">
        <v>1.47E-2</v>
      </c>
      <c r="E75" s="12">
        <f t="shared" si="2"/>
        <v>6.004817788388813</v>
      </c>
    </row>
    <row r="76" spans="2:9">
      <c r="B76" s="13">
        <v>41275</v>
      </c>
      <c r="C76" s="12">
        <f>C75</f>
        <v>4901.8920721541335</v>
      </c>
      <c r="D76" s="14">
        <v>1.47E-2</v>
      </c>
      <c r="E76" s="12">
        <f t="shared" si="2"/>
        <v>6.004817788388813</v>
      </c>
    </row>
    <row r="77" spans="2:9">
      <c r="B77" s="13">
        <v>41306</v>
      </c>
      <c r="C77" s="12">
        <f t="shared" ref="C77:C91" si="5">C76</f>
        <v>4901.8920721541335</v>
      </c>
      <c r="D77" s="14">
        <v>1.47E-2</v>
      </c>
      <c r="E77" s="12">
        <f t="shared" si="2"/>
        <v>6.004817788388813</v>
      </c>
    </row>
    <row r="78" spans="2:9">
      <c r="B78" s="13">
        <v>41334</v>
      </c>
      <c r="C78" s="12">
        <f t="shared" si="5"/>
        <v>4901.8920721541335</v>
      </c>
      <c r="D78" s="14">
        <v>1.47E-2</v>
      </c>
      <c r="E78" s="12">
        <f t="shared" si="2"/>
        <v>6.004817788388813</v>
      </c>
    </row>
    <row r="79" spans="2:9">
      <c r="B79" s="13">
        <v>41365</v>
      </c>
      <c r="C79" s="12">
        <f t="shared" si="5"/>
        <v>4901.8920721541335</v>
      </c>
      <c r="D79" s="14">
        <v>1.47E-2</v>
      </c>
      <c r="E79" s="12">
        <f t="shared" si="2"/>
        <v>6.004817788388813</v>
      </c>
    </row>
    <row r="80" spans="2:9">
      <c r="B80" s="13">
        <v>41395</v>
      </c>
      <c r="C80" s="12">
        <f t="shared" si="5"/>
        <v>4901.8920721541335</v>
      </c>
      <c r="D80" s="14">
        <v>1.47E-2</v>
      </c>
      <c r="E80" s="12">
        <f t="shared" si="2"/>
        <v>6.004817788388813</v>
      </c>
    </row>
    <row r="81" spans="2:5">
      <c r="B81" s="13">
        <v>41426</v>
      </c>
      <c r="C81" s="12">
        <f t="shared" si="5"/>
        <v>4901.8920721541335</v>
      </c>
      <c r="D81" s="14">
        <v>1.47E-2</v>
      </c>
      <c r="E81" s="12">
        <f t="shared" si="2"/>
        <v>6.004817788388813</v>
      </c>
    </row>
    <row r="82" spans="2:5">
      <c r="B82" s="13">
        <v>41456</v>
      </c>
      <c r="C82" s="12">
        <f t="shared" si="5"/>
        <v>4901.8920721541335</v>
      </c>
      <c r="D82" s="14">
        <v>1.47E-2</v>
      </c>
      <c r="E82" s="12">
        <f t="shared" si="2"/>
        <v>6.004817788388813</v>
      </c>
    </row>
    <row r="83" spans="2:5">
      <c r="B83" s="13">
        <v>41487</v>
      </c>
      <c r="C83" s="12">
        <f t="shared" si="5"/>
        <v>4901.8920721541335</v>
      </c>
      <c r="D83" s="14">
        <v>1.47E-2</v>
      </c>
      <c r="E83" s="12">
        <f t="shared" si="2"/>
        <v>6.004817788388813</v>
      </c>
    </row>
    <row r="84" spans="2:5">
      <c r="B84" s="13">
        <v>41518</v>
      </c>
      <c r="C84" s="12">
        <f t="shared" si="5"/>
        <v>4901.8920721541335</v>
      </c>
      <c r="D84" s="14">
        <v>1.47E-2</v>
      </c>
      <c r="E84" s="12">
        <f t="shared" si="2"/>
        <v>6.004817788388813</v>
      </c>
    </row>
    <row r="85" spans="2:5">
      <c r="B85" s="13">
        <v>41548</v>
      </c>
      <c r="C85" s="12">
        <f t="shared" si="5"/>
        <v>4901.8920721541335</v>
      </c>
      <c r="D85" s="14">
        <v>1.47E-2</v>
      </c>
      <c r="E85" s="12">
        <f t="shared" si="2"/>
        <v>6.004817788388813</v>
      </c>
    </row>
    <row r="86" spans="2:5">
      <c r="B86" s="13">
        <v>41579</v>
      </c>
      <c r="C86" s="12">
        <f t="shared" si="5"/>
        <v>4901.8920721541335</v>
      </c>
      <c r="D86" s="14">
        <v>1.47E-2</v>
      </c>
      <c r="E86" s="12">
        <f t="shared" si="2"/>
        <v>6.004817788388813</v>
      </c>
    </row>
    <row r="87" spans="2:5">
      <c r="B87" s="13">
        <v>41609</v>
      </c>
      <c r="C87" s="12">
        <f t="shared" si="5"/>
        <v>4901.8920721541335</v>
      </c>
      <c r="D87" s="14">
        <v>1.47E-2</v>
      </c>
      <c r="E87" s="12">
        <f t="shared" si="2"/>
        <v>6.004817788388813</v>
      </c>
    </row>
    <row r="88" spans="2:5">
      <c r="B88" s="13">
        <v>41640</v>
      </c>
      <c r="C88" s="12">
        <f t="shared" si="5"/>
        <v>4901.8920721541335</v>
      </c>
      <c r="D88" s="14">
        <v>1.47E-2</v>
      </c>
      <c r="E88" s="12">
        <f t="shared" si="2"/>
        <v>6.004817788388813</v>
      </c>
    </row>
    <row r="89" spans="2:5">
      <c r="B89" s="13">
        <v>41671</v>
      </c>
      <c r="C89" s="12">
        <f t="shared" si="5"/>
        <v>4901.8920721541335</v>
      </c>
      <c r="D89" s="14">
        <v>1.47E-2</v>
      </c>
      <c r="E89" s="12">
        <f t="shared" si="2"/>
        <v>6.004817788388813</v>
      </c>
    </row>
    <row r="90" spans="2:5">
      <c r="B90" s="13">
        <v>41699</v>
      </c>
      <c r="C90" s="12">
        <f t="shared" si="5"/>
        <v>4901.8920721541335</v>
      </c>
      <c r="D90" s="14">
        <v>1.47E-2</v>
      </c>
      <c r="E90" s="12">
        <f t="shared" si="2"/>
        <v>6.004817788388813</v>
      </c>
    </row>
    <row r="91" spans="2:5">
      <c r="B91" s="13">
        <v>41730</v>
      </c>
      <c r="C91" s="12">
        <f t="shared" si="5"/>
        <v>4901.8920721541335</v>
      </c>
      <c r="D91" s="14">
        <v>1.47E-2</v>
      </c>
      <c r="E91" s="12">
        <f t="shared" si="2"/>
        <v>6.004817788388813</v>
      </c>
    </row>
    <row r="92" spans="2:5">
      <c r="B92" s="52" t="s">
        <v>4</v>
      </c>
      <c r="C92" s="53"/>
      <c r="D92" s="54"/>
      <c r="E92" s="12">
        <f>SUM(E52:E91)</f>
        <v>147.79647050232842</v>
      </c>
    </row>
  </sheetData>
  <mergeCells count="12">
    <mergeCell ref="A6:G6"/>
    <mergeCell ref="A1:G1"/>
    <mergeCell ref="A2:G2"/>
    <mergeCell ref="A3:G3"/>
    <mergeCell ref="A4:G4"/>
    <mergeCell ref="A5:G5"/>
    <mergeCell ref="B92:D92"/>
    <mergeCell ref="A26:D26"/>
    <mergeCell ref="A31:D31"/>
    <mergeCell ref="A35:D35"/>
    <mergeCell ref="A39:D39"/>
    <mergeCell ref="A44:D44"/>
  </mergeCells>
  <phoneticPr fontId="2" type="noConversion"/>
  <printOptions horizontalCentered="1"/>
  <pageMargins left="0.25" right="0.25" top="0.31" bottom="0.44" header="0.25" footer="0.25"/>
  <pageSetup scale="75" orientation="landscape" verticalDpi="1200" r:id="rId1"/>
  <headerFooter alignWithMargins="0">
    <oddFooter>&amp;C&amp;A&amp;R&amp;P of &amp;N</oddFooter>
  </headerFooter>
  <rowBreaks count="2" manualBreakCount="2">
    <brk id="4" max="16383" man="1"/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LRAMVA Analysis</vt:lpstr>
      <vt:lpstr>'LRAMVA Analysis'!Print_Area</vt:lpstr>
      <vt:lpstr>'LRAMVA Analysis'!Print_Titles</vt:lpstr>
    </vt:vector>
  </TitlesOfParts>
  <Company>Borden Ladner Gervais LLP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bbacon</dc:creator>
  <cp:lastModifiedBy>Lori Cain</cp:lastModifiedBy>
  <cp:lastPrinted>2011-12-16T18:46:47Z</cp:lastPrinted>
  <dcterms:created xsi:type="dcterms:W3CDTF">2010-09-27T19:47:11Z</dcterms:created>
  <dcterms:modified xsi:type="dcterms:W3CDTF">2013-12-20T21:06:47Z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