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7740" tabRatio="893" firstSheet="3" activeTab="6"/>
  </bookViews>
  <sheets>
    <sheet name="App.2-W_Bill Impacts - Res" sheetId="1" r:id="rId1"/>
    <sheet name="App.2-W_Bill Impacts- GS&lt;50" sheetId="2" r:id="rId2"/>
    <sheet name="App.2-W_Bill Impacts - GS&gt;50" sheetId="3" r:id="rId3"/>
    <sheet name="App.2-W_Bill Impacts - Sentinel" sheetId="4" r:id="rId4"/>
    <sheet name="App.2-W_Bill Impacts - Street" sheetId="5" r:id="rId5"/>
    <sheet name="App.2-W_Bill Impacts - USL" sheetId="6" r:id="rId6"/>
    <sheet name="App.2-W_Bill Impacts -Embedded" sheetId="7" r:id="rId7"/>
  </sheets>
  <externalReferences>
    <externalReference r:id="rId10"/>
    <externalReference r:id="rId11"/>
    <externalReference r:id="rId12"/>
  </externalReferences>
  <definedNames>
    <definedName name="LDC_LIST">'[1]lists'!$AM$1:$AM$80</definedName>
    <definedName name="LDCLIST">#REF!</definedName>
    <definedName name="_xlnm.Print_Area" localSheetId="2">'App.2-W_Bill Impacts - GS&gt;50'!$A$1:$O$85</definedName>
    <definedName name="_xlnm.Print_Area" localSheetId="0">'App.2-W_Bill Impacts - Res'!$A$1:$O$85</definedName>
    <definedName name="_xlnm.Print_Area" localSheetId="3">'App.2-W_Bill Impacts - Sentinel'!$A$1:$O$85</definedName>
    <definedName name="_xlnm.Print_Area" localSheetId="4">'App.2-W_Bill Impacts - Street'!$A$1:$O$85</definedName>
    <definedName name="_xlnm.Print_Area" localSheetId="5">'App.2-W_Bill Impacts - USL'!$A$1:$O$85</definedName>
    <definedName name="_xlnm.Print_Area" localSheetId="6">'App.2-W_Bill Impacts -Embedded'!$A$1:$O$85</definedName>
    <definedName name="_xlnm.Print_Area" localSheetId="1">'App.2-W_Bill Impacts- GS&lt;50'!$A$1:$O$85</definedName>
    <definedName name="Z_0F22BF45_154B_4389_B45D_F1899CBEC320_.wvu.Cols" localSheetId="2" hidden="1">'App.2-W_Bill Impacts - GS&gt;50'!$S:$U</definedName>
    <definedName name="Z_0F22BF45_154B_4389_B45D_F1899CBEC320_.wvu.Cols" localSheetId="3" hidden="1">'App.2-W_Bill Impacts - Sentinel'!$T:$T</definedName>
    <definedName name="Z_0F22BF45_154B_4389_B45D_F1899CBEC320_.wvu.Cols" localSheetId="4" hidden="1">'App.2-W_Bill Impacts - Street'!$T:$T</definedName>
    <definedName name="Z_0F22BF45_154B_4389_B45D_F1899CBEC320_.wvu.Cols" localSheetId="5" hidden="1">'App.2-W_Bill Impacts - USL'!$T:$T</definedName>
    <definedName name="Z_0F22BF45_154B_4389_B45D_F1899CBEC320_.wvu.Cols" localSheetId="6" hidden="1">'App.2-W_Bill Impacts -Embedded'!$T:$T</definedName>
    <definedName name="Z_0F22BF45_154B_4389_B45D_F1899CBEC320_.wvu.PrintArea" localSheetId="2" hidden="1">'App.2-W_Bill Impacts - GS&gt;50'!$A$1:$O$85</definedName>
    <definedName name="Z_0F22BF45_154B_4389_B45D_F1899CBEC320_.wvu.PrintArea" localSheetId="0" hidden="1">'App.2-W_Bill Impacts - Res'!$A$1:$O$85</definedName>
    <definedName name="Z_0F22BF45_154B_4389_B45D_F1899CBEC320_.wvu.PrintArea" localSheetId="3" hidden="1">'App.2-W_Bill Impacts - Sentinel'!$A$1:$O$85</definedName>
    <definedName name="Z_0F22BF45_154B_4389_B45D_F1899CBEC320_.wvu.PrintArea" localSheetId="4" hidden="1">'App.2-W_Bill Impacts - Street'!$A$1:$O$85</definedName>
    <definedName name="Z_0F22BF45_154B_4389_B45D_F1899CBEC320_.wvu.PrintArea" localSheetId="5" hidden="1">'App.2-W_Bill Impacts - USL'!$A$1:$O$85</definedName>
    <definedName name="Z_0F22BF45_154B_4389_B45D_F1899CBEC320_.wvu.PrintArea" localSheetId="6" hidden="1">'App.2-W_Bill Impacts -Embedded'!$A$1:$O$85</definedName>
    <definedName name="Z_0F22BF45_154B_4389_B45D_F1899CBEC320_.wvu.PrintArea" localSheetId="1" hidden="1">'App.2-W_Bill Impacts- GS&lt;50'!$A$1:$O$85</definedName>
    <definedName name="Z_0F22BF45_154B_4389_B45D_F1899CBEC320_.wvu.Rows" localSheetId="2" hidden="1">'App.2-W_Bill Impacts - GS&gt;50'!$1:$8,'App.2-W_Bill Impacts - GS&gt;50'!$56:$61</definedName>
    <definedName name="Z_0F22BF45_154B_4389_B45D_F1899CBEC320_.wvu.Rows" localSheetId="0" hidden="1">'App.2-W_Bill Impacts - Res'!$1:$8,'App.2-W_Bill Impacts - Res'!$58:$62</definedName>
    <definedName name="Z_0F22BF45_154B_4389_B45D_F1899CBEC320_.wvu.Rows" localSheetId="3" hidden="1">'App.2-W_Bill Impacts - Sentinel'!$1:$8,'App.2-W_Bill Impacts - Sentinel'!$57:$62</definedName>
    <definedName name="Z_0F22BF45_154B_4389_B45D_F1899CBEC320_.wvu.Rows" localSheetId="4" hidden="1">'App.2-W_Bill Impacts - Street'!$1:$8,'App.2-W_Bill Impacts - Street'!$57:$62</definedName>
    <definedName name="Z_0F22BF45_154B_4389_B45D_F1899CBEC320_.wvu.Rows" localSheetId="5" hidden="1">'App.2-W_Bill Impacts - USL'!$1:$7,'App.2-W_Bill Impacts - USL'!$57:$62</definedName>
    <definedName name="Z_0F22BF45_154B_4389_B45D_F1899CBEC320_.wvu.Rows" localSheetId="6" hidden="1">'App.2-W_Bill Impacts -Embedded'!$1:$8,'App.2-W_Bill Impacts -Embedded'!$56:$61</definedName>
    <definedName name="Z_0F22BF45_154B_4389_B45D_F1899CBEC320_.wvu.Rows" localSheetId="1" hidden="1">'App.2-W_Bill Impacts- GS&lt;50'!$1:$8,'App.2-W_Bill Impacts- GS&lt;50'!$58:$63</definedName>
    <definedName name="Z_2CF9CDF3_BA10_4E0F_8263_44B3CF32B1B8_.wvu.Cols" localSheetId="2" hidden="1">'App.2-W_Bill Impacts - GS&gt;50'!$S:$U</definedName>
    <definedName name="Z_2CF9CDF3_BA10_4E0F_8263_44B3CF32B1B8_.wvu.Cols" localSheetId="3" hidden="1">'App.2-W_Bill Impacts - Sentinel'!$T:$T</definedName>
    <definedName name="Z_2CF9CDF3_BA10_4E0F_8263_44B3CF32B1B8_.wvu.Cols" localSheetId="4" hidden="1">'App.2-W_Bill Impacts - Street'!$T:$T</definedName>
    <definedName name="Z_2CF9CDF3_BA10_4E0F_8263_44B3CF32B1B8_.wvu.Cols" localSheetId="5" hidden="1">'App.2-W_Bill Impacts - USL'!$T:$T</definedName>
    <definedName name="Z_2CF9CDF3_BA10_4E0F_8263_44B3CF32B1B8_.wvu.Cols" localSheetId="6" hidden="1">'App.2-W_Bill Impacts -Embedded'!$T:$T</definedName>
    <definedName name="Z_2CF9CDF3_BA10_4E0F_8263_44B3CF32B1B8_.wvu.PrintArea" localSheetId="2" hidden="1">'App.2-W_Bill Impacts - GS&gt;50'!$A$1:$O$85</definedName>
    <definedName name="Z_2CF9CDF3_BA10_4E0F_8263_44B3CF32B1B8_.wvu.PrintArea" localSheetId="0" hidden="1">'App.2-W_Bill Impacts - Res'!$A$1:$O$85</definedName>
    <definedName name="Z_2CF9CDF3_BA10_4E0F_8263_44B3CF32B1B8_.wvu.PrintArea" localSheetId="3" hidden="1">'App.2-W_Bill Impacts - Sentinel'!$A$1:$O$85</definedName>
    <definedName name="Z_2CF9CDF3_BA10_4E0F_8263_44B3CF32B1B8_.wvu.PrintArea" localSheetId="4" hidden="1">'App.2-W_Bill Impacts - Street'!$A$1:$O$85</definedName>
    <definedName name="Z_2CF9CDF3_BA10_4E0F_8263_44B3CF32B1B8_.wvu.PrintArea" localSheetId="5" hidden="1">'App.2-W_Bill Impacts - USL'!$A$1:$O$85</definedName>
    <definedName name="Z_2CF9CDF3_BA10_4E0F_8263_44B3CF32B1B8_.wvu.PrintArea" localSheetId="6" hidden="1">'App.2-W_Bill Impacts -Embedded'!$A$1:$O$85</definedName>
    <definedName name="Z_2CF9CDF3_BA10_4E0F_8263_44B3CF32B1B8_.wvu.PrintArea" localSheetId="1" hidden="1">'App.2-W_Bill Impacts- GS&lt;50'!$A$1:$O$85</definedName>
    <definedName name="Z_2CF9CDF3_BA10_4E0F_8263_44B3CF32B1B8_.wvu.Rows" localSheetId="2" hidden="1">'App.2-W_Bill Impacts - GS&gt;50'!$1:$8,'App.2-W_Bill Impacts - GS&gt;50'!$56:$61</definedName>
    <definedName name="Z_2CF9CDF3_BA10_4E0F_8263_44B3CF32B1B8_.wvu.Rows" localSheetId="0" hidden="1">'App.2-W_Bill Impacts - Res'!$1:$8,'App.2-W_Bill Impacts - Res'!$58:$62</definedName>
    <definedName name="Z_2CF9CDF3_BA10_4E0F_8263_44B3CF32B1B8_.wvu.Rows" localSheetId="3" hidden="1">'App.2-W_Bill Impacts - Sentinel'!$1:$8,'App.2-W_Bill Impacts - Sentinel'!$57:$62</definedName>
    <definedName name="Z_2CF9CDF3_BA10_4E0F_8263_44B3CF32B1B8_.wvu.Rows" localSheetId="4" hidden="1">'App.2-W_Bill Impacts - Street'!$1:$8,'App.2-W_Bill Impacts - Street'!$57:$62</definedName>
    <definedName name="Z_2CF9CDF3_BA10_4E0F_8263_44B3CF32B1B8_.wvu.Rows" localSheetId="5" hidden="1">'App.2-W_Bill Impacts - USL'!$1:$7,'App.2-W_Bill Impacts - USL'!$57:$62</definedName>
    <definedName name="Z_2CF9CDF3_BA10_4E0F_8263_44B3CF32B1B8_.wvu.Rows" localSheetId="6" hidden="1">'App.2-W_Bill Impacts -Embedded'!$1:$8,'App.2-W_Bill Impacts -Embedded'!$56:$61</definedName>
    <definedName name="Z_2CF9CDF3_BA10_4E0F_8263_44B3CF32B1B8_.wvu.Rows" localSheetId="1" hidden="1">'App.2-W_Bill Impacts- GS&lt;50'!$1:$8,'App.2-W_Bill Impacts- GS&lt;50'!$58:$63</definedName>
  </definedNames>
  <calcPr fullCalcOnLoad="1"/>
</workbook>
</file>

<file path=xl/comments1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sz val="11"/>
            <color indexed="8"/>
            <rFont val="Calibri"/>
            <family val="2"/>
          </rPr>
          <t>Insert specific service charge rate adders/riders as required</t>
        </r>
      </text>
    </comment>
    <comment ref="B24" authorId="0">
      <text>
        <r>
          <rPr>
            <sz val="11"/>
            <color indexed="8"/>
            <rFont val="Calibri"/>
            <family val="2"/>
          </rPr>
          <t>Insert specific service charge rate adders/riders</t>
        </r>
      </text>
    </comment>
    <comment ref="B25" authorId="0">
      <text>
        <r>
          <rPr>
            <sz val="11"/>
            <color indexed="8"/>
            <rFont val="Calibri"/>
            <family val="2"/>
          </rPr>
          <t>Insert specific service charge rate adders/riders</t>
        </r>
      </text>
    </comment>
    <comment ref="B26" authorId="0">
      <text>
        <r>
          <rPr>
            <sz val="11"/>
            <color indexed="8"/>
            <rFont val="Calibri"/>
            <family val="2"/>
          </rPr>
          <t>Insert specific service charge rate adders/riders</t>
        </r>
      </text>
    </comment>
    <comment ref="B30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sz val="11"/>
            <color indexed="8"/>
            <rFont val="Calibri"/>
            <family val="2"/>
          </rPr>
          <t>Insert each specific Deferral/Variance Account Disposition Rate Rider(s) as required</t>
        </r>
      </text>
    </comment>
    <comment ref="B40" authorId="0">
      <text>
        <r>
          <rPr>
            <sz val="11"/>
            <color indexed="8"/>
            <rFont val="Calibri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sz val="11"/>
            <color indexed="8"/>
            <rFont val="Calibri"/>
            <family val="2"/>
          </rPr>
          <t>Insert each specific Deferral/Variance Account Disposition Rate Rider(s) as required</t>
        </r>
      </text>
    </comment>
  </commentList>
</comments>
</file>

<file path=xl/comments2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sz val="11"/>
            <color indexed="8"/>
            <rFont val="Calibri"/>
            <family val="2"/>
          </rPr>
          <t>Insert specific service charge rate adders/riders as required</t>
        </r>
      </text>
    </comment>
    <comment ref="B24" authorId="0">
      <text>
        <r>
          <rPr>
            <sz val="11"/>
            <color indexed="8"/>
            <rFont val="Calibri"/>
            <family val="2"/>
          </rPr>
          <t>Insert specific service charge rate adders/riders</t>
        </r>
      </text>
    </comment>
    <comment ref="B25" authorId="0">
      <text>
        <r>
          <rPr>
            <sz val="11"/>
            <color indexed="8"/>
            <rFont val="Calibri"/>
            <family val="2"/>
          </rPr>
          <t>Insert specific service charge rate adders/riders</t>
        </r>
      </text>
    </comment>
    <comment ref="B26" authorId="0">
      <text>
        <r>
          <rPr>
            <sz val="11"/>
            <color indexed="8"/>
            <rFont val="Calibri"/>
            <family val="2"/>
          </rPr>
          <t>Insert specific service charge rate adders/riders</t>
        </r>
      </text>
    </comment>
    <comment ref="B30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sz val="11"/>
            <color indexed="8"/>
            <rFont val="Calibri"/>
            <family val="2"/>
          </rPr>
          <t>Insert each specific Deferral/Variance Account Disposition Rate Rider(s) as required</t>
        </r>
      </text>
    </comment>
    <comment ref="B40" authorId="0">
      <text>
        <r>
          <rPr>
            <sz val="11"/>
            <color indexed="8"/>
            <rFont val="Calibri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sz val="11"/>
            <color indexed="8"/>
            <rFont val="Calibri"/>
            <family val="2"/>
          </rPr>
          <t>Insert each specific Deferral/Variance Account Disposition Rate Rider(s) as required</t>
        </r>
      </text>
    </comment>
  </commentList>
</comments>
</file>

<file path=xl/comments3.xml><?xml version="1.0" encoding="utf-8"?>
<comments xmlns="http://schemas.openxmlformats.org/spreadsheetml/2006/main">
  <authors>
    <author>Marc Abramovitz</author>
  </authors>
  <commentList>
    <comment ref="B24" authorId="0">
      <text>
        <r>
          <rPr>
            <sz val="11"/>
            <color indexed="8"/>
            <rFont val="Calibri"/>
            <family val="2"/>
          </rPr>
          <t>Insert specific service charge rate adders/riders as required</t>
        </r>
      </text>
    </comment>
    <comment ref="B25" authorId="0">
      <text>
        <r>
          <rPr>
            <sz val="11"/>
            <color indexed="8"/>
            <rFont val="Calibri"/>
            <family val="2"/>
          </rPr>
          <t>Insert specific service charge rate adders/riders</t>
        </r>
      </text>
    </comment>
    <comment ref="B26" authorId="0">
      <text>
        <r>
          <rPr>
            <sz val="11"/>
            <color indexed="8"/>
            <rFont val="Calibri"/>
            <family val="2"/>
          </rPr>
          <t>Insert specific service charge rate adders/riders</t>
        </r>
      </text>
    </comment>
    <comment ref="B27" authorId="0">
      <text>
        <r>
          <rPr>
            <sz val="11"/>
            <color indexed="8"/>
            <rFont val="Calibri"/>
            <family val="2"/>
          </rPr>
          <t>Insert specific service charge rate adders/riders</t>
        </r>
      </text>
    </comment>
    <comment ref="B31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sz val="11"/>
            <color indexed="8"/>
            <rFont val="Calibri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sz val="11"/>
            <color indexed="8"/>
            <rFont val="Calibri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sz val="11"/>
            <color indexed="8"/>
            <rFont val="Calibri"/>
            <family val="2"/>
          </rPr>
          <t>Insert each specific Deferral/Variance Account Disposition Rate Rider(s) as required</t>
        </r>
      </text>
    </comment>
  </commentList>
</comments>
</file>

<file path=xl/comments4.xml><?xml version="1.0" encoding="utf-8"?>
<comments xmlns="http://schemas.openxmlformats.org/spreadsheetml/2006/main">
  <authors>
    <author>Marc Abramovitz</author>
  </authors>
  <commentList>
    <comment ref="B24" authorId="0">
      <text>
        <r>
          <rPr>
            <sz val="11"/>
            <color indexed="8"/>
            <rFont val="Calibri"/>
            <family val="2"/>
          </rPr>
          <t>Insert specific service charge rate adders/riders as required</t>
        </r>
      </text>
    </comment>
    <comment ref="B25" authorId="0">
      <text>
        <r>
          <rPr>
            <sz val="11"/>
            <color indexed="8"/>
            <rFont val="Calibri"/>
            <family val="2"/>
          </rPr>
          <t>Insert specific service charge rate adders/riders</t>
        </r>
      </text>
    </comment>
    <comment ref="B26" authorId="0">
      <text>
        <r>
          <rPr>
            <sz val="11"/>
            <color indexed="8"/>
            <rFont val="Calibri"/>
            <family val="2"/>
          </rPr>
          <t>Insert specific service charge rate adders/riders</t>
        </r>
      </text>
    </comment>
    <comment ref="B27" authorId="0">
      <text>
        <r>
          <rPr>
            <sz val="11"/>
            <color indexed="8"/>
            <rFont val="Calibri"/>
            <family val="2"/>
          </rPr>
          <t>Insert specific service charge rate adders/riders</t>
        </r>
      </text>
    </comment>
    <comment ref="B31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sz val="11"/>
            <color indexed="8"/>
            <rFont val="Calibri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sz val="11"/>
            <color indexed="8"/>
            <rFont val="Calibri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sz val="11"/>
            <color indexed="8"/>
            <rFont val="Calibri"/>
            <family val="2"/>
          </rPr>
          <t>Insert each specific Deferral/Variance Account Disposition Rate Rider(s) as required</t>
        </r>
      </text>
    </comment>
  </commentList>
</comments>
</file>

<file path=xl/comments5.xml><?xml version="1.0" encoding="utf-8"?>
<comments xmlns="http://schemas.openxmlformats.org/spreadsheetml/2006/main">
  <authors>
    <author>Marc Abramovitz</author>
  </authors>
  <commentList>
    <comment ref="B24" authorId="0">
      <text>
        <r>
          <rPr>
            <sz val="11"/>
            <color indexed="8"/>
            <rFont val="Calibri"/>
            <family val="2"/>
          </rPr>
          <t>Insert specific service charge rate adders/riders as required</t>
        </r>
      </text>
    </comment>
    <comment ref="B25" authorId="0">
      <text>
        <r>
          <rPr>
            <sz val="11"/>
            <color indexed="8"/>
            <rFont val="Calibri"/>
            <family val="2"/>
          </rPr>
          <t>Insert specific service charge rate adders/riders</t>
        </r>
      </text>
    </comment>
    <comment ref="B26" authorId="0">
      <text>
        <r>
          <rPr>
            <sz val="11"/>
            <color indexed="8"/>
            <rFont val="Calibri"/>
            <family val="2"/>
          </rPr>
          <t>Insert specific service charge rate adders/riders</t>
        </r>
      </text>
    </comment>
    <comment ref="B27" authorId="0">
      <text>
        <r>
          <rPr>
            <sz val="11"/>
            <color indexed="8"/>
            <rFont val="Calibri"/>
            <family val="2"/>
          </rPr>
          <t>Insert specific service charge rate adders/riders</t>
        </r>
      </text>
    </comment>
    <comment ref="B31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sz val="11"/>
            <color indexed="8"/>
            <rFont val="Calibri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sz val="11"/>
            <color indexed="8"/>
            <rFont val="Calibri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sz val="11"/>
            <color indexed="8"/>
            <rFont val="Calibri"/>
            <family val="2"/>
          </rPr>
          <t>Insert each specific Deferral/Variance Account Disposition Rate Rider(s) as required</t>
        </r>
      </text>
    </comment>
  </commentList>
</comments>
</file>

<file path=xl/comments6.xml><?xml version="1.0" encoding="utf-8"?>
<comments xmlns="http://schemas.openxmlformats.org/spreadsheetml/2006/main">
  <authors>
    <author>Marc Abramovitz</author>
  </authors>
  <commentList>
    <comment ref="B24" authorId="0">
      <text>
        <r>
          <rPr>
            <sz val="11"/>
            <color indexed="8"/>
            <rFont val="Calibri"/>
            <family val="2"/>
          </rPr>
          <t>Insert specific service charge rate adders/riders as required</t>
        </r>
      </text>
    </comment>
    <comment ref="B25" authorId="0">
      <text>
        <r>
          <rPr>
            <sz val="11"/>
            <color indexed="8"/>
            <rFont val="Calibri"/>
            <family val="2"/>
          </rPr>
          <t>Insert specific service charge rate adders/riders</t>
        </r>
      </text>
    </comment>
    <comment ref="B26" authorId="0">
      <text>
        <r>
          <rPr>
            <sz val="11"/>
            <color indexed="8"/>
            <rFont val="Calibri"/>
            <family val="2"/>
          </rPr>
          <t>Insert specific service charge rate adders/riders</t>
        </r>
      </text>
    </comment>
    <comment ref="B27" authorId="0">
      <text>
        <r>
          <rPr>
            <sz val="11"/>
            <color indexed="8"/>
            <rFont val="Calibri"/>
            <family val="2"/>
          </rPr>
          <t>Insert specific service charge rate adders/riders</t>
        </r>
      </text>
    </comment>
    <comment ref="B31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sz val="11"/>
            <color indexed="8"/>
            <rFont val="Calibri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sz val="11"/>
            <color indexed="8"/>
            <rFont val="Calibri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sz val="11"/>
            <color indexed="8"/>
            <rFont val="Calibri"/>
            <family val="2"/>
          </rPr>
          <t>Insert each specific Deferral/Variance Account Disposition Rate Rider(s) as required</t>
        </r>
      </text>
    </comment>
  </commentList>
</comments>
</file>

<file path=xl/comments7.xml><?xml version="1.0" encoding="utf-8"?>
<comments xmlns="http://schemas.openxmlformats.org/spreadsheetml/2006/main">
  <authors>
    <author>Marc Abramovitz</author>
  </authors>
  <commentList>
    <comment ref="B24" authorId="0">
      <text>
        <r>
          <rPr>
            <sz val="11"/>
            <color indexed="8"/>
            <rFont val="Calibri"/>
            <family val="2"/>
          </rPr>
          <t>Insert specific service charge rate adders/riders as required</t>
        </r>
      </text>
    </comment>
    <comment ref="B25" authorId="0">
      <text>
        <r>
          <rPr>
            <sz val="11"/>
            <color indexed="8"/>
            <rFont val="Calibri"/>
            <family val="2"/>
          </rPr>
          <t>Insert specific service charge rate adders/riders</t>
        </r>
      </text>
    </comment>
    <comment ref="B26" authorId="0">
      <text>
        <r>
          <rPr>
            <sz val="11"/>
            <color indexed="8"/>
            <rFont val="Calibri"/>
            <family val="2"/>
          </rPr>
          <t>Insert specific service charge rate adders/riders</t>
        </r>
      </text>
    </comment>
    <comment ref="B27" authorId="0">
      <text>
        <r>
          <rPr>
            <sz val="11"/>
            <color indexed="8"/>
            <rFont val="Calibri"/>
            <family val="2"/>
          </rPr>
          <t>Insert specific service charge rate adders/riders</t>
        </r>
      </text>
    </comment>
    <comment ref="B31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sz val="11"/>
            <color indexed="8"/>
            <rFont val="Calibri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sz val="11"/>
            <color indexed="8"/>
            <rFont val="Calibri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sz val="11"/>
            <color indexed="8"/>
            <rFont val="Calibri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sz val="11"/>
            <color indexed="8"/>
            <rFont val="Calibri"/>
            <family val="2"/>
          </rPr>
          <t>Insert each specific Deferral/Variance Account Disposition Rate Rider(s) as required</t>
        </r>
      </text>
    </comment>
  </commentList>
</comments>
</file>

<file path=xl/sharedStrings.xml><?xml version="1.0" encoding="utf-8"?>
<sst xmlns="http://schemas.openxmlformats.org/spreadsheetml/2006/main" count="602" uniqueCount="92">
  <si>
    <t>Consumption</t>
  </si>
  <si>
    <t xml:space="preserve"> kWh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</si>
  <si>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</si>
  <si>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</si>
  <si>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</si>
  <si>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</si>
  <si>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</si>
  <si>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</si>
  <si>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</si>
  <si>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</si>
  <si>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</si>
  <si>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Monthly Service Charge</t>
  </si>
  <si>
    <t>Smart Meter Rate Adder</t>
  </si>
  <si>
    <t>Distribution Volumetric Rate</t>
  </si>
  <si>
    <t>Smart Meter Disposition Rider</t>
  </si>
  <si>
    <t>LRAM &amp; SSM Rate Rider</t>
  </si>
  <si>
    <t>Deferral/Variance Account Disposition Rate Rider</t>
  </si>
  <si>
    <t>RTSR - Network</t>
  </si>
  <si>
    <t>RTSR - Line and Transformation Connection</t>
  </si>
  <si>
    <t>Wholesale Market Service Charge (WMSC)</t>
  </si>
  <si>
    <t>Rural and Remote Rate Protection (RRRP)</t>
  </si>
  <si>
    <t>Standard Supply Service Charge</t>
  </si>
  <si>
    <t>Debt Retirement Charge (DRC)</t>
  </si>
  <si>
    <t>HST</t>
  </si>
  <si>
    <t>Loss Factor (%)</t>
  </si>
  <si>
    <t>Customer Class:</t>
  </si>
  <si>
    <t>Bill Impacts</t>
  </si>
  <si>
    <t>kWh</t>
  </si>
  <si>
    <t>kW</t>
  </si>
  <si>
    <t>Residential</t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</si>
  <si>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</si>
  <si>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</si>
  <si>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to their service territory, class by class. A general guideline of consumption levels follows:</t>
  </si>
  <si>
    <t>Residential (kWh) - 100, 250, 500, 800, 1000, 1500, 2000</t>
  </si>
  <si>
    <t>GS&lt;50kW (kWh) - 1000, 2000, 5000, 10000, 15000</t>
  </si>
  <si>
    <t>GS&gt;50kW (kW) - 60, 100, 500, 1000</t>
  </si>
  <si>
    <t>Large User - range appropriate for utility</t>
  </si>
  <si>
    <t>Lighting Classes and USL - 150 kWh and 1 kW, range appropriate for utility.</t>
  </si>
  <si>
    <t>Applicants must provide bill impacts for residential at 800 kWh and GS&lt;50kW at 2000 kWh. In addition, their filing should cover the range that is relevant</t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</si>
  <si>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</si>
  <si>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</t>
    </r>
  </si>
  <si>
    <t>File Number:</t>
  </si>
  <si>
    <t>Exhibit:</t>
  </si>
  <si>
    <t>Tab:</t>
  </si>
  <si>
    <t>Schedule:</t>
  </si>
  <si>
    <t>Page:</t>
  </si>
  <si>
    <t>Date:</t>
  </si>
  <si>
    <t>($)</t>
  </si>
  <si>
    <t>Appendix 2-W</t>
  </si>
  <si>
    <t>Sub-Total A</t>
  </si>
  <si>
    <t>Sub-Total B - Distribution (includes Sub-Total A)</t>
  </si>
  <si>
    <t>Sub-Total C - Delivery (including Sub-Total B)</t>
  </si>
  <si>
    <t>Smart Meter Entity Charge</t>
  </si>
  <si>
    <t>Energy - RPP - Tier 1</t>
  </si>
  <si>
    <t>Energy - RPP - Tier 2</t>
  </si>
  <si>
    <t>TOU - Off Peak</t>
  </si>
  <si>
    <t>TOU - Mid Peak</t>
  </si>
  <si>
    <t>TOU - On Peak</t>
  </si>
  <si>
    <t>Total Bill on RPP (before Taxes)</t>
  </si>
  <si>
    <t>Total Bill on TOU (before Taxes)</t>
  </si>
  <si>
    <r>
      <t xml:space="preserve">Total Bill </t>
    </r>
    <r>
      <rPr>
        <sz val="10"/>
        <rFont val="Arial"/>
        <family val="2"/>
      </rPr>
      <t>(including HST)</t>
    </r>
  </si>
  <si>
    <t>Total Bill on TOU (including OCEB)</t>
  </si>
  <si>
    <t>Total Bill on RPP (including OCEB)</t>
  </si>
  <si>
    <t>Low Voltage Service Charge</t>
  </si>
  <si>
    <t>Smart Meter Disposition Rate Rider</t>
  </si>
  <si>
    <t>Smart Metering Entity Charge</t>
  </si>
  <si>
    <t xml:space="preserve">Stranded Meter Recovery Rate Rider </t>
  </si>
  <si>
    <t>Tax change</t>
  </si>
  <si>
    <t>Global Adjustment - Non RPP</t>
  </si>
  <si>
    <t>GS&lt;50</t>
  </si>
  <si>
    <t xml:space="preserve">Smart Meter Disposition Rate Rider </t>
  </si>
  <si>
    <t>Stranded Meter Recovery Rate Rider</t>
  </si>
  <si>
    <t>GS&gt;50</t>
  </si>
  <si>
    <t xml:space="preserve">Consumption </t>
  </si>
  <si>
    <t>Monthly</t>
  </si>
  <si>
    <t xml:space="preserve">Stranded Meter Recovery </t>
  </si>
  <si>
    <t>per kW</t>
  </si>
  <si>
    <t>per kWh</t>
  </si>
  <si>
    <t>Energy - COP</t>
  </si>
  <si>
    <t>Total Bill</t>
  </si>
  <si>
    <t xml:space="preserve">Sentinel Lights </t>
  </si>
  <si>
    <t>Total Bill Impact</t>
  </si>
  <si>
    <t xml:space="preserve">Street lights </t>
  </si>
  <si>
    <t>USL</t>
  </si>
  <si>
    <t>Embedded Distributor</t>
  </si>
  <si>
    <t>EB-2012-0109</t>
  </si>
  <si>
    <t>July 17,2013</t>
  </si>
  <si>
    <t>July 17 2013</t>
  </si>
  <si>
    <t>Foregone Revenue Rate Rider</t>
  </si>
  <si>
    <t xml:space="preserve">Foregone Revenue Rate Rider </t>
  </si>
  <si>
    <t>Total Bill  (before Taxes)</t>
  </si>
  <si>
    <t>Total Bill (including OCEB)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</si>
</sst>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_-;\-&quot;$&quot;* #,##0_-;_-&quot;$&quot;* &quot;-&quot;??_-;_-@_-"/>
    <numFmt numFmtId="167" formatCode="_-&quot;$&quot;* #,##0.0000_-;\-&quot;$&quot;* #,##0.0000_-;_-&quot;$&quot;* &quot;-&quot;??_-;_-@_-"/>
    <numFmt numFmtId="168" formatCode="_(* #,##0_);_(* \(#,##0\);_(* &quot;-&quot;??_);_(@_)"/>
    <numFmt numFmtId="169" formatCode="&quot;$&quot;#,##0.00000_);\(&quot;$&quot;#,##0.00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2"/>
      <name val="Algerian"/>
      <family val="5"/>
    </font>
    <font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sz val="8"/>
      <color indexed="8"/>
      <name val="Tahoma"/>
      <family val="2"/>
    </font>
    <font>
      <sz val="10"/>
      <color indexed="10"/>
      <name val="Arial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lightDown">
        <bgColor theme="0" tint="-0.24997000396251678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>
        <color theme="0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6" fillId="24" borderId="0" applyNumberFormat="0" applyBorder="0" applyAlignment="0" applyProtection="0"/>
    <xf numFmtId="0" fontId="32" fillId="25" borderId="0" applyNumberFormat="0" applyBorder="0" applyAlignment="0" applyProtection="0"/>
    <xf numFmtId="0" fontId="6" fillId="16" borderId="0" applyNumberFormat="0" applyBorder="0" applyAlignment="0" applyProtection="0"/>
    <xf numFmtId="0" fontId="32" fillId="26" borderId="0" applyNumberFormat="0" applyBorder="0" applyAlignment="0" applyProtection="0"/>
    <xf numFmtId="0" fontId="6" fillId="18" borderId="0" applyNumberFormat="0" applyBorder="0" applyAlignment="0" applyProtection="0"/>
    <xf numFmtId="0" fontId="32" fillId="27" borderId="0" applyNumberFormat="0" applyBorder="0" applyAlignment="0" applyProtection="0"/>
    <xf numFmtId="0" fontId="6" fillId="28" borderId="0" applyNumberFormat="0" applyBorder="0" applyAlignment="0" applyProtection="0"/>
    <xf numFmtId="0" fontId="32" fillId="29" borderId="0" applyNumberFormat="0" applyBorder="0" applyAlignment="0" applyProtection="0"/>
    <xf numFmtId="0" fontId="6" fillId="30" borderId="0" applyNumberFormat="0" applyBorder="0" applyAlignment="0" applyProtection="0"/>
    <xf numFmtId="0" fontId="32" fillId="31" borderId="0" applyNumberFormat="0" applyBorder="0" applyAlignment="0" applyProtection="0"/>
    <xf numFmtId="0" fontId="6" fillId="32" borderId="0" applyNumberFormat="0" applyBorder="0" applyAlignment="0" applyProtection="0"/>
    <xf numFmtId="0" fontId="32" fillId="33" borderId="0" applyNumberFormat="0" applyBorder="0" applyAlignment="0" applyProtection="0"/>
    <xf numFmtId="0" fontId="6" fillId="34" borderId="0" applyNumberFormat="0" applyBorder="0" applyAlignment="0" applyProtection="0"/>
    <xf numFmtId="0" fontId="32" fillId="35" borderId="0" applyNumberFormat="0" applyBorder="0" applyAlignment="0" applyProtection="0"/>
    <xf numFmtId="0" fontId="6" fillId="36" borderId="0" applyNumberFormat="0" applyBorder="0" applyAlignment="0" applyProtection="0"/>
    <xf numFmtId="0" fontId="32" fillId="37" borderId="0" applyNumberFormat="0" applyBorder="0" applyAlignment="0" applyProtection="0"/>
    <xf numFmtId="0" fontId="6" fillId="38" borderId="0" applyNumberFormat="0" applyBorder="0" applyAlignment="0" applyProtection="0"/>
    <xf numFmtId="0" fontId="32" fillId="39" borderId="0" applyNumberFormat="0" applyBorder="0" applyAlignment="0" applyProtection="0"/>
    <xf numFmtId="0" fontId="6" fillId="28" borderId="0" applyNumberFormat="0" applyBorder="0" applyAlignment="0" applyProtection="0"/>
    <xf numFmtId="0" fontId="32" fillId="40" borderId="0" applyNumberFormat="0" applyBorder="0" applyAlignment="0" applyProtection="0"/>
    <xf numFmtId="0" fontId="6" fillId="30" borderId="0" applyNumberFormat="0" applyBorder="0" applyAlignment="0" applyProtection="0"/>
    <xf numFmtId="0" fontId="32" fillId="41" borderId="0" applyNumberFormat="0" applyBorder="0" applyAlignment="0" applyProtection="0"/>
    <xf numFmtId="0" fontId="6" fillId="42" borderId="0" applyNumberFormat="0" applyBorder="0" applyAlignment="0" applyProtection="0"/>
    <xf numFmtId="0" fontId="32" fillId="43" borderId="0" applyNumberFormat="0" applyBorder="0" applyAlignment="0" applyProtection="0"/>
    <xf numFmtId="0" fontId="7" fillId="4" borderId="0" applyNumberFormat="0" applyBorder="0" applyAlignment="0" applyProtection="0"/>
    <xf numFmtId="0" fontId="33" fillId="44" borderId="0" applyNumberFormat="0" applyBorder="0" applyAlignment="0" applyProtection="0"/>
    <xf numFmtId="0" fontId="8" fillId="45" borderId="1" applyNumberFormat="0" applyAlignment="0" applyProtection="0"/>
    <xf numFmtId="0" fontId="34" fillId="46" borderId="2" applyNumberFormat="0" applyAlignment="0" applyProtection="0"/>
    <xf numFmtId="0" fontId="9" fillId="47" borderId="3" applyNumberFormat="0" applyAlignment="0" applyProtection="0"/>
    <xf numFmtId="0" fontId="35" fillId="48" borderId="4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37" fillId="49" borderId="0" applyNumberFormat="0" applyBorder="0" applyAlignment="0" applyProtection="0"/>
    <xf numFmtId="0" fontId="12" fillId="0" borderId="5" applyNumberFormat="0" applyFill="0" applyAlignment="0" applyProtection="0"/>
    <xf numFmtId="0" fontId="38" fillId="0" borderId="6" applyNumberFormat="0" applyFill="0" applyAlignment="0" applyProtection="0"/>
    <xf numFmtId="0" fontId="13" fillId="0" borderId="7" applyNumberFormat="0" applyFill="0" applyAlignment="0" applyProtection="0"/>
    <xf numFmtId="0" fontId="39" fillId="0" borderId="8" applyNumberFormat="0" applyFill="0" applyAlignment="0" applyProtection="0"/>
    <xf numFmtId="0" fontId="14" fillId="0" borderId="9" applyNumberFormat="0" applyFill="0" applyAlignment="0" applyProtection="0"/>
    <xf numFmtId="0" fontId="40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12" borderId="1" applyNumberFormat="0" applyAlignment="0" applyProtection="0"/>
    <xf numFmtId="0" fontId="41" fillId="50" borderId="2" applyNumberFormat="0" applyAlignment="0" applyProtection="0"/>
    <xf numFmtId="0" fontId="16" fillId="0" borderId="11" applyNumberFormat="0" applyFill="0" applyAlignment="0" applyProtection="0"/>
    <xf numFmtId="0" fontId="42" fillId="0" borderId="12" applyNumberFormat="0" applyFill="0" applyAlignment="0" applyProtection="0"/>
    <xf numFmtId="0" fontId="17" fillId="51" borderId="0" applyNumberFormat="0" applyBorder="0" applyAlignment="0" applyProtection="0"/>
    <xf numFmtId="0" fontId="43" fillId="5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53" borderId="13" applyNumberFormat="0" applyFont="0" applyAlignment="0" applyProtection="0"/>
    <xf numFmtId="0" fontId="31" fillId="54" borderId="14" applyNumberFormat="0" applyFont="0" applyAlignment="0" applyProtection="0"/>
    <xf numFmtId="0" fontId="18" fillId="45" borderId="15" applyNumberFormat="0" applyAlignment="0" applyProtection="0"/>
    <xf numFmtId="0" fontId="44" fillId="46" borderId="16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46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 quotePrefix="1">
      <alignment horizontal="center"/>
      <protection/>
    </xf>
    <xf numFmtId="0" fontId="3" fillId="0" borderId="23" xfId="0" applyFont="1" applyBorder="1" applyAlignment="1" applyProtection="1" quotePrefix="1">
      <alignment horizont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164" fontId="0" fillId="0" borderId="24" xfId="0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top"/>
      <protection/>
    </xf>
    <xf numFmtId="0" fontId="0" fillId="55" borderId="0" xfId="0" applyFill="1" applyBorder="1" applyAlignment="1" applyProtection="1">
      <alignment/>
      <protection/>
    </xf>
    <xf numFmtId="0" fontId="0" fillId="55" borderId="0" xfId="0" applyFill="1" applyBorder="1" applyAlignment="1" applyProtection="1">
      <alignment horizontal="left" indent="1"/>
      <protection/>
    </xf>
    <xf numFmtId="0" fontId="4" fillId="55" borderId="0" xfId="0" applyFont="1" applyFill="1" applyBorder="1" applyAlignment="1" applyProtection="1">
      <alignment/>
      <protection/>
    </xf>
    <xf numFmtId="0" fontId="23" fillId="55" borderId="0" xfId="0" applyFont="1" applyFill="1" applyBorder="1" applyAlignment="1" applyProtection="1">
      <alignment/>
      <protection/>
    </xf>
    <xf numFmtId="0" fontId="22" fillId="55" borderId="0" xfId="0" applyFont="1" applyFill="1" applyAlignment="1" applyProtection="1">
      <alignment vertical="top" wrapText="1"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164" fontId="0" fillId="0" borderId="20" xfId="71" applyFont="1" applyBorder="1" applyAlignment="1" applyProtection="1">
      <alignment vertical="center"/>
      <protection/>
    </xf>
    <xf numFmtId="10" fontId="0" fillId="0" borderId="20" xfId="98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/>
      <protection/>
    </xf>
    <xf numFmtId="0" fontId="2" fillId="0" borderId="0" xfId="0" applyFont="1" applyAlignment="1">
      <alignment horizontal="right" vertical="top"/>
    </xf>
    <xf numFmtId="0" fontId="2" fillId="7" borderId="25" xfId="0" applyFont="1" applyFill="1" applyBorder="1" applyAlignment="1">
      <alignment horizontal="right" vertical="top"/>
    </xf>
    <xf numFmtId="0" fontId="2" fillId="7" borderId="0" xfId="0" applyFont="1" applyFill="1" applyAlignment="1">
      <alignment horizontal="right" vertical="top"/>
    </xf>
    <xf numFmtId="0" fontId="3" fillId="7" borderId="26" xfId="0" applyFont="1" applyFill="1" applyBorder="1" applyAlignment="1" applyProtection="1">
      <alignment/>
      <protection locked="0"/>
    </xf>
    <xf numFmtId="0" fontId="0" fillId="7" borderId="0" xfId="0" applyFill="1" applyAlignment="1" applyProtection="1">
      <alignment vertical="top"/>
      <protection locked="0"/>
    </xf>
    <xf numFmtId="167" fontId="0" fillId="7" borderId="24" xfId="71" applyNumberFormat="1" applyFont="1" applyFill="1" applyBorder="1" applyAlignment="1" applyProtection="1">
      <alignment vertical="top"/>
      <protection locked="0"/>
    </xf>
    <xf numFmtId="167" fontId="0" fillId="7" borderId="24" xfId="71" applyNumberFormat="1" applyFont="1" applyFill="1" applyBorder="1" applyAlignment="1" applyProtection="1">
      <alignment vertical="center"/>
      <protection locked="0"/>
    </xf>
    <xf numFmtId="0" fontId="0" fillId="7" borderId="0" xfId="0" applyFill="1" applyAlignment="1" applyProtection="1">
      <alignment vertical="top"/>
      <protection/>
    </xf>
    <xf numFmtId="10" fontId="0" fillId="7" borderId="26" xfId="98" applyNumberFormat="1" applyFill="1" applyBorder="1" applyAlignment="1" applyProtection="1">
      <alignment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top"/>
      <protection/>
    </xf>
    <xf numFmtId="0" fontId="0" fillId="0" borderId="27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164" fontId="0" fillId="0" borderId="20" xfId="71" applyBorder="1" applyAlignment="1" applyProtection="1">
      <alignment vertical="center"/>
      <protection/>
    </xf>
    <xf numFmtId="10" fontId="0" fillId="0" borderId="20" xfId="98" applyNumberForma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24" xfId="0" applyFont="1" applyFill="1" applyBorder="1" applyAlignment="1" applyProtection="1">
      <alignment vertical="center"/>
      <protection/>
    </xf>
    <xf numFmtId="9" fontId="0" fillId="0" borderId="24" xfId="0" applyNumberFormat="1" applyFill="1" applyBorder="1" applyAlignment="1" applyProtection="1">
      <alignment vertical="top"/>
      <protection locked="0"/>
    </xf>
    <xf numFmtId="0" fontId="0" fillId="56" borderId="28" xfId="0" applyFont="1" applyFill="1" applyBorder="1" applyAlignment="1" applyProtection="1">
      <alignment/>
      <protection/>
    </xf>
    <xf numFmtId="0" fontId="0" fillId="56" borderId="29" xfId="0" applyFill="1" applyBorder="1" applyAlignment="1" applyProtection="1">
      <alignment vertical="top"/>
      <protection/>
    </xf>
    <xf numFmtId="0" fontId="0" fillId="56" borderId="29" xfId="0" applyFill="1" applyBorder="1" applyAlignment="1" applyProtection="1">
      <alignment vertical="top"/>
      <protection locked="0"/>
    </xf>
    <xf numFmtId="167" fontId="0" fillId="56" borderId="30" xfId="71" applyNumberFormat="1" applyFill="1" applyBorder="1" applyAlignment="1" applyProtection="1">
      <alignment vertical="top"/>
      <protection locked="0"/>
    </xf>
    <xf numFmtId="0" fontId="0" fillId="56" borderId="31" xfId="0" applyFill="1" applyBorder="1" applyAlignment="1" applyProtection="1">
      <alignment vertical="center"/>
      <protection locked="0"/>
    </xf>
    <xf numFmtId="164" fontId="0" fillId="56" borderId="29" xfId="71" applyFill="1" applyBorder="1" applyAlignment="1" applyProtection="1">
      <alignment vertical="center"/>
      <protection/>
    </xf>
    <xf numFmtId="0" fontId="0" fillId="56" borderId="29" xfId="0" applyFill="1" applyBorder="1" applyAlignment="1" applyProtection="1">
      <alignment vertical="center"/>
      <protection/>
    </xf>
    <xf numFmtId="0" fontId="0" fillId="56" borderId="30" xfId="0" applyFill="1" applyBorder="1" applyAlignment="1" applyProtection="1">
      <alignment vertical="center"/>
      <protection locked="0"/>
    </xf>
    <xf numFmtId="164" fontId="0" fillId="56" borderId="30" xfId="0" applyNumberFormat="1" applyFill="1" applyBorder="1" applyAlignment="1" applyProtection="1">
      <alignment vertical="center"/>
      <protection/>
    </xf>
    <xf numFmtId="10" fontId="0" fillId="56" borderId="32" xfId="98" applyNumberForma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top" indent="1"/>
      <protection/>
    </xf>
    <xf numFmtId="0" fontId="3" fillId="0" borderId="0" xfId="0" applyFont="1" applyAlignment="1" applyProtection="1">
      <alignment horizontal="left" vertical="top" wrapText="1" indent="1"/>
      <protection/>
    </xf>
    <xf numFmtId="9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4" fontId="3" fillId="0" borderId="20" xfId="0" applyNumberFormat="1" applyFont="1" applyFill="1" applyBorder="1" applyAlignment="1" applyProtection="1">
      <alignment vertical="center"/>
      <protection/>
    </xf>
    <xf numFmtId="164" fontId="3" fillId="0" borderId="27" xfId="0" applyNumberFormat="1" applyFont="1" applyFill="1" applyBorder="1" applyAlignment="1" applyProtection="1">
      <alignment vertical="center"/>
      <protection/>
    </xf>
    <xf numFmtId="10" fontId="3" fillId="0" borderId="20" xfId="98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top"/>
      <protection/>
    </xf>
    <xf numFmtId="164" fontId="3" fillId="0" borderId="24" xfId="0" applyNumberFormat="1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9" fontId="3" fillId="0" borderId="24" xfId="0" applyNumberFormat="1" applyFont="1" applyFill="1" applyBorder="1" applyAlignment="1" applyProtection="1">
      <alignment vertical="center"/>
      <protection/>
    </xf>
    <xf numFmtId="0" fontId="0" fillId="56" borderId="31" xfId="0" applyFill="1" applyBorder="1" applyAlignment="1" applyProtection="1">
      <alignment vertical="center"/>
      <protection/>
    </xf>
    <xf numFmtId="9" fontId="0" fillId="0" borderId="24" xfId="0" applyNumberFormat="1" applyFill="1" applyBorder="1" applyAlignment="1" applyProtection="1">
      <alignment vertical="top"/>
      <protection/>
    </xf>
    <xf numFmtId="167" fontId="0" fillId="56" borderId="31" xfId="71" applyNumberFormat="1" applyFill="1" applyBorder="1" applyAlignment="1" applyProtection="1">
      <alignment vertical="top"/>
      <protection locked="0"/>
    </xf>
    <xf numFmtId="0" fontId="0" fillId="56" borderId="29" xfId="0" applyFill="1" applyBorder="1" applyAlignment="1" applyProtection="1">
      <alignment vertical="center"/>
      <protection locked="0"/>
    </xf>
    <xf numFmtId="164" fontId="0" fillId="56" borderId="33" xfId="71" applyFill="1" applyBorder="1" applyAlignment="1" applyProtection="1">
      <alignment vertical="center"/>
      <protection/>
    </xf>
    <xf numFmtId="164" fontId="0" fillId="56" borderId="30" xfId="71" applyFill="1" applyBorder="1" applyAlignment="1" applyProtection="1">
      <alignment vertical="center"/>
      <protection/>
    </xf>
    <xf numFmtId="164" fontId="0" fillId="56" borderId="31" xfId="0" applyNumberFormat="1" applyFill="1" applyBorder="1" applyAlignment="1" applyProtection="1">
      <alignment vertical="center"/>
      <protection/>
    </xf>
    <xf numFmtId="0" fontId="0" fillId="13" borderId="0" xfId="0" applyFill="1" applyAlignment="1" applyProtection="1">
      <alignment vertical="top"/>
      <protection/>
    </xf>
    <xf numFmtId="0" fontId="0" fillId="13" borderId="24" xfId="0" applyFill="1" applyBorder="1" applyAlignment="1" applyProtection="1">
      <alignment vertical="top"/>
      <protection/>
    </xf>
    <xf numFmtId="0" fontId="0" fillId="13" borderId="0" xfId="0" applyFill="1" applyBorder="1" applyAlignment="1" applyProtection="1">
      <alignment vertical="center"/>
      <protection/>
    </xf>
    <xf numFmtId="164" fontId="3" fillId="13" borderId="27" xfId="0" applyNumberFormat="1" applyFont="1" applyFill="1" applyBorder="1" applyAlignment="1" applyProtection="1">
      <alignment vertical="center"/>
      <protection/>
    </xf>
    <xf numFmtId="0" fontId="3" fillId="13" borderId="24" xfId="0" applyFont="1" applyFill="1" applyBorder="1" applyAlignment="1" applyProtection="1">
      <alignment vertical="center"/>
      <protection/>
    </xf>
    <xf numFmtId="164" fontId="3" fillId="13" borderId="20" xfId="0" applyNumberFormat="1" applyFont="1" applyFill="1" applyBorder="1" applyAlignment="1" applyProtection="1">
      <alignment vertical="center"/>
      <protection/>
    </xf>
    <xf numFmtId="0" fontId="3" fillId="13" borderId="0" xfId="0" applyFont="1" applyFill="1" applyBorder="1" applyAlignment="1" applyProtection="1">
      <alignment vertical="center"/>
      <protection/>
    </xf>
    <xf numFmtId="164" fontId="3" fillId="13" borderId="24" xfId="0" applyNumberFormat="1" applyFont="1" applyFill="1" applyBorder="1" applyAlignment="1" applyProtection="1">
      <alignment vertical="center"/>
      <protection/>
    </xf>
    <xf numFmtId="10" fontId="3" fillId="13" borderId="20" xfId="98" applyNumberFormat="1" applyFont="1" applyFill="1" applyBorder="1" applyAlignment="1" applyProtection="1">
      <alignment vertical="center"/>
      <protection/>
    </xf>
    <xf numFmtId="0" fontId="0" fillId="13" borderId="22" xfId="0" applyFill="1" applyBorder="1" applyAlignment="1" applyProtection="1">
      <alignment vertical="top"/>
      <protection/>
    </xf>
    <xf numFmtId="0" fontId="0" fillId="13" borderId="34" xfId="0" applyFill="1" applyBorder="1" applyAlignment="1" applyProtection="1">
      <alignment vertical="center"/>
      <protection/>
    </xf>
    <xf numFmtId="164" fontId="3" fillId="13" borderId="35" xfId="0" applyNumberFormat="1" applyFont="1" applyFill="1" applyBorder="1" applyAlignment="1" applyProtection="1">
      <alignment vertical="center"/>
      <protection/>
    </xf>
    <xf numFmtId="0" fontId="3" fillId="13" borderId="22" xfId="0" applyFont="1" applyFill="1" applyBorder="1" applyAlignment="1" applyProtection="1">
      <alignment vertical="center"/>
      <protection/>
    </xf>
    <xf numFmtId="164" fontId="3" fillId="13" borderId="23" xfId="0" applyNumberFormat="1" applyFont="1" applyFill="1" applyBorder="1" applyAlignment="1" applyProtection="1">
      <alignment vertical="center"/>
      <protection/>
    </xf>
    <xf numFmtId="0" fontId="3" fillId="13" borderId="34" xfId="0" applyFont="1" applyFill="1" applyBorder="1" applyAlignment="1" applyProtection="1">
      <alignment vertical="center"/>
      <protection/>
    </xf>
    <xf numFmtId="164" fontId="3" fillId="13" borderId="22" xfId="0" applyNumberFormat="1" applyFont="1" applyFill="1" applyBorder="1" applyAlignment="1" applyProtection="1">
      <alignment vertical="center"/>
      <protection/>
    </xf>
    <xf numFmtId="10" fontId="3" fillId="13" borderId="23" xfId="98" applyNumberFormat="1" applyFont="1" applyFill="1" applyBorder="1" applyAlignment="1" applyProtection="1">
      <alignment vertical="center"/>
      <protection/>
    </xf>
    <xf numFmtId="0" fontId="0" fillId="57" borderId="26" xfId="0" applyFill="1" applyBorder="1" applyAlignment="1" applyProtection="1">
      <alignment vertical="top"/>
      <protection/>
    </xf>
    <xf numFmtId="0" fontId="0" fillId="57" borderId="26" xfId="0" applyFill="1" applyBorder="1" applyAlignment="1" applyProtection="1">
      <alignment vertical="center"/>
      <protection/>
    </xf>
    <xf numFmtId="164" fontId="0" fillId="57" borderId="36" xfId="71" applyFont="1" applyFill="1" applyBorder="1" applyAlignment="1" applyProtection="1">
      <alignment vertical="center"/>
      <protection/>
    </xf>
    <xf numFmtId="0" fontId="0" fillId="58" borderId="0" xfId="0" applyFill="1" applyAlignment="1" applyProtection="1">
      <alignment vertical="center"/>
      <protection/>
    </xf>
    <xf numFmtId="0" fontId="3" fillId="58" borderId="0" xfId="0" applyFont="1" applyFill="1" applyAlignment="1" applyProtection="1">
      <alignment vertical="center"/>
      <protection/>
    </xf>
    <xf numFmtId="167" fontId="0" fillId="58" borderId="26" xfId="71" applyNumberFormat="1" applyFont="1" applyFill="1" applyBorder="1" applyAlignment="1" applyProtection="1">
      <alignment vertical="top"/>
      <protection locked="0"/>
    </xf>
    <xf numFmtId="0" fontId="0" fillId="58" borderId="26" xfId="0" applyFill="1" applyBorder="1" applyAlignment="1" applyProtection="1">
      <alignment vertical="center"/>
      <protection locked="0"/>
    </xf>
    <xf numFmtId="164" fontId="0" fillId="58" borderId="36" xfId="71" applyFont="1" applyFill="1" applyBorder="1" applyAlignment="1" applyProtection="1">
      <alignment vertical="center"/>
      <protection/>
    </xf>
    <xf numFmtId="167" fontId="0" fillId="58" borderId="26" xfId="71" applyNumberFormat="1" applyFont="1" applyFill="1" applyBorder="1" applyAlignment="1" applyProtection="1">
      <alignment vertical="center"/>
      <protection locked="0"/>
    </xf>
    <xf numFmtId="0" fontId="0" fillId="58" borderId="36" xfId="0" applyFill="1" applyBorder="1" applyAlignment="1" applyProtection="1">
      <alignment vertical="center"/>
      <protection locked="0"/>
    </xf>
    <xf numFmtId="164" fontId="3" fillId="58" borderId="26" xfId="0" applyNumberFormat="1" applyFont="1" applyFill="1" applyBorder="1" applyAlignment="1" applyProtection="1">
      <alignment vertical="center"/>
      <protection/>
    </xf>
    <xf numFmtId="10" fontId="3" fillId="58" borderId="36" xfId="98" applyNumberFormat="1" applyFont="1" applyFill="1" applyBorder="1" applyAlignment="1" applyProtection="1">
      <alignment vertical="center"/>
      <protection/>
    </xf>
    <xf numFmtId="0" fontId="0" fillId="58" borderId="26" xfId="0" applyFill="1" applyBorder="1" applyAlignment="1" applyProtection="1">
      <alignment vertical="center"/>
      <protection/>
    </xf>
    <xf numFmtId="0" fontId="0" fillId="58" borderId="36" xfId="0" applyFill="1" applyBorder="1" applyAlignment="1" applyProtection="1">
      <alignment vertical="center"/>
      <protection/>
    </xf>
    <xf numFmtId="164" fontId="3" fillId="58" borderId="36" xfId="0" applyNumberFormat="1" applyFont="1" applyFill="1" applyBorder="1" applyAlignment="1" applyProtection="1">
      <alignment vertical="center"/>
      <protection/>
    </xf>
    <xf numFmtId="0" fontId="0" fillId="58" borderId="26" xfId="0" applyFill="1" applyBorder="1" applyAlignment="1" applyProtection="1">
      <alignment/>
      <protection/>
    </xf>
    <xf numFmtId="0" fontId="0" fillId="58" borderId="26" xfId="0" applyFill="1" applyBorder="1" applyAlignment="1" applyProtection="1">
      <alignment vertical="top"/>
      <protection/>
    </xf>
    <xf numFmtId="0" fontId="3" fillId="58" borderId="26" xfId="0" applyFont="1" applyFill="1" applyBorder="1" applyAlignment="1" applyProtection="1">
      <alignment vertical="center"/>
      <protection/>
    </xf>
    <xf numFmtId="0" fontId="3" fillId="58" borderId="36" xfId="0" applyFont="1" applyFill="1" applyBorder="1" applyAlignment="1" applyProtection="1">
      <alignment vertical="center"/>
      <protection/>
    </xf>
    <xf numFmtId="0" fontId="3" fillId="58" borderId="37" xfId="0" applyFont="1" applyFill="1" applyBorder="1" applyAlignment="1" applyProtection="1">
      <alignment vertical="top" wrapText="1"/>
      <protection/>
    </xf>
    <xf numFmtId="0" fontId="0" fillId="58" borderId="38" xfId="0" applyFill="1" applyBorder="1" applyAlignment="1" applyProtection="1">
      <alignment/>
      <protection/>
    </xf>
    <xf numFmtId="0" fontId="0" fillId="58" borderId="38" xfId="0" applyFill="1" applyBorder="1" applyAlignment="1" applyProtection="1">
      <alignment vertical="top"/>
      <protection/>
    </xf>
    <xf numFmtId="0" fontId="3" fillId="58" borderId="37" xfId="0" applyFont="1" applyFill="1" applyBorder="1" applyAlignment="1" applyProtection="1">
      <alignment vertical="top"/>
      <protection locked="0"/>
    </xf>
    <xf numFmtId="0" fontId="0" fillId="58" borderId="38" xfId="0" applyFill="1" applyBorder="1" applyAlignment="1" applyProtection="1">
      <alignment vertical="top"/>
      <protection locked="0"/>
    </xf>
    <xf numFmtId="164" fontId="3" fillId="0" borderId="39" xfId="0" applyNumberFormat="1" applyFont="1" applyFill="1" applyBorder="1" applyAlignment="1" applyProtection="1">
      <alignment vertical="center"/>
      <protection/>
    </xf>
    <xf numFmtId="1" fontId="0" fillId="0" borderId="24" xfId="0" applyNumberFormat="1" applyFill="1" applyBorder="1" applyAlignment="1" applyProtection="1">
      <alignment vertical="center"/>
      <protection/>
    </xf>
    <xf numFmtId="1" fontId="0" fillId="0" borderId="20" xfId="0" applyNumberFormat="1" applyFill="1" applyBorder="1" applyAlignment="1" applyProtection="1">
      <alignment vertical="center"/>
      <protection/>
    </xf>
    <xf numFmtId="1" fontId="0" fillId="0" borderId="24" xfId="0" applyNumberFormat="1" applyFont="1" applyFill="1" applyBorder="1" applyAlignment="1" applyProtection="1">
      <alignment vertical="center"/>
      <protection/>
    </xf>
    <xf numFmtId="164" fontId="0" fillId="0" borderId="27" xfId="0" applyNumberFormat="1" applyFont="1" applyFill="1" applyBorder="1" applyAlignment="1" applyProtection="1">
      <alignment vertical="center"/>
      <protection/>
    </xf>
    <xf numFmtId="9" fontId="0" fillId="0" borderId="24" xfId="0" applyNumberFormat="1" applyFont="1" applyFill="1" applyBorder="1" applyAlignment="1" applyProtection="1">
      <alignment vertical="center"/>
      <protection locked="0"/>
    </xf>
    <xf numFmtId="164" fontId="0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64" fontId="0" fillId="0" borderId="24" xfId="0" applyNumberFormat="1" applyFont="1" applyFill="1" applyBorder="1" applyAlignment="1" applyProtection="1">
      <alignment vertical="center"/>
      <protection/>
    </xf>
    <xf numFmtId="10" fontId="0" fillId="0" borderId="20" xfId="98" applyNumberFormat="1" applyFont="1" applyFill="1" applyBorder="1" applyAlignment="1" applyProtection="1">
      <alignment vertical="center"/>
      <protection/>
    </xf>
    <xf numFmtId="164" fontId="48" fillId="0" borderId="27" xfId="0" applyNumberFormat="1" applyFont="1" applyFill="1" applyBorder="1" applyAlignment="1" applyProtection="1">
      <alignment vertical="center"/>
      <protection/>
    </xf>
    <xf numFmtId="164" fontId="48" fillId="0" borderId="20" xfId="0" applyNumberFormat="1" applyFont="1" applyFill="1" applyBorder="1" applyAlignment="1" applyProtection="1">
      <alignment vertical="center"/>
      <protection/>
    </xf>
    <xf numFmtId="164" fontId="48" fillId="0" borderId="24" xfId="0" applyNumberFormat="1" applyFont="1" applyFill="1" applyBorder="1" applyAlignment="1" applyProtection="1">
      <alignment vertical="center"/>
      <protection/>
    </xf>
    <xf numFmtId="10" fontId="48" fillId="0" borderId="20" xfId="98" applyNumberFormat="1" applyFont="1" applyFill="1" applyBorder="1" applyAlignment="1" applyProtection="1">
      <alignment vertical="center"/>
      <protection/>
    </xf>
    <xf numFmtId="9" fontId="0" fillId="0" borderId="24" xfId="0" applyNumberFormat="1" applyFont="1" applyFill="1" applyBorder="1" applyAlignment="1" applyProtection="1">
      <alignment vertical="top"/>
      <protection locked="0"/>
    </xf>
    <xf numFmtId="9" fontId="0" fillId="0" borderId="24" xfId="0" applyNumberFormat="1" applyFont="1" applyFill="1" applyBorder="1" applyAlignment="1" applyProtection="1">
      <alignment vertical="center"/>
      <protection/>
    </xf>
    <xf numFmtId="164" fontId="0" fillId="0" borderId="0" xfId="0" applyNumberFormat="1" applyAlignment="1" applyProtection="1">
      <alignment/>
      <protection/>
    </xf>
    <xf numFmtId="0" fontId="0" fillId="7" borderId="0" xfId="0" applyFont="1" applyFill="1" applyAlignment="1" applyProtection="1">
      <alignment vertical="top" wrapText="1"/>
      <protection/>
    </xf>
    <xf numFmtId="1" fontId="0" fillId="7" borderId="24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/>
      <protection/>
    </xf>
    <xf numFmtId="0" fontId="0" fillId="7" borderId="0" xfId="0" applyFont="1" applyFill="1" applyAlignment="1" applyProtection="1">
      <alignment vertical="top"/>
      <protection/>
    </xf>
    <xf numFmtId="0" fontId="0" fillId="7" borderId="0" xfId="0" applyFont="1" applyFill="1" applyAlignment="1" applyProtection="1">
      <alignment vertical="top"/>
      <protection locked="0"/>
    </xf>
    <xf numFmtId="168" fontId="3" fillId="7" borderId="0" xfId="69" applyNumberFormat="1" applyFont="1" applyFill="1" applyBorder="1" applyAlignment="1" applyProtection="1">
      <alignment/>
      <protection locked="0"/>
    </xf>
    <xf numFmtId="169" fontId="0" fillId="2" borderId="22" xfId="0" applyNumberFormat="1" applyFill="1" applyBorder="1" applyAlignment="1">
      <alignment/>
    </xf>
    <xf numFmtId="0" fontId="3" fillId="7" borderId="0" xfId="0" applyFont="1" applyFill="1" applyBorder="1" applyAlignment="1" applyProtection="1">
      <alignment/>
      <protection locked="0"/>
    </xf>
    <xf numFmtId="164" fontId="0" fillId="0" borderId="24" xfId="0" applyNumberFormat="1" applyFill="1" applyBorder="1" applyAlignment="1" applyProtection="1">
      <alignment vertical="center"/>
      <protection/>
    </xf>
    <xf numFmtId="164" fontId="0" fillId="7" borderId="24" xfId="71" applyNumberFormat="1" applyFont="1" applyFill="1" applyBorder="1" applyAlignment="1" applyProtection="1">
      <alignment vertical="center"/>
      <protection locked="0"/>
    </xf>
    <xf numFmtId="166" fontId="2" fillId="6" borderId="0" xfId="71" applyNumberFormat="1" applyFont="1" applyFill="1" applyAlignment="1">
      <alignment horizontal="right" vertical="top"/>
    </xf>
    <xf numFmtId="167" fontId="0" fillId="7" borderId="24" xfId="73" applyNumberFormat="1" applyFill="1" applyBorder="1" applyAlignment="1" applyProtection="1">
      <alignment vertical="center"/>
      <protection locked="0"/>
    </xf>
    <xf numFmtId="167" fontId="0" fillId="7" borderId="24" xfId="73" applyNumberFormat="1" applyFill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center"/>
      <protection/>
    </xf>
    <xf numFmtId="0" fontId="23" fillId="55" borderId="0" xfId="0" applyFont="1" applyFill="1" applyBorder="1" applyAlignment="1" applyProtection="1">
      <alignment horizontal="left" indent="7"/>
      <protection/>
    </xf>
    <xf numFmtId="0" fontId="3" fillId="0" borderId="24" xfId="0" applyFont="1" applyFill="1" applyBorder="1" applyAlignment="1" applyProtection="1">
      <alignment horizontal="center" wrapText="1"/>
      <protection/>
    </xf>
    <xf numFmtId="0" fontId="0" fillId="0" borderId="22" xfId="0" applyBorder="1" applyAlignment="1">
      <alignment wrapText="1"/>
    </xf>
    <xf numFmtId="0" fontId="3" fillId="0" borderId="20" xfId="0" applyFont="1" applyFill="1" applyBorder="1" applyAlignment="1" applyProtection="1">
      <alignment horizontal="center" wrapText="1"/>
      <protection/>
    </xf>
    <xf numFmtId="0" fontId="0" fillId="0" borderId="23" xfId="0" applyBorder="1" applyAlignment="1">
      <alignment wrapText="1"/>
    </xf>
    <xf numFmtId="0" fontId="3" fillId="0" borderId="37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/>
    </xf>
    <xf numFmtId="0" fontId="4" fillId="7" borderId="0" xfId="0" applyFont="1" applyFill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top" wrapText="1" indent="1"/>
      <protection/>
    </xf>
    <xf numFmtId="0" fontId="3" fillId="13" borderId="0" xfId="0" applyFont="1" applyFill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16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ntarioenergyboard.ca/Applications%20Department/Department%20Applications/Rates/2013%20Electricity%20Rates/$Models/Final%202013%20IRM%20RG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of%20Service%20Rate%20Application\Draft%20Rate%20Order%20and%20Settlement%20Proposal\Rate%20Design\Rate%20Design%20Model%20Change%20LF%20and%20RR%20final%20RCs%20and%20GS%20fix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tefan\AppData\Local\Microsoft\Windows\Temporary%20Internet%20Files\Content.Outlook\6GMJ4PP3\Foregone%20Revenue\Foregone%20Revenue%20Calculation%20Feb%204%20upd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3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2. Summary Sheet"/>
      <sheetName val="13. Final Tariff Schedule"/>
      <sheetName val="14. Bill Impacts"/>
      <sheetName val="lists"/>
    </sheetNames>
    <sheetDataSet>
      <sheetData sheetId="17">
        <row r="1">
          <cell r="AM1" t="str">
            <v>Algoma Power Inc.</v>
          </cell>
        </row>
        <row r="2">
          <cell r="AM2" t="str">
            <v>Atikokan Hydro Inc.</v>
          </cell>
        </row>
        <row r="3">
          <cell r="AM3" t="str">
            <v>Attawapiskat Power Corporation</v>
          </cell>
        </row>
        <row r="4">
          <cell r="AM4" t="str">
            <v>Bluewater Power Distribution Corp.</v>
          </cell>
        </row>
        <row r="5">
          <cell r="AM5" t="str">
            <v>Brant County Power</v>
          </cell>
        </row>
        <row r="6">
          <cell r="AM6" t="str">
            <v>Brantford Power Inc.</v>
          </cell>
        </row>
        <row r="7">
          <cell r="AM7" t="str">
            <v>Burlington Hydro Inc.</v>
          </cell>
        </row>
        <row r="8">
          <cell r="AM8" t="str">
            <v>Cambridge and North Dumfries Hydro</v>
          </cell>
        </row>
        <row r="9">
          <cell r="AM9" t="str">
            <v>Canadian Niagara Power Inc. – Eastern Ontario Power/Fort Erie/Port Colborne</v>
          </cell>
        </row>
        <row r="10">
          <cell r="AM10" t="str">
            <v>Centre Wellington Hydro Ltd.</v>
          </cell>
        </row>
        <row r="11">
          <cell r="AM11" t="str">
            <v>Chapleau Public Utilities Corporation</v>
          </cell>
        </row>
        <row r="12">
          <cell r="AM12" t="str">
            <v>COLLUS Power Corp.</v>
          </cell>
        </row>
        <row r="13">
          <cell r="AM13" t="str">
            <v>Cooperative Hydro Embrun Inc.</v>
          </cell>
        </row>
        <row r="14">
          <cell r="AM14" t="str">
            <v>E.L.K. Energy Inc.</v>
          </cell>
        </row>
        <row r="15">
          <cell r="AM15" t="str">
            <v>Enersource Hydro Mississauga Inc.</v>
          </cell>
        </row>
        <row r="16">
          <cell r="AM16" t="str">
            <v>Entegrus Powerlines Inc.</v>
          </cell>
        </row>
        <row r="17">
          <cell r="AM17" t="str">
            <v>ENWIN Utilities Ltd.</v>
          </cell>
        </row>
        <row r="18">
          <cell r="AM18" t="str">
            <v>Erie Thames Powerlines Corp.</v>
          </cell>
        </row>
        <row r="19">
          <cell r="AM19" t="str">
            <v>Espanola Regional Hydro Distribution Corporation</v>
          </cell>
        </row>
        <row r="20">
          <cell r="AM20" t="str">
            <v>Essex Powerlines Corporation</v>
          </cell>
        </row>
        <row r="21">
          <cell r="AM21" t="str">
            <v>Festival Hydro Inc.</v>
          </cell>
        </row>
        <row r="22">
          <cell r="AM22" t="str">
            <v>Fort Albany Power Corporation</v>
          </cell>
        </row>
        <row r="23">
          <cell r="AM23" t="str">
            <v>Fort Frances Power Corporation</v>
          </cell>
        </row>
        <row r="24">
          <cell r="AM24" t="str">
            <v>Greater Sudbury Hydro Inc.</v>
          </cell>
        </row>
        <row r="25">
          <cell r="AM25" t="str">
            <v>Grimsby Power Inc.</v>
          </cell>
        </row>
        <row r="26">
          <cell r="AM26" t="str">
            <v>Guelph Hydro Electric Systems Inc.</v>
          </cell>
        </row>
        <row r="27">
          <cell r="AM27" t="str">
            <v>Haldimand County Hydro Inc.</v>
          </cell>
        </row>
        <row r="28">
          <cell r="AM28" t="str">
            <v>Halton Hills Hydro Inc.</v>
          </cell>
        </row>
        <row r="29">
          <cell r="AM29" t="str">
            <v>Hearst Power Distribution Co. Ltd.</v>
          </cell>
        </row>
        <row r="30">
          <cell r="AM30" t="str">
            <v>Horizon Utilities Corporation</v>
          </cell>
        </row>
        <row r="31">
          <cell r="AM31" t="str">
            <v>Hydro 2000 Inc.</v>
          </cell>
        </row>
        <row r="32">
          <cell r="AM32" t="str">
            <v>Hydro Hawkesbury Inc.</v>
          </cell>
        </row>
        <row r="33">
          <cell r="AM33" t="str">
            <v>Hydro One Brampton Networks Inc.</v>
          </cell>
        </row>
        <row r="34">
          <cell r="AM34" t="str">
            <v>Hydro One Networks Inc.</v>
          </cell>
        </row>
        <row r="35">
          <cell r="AM35" t="str">
            <v>Hydro One Remote Communities Inc.</v>
          </cell>
        </row>
        <row r="36">
          <cell r="AM36" t="str">
            <v>Hydro Ottawa Limited</v>
          </cell>
        </row>
        <row r="37">
          <cell r="AM37" t="str">
            <v>Innisfil Hydro Dist. Systems Limited</v>
          </cell>
        </row>
        <row r="38">
          <cell r="AM38" t="str">
            <v>Kashechewan Power Corporation</v>
          </cell>
        </row>
        <row r="39">
          <cell r="AM39" t="str">
            <v>Kenora Hydro Electric Corporation Ltd.</v>
          </cell>
        </row>
        <row r="40">
          <cell r="AM40" t="str">
            <v>Kingston Hydro Corporation</v>
          </cell>
        </row>
        <row r="41">
          <cell r="AM41" t="str">
            <v>Kitchener-Wilmot Hydro Inc.</v>
          </cell>
        </row>
        <row r="42">
          <cell r="AM42" t="str">
            <v>Lakefront Utilities Inc.</v>
          </cell>
        </row>
        <row r="43">
          <cell r="AM43" t="str">
            <v>Lakeland Power Distribution Ltd.</v>
          </cell>
        </row>
        <row r="44">
          <cell r="AM44" t="str">
            <v>London Hydro Inc.</v>
          </cell>
        </row>
        <row r="45">
          <cell r="AM45" t="str">
            <v>Midland Power Utility Corporation</v>
          </cell>
        </row>
        <row r="46">
          <cell r="AM46" t="str">
            <v>Milton Hydro Distribution Inc.</v>
          </cell>
        </row>
        <row r="47">
          <cell r="AM47" t="str">
            <v>Newmarket – Tay Power Distribution Ltd.</v>
          </cell>
        </row>
        <row r="48">
          <cell r="AM48" t="str">
            <v>Niagara Peninsula Energy Inc.</v>
          </cell>
        </row>
        <row r="49">
          <cell r="AM49" t="str">
            <v>Niagara-on-the-Lake Hydro Inc.</v>
          </cell>
        </row>
        <row r="50">
          <cell r="AM50" t="str">
            <v>Norfolk Power Distribution Ltd.</v>
          </cell>
        </row>
        <row r="51">
          <cell r="AM51" t="str">
            <v>North Bay Hydro Distribution Limited</v>
          </cell>
        </row>
        <row r="52">
          <cell r="AM52" t="str">
            <v>Northern Ontario Wires Inc.</v>
          </cell>
        </row>
        <row r="53">
          <cell r="AM53" t="str">
            <v>Oakville Hydro Distribution Inc.</v>
          </cell>
        </row>
        <row r="54">
          <cell r="AM54" t="str">
            <v>Orangeville Hydro Limited</v>
          </cell>
        </row>
        <row r="55">
          <cell r="AM55" t="str">
            <v>Orillia Power Distribution Corp.</v>
          </cell>
        </row>
        <row r="56">
          <cell r="AM56" t="str">
            <v>Oshawa PUC Networks Inc.</v>
          </cell>
        </row>
        <row r="57">
          <cell r="AM57" t="str">
            <v>Ottawa River Power Corporation</v>
          </cell>
        </row>
        <row r="58">
          <cell r="AM58" t="str">
            <v>Parry Sound Power Corporation</v>
          </cell>
        </row>
        <row r="59">
          <cell r="AM59" t="str">
            <v>Peterborough Distribution Inc.</v>
          </cell>
        </row>
        <row r="60">
          <cell r="AM60" t="str">
            <v>PowerStream Inc.</v>
          </cell>
        </row>
        <row r="61">
          <cell r="AM61" t="str">
            <v>PUC Distribution Inc.</v>
          </cell>
        </row>
        <row r="62">
          <cell r="AM62" t="str">
            <v>Renfrew Hydro Inc.</v>
          </cell>
        </row>
        <row r="63">
          <cell r="AM63" t="str">
            <v>Rideau St. Lawrence Distribution Inc.</v>
          </cell>
        </row>
        <row r="64">
          <cell r="AM64" t="str">
            <v>St. Thomas Energy Inc.</v>
          </cell>
        </row>
        <row r="65">
          <cell r="AM65" t="str">
            <v>Sioux Lookout Hydro Inc.</v>
          </cell>
        </row>
        <row r="66">
          <cell r="AM66" t="str">
            <v>Thunder Bay Hydro Electricity Distribution</v>
          </cell>
        </row>
        <row r="67">
          <cell r="AM67" t="str">
            <v>Tillsonburg Hydro Inc.</v>
          </cell>
        </row>
        <row r="68">
          <cell r="AM68" t="str">
            <v>Toronto Hydro-Electric System Limited</v>
          </cell>
        </row>
        <row r="69">
          <cell r="AM69" t="str">
            <v>Veridian Connections Inc.</v>
          </cell>
        </row>
        <row r="70">
          <cell r="AM70" t="str">
            <v>Wasaga Distribution Inc.</v>
          </cell>
        </row>
        <row r="71">
          <cell r="AM71" t="str">
            <v>Waterloo North Hydro Inc.</v>
          </cell>
        </row>
        <row r="72">
          <cell r="AM72" t="str">
            <v>Welland Hydro Electric System Corp.</v>
          </cell>
        </row>
        <row r="73">
          <cell r="AM73" t="str">
            <v>Wellington North Power Inc.</v>
          </cell>
        </row>
        <row r="74">
          <cell r="AM74" t="str">
            <v>West Coast Huron Energy Inc.</v>
          </cell>
        </row>
        <row r="75">
          <cell r="AM75" t="str">
            <v>Westario Power Inc.</v>
          </cell>
        </row>
        <row r="76">
          <cell r="AM76" t="str">
            <v>Whitby Hydro Electric Corporation</v>
          </cell>
        </row>
        <row r="77">
          <cell r="AM77" t="str">
            <v>Woodstock Hydro Services Inc.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enue Input"/>
      <sheetName val="Transformer Allowance"/>
      <sheetName val="Forecast Data For2013"/>
      <sheetName val="2012 Existing Rates"/>
      <sheetName val="2013 Test Yr On Existing Rates"/>
      <sheetName val="Cost Allocation Study"/>
      <sheetName val="Rates By Rate Class"/>
      <sheetName val="Allocation Low Voltage Costs"/>
      <sheetName val="Low Voltage Rates"/>
      <sheetName val="LRAM and SSM Rate Rider"/>
      <sheetName val="2013 Rate Rider"/>
      <sheetName val="Distribution Rate Schedule"/>
      <sheetName val="BILL IMPACTS"/>
      <sheetName val="Rate Schedule (Part 1)"/>
      <sheetName val="Rate Schedule (Part 2)"/>
      <sheetName val="Dist. Rev. Reconciliation"/>
      <sheetName val="Revenue Deficiency Analysis"/>
      <sheetName val="Appendix 2-O Table a"/>
      <sheetName val="Appendix 2-O Table b"/>
      <sheetName val="Appendix 2-O Table c"/>
      <sheetName val="Appendix 2-O Table d"/>
      <sheetName val="Other Electriciy Rates"/>
      <sheetName val="Appendix 2-V Resid"/>
      <sheetName val="Appendix 2-V GS&lt;50"/>
      <sheetName val="Appendix 2-V GS&gt;50-999"/>
      <sheetName val="Appendix 2-Q GS&gt;1000-4999 "/>
      <sheetName val="Appendix 2-V Large User"/>
      <sheetName val="Appendix 2-V Streetlighting"/>
      <sheetName val="Appendix 2-V Sentinel"/>
      <sheetName val="Appendix 2-V USL"/>
    </sheetNames>
    <sheetDataSet>
      <sheetData sheetId="11">
        <row r="10">
          <cell r="E10">
            <v>0.0067</v>
          </cell>
        </row>
        <row r="12">
          <cell r="C12">
            <v>225</v>
          </cell>
        </row>
        <row r="15">
          <cell r="B15">
            <v>0.6717</v>
          </cell>
        </row>
        <row r="16">
          <cell r="E16">
            <v>0.0074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5">
          <cell r="H35">
            <v>0.0003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rgb="FFFFFF00"/>
    <pageSetUpPr fitToPage="1"/>
  </sheetPr>
  <dimension ref="A1:T85"/>
  <sheetViews>
    <sheetView showGridLines="0" zoomScalePageLayoutView="0" workbookViewId="0" topLeftCell="B36">
      <selection activeCell="J31" sqref="J31"/>
    </sheetView>
  </sheetViews>
  <sheetFormatPr defaultColWidth="9.140625" defaultRowHeight="12.75"/>
  <cols>
    <col min="1" max="1" width="1.28515625" style="1" customWidth="1"/>
    <col min="2" max="2" width="26.57421875" style="1" customWidth="1"/>
    <col min="3" max="3" width="1.28515625" style="1" customWidth="1"/>
    <col min="4" max="4" width="11.28125" style="1" customWidth="1"/>
    <col min="5" max="5" width="1.28515625" style="1" customWidth="1"/>
    <col min="6" max="6" width="12.28125" style="1" customWidth="1"/>
    <col min="7" max="7" width="8.57421875" style="1" customWidth="1"/>
    <col min="8" max="8" width="9.7109375" style="1" customWidth="1"/>
    <col min="9" max="9" width="2.8515625" style="1" customWidth="1"/>
    <col min="10" max="10" width="12.140625" style="1" customWidth="1"/>
    <col min="11" max="11" width="8.57421875" style="1" customWidth="1"/>
    <col min="12" max="12" width="11.00390625" style="1" customWidth="1"/>
    <col min="13" max="13" width="2.8515625" style="1" customWidth="1"/>
    <col min="14" max="14" width="12.7109375" style="1" bestFit="1" customWidth="1"/>
    <col min="15" max="15" width="10.8515625" style="1" bestFit="1" customWidth="1"/>
    <col min="16" max="16" width="3.8515625" style="1" customWidth="1"/>
    <col min="17" max="20" width="9.140625" style="1" customWidth="1"/>
    <col min="21" max="16384" width="9.140625" style="1" customWidth="1"/>
  </cols>
  <sheetData>
    <row r="1" spans="1:20" s="22" customFormat="1" ht="15" customHeight="1" hidden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N1" s="3" t="s">
        <v>41</v>
      </c>
      <c r="O1" s="32"/>
      <c r="P1"/>
      <c r="T1" s="22">
        <v>2</v>
      </c>
    </row>
    <row r="2" spans="1:16" s="22" customFormat="1" ht="15" customHeight="1" hidden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N2" s="3" t="s">
        <v>42</v>
      </c>
      <c r="O2" s="33"/>
      <c r="P2"/>
    </row>
    <row r="3" spans="1:16" s="22" customFormat="1" ht="15" customHeight="1" hidden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N3" s="3" t="s">
        <v>43</v>
      </c>
      <c r="O3" s="33"/>
      <c r="P3"/>
    </row>
    <row r="4" spans="1:16" s="22" customFormat="1" ht="15" customHeight="1" hidden="1">
      <c r="A4" s="25"/>
      <c r="B4" s="25"/>
      <c r="C4" s="25"/>
      <c r="D4" s="25"/>
      <c r="E4" s="25"/>
      <c r="F4" s="25"/>
      <c r="G4" s="25"/>
      <c r="H4" s="25"/>
      <c r="I4" s="23"/>
      <c r="J4" s="23"/>
      <c r="K4" s="23"/>
      <c r="N4" s="3" t="s">
        <v>44</v>
      </c>
      <c r="O4" s="33"/>
      <c r="P4"/>
    </row>
    <row r="5" spans="3:16" s="22" customFormat="1" ht="15" customHeight="1" hidden="1">
      <c r="C5" s="24"/>
      <c r="D5" s="24"/>
      <c r="E5" s="24"/>
      <c r="N5" s="3" t="s">
        <v>45</v>
      </c>
      <c r="O5" s="34"/>
      <c r="P5"/>
    </row>
    <row r="6" spans="14:16" s="22" customFormat="1" ht="9" customHeight="1" hidden="1">
      <c r="N6" s="3"/>
      <c r="O6" s="32"/>
      <c r="P6"/>
    </row>
    <row r="7" spans="14:16" s="22" customFormat="1" ht="12.75" hidden="1">
      <c r="N7" s="3" t="s">
        <v>46</v>
      </c>
      <c r="O7" s="34"/>
      <c r="P7"/>
    </row>
    <row r="8" spans="14:16" s="22" customFormat="1" ht="15" customHeight="1" hidden="1">
      <c r="N8" s="1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151" t="s">
        <v>48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/>
    </row>
    <row r="11" spans="2:16" ht="18.75" customHeight="1">
      <c r="B11" s="151" t="s">
        <v>26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28" t="s">
        <v>25</v>
      </c>
      <c r="D14" s="160" t="s">
        <v>29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</row>
    <row r="15" spans="2:15" ht="7.5" customHeight="1">
      <c r="B15" s="140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2:7" ht="12.75">
      <c r="B16" s="48"/>
      <c r="D16" s="2" t="s">
        <v>0</v>
      </c>
      <c r="E16" s="2"/>
      <c r="F16" s="35">
        <v>800</v>
      </c>
      <c r="G16" s="2" t="s">
        <v>1</v>
      </c>
    </row>
    <row r="17" ht="10.5" customHeight="1">
      <c r="B17" s="48"/>
    </row>
    <row r="18" spans="2:15" ht="12.75">
      <c r="B18" s="48"/>
      <c r="D18" s="4"/>
      <c r="E18" s="4"/>
      <c r="F18" s="157" t="s">
        <v>2</v>
      </c>
      <c r="G18" s="158"/>
      <c r="H18" s="159"/>
      <c r="J18" s="157" t="s">
        <v>3</v>
      </c>
      <c r="K18" s="158"/>
      <c r="L18" s="159"/>
      <c r="N18" s="157" t="s">
        <v>4</v>
      </c>
      <c r="O18" s="159"/>
    </row>
    <row r="19" spans="2:15" ht="12.75" customHeight="1">
      <c r="B19" s="48"/>
      <c r="D19" s="163" t="s">
        <v>5</v>
      </c>
      <c r="E19" s="5"/>
      <c r="F19" s="6" t="s">
        <v>6</v>
      </c>
      <c r="G19" s="6" t="s">
        <v>7</v>
      </c>
      <c r="H19" s="7" t="s">
        <v>8</v>
      </c>
      <c r="J19" s="6" t="s">
        <v>6</v>
      </c>
      <c r="K19" s="8" t="s">
        <v>7</v>
      </c>
      <c r="L19" s="7" t="s">
        <v>8</v>
      </c>
      <c r="N19" s="153" t="s">
        <v>9</v>
      </c>
      <c r="O19" s="155" t="s">
        <v>10</v>
      </c>
    </row>
    <row r="20" spans="2:15" ht="12.75">
      <c r="B20" s="48"/>
      <c r="D20" s="164"/>
      <c r="E20" s="5"/>
      <c r="F20" s="9" t="s">
        <v>47</v>
      </c>
      <c r="G20" s="9"/>
      <c r="H20" s="10" t="s">
        <v>47</v>
      </c>
      <c r="J20" s="9" t="s">
        <v>47</v>
      </c>
      <c r="K20" s="10"/>
      <c r="L20" s="10" t="s">
        <v>47</v>
      </c>
      <c r="N20" s="154"/>
      <c r="O20" s="156"/>
    </row>
    <row r="21" spans="2:15" ht="12.75">
      <c r="B21" s="11" t="s">
        <v>11</v>
      </c>
      <c r="C21" s="11"/>
      <c r="D21" s="41"/>
      <c r="E21" s="12"/>
      <c r="F21" s="37">
        <v>11.46</v>
      </c>
      <c r="G21" s="17">
        <v>1</v>
      </c>
      <c r="H21" s="29">
        <f>G21*F21</f>
        <v>11.46</v>
      </c>
      <c r="I21" s="15"/>
      <c r="J21" s="38">
        <v>11.83</v>
      </c>
      <c r="K21" s="18">
        <v>1</v>
      </c>
      <c r="L21" s="29">
        <f>K21*J21</f>
        <v>11.83</v>
      </c>
      <c r="M21" s="15"/>
      <c r="N21" s="19">
        <f>L21-H21</f>
        <v>0.3699999999999992</v>
      </c>
      <c r="O21" s="30">
        <f>IF((H21)=0,"",(N21/H21))</f>
        <v>0.03228621291448509</v>
      </c>
    </row>
    <row r="22" spans="2:15" ht="12.75">
      <c r="B22" s="11" t="s">
        <v>12</v>
      </c>
      <c r="C22" s="11"/>
      <c r="D22" s="41"/>
      <c r="E22" s="12"/>
      <c r="F22" s="37"/>
      <c r="G22" s="17">
        <v>1</v>
      </c>
      <c r="H22" s="29">
        <f aca="true" t="shared" si="0" ref="H22:H36">G22*F22</f>
        <v>0</v>
      </c>
      <c r="I22" s="15"/>
      <c r="J22" s="38"/>
      <c r="K22" s="18">
        <v>1</v>
      </c>
      <c r="L22" s="29">
        <f>K22*J22</f>
        <v>0</v>
      </c>
      <c r="M22" s="15"/>
      <c r="N22" s="19">
        <f>L22-H22</f>
        <v>0</v>
      </c>
      <c r="O22" s="30">
        <f>IF((H22)=0,"",(N22/H22))</f>
      </c>
    </row>
    <row r="23" spans="2:15" ht="12.75">
      <c r="B23" s="141" t="s">
        <v>64</v>
      </c>
      <c r="C23" s="11"/>
      <c r="D23" s="41"/>
      <c r="E23" s="12"/>
      <c r="F23" s="37"/>
      <c r="G23" s="17">
        <v>1</v>
      </c>
      <c r="H23" s="29">
        <f t="shared" si="0"/>
        <v>0</v>
      </c>
      <c r="I23" s="15"/>
      <c r="J23" s="38">
        <v>-0.48</v>
      </c>
      <c r="K23" s="18">
        <v>1</v>
      </c>
      <c r="L23" s="29">
        <f aca="true" t="shared" si="1" ref="L23:L36">K23*J23</f>
        <v>-0.48</v>
      </c>
      <c r="M23" s="15"/>
      <c r="N23" s="19">
        <f aca="true" t="shared" si="2" ref="N23:N37">L23-H23</f>
        <v>-0.48</v>
      </c>
      <c r="O23" s="30">
        <f aca="true" t="shared" si="3" ref="O23:O37">IF((H23)=0,"",(N23/H23))</f>
      </c>
    </row>
    <row r="24" spans="2:15" ht="12.75">
      <c r="B24" s="141" t="s">
        <v>65</v>
      </c>
      <c r="C24" s="11"/>
      <c r="D24" s="41"/>
      <c r="E24" s="12"/>
      <c r="F24" s="37"/>
      <c r="G24" s="17">
        <v>1</v>
      </c>
      <c r="H24" s="29">
        <f t="shared" si="0"/>
        <v>0</v>
      </c>
      <c r="I24" s="15"/>
      <c r="J24" s="38">
        <v>0.788</v>
      </c>
      <c r="K24" s="18">
        <v>1</v>
      </c>
      <c r="L24" s="29">
        <f t="shared" si="1"/>
        <v>0.788</v>
      </c>
      <c r="M24" s="15"/>
      <c r="N24" s="19">
        <f t="shared" si="2"/>
        <v>0.788</v>
      </c>
      <c r="O24" s="30">
        <f t="shared" si="3"/>
      </c>
    </row>
    <row r="25" spans="2:15" ht="12.75">
      <c r="B25" s="141" t="s">
        <v>66</v>
      </c>
      <c r="C25" s="11"/>
      <c r="D25" s="41"/>
      <c r="E25" s="12"/>
      <c r="F25" s="37"/>
      <c r="G25" s="17">
        <v>1</v>
      </c>
      <c r="H25" s="29">
        <f t="shared" si="0"/>
        <v>0</v>
      </c>
      <c r="I25" s="15"/>
      <c r="J25" s="38">
        <v>1.47</v>
      </c>
      <c r="K25" s="18">
        <v>1</v>
      </c>
      <c r="L25" s="29">
        <f t="shared" si="1"/>
        <v>1.47</v>
      </c>
      <c r="M25" s="15"/>
      <c r="N25" s="19">
        <f t="shared" si="2"/>
        <v>1.47</v>
      </c>
      <c r="O25" s="30">
        <f t="shared" si="3"/>
      </c>
    </row>
    <row r="26" spans="2:15" ht="12.75">
      <c r="B26" s="39"/>
      <c r="C26" s="11"/>
      <c r="D26" s="41"/>
      <c r="E26" s="12"/>
      <c r="F26" s="37"/>
      <c r="G26" s="17">
        <v>1</v>
      </c>
      <c r="H26" s="29">
        <f t="shared" si="0"/>
        <v>0</v>
      </c>
      <c r="I26" s="15"/>
      <c r="J26" s="38"/>
      <c r="K26" s="18">
        <v>1</v>
      </c>
      <c r="L26" s="29">
        <f t="shared" si="1"/>
        <v>0</v>
      </c>
      <c r="M26" s="15"/>
      <c r="N26" s="19">
        <f t="shared" si="2"/>
        <v>0</v>
      </c>
      <c r="O26" s="30">
        <f t="shared" si="3"/>
      </c>
    </row>
    <row r="27" spans="2:15" ht="12.75">
      <c r="B27" s="11" t="s">
        <v>13</v>
      </c>
      <c r="C27" s="11"/>
      <c r="D27" s="41"/>
      <c r="E27" s="12"/>
      <c r="F27" s="37">
        <v>0.0138</v>
      </c>
      <c r="G27" s="17">
        <f>$F$16</f>
        <v>800</v>
      </c>
      <c r="H27" s="29">
        <f t="shared" si="0"/>
        <v>11.04</v>
      </c>
      <c r="I27" s="15"/>
      <c r="J27" s="38">
        <v>0.0142</v>
      </c>
      <c r="K27" s="17">
        <f>$F$16</f>
        <v>800</v>
      </c>
      <c r="L27" s="29">
        <f t="shared" si="1"/>
        <v>11.360000000000001</v>
      </c>
      <c r="M27" s="15"/>
      <c r="N27" s="19">
        <f t="shared" si="2"/>
        <v>0.32000000000000206</v>
      </c>
      <c r="O27" s="30">
        <f t="shared" si="3"/>
        <v>0.028985507246377</v>
      </c>
    </row>
    <row r="28" spans="2:15" ht="12.75">
      <c r="B28" s="11"/>
      <c r="C28" s="11"/>
      <c r="D28" s="41"/>
      <c r="E28" s="12"/>
      <c r="F28" s="37"/>
      <c r="G28" s="17">
        <v>1</v>
      </c>
      <c r="H28" s="29">
        <f t="shared" si="0"/>
        <v>0</v>
      </c>
      <c r="I28" s="15"/>
      <c r="J28" s="38"/>
      <c r="K28" s="17">
        <v>1</v>
      </c>
      <c r="L28" s="29">
        <f t="shared" si="1"/>
        <v>0</v>
      </c>
      <c r="M28" s="15"/>
      <c r="N28" s="19">
        <f t="shared" si="2"/>
        <v>0</v>
      </c>
      <c r="O28" s="30">
        <f t="shared" si="3"/>
      </c>
    </row>
    <row r="29" spans="2:15" ht="12.75">
      <c r="B29" s="11" t="s">
        <v>15</v>
      </c>
      <c r="C29" s="11"/>
      <c r="D29" s="41"/>
      <c r="E29" s="12"/>
      <c r="F29" s="37">
        <v>0.0013</v>
      </c>
      <c r="G29" s="17">
        <f>$F$16</f>
        <v>800</v>
      </c>
      <c r="H29" s="29">
        <f t="shared" si="0"/>
        <v>1.04</v>
      </c>
      <c r="I29" s="15"/>
      <c r="J29" s="38">
        <v>0.0003</v>
      </c>
      <c r="K29" s="17">
        <f aca="true" t="shared" si="4" ref="K29:K43">$F$16</f>
        <v>800</v>
      </c>
      <c r="L29" s="29">
        <f t="shared" si="1"/>
        <v>0.24</v>
      </c>
      <c r="M29" s="15"/>
      <c r="N29" s="19">
        <f t="shared" si="2"/>
        <v>-0.8</v>
      </c>
      <c r="O29" s="30">
        <f t="shared" si="3"/>
        <v>-0.7692307692307693</v>
      </c>
    </row>
    <row r="30" spans="2:15" ht="12.75">
      <c r="B30" s="142" t="s">
        <v>67</v>
      </c>
      <c r="C30" s="11"/>
      <c r="D30" s="41"/>
      <c r="E30" s="12"/>
      <c r="F30" s="37">
        <v>-0.0005</v>
      </c>
      <c r="G30" s="17">
        <f aca="true" t="shared" si="5" ref="G30:G36">$F$16</f>
        <v>800</v>
      </c>
      <c r="H30" s="29">
        <f t="shared" si="0"/>
        <v>-0.4</v>
      </c>
      <c r="I30" s="15"/>
      <c r="J30" s="38"/>
      <c r="K30" s="17">
        <f t="shared" si="4"/>
        <v>800</v>
      </c>
      <c r="L30" s="29">
        <f t="shared" si="1"/>
        <v>0</v>
      </c>
      <c r="M30" s="15"/>
      <c r="N30" s="19">
        <f t="shared" si="2"/>
        <v>0.4</v>
      </c>
      <c r="O30" s="30">
        <f>IF((H30)=0,"",(N30/H30))</f>
        <v>-1</v>
      </c>
    </row>
    <row r="31" spans="2:15" ht="12.75">
      <c r="B31" s="142" t="s">
        <v>88</v>
      </c>
      <c r="C31" s="11"/>
      <c r="D31" s="41"/>
      <c r="E31" s="12"/>
      <c r="F31" s="37"/>
      <c r="G31" s="17">
        <f t="shared" si="5"/>
        <v>800</v>
      </c>
      <c r="H31" s="29">
        <f t="shared" si="0"/>
        <v>0</v>
      </c>
      <c r="I31" s="15"/>
      <c r="J31" s="38">
        <v>0.0002</v>
      </c>
      <c r="K31" s="17">
        <f t="shared" si="4"/>
        <v>800</v>
      </c>
      <c r="L31" s="29">
        <f t="shared" si="1"/>
        <v>0.16</v>
      </c>
      <c r="M31" s="15"/>
      <c r="N31" s="19">
        <f t="shared" si="2"/>
        <v>0.16</v>
      </c>
      <c r="O31" s="30">
        <f t="shared" si="3"/>
      </c>
    </row>
    <row r="32" spans="2:15" ht="12.75">
      <c r="B32" s="36"/>
      <c r="C32" s="11"/>
      <c r="D32" s="41"/>
      <c r="E32" s="12"/>
      <c r="F32" s="37"/>
      <c r="G32" s="17">
        <f t="shared" si="5"/>
        <v>800</v>
      </c>
      <c r="H32" s="29">
        <f t="shared" si="0"/>
        <v>0</v>
      </c>
      <c r="I32" s="15"/>
      <c r="J32" s="38"/>
      <c r="K32" s="17">
        <f t="shared" si="4"/>
        <v>800</v>
      </c>
      <c r="L32" s="29">
        <f t="shared" si="1"/>
        <v>0</v>
      </c>
      <c r="M32" s="15"/>
      <c r="N32" s="19">
        <f t="shared" si="2"/>
        <v>0</v>
      </c>
      <c r="O32" s="30">
        <f t="shared" si="3"/>
      </c>
    </row>
    <row r="33" spans="2:15" ht="12.75">
      <c r="B33" s="36"/>
      <c r="C33" s="11"/>
      <c r="D33" s="41"/>
      <c r="E33" s="12"/>
      <c r="F33" s="37"/>
      <c r="G33" s="17">
        <f t="shared" si="5"/>
        <v>800</v>
      </c>
      <c r="H33" s="29">
        <f t="shared" si="0"/>
        <v>0</v>
      </c>
      <c r="I33" s="15"/>
      <c r="J33" s="38"/>
      <c r="K33" s="17">
        <f t="shared" si="4"/>
        <v>800</v>
      </c>
      <c r="L33" s="29">
        <f t="shared" si="1"/>
        <v>0</v>
      </c>
      <c r="M33" s="15"/>
      <c r="N33" s="19">
        <f t="shared" si="2"/>
        <v>0</v>
      </c>
      <c r="O33" s="30">
        <f t="shared" si="3"/>
      </c>
    </row>
    <row r="34" spans="2:15" ht="12.75">
      <c r="B34" s="36"/>
      <c r="C34" s="11"/>
      <c r="D34" s="41"/>
      <c r="E34" s="12"/>
      <c r="F34" s="37"/>
      <c r="G34" s="17">
        <f t="shared" si="5"/>
        <v>800</v>
      </c>
      <c r="H34" s="29">
        <f t="shared" si="0"/>
        <v>0</v>
      </c>
      <c r="I34" s="15"/>
      <c r="J34" s="38"/>
      <c r="K34" s="17">
        <f t="shared" si="4"/>
        <v>800</v>
      </c>
      <c r="L34" s="29">
        <f t="shared" si="1"/>
        <v>0</v>
      </c>
      <c r="M34" s="15"/>
      <c r="N34" s="19">
        <f t="shared" si="2"/>
        <v>0</v>
      </c>
      <c r="O34" s="30">
        <f t="shared" si="3"/>
      </c>
    </row>
    <row r="35" spans="2:15" ht="12.75">
      <c r="B35" s="36"/>
      <c r="C35" s="11"/>
      <c r="D35" s="41"/>
      <c r="E35" s="12"/>
      <c r="F35" s="37"/>
      <c r="G35" s="17">
        <f t="shared" si="5"/>
        <v>800</v>
      </c>
      <c r="H35" s="29">
        <f t="shared" si="0"/>
        <v>0</v>
      </c>
      <c r="I35" s="15"/>
      <c r="J35" s="38"/>
      <c r="K35" s="17">
        <f t="shared" si="4"/>
        <v>800</v>
      </c>
      <c r="L35" s="29">
        <f t="shared" si="1"/>
        <v>0</v>
      </c>
      <c r="M35" s="15"/>
      <c r="N35" s="19">
        <f t="shared" si="2"/>
        <v>0</v>
      </c>
      <c r="O35" s="30">
        <f t="shared" si="3"/>
      </c>
    </row>
    <row r="36" spans="2:15" ht="12.75">
      <c r="B36" s="36"/>
      <c r="C36" s="11"/>
      <c r="D36" s="41"/>
      <c r="E36" s="12"/>
      <c r="F36" s="37"/>
      <c r="G36" s="17">
        <f t="shared" si="5"/>
        <v>800</v>
      </c>
      <c r="H36" s="29">
        <f t="shared" si="0"/>
        <v>0</v>
      </c>
      <c r="I36" s="15"/>
      <c r="J36" s="38"/>
      <c r="K36" s="17">
        <f t="shared" si="4"/>
        <v>800</v>
      </c>
      <c r="L36" s="29">
        <f t="shared" si="1"/>
        <v>0</v>
      </c>
      <c r="M36" s="15"/>
      <c r="N36" s="19">
        <f t="shared" si="2"/>
        <v>0</v>
      </c>
      <c r="O36" s="30">
        <f t="shared" si="3"/>
      </c>
    </row>
    <row r="37" spans="2:15" s="14" customFormat="1" ht="12.75">
      <c r="B37" s="119" t="s">
        <v>49</v>
      </c>
      <c r="C37" s="118"/>
      <c r="D37" s="120"/>
      <c r="E37" s="118"/>
      <c r="F37" s="102"/>
      <c r="G37" s="103"/>
      <c r="H37" s="104">
        <f>SUM(H21:H36)</f>
        <v>23.14</v>
      </c>
      <c r="I37" s="100"/>
      <c r="J37" s="105"/>
      <c r="K37" s="106"/>
      <c r="L37" s="104">
        <f>SUM(L21:L36)</f>
        <v>25.368000000000002</v>
      </c>
      <c r="M37" s="100"/>
      <c r="N37" s="107">
        <f t="shared" si="2"/>
        <v>2.2280000000000015</v>
      </c>
      <c r="O37" s="108">
        <f t="shared" si="3"/>
        <v>0.09628349178910983</v>
      </c>
    </row>
    <row r="38" spans="2:15" ht="25.5">
      <c r="B38" s="138" t="s">
        <v>16</v>
      </c>
      <c r="C38" s="11"/>
      <c r="D38" s="41"/>
      <c r="E38" s="12"/>
      <c r="F38" s="37">
        <v>-0.007</v>
      </c>
      <c r="G38" s="17">
        <f>$F$16</f>
        <v>800</v>
      </c>
      <c r="H38" s="29">
        <f>G38*F38</f>
        <v>-5.6000000000000005</v>
      </c>
      <c r="I38" s="15"/>
      <c r="J38" s="38">
        <v>-0.005</v>
      </c>
      <c r="K38" s="17">
        <f>$F$16</f>
        <v>800</v>
      </c>
      <c r="L38" s="29">
        <f aca="true" t="shared" si="6" ref="L38:L43">K38*J38</f>
        <v>-4</v>
      </c>
      <c r="M38" s="15"/>
      <c r="N38" s="19">
        <f aca="true" t="shared" si="7" ref="N38:N43">L38-H38</f>
        <v>1.6000000000000005</v>
      </c>
      <c r="O38" s="30">
        <f>IF((H38)=0,"",(N38/H38))</f>
        <v>-0.2857142857142858</v>
      </c>
    </row>
    <row r="39" spans="2:15" ht="25.5">
      <c r="B39" s="138" t="s">
        <v>68</v>
      </c>
      <c r="C39" s="11"/>
      <c r="D39" s="41"/>
      <c r="E39" s="12"/>
      <c r="F39" s="37"/>
      <c r="G39" s="17">
        <f>$F$16</f>
        <v>800</v>
      </c>
      <c r="H39" s="29">
        <f>G39*F39</f>
        <v>0</v>
      </c>
      <c r="I39" s="44"/>
      <c r="J39" s="37"/>
      <c r="K39" s="17">
        <f>$F$16</f>
        <v>800</v>
      </c>
      <c r="L39" s="29">
        <f t="shared" si="6"/>
        <v>0</v>
      </c>
      <c r="M39" s="45"/>
      <c r="N39" s="19">
        <f t="shared" si="7"/>
        <v>0</v>
      </c>
      <c r="O39" s="30">
        <f>IF((H39)=0,"",(N39/H39))</f>
      </c>
    </row>
    <row r="40" spans="2:15" ht="12.75">
      <c r="B40" s="138"/>
      <c r="C40" s="11"/>
      <c r="D40" s="41"/>
      <c r="E40" s="12"/>
      <c r="F40" s="37"/>
      <c r="G40" s="17">
        <f>$F$16</f>
        <v>800</v>
      </c>
      <c r="H40" s="29">
        <f>G40*F40</f>
        <v>0</v>
      </c>
      <c r="I40" s="44"/>
      <c r="J40" s="38"/>
      <c r="K40" s="17">
        <f>$F$16</f>
        <v>800</v>
      </c>
      <c r="L40" s="29">
        <f t="shared" si="6"/>
        <v>0</v>
      </c>
      <c r="M40" s="45"/>
      <c r="N40" s="19">
        <f t="shared" si="7"/>
        <v>0</v>
      </c>
      <c r="O40" s="30">
        <f>IF((H40)=0,"",(N40/H40))</f>
      </c>
    </row>
    <row r="41" spans="2:15" ht="12.75">
      <c r="B41" s="138"/>
      <c r="C41" s="11"/>
      <c r="D41" s="41"/>
      <c r="E41" s="12"/>
      <c r="F41" s="37"/>
      <c r="G41" s="17">
        <f>$F$16</f>
        <v>800</v>
      </c>
      <c r="H41" s="29">
        <f>G41*F41</f>
        <v>0</v>
      </c>
      <c r="I41" s="44"/>
      <c r="J41" s="38"/>
      <c r="K41" s="17">
        <f>$F$16</f>
        <v>800</v>
      </c>
      <c r="L41" s="29">
        <f t="shared" si="6"/>
        <v>0</v>
      </c>
      <c r="M41" s="45"/>
      <c r="N41" s="19">
        <f t="shared" si="7"/>
        <v>0</v>
      </c>
      <c r="O41" s="30">
        <f>IF((H41)=0,"",(N41/H41))</f>
      </c>
    </row>
    <row r="42" spans="2:15" ht="12.75">
      <c r="B42" s="43" t="s">
        <v>63</v>
      </c>
      <c r="C42" s="11"/>
      <c r="D42" s="41"/>
      <c r="E42" s="12"/>
      <c r="F42" s="37"/>
      <c r="G42" s="17">
        <f>$F$16</f>
        <v>800</v>
      </c>
      <c r="H42" s="29">
        <f>G42*F42</f>
        <v>0</v>
      </c>
      <c r="I42" s="15"/>
      <c r="J42" s="38"/>
      <c r="K42" s="17">
        <f>$F$16</f>
        <v>800</v>
      </c>
      <c r="L42" s="29">
        <f t="shared" si="6"/>
        <v>0</v>
      </c>
      <c r="M42" s="15"/>
      <c r="N42" s="19">
        <f t="shared" si="7"/>
        <v>0</v>
      </c>
      <c r="O42" s="30">
        <f>IF((H42)=0,"",(N42/H42))</f>
      </c>
    </row>
    <row r="43" spans="2:15" ht="12.75">
      <c r="B43" s="43" t="s">
        <v>52</v>
      </c>
      <c r="C43" s="11"/>
      <c r="D43" s="41"/>
      <c r="E43" s="12"/>
      <c r="F43" s="97"/>
      <c r="G43" s="98"/>
      <c r="H43" s="99"/>
      <c r="I43" s="15"/>
      <c r="J43" s="38"/>
      <c r="K43" s="17">
        <f t="shared" si="4"/>
        <v>800</v>
      </c>
      <c r="L43" s="29">
        <f t="shared" si="6"/>
        <v>0</v>
      </c>
      <c r="M43" s="15"/>
      <c r="N43" s="19">
        <f t="shared" si="7"/>
        <v>0</v>
      </c>
      <c r="O43" s="30"/>
    </row>
    <row r="44" spans="2:15" ht="38.25">
      <c r="B44" s="116" t="s">
        <v>50</v>
      </c>
      <c r="C44" s="117"/>
      <c r="D44" s="117"/>
      <c r="E44" s="117"/>
      <c r="F44" s="112"/>
      <c r="G44" s="109"/>
      <c r="H44" s="111">
        <f>SUM(H38:H42)+H37</f>
        <v>17.54</v>
      </c>
      <c r="I44" s="100"/>
      <c r="J44" s="109"/>
      <c r="K44" s="110"/>
      <c r="L44" s="111">
        <f>SUM(L38:L42)+L37</f>
        <v>21.368000000000002</v>
      </c>
      <c r="M44" s="100"/>
      <c r="N44" s="107">
        <f aca="true" t="shared" si="8" ref="N44:N68">L44-H44</f>
        <v>3.828000000000003</v>
      </c>
      <c r="O44" s="108">
        <f aca="true" t="shared" si="9" ref="O44:O68">IF((H44)=0,"",(N44/H44))</f>
        <v>0.21824401368301044</v>
      </c>
    </row>
    <row r="45" spans="2:15" ht="12.75">
      <c r="B45" s="15" t="s">
        <v>17</v>
      </c>
      <c r="C45" s="15"/>
      <c r="D45" s="42"/>
      <c r="E45" s="16"/>
      <c r="F45" s="38">
        <v>0.008</v>
      </c>
      <c r="G45" s="122">
        <f>F16*(1+F71)</f>
        <v>833.6</v>
      </c>
      <c r="H45" s="29">
        <f>G45*F45</f>
        <v>6.6688</v>
      </c>
      <c r="I45" s="15"/>
      <c r="J45" s="38">
        <v>0.0075</v>
      </c>
      <c r="K45" s="123">
        <f>F16*(1+J71)</f>
        <v>827.92</v>
      </c>
      <c r="L45" s="29">
        <f>K45*J45</f>
        <v>6.2094</v>
      </c>
      <c r="M45" s="15"/>
      <c r="N45" s="19">
        <f t="shared" si="8"/>
        <v>-0.4594000000000005</v>
      </c>
      <c r="O45" s="30">
        <f t="shared" si="9"/>
        <v>-0.06888795585412676</v>
      </c>
    </row>
    <row r="46" spans="2:15" ht="25.5">
      <c r="B46" s="20" t="s">
        <v>18</v>
      </c>
      <c r="C46" s="15"/>
      <c r="D46" s="42"/>
      <c r="E46" s="16"/>
      <c r="F46" s="38">
        <v>0.0055</v>
      </c>
      <c r="G46" s="122">
        <f>G45</f>
        <v>833.6</v>
      </c>
      <c r="H46" s="29">
        <f>G46*F46</f>
        <v>4.5847999999999995</v>
      </c>
      <c r="I46" s="15"/>
      <c r="J46" s="38">
        <v>0.0053</v>
      </c>
      <c r="K46" s="123">
        <f>K45</f>
        <v>827.92</v>
      </c>
      <c r="L46" s="29">
        <f>K46*J46</f>
        <v>4.387976</v>
      </c>
      <c r="M46" s="15"/>
      <c r="N46" s="19">
        <f t="shared" si="8"/>
        <v>-0.19682399999999944</v>
      </c>
      <c r="O46" s="30">
        <f t="shared" si="9"/>
        <v>-0.04292968068399919</v>
      </c>
    </row>
    <row r="47" spans="2:15" ht="25.5">
      <c r="B47" s="116" t="s">
        <v>51</v>
      </c>
      <c r="C47" s="118"/>
      <c r="D47" s="118"/>
      <c r="E47" s="118"/>
      <c r="F47" s="113"/>
      <c r="G47" s="109"/>
      <c r="H47" s="111">
        <f>SUM(H44:H46)</f>
        <v>28.793599999999998</v>
      </c>
      <c r="I47" s="101"/>
      <c r="J47" s="114"/>
      <c r="K47" s="115"/>
      <c r="L47" s="111">
        <f>SUM(L44:L46)</f>
        <v>31.965376</v>
      </c>
      <c r="M47" s="101"/>
      <c r="N47" s="107">
        <f t="shared" si="8"/>
        <v>3.1717760000000013</v>
      </c>
      <c r="O47" s="108">
        <f t="shared" si="9"/>
        <v>0.1101555901311403</v>
      </c>
    </row>
    <row r="48" spans="2:15" ht="25.5">
      <c r="B48" s="13" t="s">
        <v>19</v>
      </c>
      <c r="C48" s="11"/>
      <c r="D48" s="41"/>
      <c r="E48" s="12"/>
      <c r="F48" s="149">
        <v>0.0044</v>
      </c>
      <c r="G48" s="122">
        <f>G46</f>
        <v>833.6</v>
      </c>
      <c r="H48" s="46">
        <f aca="true" t="shared" si="10" ref="H48:H56">G48*F48</f>
        <v>3.6678400000000004</v>
      </c>
      <c r="I48" s="15"/>
      <c r="J48" s="149">
        <v>0.0044</v>
      </c>
      <c r="K48" s="123">
        <f>K46</f>
        <v>827.92</v>
      </c>
      <c r="L48" s="46">
        <f aca="true" t="shared" si="11" ref="L48:L56">K48*J48</f>
        <v>3.642848</v>
      </c>
      <c r="M48" s="15"/>
      <c r="N48" s="19">
        <f t="shared" si="8"/>
        <v>-0.02499200000000057</v>
      </c>
      <c r="O48" s="47">
        <f t="shared" si="9"/>
        <v>-0.006813819577735279</v>
      </c>
    </row>
    <row r="49" spans="2:15" ht="25.5">
      <c r="B49" s="13" t="s">
        <v>20</v>
      </c>
      <c r="C49" s="11"/>
      <c r="D49" s="41"/>
      <c r="E49" s="12"/>
      <c r="F49" s="149">
        <v>0.0012</v>
      </c>
      <c r="G49" s="122">
        <f>G46</f>
        <v>833.6</v>
      </c>
      <c r="H49" s="46">
        <f t="shared" si="10"/>
        <v>1.0003199999999999</v>
      </c>
      <c r="I49" s="15"/>
      <c r="J49" s="149">
        <v>0.0012</v>
      </c>
      <c r="K49" s="123">
        <f>K46</f>
        <v>827.92</v>
      </c>
      <c r="L49" s="46">
        <f t="shared" si="11"/>
        <v>0.9935039999999998</v>
      </c>
      <c r="M49" s="15"/>
      <c r="N49" s="19">
        <f t="shared" si="8"/>
        <v>-0.006816000000000044</v>
      </c>
      <c r="O49" s="47">
        <f t="shared" si="9"/>
        <v>-0.00681381957773517</v>
      </c>
    </row>
    <row r="50" spans="2:15" ht="12.75">
      <c r="B50" s="11" t="s">
        <v>21</v>
      </c>
      <c r="C50" s="11"/>
      <c r="D50" s="41"/>
      <c r="E50" s="12"/>
      <c r="F50" s="149">
        <v>0.25</v>
      </c>
      <c r="G50" s="17">
        <v>1</v>
      </c>
      <c r="H50" s="46">
        <f t="shared" si="10"/>
        <v>0.25</v>
      </c>
      <c r="I50" s="15"/>
      <c r="J50" s="149">
        <v>0.25</v>
      </c>
      <c r="K50" s="18">
        <v>1</v>
      </c>
      <c r="L50" s="46">
        <f t="shared" si="11"/>
        <v>0.25</v>
      </c>
      <c r="M50" s="15"/>
      <c r="N50" s="19">
        <f t="shared" si="8"/>
        <v>0</v>
      </c>
      <c r="O50" s="47">
        <f t="shared" si="9"/>
        <v>0</v>
      </c>
    </row>
    <row r="51" spans="2:15" ht="12.75">
      <c r="B51" s="11" t="s">
        <v>22</v>
      </c>
      <c r="C51" s="11"/>
      <c r="D51" s="41"/>
      <c r="E51" s="12"/>
      <c r="F51" s="149">
        <v>0.007</v>
      </c>
      <c r="G51" s="122">
        <f>G49</f>
        <v>833.6</v>
      </c>
      <c r="H51" s="46">
        <f t="shared" si="10"/>
        <v>5.8352</v>
      </c>
      <c r="I51" s="15"/>
      <c r="J51" s="149">
        <v>0.007</v>
      </c>
      <c r="K51" s="123">
        <f>K49</f>
        <v>827.92</v>
      </c>
      <c r="L51" s="46">
        <f t="shared" si="11"/>
        <v>5.79544</v>
      </c>
      <c r="M51" s="15"/>
      <c r="N51" s="19">
        <f t="shared" si="8"/>
        <v>-0.03976000000000024</v>
      </c>
      <c r="O51" s="47">
        <f>IF((H51)=0,"",(N51/H51))</f>
        <v>-0.006813819577735166</v>
      </c>
    </row>
    <row r="52" spans="2:15" ht="12.75">
      <c r="B52" s="43" t="s">
        <v>53</v>
      </c>
      <c r="C52" s="11"/>
      <c r="D52" s="41"/>
      <c r="E52" s="12"/>
      <c r="F52" s="150">
        <v>0.078</v>
      </c>
      <c r="G52" s="122">
        <f>IF($T$1=1,IF($F$16&gt;=600,600,IF($F$16&lt;600,$F$16*(1+$F$71),$F$16-600)),IF($T$1=2,IF($F$16&gt;=1000,1000,IF($F$16&lt;1000,$F$16*(1+$F$71),$F$16-1000))))</f>
        <v>833.6</v>
      </c>
      <c r="H52" s="46">
        <f>G52*F52</f>
        <v>65.02080000000001</v>
      </c>
      <c r="I52" s="15"/>
      <c r="J52" s="150">
        <v>0.078</v>
      </c>
      <c r="K52" s="122">
        <f>IF($T$1=1,IF($F$16&gt;=600,600,IF($F$16&lt;600,$F$16*(1+$J$71),$F$16-600)),IF($T$1=2,IF($F$16&gt;=1000,1000,IF($F$16&lt;1000,$F$16*(1+$J$71),$F$16-1000))))</f>
        <v>827.92</v>
      </c>
      <c r="L52" s="46">
        <f>K52*J52</f>
        <v>64.57776</v>
      </c>
      <c r="M52" s="15"/>
      <c r="N52" s="19">
        <f t="shared" si="8"/>
        <v>-0.44304000000001054</v>
      </c>
      <c r="O52" s="47">
        <f t="shared" si="9"/>
        <v>-0.006813819577735286</v>
      </c>
    </row>
    <row r="53" spans="2:15" ht="12.75">
      <c r="B53" s="43" t="s">
        <v>54</v>
      </c>
      <c r="C53" s="11"/>
      <c r="D53" s="41"/>
      <c r="E53" s="12"/>
      <c r="F53" s="150">
        <v>0.091</v>
      </c>
      <c r="G53" s="122">
        <f>IF($T$1=1,IF($F$16&gt;=600,$F$16*(1+$F$71)-600,IF($F$16&lt;600,0,)),IF($T$1=2,IF($F$16&gt;=1000,$F$16*(1+$F$71)-1000,IF($F$16&lt;1000,0))))</f>
        <v>0</v>
      </c>
      <c r="H53" s="46">
        <f>G53*F53</f>
        <v>0</v>
      </c>
      <c r="I53" s="15"/>
      <c r="J53" s="150">
        <v>0.091</v>
      </c>
      <c r="K53" s="122">
        <f>IF($T$1=1,IF($F$16&gt;=600,$F$16*(1+$J$71)-600,IF($F$16&lt;600,0,)),IF($T$1=2,IF($F$16&gt;=1000,$F$16*(1+$J$71)-1000,IF($F$16&lt;1000,0))))</f>
        <v>0</v>
      </c>
      <c r="L53" s="46">
        <f>K53*J53</f>
        <v>0</v>
      </c>
      <c r="M53" s="15"/>
      <c r="N53" s="19">
        <f t="shared" si="8"/>
        <v>0</v>
      </c>
      <c r="O53" s="47">
        <f t="shared" si="9"/>
      </c>
    </row>
    <row r="54" spans="2:15" ht="12.75">
      <c r="B54" s="43" t="s">
        <v>55</v>
      </c>
      <c r="C54" s="11"/>
      <c r="D54" s="41"/>
      <c r="E54" s="12"/>
      <c r="F54" s="150">
        <v>0.067</v>
      </c>
      <c r="G54" s="124">
        <f>0.64*$F$16*(1+$F$71)</f>
        <v>533.504</v>
      </c>
      <c r="H54" s="46">
        <f t="shared" si="10"/>
        <v>35.744768</v>
      </c>
      <c r="I54" s="15"/>
      <c r="J54" s="150">
        <v>0.067</v>
      </c>
      <c r="K54" s="139">
        <f>0.64*$F$16*(1+$J$71)</f>
        <v>529.8688</v>
      </c>
      <c r="L54" s="46">
        <f t="shared" si="11"/>
        <v>35.5012096</v>
      </c>
      <c r="M54" s="15"/>
      <c r="N54" s="19">
        <f t="shared" si="8"/>
        <v>-0.24355839999999773</v>
      </c>
      <c r="O54" s="47">
        <f t="shared" si="9"/>
        <v>-0.006813819577735061</v>
      </c>
    </row>
    <row r="55" spans="2:15" ht="12.75">
      <c r="B55" s="43" t="s">
        <v>56</v>
      </c>
      <c r="C55" s="11"/>
      <c r="D55" s="41"/>
      <c r="E55" s="12"/>
      <c r="F55" s="150">
        <v>0.104</v>
      </c>
      <c r="G55" s="124">
        <f>0.18*$F$16*(1+$F$71)</f>
        <v>150.048</v>
      </c>
      <c r="H55" s="46">
        <f t="shared" si="10"/>
        <v>15.604992</v>
      </c>
      <c r="I55" s="15"/>
      <c r="J55" s="150">
        <v>0.104</v>
      </c>
      <c r="K55" s="139">
        <f>0.18*$F$16*(1+$J$71)</f>
        <v>149.0256</v>
      </c>
      <c r="L55" s="46">
        <f t="shared" si="11"/>
        <v>15.498662399999999</v>
      </c>
      <c r="M55" s="15"/>
      <c r="N55" s="19">
        <f t="shared" si="8"/>
        <v>-0.10632960000000047</v>
      </c>
      <c r="O55" s="47">
        <f t="shared" si="9"/>
        <v>-0.006813819577735155</v>
      </c>
    </row>
    <row r="56" spans="2:15" ht="13.5" thickBot="1">
      <c r="B56" s="48" t="s">
        <v>57</v>
      </c>
      <c r="C56" s="11"/>
      <c r="D56" s="41"/>
      <c r="E56" s="12"/>
      <c r="F56" s="150">
        <v>0.124</v>
      </c>
      <c r="G56" s="124">
        <f>0.18*$F$16*(1+$F$71)</f>
        <v>150.048</v>
      </c>
      <c r="H56" s="46">
        <f t="shared" si="10"/>
        <v>18.605952</v>
      </c>
      <c r="I56" s="15"/>
      <c r="J56" s="150">
        <v>0.124</v>
      </c>
      <c r="K56" s="139">
        <f>0.18*$F$16*(1+$J$71)</f>
        <v>149.0256</v>
      </c>
      <c r="L56" s="46">
        <f t="shared" si="11"/>
        <v>18.479174399999998</v>
      </c>
      <c r="M56" s="15"/>
      <c r="N56" s="19">
        <f t="shared" si="8"/>
        <v>-0.1267776000000005</v>
      </c>
      <c r="O56" s="47">
        <f t="shared" si="9"/>
        <v>-0.006813819577735152</v>
      </c>
    </row>
    <row r="57" spans="2:15" ht="8.25" customHeight="1" thickBot="1">
      <c r="B57" s="51"/>
      <c r="C57" s="52"/>
      <c r="D57" s="53"/>
      <c r="E57" s="52"/>
      <c r="F57" s="54"/>
      <c r="G57" s="55"/>
      <c r="H57" s="56"/>
      <c r="I57" s="57"/>
      <c r="J57" s="54"/>
      <c r="K57" s="58"/>
      <c r="L57" s="56"/>
      <c r="M57" s="57"/>
      <c r="N57" s="59"/>
      <c r="O57" s="60"/>
    </row>
    <row r="58" spans="2:15" ht="12.75" hidden="1">
      <c r="B58" s="21" t="s">
        <v>58</v>
      </c>
      <c r="C58" s="11"/>
      <c r="D58" s="11"/>
      <c r="E58" s="11"/>
      <c r="F58" s="74"/>
      <c r="G58" s="63"/>
      <c r="H58" s="67">
        <f>SUM(H47:H53)</f>
        <v>104.56776</v>
      </c>
      <c r="I58" s="71"/>
      <c r="J58" s="72"/>
      <c r="K58" s="72"/>
      <c r="L58" s="66">
        <f>SUM(L47:L53)</f>
        <v>107.224928</v>
      </c>
      <c r="M58" s="65"/>
      <c r="N58" s="70">
        <f t="shared" si="8"/>
        <v>2.6571679999999986</v>
      </c>
      <c r="O58" s="68">
        <f t="shared" si="9"/>
        <v>0.025410967969477383</v>
      </c>
    </row>
    <row r="59" spans="2:15" ht="12.75" hidden="1">
      <c r="B59" s="61" t="s">
        <v>23</v>
      </c>
      <c r="C59" s="11"/>
      <c r="D59" s="11"/>
      <c r="E59" s="11"/>
      <c r="F59" s="50">
        <v>0.13</v>
      </c>
      <c r="G59" s="63"/>
      <c r="H59" s="125">
        <f>H58*F59</f>
        <v>13.593808800000001</v>
      </c>
      <c r="I59" s="49"/>
      <c r="J59" s="135">
        <v>0.13</v>
      </c>
      <c r="K59" s="136"/>
      <c r="L59" s="127">
        <f>L58*J59</f>
        <v>13.939240640000001</v>
      </c>
      <c r="M59" s="128"/>
      <c r="N59" s="129">
        <f t="shared" si="8"/>
        <v>0.3454318399999998</v>
      </c>
      <c r="O59" s="130">
        <f t="shared" si="9"/>
        <v>0.025410967969477383</v>
      </c>
    </row>
    <row r="60" spans="2:15" ht="12.75" hidden="1">
      <c r="B60" s="62" t="s">
        <v>60</v>
      </c>
      <c r="C60" s="11"/>
      <c r="D60" s="11"/>
      <c r="E60" s="11"/>
      <c r="F60" s="69"/>
      <c r="G60" s="64"/>
      <c r="H60" s="125">
        <f>H58+H59</f>
        <v>118.16156880000001</v>
      </c>
      <c r="I60" s="49"/>
      <c r="J60" s="49"/>
      <c r="K60" s="49"/>
      <c r="L60" s="127">
        <f>L58+L59</f>
        <v>121.16416864000001</v>
      </c>
      <c r="M60" s="128"/>
      <c r="N60" s="129">
        <f t="shared" si="8"/>
        <v>3.002599840000002</v>
      </c>
      <c r="O60" s="130">
        <f t="shared" si="9"/>
        <v>0.025410967969477415</v>
      </c>
    </row>
    <row r="61" spans="2:15" ht="12.75" customHeight="1" hidden="1">
      <c r="B61" s="161" t="s">
        <v>39</v>
      </c>
      <c r="C61" s="161"/>
      <c r="D61" s="161"/>
      <c r="E61" s="11"/>
      <c r="F61" s="69"/>
      <c r="G61" s="64"/>
      <c r="H61" s="131">
        <f>ROUND(-H60*10%,2)</f>
        <v>-11.82</v>
      </c>
      <c r="I61" s="49"/>
      <c r="J61" s="49"/>
      <c r="K61" s="49"/>
      <c r="L61" s="132">
        <f>ROUND(-L60*10%,2)</f>
        <v>-12.12</v>
      </c>
      <c r="M61" s="128"/>
      <c r="N61" s="133">
        <f t="shared" si="8"/>
        <v>-0.29999999999999893</v>
      </c>
      <c r="O61" s="134">
        <f t="shared" si="9"/>
        <v>0.025380710659898387</v>
      </c>
    </row>
    <row r="62" spans="2:15" ht="13.5" customHeight="1" hidden="1" thickBot="1">
      <c r="B62" s="162" t="s">
        <v>62</v>
      </c>
      <c r="C62" s="162"/>
      <c r="D62" s="162"/>
      <c r="E62" s="80"/>
      <c r="F62" s="81"/>
      <c r="G62" s="82"/>
      <c r="H62" s="83">
        <f>SUM(H60:H61)</f>
        <v>106.3415688</v>
      </c>
      <c r="I62" s="84"/>
      <c r="J62" s="84"/>
      <c r="K62" s="84"/>
      <c r="L62" s="85">
        <f>SUM(L60:L61)</f>
        <v>109.04416864000001</v>
      </c>
      <c r="M62" s="86"/>
      <c r="N62" s="87">
        <f t="shared" si="8"/>
        <v>2.702599840000005</v>
      </c>
      <c r="O62" s="88">
        <f t="shared" si="9"/>
        <v>0.02541433110774274</v>
      </c>
    </row>
    <row r="63" spans="2:15" ht="8.25" customHeight="1" thickBot="1">
      <c r="B63" s="51"/>
      <c r="C63" s="52"/>
      <c r="D63" s="53"/>
      <c r="E63" s="52"/>
      <c r="F63" s="75"/>
      <c r="G63" s="76"/>
      <c r="H63" s="77"/>
      <c r="I63" s="73"/>
      <c r="J63" s="75"/>
      <c r="K63" s="55"/>
      <c r="L63" s="78"/>
      <c r="M63" s="57"/>
      <c r="N63" s="79"/>
      <c r="O63" s="60"/>
    </row>
    <row r="64" spans="2:15" ht="12.75">
      <c r="B64" s="21" t="s">
        <v>59</v>
      </c>
      <c r="C64" s="11"/>
      <c r="D64" s="11"/>
      <c r="E64" s="11"/>
      <c r="F64" s="74"/>
      <c r="G64" s="63"/>
      <c r="H64" s="67">
        <f>SUM(H47:H51,H54:H56)</f>
        <v>109.502672</v>
      </c>
      <c r="I64" s="71"/>
      <c r="J64" s="72"/>
      <c r="K64" s="72"/>
      <c r="L64" s="121">
        <f>SUM(L47:L51,L54:L56)</f>
        <v>112.12621440000001</v>
      </c>
      <c r="M64" s="65"/>
      <c r="N64" s="70">
        <f>L64-H64</f>
        <v>2.623542400000005</v>
      </c>
      <c r="O64" s="68">
        <f>IF((H64)=0,"",(N64/H64))</f>
        <v>0.02395870668799758</v>
      </c>
    </row>
    <row r="65" spans="2:15" ht="12.75">
      <c r="B65" s="61" t="s">
        <v>23</v>
      </c>
      <c r="C65" s="11"/>
      <c r="D65" s="11"/>
      <c r="E65" s="11"/>
      <c r="F65" s="50">
        <v>0.13</v>
      </c>
      <c r="G65" s="64"/>
      <c r="H65" s="125">
        <f>H64*F65</f>
        <v>14.23534736</v>
      </c>
      <c r="I65" s="49"/>
      <c r="J65" s="126">
        <v>0.13</v>
      </c>
      <c r="K65" s="49"/>
      <c r="L65" s="127">
        <f>L64*J65</f>
        <v>14.576407872000003</v>
      </c>
      <c r="M65" s="128"/>
      <c r="N65" s="129">
        <f t="shared" si="8"/>
        <v>0.3410605120000021</v>
      </c>
      <c r="O65" s="130">
        <f t="shared" si="9"/>
        <v>0.023958706687997676</v>
      </c>
    </row>
    <row r="66" spans="2:15" ht="12.75">
      <c r="B66" s="62" t="s">
        <v>60</v>
      </c>
      <c r="C66" s="11"/>
      <c r="D66" s="11"/>
      <c r="E66" s="11"/>
      <c r="F66" s="69"/>
      <c r="G66" s="64"/>
      <c r="H66" s="125">
        <f>H64+H65</f>
        <v>123.73801936000001</v>
      </c>
      <c r="I66" s="49"/>
      <c r="J66" s="49"/>
      <c r="K66" s="49"/>
      <c r="L66" s="127">
        <f>L64+L65</f>
        <v>126.70262227200001</v>
      </c>
      <c r="M66" s="128"/>
      <c r="N66" s="129">
        <f t="shared" si="8"/>
        <v>2.9646029120000037</v>
      </c>
      <c r="O66" s="130">
        <f t="shared" si="9"/>
        <v>0.023958706687997558</v>
      </c>
    </row>
    <row r="67" spans="2:15" ht="12.75" customHeight="1">
      <c r="B67" s="161" t="s">
        <v>39</v>
      </c>
      <c r="C67" s="161"/>
      <c r="D67" s="161"/>
      <c r="E67" s="11"/>
      <c r="F67" s="69"/>
      <c r="G67" s="64"/>
      <c r="H67" s="131">
        <f>ROUND(-H66*10%,2)</f>
        <v>-12.37</v>
      </c>
      <c r="I67" s="49"/>
      <c r="J67" s="49"/>
      <c r="K67" s="49"/>
      <c r="L67" s="132">
        <f>ROUND(-L66*10%,2)</f>
        <v>-12.67</v>
      </c>
      <c r="M67" s="128"/>
      <c r="N67" s="133">
        <f t="shared" si="8"/>
        <v>-0.3000000000000007</v>
      </c>
      <c r="O67" s="134">
        <f t="shared" si="9"/>
        <v>0.024252223120452766</v>
      </c>
    </row>
    <row r="68" spans="2:15" ht="13.5" customHeight="1" thickBot="1">
      <c r="B68" s="162" t="s">
        <v>61</v>
      </c>
      <c r="C68" s="162"/>
      <c r="D68" s="162"/>
      <c r="E68" s="80"/>
      <c r="F68" s="89"/>
      <c r="G68" s="90"/>
      <c r="H68" s="91">
        <f>H66+H67</f>
        <v>111.36801936</v>
      </c>
      <c r="I68" s="92"/>
      <c r="J68" s="92"/>
      <c r="K68" s="92"/>
      <c r="L68" s="93">
        <f>L66+L67</f>
        <v>114.03262227200001</v>
      </c>
      <c r="M68" s="94"/>
      <c r="N68" s="95">
        <f t="shared" si="8"/>
        <v>2.6646029120000065</v>
      </c>
      <c r="O68" s="96">
        <f t="shared" si="9"/>
        <v>0.023926104884622296</v>
      </c>
    </row>
    <row r="69" spans="2:15" ht="8.25" customHeight="1" thickBot="1">
      <c r="B69" s="51"/>
      <c r="C69" s="52"/>
      <c r="D69" s="53"/>
      <c r="E69" s="52"/>
      <c r="F69" s="75"/>
      <c r="G69" s="76"/>
      <c r="H69" s="77"/>
      <c r="I69" s="73"/>
      <c r="J69" s="75"/>
      <c r="K69" s="55"/>
      <c r="L69" s="78"/>
      <c r="M69" s="57"/>
      <c r="N69" s="79"/>
      <c r="O69" s="60"/>
    </row>
    <row r="70" ht="10.5" customHeight="1">
      <c r="L70" s="137"/>
    </row>
    <row r="71" spans="2:10" ht="12.75">
      <c r="B71" s="2" t="s">
        <v>24</v>
      </c>
      <c r="F71" s="40">
        <v>0.042</v>
      </c>
      <c r="J71" s="40">
        <v>0.0349</v>
      </c>
    </row>
    <row r="72" ht="10.5" customHeight="1"/>
    <row r="73" ht="10.5" customHeight="1">
      <c r="A73" s="31" t="s">
        <v>40</v>
      </c>
    </row>
    <row r="74" ht="10.5" customHeight="1"/>
    <row r="75" ht="12.75">
      <c r="A75" s="1" t="s">
        <v>30</v>
      </c>
    </row>
    <row r="76" ht="12.75">
      <c r="A76" s="1" t="s">
        <v>31</v>
      </c>
    </row>
    <row r="78" ht="12.75">
      <c r="A78" s="1" t="s">
        <v>38</v>
      </c>
    </row>
    <row r="79" ht="12.75">
      <c r="A79" s="1" t="s">
        <v>32</v>
      </c>
    </row>
    <row r="81" ht="12.75">
      <c r="A81" s="1" t="s">
        <v>33</v>
      </c>
    </row>
    <row r="82" ht="12.75">
      <c r="A82" s="1" t="s">
        <v>34</v>
      </c>
    </row>
    <row r="83" ht="12.75">
      <c r="A83" s="1" t="s">
        <v>35</v>
      </c>
    </row>
    <row r="84" ht="12.75">
      <c r="A84" s="1" t="s">
        <v>36</v>
      </c>
    </row>
    <row r="85" ht="12.75">
      <c r="A85" s="1" t="s">
        <v>37</v>
      </c>
    </row>
  </sheetData>
  <sheetProtection selectLockedCells="1"/>
  <mergeCells count="14">
    <mergeCell ref="B61:D61"/>
    <mergeCell ref="B67:D67"/>
    <mergeCell ref="B68:D68"/>
    <mergeCell ref="B62:D62"/>
    <mergeCell ref="D19:D20"/>
    <mergeCell ref="B10:O10"/>
    <mergeCell ref="A3:K3"/>
    <mergeCell ref="N19:N20"/>
    <mergeCell ref="O19:O20"/>
    <mergeCell ref="F18:H18"/>
    <mergeCell ref="J18:L18"/>
    <mergeCell ref="N18:O18"/>
    <mergeCell ref="D14:O14"/>
    <mergeCell ref="B11:O11"/>
  </mergeCells>
  <dataValidations count="2">
    <dataValidation type="list" allowBlank="1" showInputMessage="1" showErrorMessage="1" prompt="Select Charge Unit - monthly, per kWh, per kW" sqref="D45:D46 D48:D57 D63 D69 D38:D43 D21:D36">
      <formula1>"Monthly, per kWh, per kW"</formula1>
    </dataValidation>
    <dataValidation type="list" allowBlank="1" showInputMessage="1" showErrorMessage="1" sqref="E45:E46 E48:E57 E63 E69 E38:E43 E21:E36">
      <formula1>'App.2-W_Bill Impacts - Res'!#REF!</formula1>
    </dataValidation>
  </dataValidations>
  <printOptions/>
  <pageMargins left="0.75" right="0.75" top="1" bottom="1" header="0.5" footer="0.5"/>
  <pageSetup fitToHeight="1" fitToWidth="1" horizontalDpi="600" verticalDpi="600" orientation="portrait" scale="68" r:id="rId3"/>
  <headerFooter alignWithMargins="0">
    <oddFooter>&amp;C9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tabColor rgb="FFFFFF00"/>
    <pageSetUpPr fitToPage="1"/>
  </sheetPr>
  <dimension ref="A1:T85"/>
  <sheetViews>
    <sheetView showGridLines="0" zoomScalePageLayoutView="0" workbookViewId="0" topLeftCell="A34">
      <selection activeCell="J31" sqref="J31"/>
    </sheetView>
  </sheetViews>
  <sheetFormatPr defaultColWidth="9.140625" defaultRowHeight="12.75"/>
  <cols>
    <col min="1" max="1" width="1.28515625" style="1" customWidth="1"/>
    <col min="2" max="2" width="26.57421875" style="1" customWidth="1"/>
    <col min="3" max="3" width="1.28515625" style="1" customWidth="1"/>
    <col min="4" max="4" width="11.28125" style="1" customWidth="1"/>
    <col min="5" max="5" width="1.28515625" style="1" customWidth="1"/>
    <col min="6" max="6" width="12.28125" style="1" customWidth="1"/>
    <col min="7" max="7" width="8.57421875" style="1" customWidth="1"/>
    <col min="8" max="8" width="9.7109375" style="1" customWidth="1"/>
    <col min="9" max="9" width="2.8515625" style="1" customWidth="1"/>
    <col min="10" max="10" width="12.140625" style="1" customWidth="1"/>
    <col min="11" max="11" width="8.57421875" style="1" customWidth="1"/>
    <col min="12" max="12" width="11.00390625" style="1" customWidth="1"/>
    <col min="13" max="13" width="2.8515625" style="1" customWidth="1"/>
    <col min="14" max="14" width="12.7109375" style="1" bestFit="1" customWidth="1"/>
    <col min="15" max="15" width="10.8515625" style="1" bestFit="1" customWidth="1"/>
    <col min="16" max="16" width="3.8515625" style="1" customWidth="1"/>
    <col min="17" max="20" width="9.140625" style="1" customWidth="1"/>
    <col min="21" max="16384" width="9.140625" style="1" customWidth="1"/>
  </cols>
  <sheetData>
    <row r="1" spans="1:20" s="22" customFormat="1" ht="15" customHeight="1" hidden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N1" s="3" t="s">
        <v>41</v>
      </c>
      <c r="O1" s="32" t="s">
        <v>85</v>
      </c>
      <c r="P1"/>
      <c r="T1" s="22">
        <v>2</v>
      </c>
    </row>
    <row r="2" spans="1:16" s="22" customFormat="1" ht="15" customHeight="1" hidden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N2" s="3" t="s">
        <v>42</v>
      </c>
      <c r="O2" s="33">
        <v>8</v>
      </c>
      <c r="P2"/>
    </row>
    <row r="3" spans="1:16" s="22" customFormat="1" ht="15" customHeight="1" hidden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N3" s="3" t="s">
        <v>43</v>
      </c>
      <c r="O3" s="33">
        <v>1</v>
      </c>
      <c r="P3"/>
    </row>
    <row r="4" spans="1:16" s="22" customFormat="1" ht="15" customHeight="1" hidden="1">
      <c r="A4" s="25"/>
      <c r="B4" s="25"/>
      <c r="C4" s="25"/>
      <c r="D4" s="25"/>
      <c r="E4" s="25"/>
      <c r="F4" s="25"/>
      <c r="G4" s="25"/>
      <c r="H4" s="25"/>
      <c r="I4" s="23"/>
      <c r="J4" s="23"/>
      <c r="K4" s="23"/>
      <c r="N4" s="3" t="s">
        <v>44</v>
      </c>
      <c r="O4" s="33">
        <v>8</v>
      </c>
      <c r="P4"/>
    </row>
    <row r="5" spans="3:16" s="22" customFormat="1" ht="15" customHeight="1" hidden="1">
      <c r="C5" s="24"/>
      <c r="D5" s="24"/>
      <c r="E5" s="24"/>
      <c r="N5" s="3" t="s">
        <v>45</v>
      </c>
      <c r="O5" s="34">
        <v>53</v>
      </c>
      <c r="P5"/>
    </row>
    <row r="6" spans="14:16" s="22" customFormat="1" ht="9" customHeight="1" hidden="1">
      <c r="N6" s="3"/>
      <c r="O6" s="32"/>
      <c r="P6"/>
    </row>
    <row r="7" spans="14:16" s="22" customFormat="1" ht="12.75" hidden="1">
      <c r="N7" s="3" t="s">
        <v>46</v>
      </c>
      <c r="O7" s="34" t="s">
        <v>87</v>
      </c>
      <c r="P7"/>
    </row>
    <row r="8" spans="14:16" s="22" customFormat="1" ht="15" customHeight="1" hidden="1">
      <c r="N8" s="1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151" t="s">
        <v>48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/>
    </row>
    <row r="11" spans="2:16" ht="18.75" customHeight="1">
      <c r="B11" s="151" t="s">
        <v>26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28" t="s">
        <v>25</v>
      </c>
      <c r="D14" s="160" t="s">
        <v>69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</row>
    <row r="15" spans="2:15" ht="7.5" customHeight="1">
      <c r="B15" s="140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2:7" ht="12.75">
      <c r="B16" s="48"/>
      <c r="D16" s="2" t="s">
        <v>0</v>
      </c>
      <c r="E16" s="2"/>
      <c r="F16" s="35">
        <v>2000</v>
      </c>
      <c r="G16" s="2" t="s">
        <v>1</v>
      </c>
    </row>
    <row r="17" ht="10.5" customHeight="1">
      <c r="B17" s="48"/>
    </row>
    <row r="18" spans="2:15" ht="12.75">
      <c r="B18" s="48"/>
      <c r="D18" s="4"/>
      <c r="E18" s="4"/>
      <c r="F18" s="157" t="s">
        <v>2</v>
      </c>
      <c r="G18" s="158"/>
      <c r="H18" s="159"/>
      <c r="J18" s="157" t="s">
        <v>3</v>
      </c>
      <c r="K18" s="158"/>
      <c r="L18" s="159"/>
      <c r="N18" s="157" t="s">
        <v>4</v>
      </c>
      <c r="O18" s="159"/>
    </row>
    <row r="19" spans="2:15" ht="12.75" customHeight="1">
      <c r="B19" s="48"/>
      <c r="D19" s="163" t="s">
        <v>5</v>
      </c>
      <c r="E19" s="5"/>
      <c r="F19" s="6" t="s">
        <v>6</v>
      </c>
      <c r="G19" s="6" t="s">
        <v>7</v>
      </c>
      <c r="H19" s="7" t="s">
        <v>8</v>
      </c>
      <c r="J19" s="6" t="s">
        <v>6</v>
      </c>
      <c r="K19" s="8" t="s">
        <v>7</v>
      </c>
      <c r="L19" s="7" t="s">
        <v>8</v>
      </c>
      <c r="N19" s="153" t="s">
        <v>9</v>
      </c>
      <c r="O19" s="155" t="s">
        <v>10</v>
      </c>
    </row>
    <row r="20" spans="2:15" ht="12.75">
      <c r="B20" s="48"/>
      <c r="D20" s="164"/>
      <c r="E20" s="5"/>
      <c r="F20" s="9" t="s">
        <v>47</v>
      </c>
      <c r="G20" s="9"/>
      <c r="H20" s="10" t="s">
        <v>47</v>
      </c>
      <c r="J20" s="9" t="s">
        <v>47</v>
      </c>
      <c r="K20" s="10"/>
      <c r="L20" s="10" t="s">
        <v>47</v>
      </c>
      <c r="N20" s="154"/>
      <c r="O20" s="156"/>
    </row>
    <row r="21" spans="2:15" ht="12.75">
      <c r="B21" s="11" t="s">
        <v>11</v>
      </c>
      <c r="C21" s="11"/>
      <c r="D21" s="41"/>
      <c r="E21" s="12"/>
      <c r="F21" s="37">
        <v>24.81</v>
      </c>
      <c r="G21" s="17">
        <v>1</v>
      </c>
      <c r="H21" s="29">
        <f>G21*F21</f>
        <v>24.81</v>
      </c>
      <c r="I21" s="15"/>
      <c r="J21" s="38">
        <v>25.66</v>
      </c>
      <c r="K21" s="18">
        <v>1</v>
      </c>
      <c r="L21" s="29">
        <f>K21*J21</f>
        <v>25.66</v>
      </c>
      <c r="M21" s="15"/>
      <c r="N21" s="19">
        <f>L21-H21</f>
        <v>0.8500000000000014</v>
      </c>
      <c r="O21" s="30">
        <f>IF((H21)=0,"",(N21/H21))</f>
        <v>0.03426037887948414</v>
      </c>
    </row>
    <row r="22" spans="2:15" ht="12.75">
      <c r="B22" s="11" t="s">
        <v>12</v>
      </c>
      <c r="C22" s="11"/>
      <c r="D22" s="41"/>
      <c r="E22" s="12"/>
      <c r="F22" s="37"/>
      <c r="G22" s="17">
        <v>1</v>
      </c>
      <c r="H22" s="29">
        <f aca="true" t="shared" si="0" ref="H22:H36">G22*F22</f>
        <v>0</v>
      </c>
      <c r="I22" s="15"/>
      <c r="J22" s="38"/>
      <c r="K22" s="18">
        <v>1</v>
      </c>
      <c r="L22" s="29">
        <f>K22*J22</f>
        <v>0</v>
      </c>
      <c r="M22" s="15"/>
      <c r="N22" s="19">
        <f>L22-H22</f>
        <v>0</v>
      </c>
      <c r="O22" s="30">
        <f>IF((H22)=0,"",(N22/H22))</f>
      </c>
    </row>
    <row r="23" spans="2:15" ht="12.75">
      <c r="B23" s="141" t="s">
        <v>70</v>
      </c>
      <c r="C23" s="11"/>
      <c r="D23" s="41"/>
      <c r="E23" s="12"/>
      <c r="F23" s="37"/>
      <c r="G23" s="17">
        <v>1</v>
      </c>
      <c r="H23" s="29">
        <f t="shared" si="0"/>
        <v>0</v>
      </c>
      <c r="I23" s="15"/>
      <c r="J23" s="38">
        <v>2.9</v>
      </c>
      <c r="K23" s="18">
        <v>1</v>
      </c>
      <c r="L23" s="29">
        <f aca="true" t="shared" si="1" ref="L23:L36">K23*J23</f>
        <v>2.9</v>
      </c>
      <c r="M23" s="15"/>
      <c r="N23" s="19">
        <f aca="true" t="shared" si="2" ref="N23:N37">L23-H23</f>
        <v>2.9</v>
      </c>
      <c r="O23" s="30">
        <f aca="true" t="shared" si="3" ref="O23:O37">IF((H23)=0,"",(N23/H23))</f>
      </c>
    </row>
    <row r="24" spans="2:15" ht="12.75">
      <c r="B24" s="141" t="s">
        <v>65</v>
      </c>
      <c r="C24" s="11"/>
      <c r="D24" s="41"/>
      <c r="E24" s="12"/>
      <c r="F24" s="37"/>
      <c r="G24" s="17">
        <v>1</v>
      </c>
      <c r="H24" s="29">
        <f t="shared" si="0"/>
        <v>0</v>
      </c>
      <c r="I24" s="15"/>
      <c r="J24" s="38">
        <v>0.788</v>
      </c>
      <c r="K24" s="18">
        <v>1</v>
      </c>
      <c r="L24" s="29">
        <f t="shared" si="1"/>
        <v>0.788</v>
      </c>
      <c r="M24" s="15"/>
      <c r="N24" s="19">
        <f t="shared" si="2"/>
        <v>0.788</v>
      </c>
      <c r="O24" s="30">
        <f t="shared" si="3"/>
      </c>
    </row>
    <row r="25" spans="2:15" ht="12.75">
      <c r="B25" s="141" t="s">
        <v>71</v>
      </c>
      <c r="C25" s="11"/>
      <c r="D25" s="41"/>
      <c r="E25" s="12"/>
      <c r="F25" s="37"/>
      <c r="G25" s="17">
        <v>1</v>
      </c>
      <c r="H25" s="29">
        <f t="shared" si="0"/>
        <v>0</v>
      </c>
      <c r="I25" s="15"/>
      <c r="J25" s="38">
        <v>4.41</v>
      </c>
      <c r="K25" s="18">
        <v>1</v>
      </c>
      <c r="L25" s="29">
        <f t="shared" si="1"/>
        <v>4.41</v>
      </c>
      <c r="M25" s="15"/>
      <c r="N25" s="19">
        <f t="shared" si="2"/>
        <v>4.41</v>
      </c>
      <c r="O25" s="30">
        <f t="shared" si="3"/>
      </c>
    </row>
    <row r="26" spans="2:15" ht="12.75">
      <c r="B26" s="39"/>
      <c r="C26" s="11"/>
      <c r="D26" s="41"/>
      <c r="E26" s="12"/>
      <c r="F26" s="37"/>
      <c r="G26" s="17">
        <v>1</v>
      </c>
      <c r="H26" s="29">
        <f t="shared" si="0"/>
        <v>0</v>
      </c>
      <c r="I26" s="15"/>
      <c r="J26" s="38"/>
      <c r="K26" s="18">
        <v>1</v>
      </c>
      <c r="L26" s="29">
        <f t="shared" si="1"/>
        <v>0</v>
      </c>
      <c r="M26" s="15"/>
      <c r="N26" s="19">
        <f t="shared" si="2"/>
        <v>0</v>
      </c>
      <c r="O26" s="30">
        <f t="shared" si="3"/>
      </c>
    </row>
    <row r="27" spans="2:15" ht="12.75">
      <c r="B27" s="11" t="s">
        <v>13</v>
      </c>
      <c r="C27" s="11"/>
      <c r="D27" s="41"/>
      <c r="E27" s="12"/>
      <c r="F27" s="37">
        <v>0.0065</v>
      </c>
      <c r="G27" s="17">
        <f>$F$16</f>
        <v>2000</v>
      </c>
      <c r="H27" s="29">
        <f t="shared" si="0"/>
        <v>13</v>
      </c>
      <c r="I27" s="15"/>
      <c r="J27" s="38">
        <f>'[2]Distribution Rate Schedule'!$E$10</f>
        <v>0.0067</v>
      </c>
      <c r="K27" s="17">
        <f>$F$16</f>
        <v>2000</v>
      </c>
      <c r="L27" s="29">
        <f t="shared" si="1"/>
        <v>13.4</v>
      </c>
      <c r="M27" s="15"/>
      <c r="N27" s="19">
        <f t="shared" si="2"/>
        <v>0.40000000000000036</v>
      </c>
      <c r="O27" s="30">
        <f t="shared" si="3"/>
        <v>0.030769230769230795</v>
      </c>
    </row>
    <row r="28" spans="2:15" ht="12.75">
      <c r="B28" s="11" t="s">
        <v>14</v>
      </c>
      <c r="C28" s="11"/>
      <c r="D28" s="41"/>
      <c r="E28" s="12"/>
      <c r="F28" s="37"/>
      <c r="G28" s="17">
        <v>1</v>
      </c>
      <c r="H28" s="29">
        <f t="shared" si="0"/>
        <v>0</v>
      </c>
      <c r="I28" s="15"/>
      <c r="J28" s="38"/>
      <c r="K28" s="17">
        <v>1</v>
      </c>
      <c r="L28" s="29">
        <f t="shared" si="1"/>
        <v>0</v>
      </c>
      <c r="M28" s="15"/>
      <c r="N28" s="19">
        <f t="shared" si="2"/>
        <v>0</v>
      </c>
      <c r="O28" s="30">
        <f t="shared" si="3"/>
      </c>
    </row>
    <row r="29" spans="2:15" ht="12.75">
      <c r="B29" s="11" t="s">
        <v>15</v>
      </c>
      <c r="C29" s="11"/>
      <c r="D29" s="41"/>
      <c r="E29" s="12"/>
      <c r="F29" s="37">
        <v>0.0004</v>
      </c>
      <c r="G29" s="17">
        <f>$F$16</f>
        <v>2000</v>
      </c>
      <c r="H29" s="29">
        <f t="shared" si="0"/>
        <v>0.8</v>
      </c>
      <c r="I29" s="15"/>
      <c r="J29" s="38">
        <v>0.0003</v>
      </c>
      <c r="K29" s="17">
        <f aca="true" t="shared" si="4" ref="K29:K43">$F$16</f>
        <v>2000</v>
      </c>
      <c r="L29" s="29">
        <f t="shared" si="1"/>
        <v>0.6</v>
      </c>
      <c r="M29" s="15"/>
      <c r="N29" s="19">
        <f t="shared" si="2"/>
        <v>-0.20000000000000007</v>
      </c>
      <c r="O29" s="30">
        <f t="shared" si="3"/>
        <v>-0.25000000000000006</v>
      </c>
    </row>
    <row r="30" spans="2:15" ht="12.75">
      <c r="B30" s="142" t="s">
        <v>67</v>
      </c>
      <c r="C30" s="11"/>
      <c r="D30" s="41"/>
      <c r="E30" s="12"/>
      <c r="F30" s="37">
        <v>-0.0002</v>
      </c>
      <c r="G30" s="17">
        <f aca="true" t="shared" si="5" ref="G30:G36">$F$16</f>
        <v>2000</v>
      </c>
      <c r="H30" s="29">
        <f t="shared" si="0"/>
        <v>-0.4</v>
      </c>
      <c r="I30" s="15"/>
      <c r="J30" s="38"/>
      <c r="K30" s="17">
        <f t="shared" si="4"/>
        <v>2000</v>
      </c>
      <c r="L30" s="29">
        <f t="shared" si="1"/>
        <v>0</v>
      </c>
      <c r="M30" s="15"/>
      <c r="N30" s="19">
        <f t="shared" si="2"/>
        <v>0.4</v>
      </c>
      <c r="O30" s="30">
        <f t="shared" si="3"/>
        <v>-1</v>
      </c>
    </row>
    <row r="31" spans="2:15" ht="12.75">
      <c r="B31" s="142" t="s">
        <v>88</v>
      </c>
      <c r="C31" s="11"/>
      <c r="D31" s="41"/>
      <c r="E31" s="12"/>
      <c r="F31" s="37"/>
      <c r="G31" s="17">
        <f t="shared" si="5"/>
        <v>2000</v>
      </c>
      <c r="H31" s="29">
        <f t="shared" si="0"/>
        <v>0</v>
      </c>
      <c r="I31" s="15"/>
      <c r="J31" s="38">
        <v>0.0001</v>
      </c>
      <c r="K31" s="17">
        <f t="shared" si="4"/>
        <v>2000</v>
      </c>
      <c r="L31" s="29">
        <f t="shared" si="1"/>
        <v>0.2</v>
      </c>
      <c r="M31" s="15"/>
      <c r="N31" s="19">
        <f t="shared" si="2"/>
        <v>0.2</v>
      </c>
      <c r="O31" s="30">
        <f t="shared" si="3"/>
      </c>
    </row>
    <row r="32" spans="2:15" ht="12.75">
      <c r="B32" s="36"/>
      <c r="C32" s="11"/>
      <c r="D32" s="41"/>
      <c r="E32" s="12"/>
      <c r="F32" s="37"/>
      <c r="G32" s="17">
        <f t="shared" si="5"/>
        <v>2000</v>
      </c>
      <c r="H32" s="29">
        <f t="shared" si="0"/>
        <v>0</v>
      </c>
      <c r="I32" s="15"/>
      <c r="J32" s="38"/>
      <c r="K32" s="17">
        <f t="shared" si="4"/>
        <v>2000</v>
      </c>
      <c r="L32" s="29">
        <f t="shared" si="1"/>
        <v>0</v>
      </c>
      <c r="M32" s="15"/>
      <c r="N32" s="19">
        <f t="shared" si="2"/>
        <v>0</v>
      </c>
      <c r="O32" s="30">
        <f t="shared" si="3"/>
      </c>
    </row>
    <row r="33" spans="2:15" ht="12.75">
      <c r="B33" s="36"/>
      <c r="C33" s="11"/>
      <c r="D33" s="41"/>
      <c r="E33" s="12"/>
      <c r="F33" s="37"/>
      <c r="G33" s="17">
        <f t="shared" si="5"/>
        <v>2000</v>
      </c>
      <c r="H33" s="29">
        <f t="shared" si="0"/>
        <v>0</v>
      </c>
      <c r="I33" s="15"/>
      <c r="J33" s="38"/>
      <c r="K33" s="17">
        <f t="shared" si="4"/>
        <v>2000</v>
      </c>
      <c r="L33" s="29">
        <f t="shared" si="1"/>
        <v>0</v>
      </c>
      <c r="M33" s="15"/>
      <c r="N33" s="19">
        <f t="shared" si="2"/>
        <v>0</v>
      </c>
      <c r="O33" s="30">
        <f t="shared" si="3"/>
      </c>
    </row>
    <row r="34" spans="2:15" ht="12.75">
      <c r="B34" s="36"/>
      <c r="C34" s="11"/>
      <c r="D34" s="41"/>
      <c r="E34" s="12"/>
      <c r="F34" s="37"/>
      <c r="G34" s="17">
        <f t="shared" si="5"/>
        <v>2000</v>
      </c>
      <c r="H34" s="29">
        <f t="shared" si="0"/>
        <v>0</v>
      </c>
      <c r="I34" s="15"/>
      <c r="J34" s="38"/>
      <c r="K34" s="17">
        <f t="shared" si="4"/>
        <v>2000</v>
      </c>
      <c r="L34" s="29">
        <f t="shared" si="1"/>
        <v>0</v>
      </c>
      <c r="M34" s="15"/>
      <c r="N34" s="19">
        <f t="shared" si="2"/>
        <v>0</v>
      </c>
      <c r="O34" s="30">
        <f t="shared" si="3"/>
      </c>
    </row>
    <row r="35" spans="2:15" ht="12.75">
      <c r="B35" s="36"/>
      <c r="C35" s="11"/>
      <c r="D35" s="41"/>
      <c r="E35" s="12"/>
      <c r="F35" s="37"/>
      <c r="G35" s="17">
        <f t="shared" si="5"/>
        <v>2000</v>
      </c>
      <c r="H35" s="29">
        <f t="shared" si="0"/>
        <v>0</v>
      </c>
      <c r="I35" s="15"/>
      <c r="J35" s="38"/>
      <c r="K35" s="17">
        <f t="shared" si="4"/>
        <v>2000</v>
      </c>
      <c r="L35" s="29">
        <f t="shared" si="1"/>
        <v>0</v>
      </c>
      <c r="M35" s="15"/>
      <c r="N35" s="19">
        <f t="shared" si="2"/>
        <v>0</v>
      </c>
      <c r="O35" s="30">
        <f t="shared" si="3"/>
      </c>
    </row>
    <row r="36" spans="2:15" ht="12.75">
      <c r="B36" s="36"/>
      <c r="C36" s="11"/>
      <c r="D36" s="41"/>
      <c r="E36" s="12"/>
      <c r="F36" s="37"/>
      <c r="G36" s="17">
        <f t="shared" si="5"/>
        <v>2000</v>
      </c>
      <c r="H36" s="29">
        <f t="shared" si="0"/>
        <v>0</v>
      </c>
      <c r="I36" s="15"/>
      <c r="J36" s="38"/>
      <c r="K36" s="17">
        <f t="shared" si="4"/>
        <v>2000</v>
      </c>
      <c r="L36" s="29">
        <f t="shared" si="1"/>
        <v>0</v>
      </c>
      <c r="M36" s="15"/>
      <c r="N36" s="19">
        <f t="shared" si="2"/>
        <v>0</v>
      </c>
      <c r="O36" s="30">
        <f t="shared" si="3"/>
      </c>
    </row>
    <row r="37" spans="2:15" s="14" customFormat="1" ht="12.75">
      <c r="B37" s="119" t="s">
        <v>49</v>
      </c>
      <c r="C37" s="118"/>
      <c r="D37" s="120"/>
      <c r="E37" s="118"/>
      <c r="F37" s="102"/>
      <c r="G37" s="103"/>
      <c r="H37" s="104">
        <f>SUM(H21:H36)</f>
        <v>38.21</v>
      </c>
      <c r="I37" s="100"/>
      <c r="J37" s="105"/>
      <c r="K37" s="106"/>
      <c r="L37" s="104">
        <f>SUM(L21:L36)</f>
        <v>47.958</v>
      </c>
      <c r="M37" s="100"/>
      <c r="N37" s="107">
        <f t="shared" si="2"/>
        <v>9.747999999999998</v>
      </c>
      <c r="O37" s="108">
        <f t="shared" si="3"/>
        <v>0.25511646165925145</v>
      </c>
    </row>
    <row r="38" spans="2:15" ht="25.5">
      <c r="B38" s="138" t="s">
        <v>16</v>
      </c>
      <c r="C38" s="11"/>
      <c r="D38" s="41"/>
      <c r="E38" s="12"/>
      <c r="F38" s="37">
        <v>-0.0052</v>
      </c>
      <c r="G38" s="17">
        <f>$F$16</f>
        <v>2000</v>
      </c>
      <c r="H38" s="29">
        <f>G38*F38</f>
        <v>-10.4</v>
      </c>
      <c r="I38" s="15"/>
      <c r="J38" s="38">
        <v>-0.005</v>
      </c>
      <c r="K38" s="17">
        <f>$F$16</f>
        <v>2000</v>
      </c>
      <c r="L38" s="29">
        <f aca="true" t="shared" si="6" ref="L38:L43">K38*J38</f>
        <v>-10</v>
      </c>
      <c r="M38" s="15"/>
      <c r="N38" s="19">
        <f aca="true" t="shared" si="7" ref="N38:N43">L38-H38</f>
        <v>0.40000000000000036</v>
      </c>
      <c r="O38" s="30">
        <f>IF((H38)=0,"",(N38/H38))</f>
        <v>-0.03846153846153849</v>
      </c>
    </row>
    <row r="39" spans="2:15" ht="25.5">
      <c r="B39" s="138" t="s">
        <v>68</v>
      </c>
      <c r="C39" s="11"/>
      <c r="D39" s="41"/>
      <c r="E39" s="12"/>
      <c r="F39" s="37"/>
      <c r="G39" s="17">
        <f>$F$16</f>
        <v>2000</v>
      </c>
      <c r="H39" s="29">
        <f>G39*F39</f>
        <v>0</v>
      </c>
      <c r="I39" s="44"/>
      <c r="J39" s="37"/>
      <c r="K39" s="17">
        <f>$F$16</f>
        <v>2000</v>
      </c>
      <c r="L39" s="29">
        <f t="shared" si="6"/>
        <v>0</v>
      </c>
      <c r="M39" s="45"/>
      <c r="N39" s="19">
        <f t="shared" si="7"/>
        <v>0</v>
      </c>
      <c r="O39" s="30">
        <f>IF((H39)=0,"",(N39/H39))</f>
      </c>
    </row>
    <row r="40" spans="2:15" ht="13.5" customHeight="1">
      <c r="B40" s="138"/>
      <c r="C40" s="11"/>
      <c r="D40" s="41"/>
      <c r="E40" s="12"/>
      <c r="F40" s="37"/>
      <c r="G40" s="17">
        <f>$F$16</f>
        <v>2000</v>
      </c>
      <c r="H40" s="29">
        <f>G40*F40</f>
        <v>0</v>
      </c>
      <c r="I40" s="44"/>
      <c r="J40" s="38"/>
      <c r="K40" s="17">
        <f>$F$16</f>
        <v>2000</v>
      </c>
      <c r="L40" s="29">
        <f t="shared" si="6"/>
        <v>0</v>
      </c>
      <c r="M40" s="45"/>
      <c r="N40" s="19">
        <f t="shared" si="7"/>
        <v>0</v>
      </c>
      <c r="O40" s="30">
        <f>IF((H40)=0,"",(N40/H40))</f>
      </c>
    </row>
    <row r="41" spans="2:15" ht="12.75">
      <c r="B41" s="138"/>
      <c r="C41" s="11"/>
      <c r="D41" s="41"/>
      <c r="E41" s="12"/>
      <c r="F41" s="37"/>
      <c r="G41" s="17">
        <f>$F$16</f>
        <v>2000</v>
      </c>
      <c r="H41" s="29">
        <f>G41*F41</f>
        <v>0</v>
      </c>
      <c r="I41" s="44"/>
      <c r="J41" s="38"/>
      <c r="K41" s="17">
        <f>$F$16</f>
        <v>2000</v>
      </c>
      <c r="L41" s="29">
        <f t="shared" si="6"/>
        <v>0</v>
      </c>
      <c r="M41" s="45"/>
      <c r="N41" s="19">
        <f t="shared" si="7"/>
        <v>0</v>
      </c>
      <c r="O41" s="30">
        <f>IF((H41)=0,"",(N41/H41))</f>
      </c>
    </row>
    <row r="42" spans="2:15" ht="12.75">
      <c r="B42" s="43" t="s">
        <v>63</v>
      </c>
      <c r="C42" s="11"/>
      <c r="D42" s="41"/>
      <c r="E42" s="12"/>
      <c r="F42" s="37"/>
      <c r="G42" s="17">
        <f>$F$16</f>
        <v>2000</v>
      </c>
      <c r="H42" s="29">
        <f>G42*F42</f>
        <v>0</v>
      </c>
      <c r="I42" s="15"/>
      <c r="J42" s="38"/>
      <c r="K42" s="17">
        <f>$F$16</f>
        <v>2000</v>
      </c>
      <c r="L42" s="29">
        <f t="shared" si="6"/>
        <v>0</v>
      </c>
      <c r="M42" s="15"/>
      <c r="N42" s="19">
        <f t="shared" si="7"/>
        <v>0</v>
      </c>
      <c r="O42" s="30">
        <f>IF((H42)=0,"",(N42/H42))</f>
      </c>
    </row>
    <row r="43" spans="2:15" ht="12.75">
      <c r="B43" s="43" t="s">
        <v>52</v>
      </c>
      <c r="C43" s="11"/>
      <c r="D43" s="41"/>
      <c r="E43" s="12"/>
      <c r="F43" s="97"/>
      <c r="G43" s="98"/>
      <c r="H43" s="99"/>
      <c r="I43" s="15"/>
      <c r="J43" s="38"/>
      <c r="K43" s="17">
        <f t="shared" si="4"/>
        <v>2000</v>
      </c>
      <c r="L43" s="29">
        <f t="shared" si="6"/>
        <v>0</v>
      </c>
      <c r="M43" s="15"/>
      <c r="N43" s="19">
        <f t="shared" si="7"/>
        <v>0</v>
      </c>
      <c r="O43" s="30"/>
    </row>
    <row r="44" spans="2:15" ht="38.25">
      <c r="B44" s="116" t="s">
        <v>50</v>
      </c>
      <c r="C44" s="117"/>
      <c r="D44" s="117"/>
      <c r="E44" s="117"/>
      <c r="F44" s="112"/>
      <c r="G44" s="109"/>
      <c r="H44" s="111">
        <f>SUM(H38:H42)+H37</f>
        <v>27.810000000000002</v>
      </c>
      <c r="I44" s="100"/>
      <c r="J44" s="109"/>
      <c r="K44" s="110"/>
      <c r="L44" s="111">
        <f>SUM(L38:L42)+L37</f>
        <v>37.958</v>
      </c>
      <c r="M44" s="100"/>
      <c r="N44" s="107">
        <f aca="true" t="shared" si="8" ref="N44:N68">L44-H44</f>
        <v>10.147999999999996</v>
      </c>
      <c r="O44" s="108">
        <f aca="true" t="shared" si="9" ref="O44:O68">IF((H44)=0,"",(N44/H44))</f>
        <v>0.36490471053577833</v>
      </c>
    </row>
    <row r="45" spans="2:15" ht="12.75">
      <c r="B45" s="15" t="s">
        <v>17</v>
      </c>
      <c r="C45" s="15"/>
      <c r="D45" s="42"/>
      <c r="E45" s="16"/>
      <c r="F45" s="38">
        <v>0.0072</v>
      </c>
      <c r="G45" s="122">
        <f>F16*(1+F71)</f>
        <v>2084</v>
      </c>
      <c r="H45" s="29">
        <f>G45*F45</f>
        <v>15.0048</v>
      </c>
      <c r="I45" s="15"/>
      <c r="J45" s="38">
        <v>0.0067</v>
      </c>
      <c r="K45" s="123">
        <f>F16*(1+J71)</f>
        <v>2069.7999999999997</v>
      </c>
      <c r="L45" s="29">
        <f>K45*J45</f>
        <v>13.867659999999999</v>
      </c>
      <c r="M45" s="15"/>
      <c r="N45" s="19">
        <f t="shared" si="8"/>
        <v>-1.1371400000000005</v>
      </c>
      <c r="O45" s="30">
        <f t="shared" si="9"/>
        <v>-0.07578508210705912</v>
      </c>
    </row>
    <row r="46" spans="2:15" ht="25.5">
      <c r="B46" s="20" t="s">
        <v>18</v>
      </c>
      <c r="C46" s="15"/>
      <c r="D46" s="42"/>
      <c r="E46" s="16"/>
      <c r="F46" s="38">
        <v>0.0048</v>
      </c>
      <c r="G46" s="122">
        <f>G45</f>
        <v>2084</v>
      </c>
      <c r="H46" s="29">
        <f>G46*F46</f>
        <v>10.0032</v>
      </c>
      <c r="I46" s="15"/>
      <c r="J46" s="38">
        <v>0.0046</v>
      </c>
      <c r="K46" s="123">
        <f>K45</f>
        <v>2069.7999999999997</v>
      </c>
      <c r="L46" s="29">
        <f>K46*J46</f>
        <v>9.521079999999998</v>
      </c>
      <c r="M46" s="15"/>
      <c r="N46" s="19">
        <f t="shared" si="8"/>
        <v>-0.4821200000000019</v>
      </c>
      <c r="O46" s="30">
        <f t="shared" si="9"/>
        <v>-0.048196577095329686</v>
      </c>
    </row>
    <row r="47" spans="2:15" ht="25.5">
      <c r="B47" s="116" t="s">
        <v>51</v>
      </c>
      <c r="C47" s="118"/>
      <c r="D47" s="118"/>
      <c r="E47" s="118"/>
      <c r="F47" s="113"/>
      <c r="G47" s="109"/>
      <c r="H47" s="111">
        <f>SUM(H44:H46)</f>
        <v>52.818000000000005</v>
      </c>
      <c r="I47" s="101"/>
      <c r="J47" s="114"/>
      <c r="K47" s="115"/>
      <c r="L47" s="111">
        <f>SUM(L44:L46)</f>
        <v>61.34674</v>
      </c>
      <c r="M47" s="101"/>
      <c r="N47" s="107">
        <f t="shared" si="8"/>
        <v>8.528739999999992</v>
      </c>
      <c r="O47" s="108">
        <f t="shared" si="9"/>
        <v>0.1614741186716648</v>
      </c>
    </row>
    <row r="48" spans="2:15" ht="25.5">
      <c r="B48" s="13" t="s">
        <v>19</v>
      </c>
      <c r="C48" s="11"/>
      <c r="D48" s="41"/>
      <c r="E48" s="12"/>
      <c r="F48" s="149">
        <v>0.0044</v>
      </c>
      <c r="G48" s="122">
        <f>G46</f>
        <v>2084</v>
      </c>
      <c r="H48" s="46">
        <f aca="true" t="shared" si="10" ref="H48:H56">G48*F48</f>
        <v>9.1696</v>
      </c>
      <c r="I48" s="15"/>
      <c r="J48" s="149">
        <v>0.0044</v>
      </c>
      <c r="K48" s="123">
        <f>K46</f>
        <v>2069.7999999999997</v>
      </c>
      <c r="L48" s="46">
        <f aca="true" t="shared" si="11" ref="L48:L56">K48*J48</f>
        <v>9.10712</v>
      </c>
      <c r="M48" s="15"/>
      <c r="N48" s="19">
        <f t="shared" si="8"/>
        <v>-0.06248000000000076</v>
      </c>
      <c r="O48" s="47">
        <f t="shared" si="9"/>
        <v>-0.0068138195777352065</v>
      </c>
    </row>
    <row r="49" spans="2:15" ht="25.5">
      <c r="B49" s="13" t="s">
        <v>20</v>
      </c>
      <c r="C49" s="11"/>
      <c r="D49" s="41"/>
      <c r="E49" s="12"/>
      <c r="F49" s="149">
        <v>0.0012</v>
      </c>
      <c r="G49" s="122">
        <f>G46</f>
        <v>2084</v>
      </c>
      <c r="H49" s="46">
        <f t="shared" si="10"/>
        <v>2.5008</v>
      </c>
      <c r="I49" s="15"/>
      <c r="J49" s="149">
        <v>0.0012</v>
      </c>
      <c r="K49" s="123">
        <f>K46</f>
        <v>2069.7999999999997</v>
      </c>
      <c r="L49" s="46">
        <f t="shared" si="11"/>
        <v>2.4837599999999993</v>
      </c>
      <c r="M49" s="15"/>
      <c r="N49" s="19">
        <f t="shared" si="8"/>
        <v>-0.01704000000000061</v>
      </c>
      <c r="O49" s="47">
        <f t="shared" si="9"/>
        <v>-0.006813819577735369</v>
      </c>
    </row>
    <row r="50" spans="2:15" ht="12.75">
      <c r="B50" s="11" t="s">
        <v>21</v>
      </c>
      <c r="C50" s="11"/>
      <c r="D50" s="41"/>
      <c r="E50" s="12"/>
      <c r="F50" s="149">
        <v>0.25</v>
      </c>
      <c r="G50" s="17">
        <v>1</v>
      </c>
      <c r="H50" s="46">
        <f t="shared" si="10"/>
        <v>0.25</v>
      </c>
      <c r="I50" s="15"/>
      <c r="J50" s="149">
        <v>0.25</v>
      </c>
      <c r="K50" s="18">
        <v>1</v>
      </c>
      <c r="L50" s="46">
        <f t="shared" si="11"/>
        <v>0.25</v>
      </c>
      <c r="M50" s="15"/>
      <c r="N50" s="19">
        <f t="shared" si="8"/>
        <v>0</v>
      </c>
      <c r="O50" s="47">
        <f t="shared" si="9"/>
        <v>0</v>
      </c>
    </row>
    <row r="51" spans="2:15" ht="12.75">
      <c r="B51" s="11" t="s">
        <v>22</v>
      </c>
      <c r="C51" s="11"/>
      <c r="D51" s="41"/>
      <c r="E51" s="12"/>
      <c r="F51" s="149">
        <v>0.007</v>
      </c>
      <c r="G51" s="122">
        <f>G49</f>
        <v>2084</v>
      </c>
      <c r="H51" s="46">
        <f t="shared" si="10"/>
        <v>14.588000000000001</v>
      </c>
      <c r="I51" s="15"/>
      <c r="J51" s="149">
        <v>0.007</v>
      </c>
      <c r="K51" s="123">
        <f>K49</f>
        <v>2069.7999999999997</v>
      </c>
      <c r="L51" s="46">
        <f t="shared" si="11"/>
        <v>14.488599999999998</v>
      </c>
      <c r="M51" s="15"/>
      <c r="N51" s="19">
        <f t="shared" si="8"/>
        <v>-0.09940000000000282</v>
      </c>
      <c r="O51" s="47">
        <f>IF((H51)=0,"",(N51/H51))</f>
        <v>-0.0068138195777353175</v>
      </c>
    </row>
    <row r="52" spans="2:15" ht="12.75">
      <c r="B52" s="43" t="s">
        <v>53</v>
      </c>
      <c r="C52" s="11"/>
      <c r="D52" s="41"/>
      <c r="E52" s="12"/>
      <c r="F52" s="150">
        <v>0.078</v>
      </c>
      <c r="G52" s="122">
        <f>IF($T$1=1,IF($F$16&gt;=600,600,IF($F$16&lt;600,$F$16*(1+$F$71),$F$16-600)),IF($T$1=2,IF($F$16&gt;=1000,1000,IF($F$16&lt;1000,$F$16*(1+$F$71),$F$16-1000))))</f>
        <v>1000</v>
      </c>
      <c r="H52" s="46">
        <f>G52*F52</f>
        <v>78</v>
      </c>
      <c r="I52" s="15"/>
      <c r="J52" s="150">
        <v>0.078</v>
      </c>
      <c r="K52" s="122">
        <f>IF($T$1=1,IF($F$16&gt;=600,600,IF($F$16&lt;600,$F$16*(1+$J$71),$F$16-600)),IF($T$1=2,IF($F$16&gt;=1000,1000,IF($F$16&lt;1000,$F$16*(1+$J$71),$F$16-1000))))</f>
        <v>1000</v>
      </c>
      <c r="L52" s="46">
        <f>K52*J52</f>
        <v>78</v>
      </c>
      <c r="M52" s="15"/>
      <c r="N52" s="19">
        <f t="shared" si="8"/>
        <v>0</v>
      </c>
      <c r="O52" s="47">
        <f t="shared" si="9"/>
        <v>0</v>
      </c>
    </row>
    <row r="53" spans="2:15" ht="12.75">
      <c r="B53" s="43" t="s">
        <v>54</v>
      </c>
      <c r="C53" s="11"/>
      <c r="D53" s="41"/>
      <c r="E53" s="12"/>
      <c r="F53" s="150">
        <v>0.091</v>
      </c>
      <c r="G53" s="122">
        <f>IF($T$1=1,IF($F$16&gt;=600,$F$16*(1+$F$71)-600,IF($F$16&lt;600,0,)),IF($T$1=2,IF($F$16&gt;=1000,$F$16*(1+$F$71)-1000,IF($F$16&lt;1000,0))))</f>
        <v>1084</v>
      </c>
      <c r="H53" s="46">
        <f>G53*F53</f>
        <v>98.64399999999999</v>
      </c>
      <c r="I53" s="15"/>
      <c r="J53" s="150">
        <v>0.091</v>
      </c>
      <c r="K53" s="122">
        <f>IF($T$1=1,IF($F$16&gt;=600,$F$16*(1+$J$71)-600,IF($F$16&lt;600,0,)),IF($T$1=2,IF($F$16&gt;=1000,$F$16*(1+$J$71)-1000,IF($F$16&lt;1000,0))))</f>
        <v>1069.7999999999997</v>
      </c>
      <c r="L53" s="46">
        <f>K53*J53</f>
        <v>97.35179999999997</v>
      </c>
      <c r="M53" s="15"/>
      <c r="N53" s="19">
        <f t="shared" si="8"/>
        <v>-1.2922000000000224</v>
      </c>
      <c r="O53" s="47">
        <f t="shared" si="9"/>
        <v>-0.013099630996310192</v>
      </c>
    </row>
    <row r="54" spans="2:15" ht="12.75">
      <c r="B54" s="43" t="s">
        <v>55</v>
      </c>
      <c r="C54" s="11"/>
      <c r="D54" s="41"/>
      <c r="E54" s="12"/>
      <c r="F54" s="150">
        <v>0.067</v>
      </c>
      <c r="G54" s="124">
        <f>0.64*$F$16*(1+$F$71)</f>
        <v>1333.76</v>
      </c>
      <c r="H54" s="46">
        <f t="shared" si="10"/>
        <v>89.36192</v>
      </c>
      <c r="I54" s="15"/>
      <c r="J54" s="150">
        <v>0.067</v>
      </c>
      <c r="K54" s="139">
        <f>0.64*$F$16*(1+$J$71)</f>
        <v>1324.672</v>
      </c>
      <c r="L54" s="46">
        <f t="shared" si="11"/>
        <v>88.75302400000001</v>
      </c>
      <c r="M54" s="15"/>
      <c r="N54" s="19">
        <f t="shared" si="8"/>
        <v>-0.6088959999999872</v>
      </c>
      <c r="O54" s="47">
        <f t="shared" si="9"/>
        <v>-0.006813819577734982</v>
      </c>
    </row>
    <row r="55" spans="2:15" ht="12.75">
      <c r="B55" s="43" t="s">
        <v>56</v>
      </c>
      <c r="C55" s="11"/>
      <c r="D55" s="41"/>
      <c r="E55" s="12"/>
      <c r="F55" s="150">
        <v>0.104</v>
      </c>
      <c r="G55" s="124">
        <f>0.18*$F$16*(1+$F$71)</f>
        <v>375.12</v>
      </c>
      <c r="H55" s="46">
        <f t="shared" si="10"/>
        <v>39.01248</v>
      </c>
      <c r="I55" s="15"/>
      <c r="J55" s="150">
        <v>0.104</v>
      </c>
      <c r="K55" s="139">
        <f>0.18*$F$16*(1+$J$71)</f>
        <v>372.56399999999996</v>
      </c>
      <c r="L55" s="46">
        <f t="shared" si="11"/>
        <v>38.746655999999994</v>
      </c>
      <c r="M55" s="15"/>
      <c r="N55" s="19">
        <f t="shared" si="8"/>
        <v>-0.26582400000000206</v>
      </c>
      <c r="O55" s="47">
        <f t="shared" si="9"/>
        <v>-0.006813819577735178</v>
      </c>
    </row>
    <row r="56" spans="2:15" ht="13.5" thickBot="1">
      <c r="B56" s="48" t="s">
        <v>57</v>
      </c>
      <c r="C56" s="11"/>
      <c r="D56" s="41"/>
      <c r="E56" s="12"/>
      <c r="F56" s="150">
        <v>0.124</v>
      </c>
      <c r="G56" s="124">
        <f>0.18*$F$16*(1+$F$71)</f>
        <v>375.12</v>
      </c>
      <c r="H56" s="46">
        <f t="shared" si="10"/>
        <v>46.51488</v>
      </c>
      <c r="I56" s="15"/>
      <c r="J56" s="150">
        <v>0.124</v>
      </c>
      <c r="K56" s="139">
        <f>0.18*$F$16*(1+$J$71)</f>
        <v>372.56399999999996</v>
      </c>
      <c r="L56" s="46">
        <f t="shared" si="11"/>
        <v>46.197936</v>
      </c>
      <c r="M56" s="15"/>
      <c r="N56" s="19">
        <f t="shared" si="8"/>
        <v>-0.31694399999999945</v>
      </c>
      <c r="O56" s="47">
        <f t="shared" si="9"/>
        <v>-0.006813819577735113</v>
      </c>
    </row>
    <row r="57" spans="2:15" ht="8.25" customHeight="1" thickBot="1">
      <c r="B57" s="51"/>
      <c r="C57" s="52"/>
      <c r="D57" s="53"/>
      <c r="E57" s="52"/>
      <c r="F57" s="54"/>
      <c r="G57" s="55"/>
      <c r="H57" s="56"/>
      <c r="I57" s="57"/>
      <c r="J57" s="54"/>
      <c r="K57" s="58"/>
      <c r="L57" s="56"/>
      <c r="M57" s="57"/>
      <c r="N57" s="59"/>
      <c r="O57" s="60"/>
    </row>
    <row r="58" spans="2:15" ht="12.75" hidden="1">
      <c r="B58" s="21" t="s">
        <v>58</v>
      </c>
      <c r="C58" s="11"/>
      <c r="D58" s="11"/>
      <c r="E58" s="11"/>
      <c r="F58" s="74"/>
      <c r="G58" s="63"/>
      <c r="H58" s="67">
        <f>SUM(H47:H53)</f>
        <v>255.97039999999998</v>
      </c>
      <c r="I58" s="71"/>
      <c r="J58" s="72"/>
      <c r="K58" s="72"/>
      <c r="L58" s="66">
        <f>SUM(L47:L53)</f>
        <v>263.02801999999997</v>
      </c>
      <c r="M58" s="65"/>
      <c r="N58" s="70">
        <f t="shared" si="8"/>
        <v>7.057619999999986</v>
      </c>
      <c r="O58" s="68">
        <f t="shared" si="9"/>
        <v>0.02757201613936606</v>
      </c>
    </row>
    <row r="59" spans="2:15" ht="12.75" hidden="1">
      <c r="B59" s="61" t="s">
        <v>23</v>
      </c>
      <c r="C59" s="11"/>
      <c r="D59" s="11"/>
      <c r="E59" s="11"/>
      <c r="F59" s="50">
        <v>0.13</v>
      </c>
      <c r="G59" s="63"/>
      <c r="H59" s="125">
        <f>H58*F59</f>
        <v>33.276151999999996</v>
      </c>
      <c r="I59" s="49"/>
      <c r="J59" s="135">
        <v>0.13</v>
      </c>
      <c r="K59" s="136"/>
      <c r="L59" s="127">
        <f>L58*J59</f>
        <v>34.1936426</v>
      </c>
      <c r="M59" s="128"/>
      <c r="N59" s="129">
        <f t="shared" si="8"/>
        <v>0.9174906000000007</v>
      </c>
      <c r="O59" s="130">
        <f t="shared" si="9"/>
        <v>0.027572016139366138</v>
      </c>
    </row>
    <row r="60" spans="2:15" ht="12.75" hidden="1">
      <c r="B60" s="62" t="s">
        <v>60</v>
      </c>
      <c r="C60" s="11"/>
      <c r="D60" s="11"/>
      <c r="E60" s="11"/>
      <c r="F60" s="69"/>
      <c r="G60" s="64"/>
      <c r="H60" s="125">
        <f>H58+H59</f>
        <v>289.24655199999995</v>
      </c>
      <c r="I60" s="49"/>
      <c r="J60" s="49"/>
      <c r="K60" s="49"/>
      <c r="L60" s="127">
        <f>L58+L59</f>
        <v>297.22166259999995</v>
      </c>
      <c r="M60" s="128"/>
      <c r="N60" s="129">
        <f t="shared" si="8"/>
        <v>7.975110599999994</v>
      </c>
      <c r="O60" s="130">
        <f t="shared" si="9"/>
        <v>0.027572016139366096</v>
      </c>
    </row>
    <row r="61" spans="2:15" ht="12.75" customHeight="1" hidden="1">
      <c r="B61" s="161" t="s">
        <v>39</v>
      </c>
      <c r="C61" s="161"/>
      <c r="D61" s="161"/>
      <c r="E61" s="11"/>
      <c r="F61" s="69"/>
      <c r="G61" s="64"/>
      <c r="H61" s="131">
        <f>ROUND(-H60*10%,2)</f>
        <v>-28.92</v>
      </c>
      <c r="I61" s="49"/>
      <c r="J61" s="49"/>
      <c r="K61" s="49"/>
      <c r="L61" s="132">
        <f>ROUND(-L60*10%,2)</f>
        <v>-29.72</v>
      </c>
      <c r="M61" s="128"/>
      <c r="N61" s="133">
        <f t="shared" si="8"/>
        <v>-0.7999999999999972</v>
      </c>
      <c r="O61" s="134">
        <f t="shared" si="9"/>
        <v>0.027662517289073207</v>
      </c>
    </row>
    <row r="62" spans="2:15" ht="13.5" customHeight="1" hidden="1" thickBot="1">
      <c r="B62" s="162" t="s">
        <v>62</v>
      </c>
      <c r="C62" s="162"/>
      <c r="D62" s="162"/>
      <c r="E62" s="80"/>
      <c r="F62" s="81"/>
      <c r="G62" s="82"/>
      <c r="H62" s="83">
        <f>SUM(H60:H61)</f>
        <v>260.32655199999994</v>
      </c>
      <c r="I62" s="84"/>
      <c r="J62" s="84"/>
      <c r="K62" s="84"/>
      <c r="L62" s="85">
        <f>SUM(L60:L61)</f>
        <v>267.5016625999999</v>
      </c>
      <c r="M62" s="86"/>
      <c r="N62" s="87">
        <f t="shared" si="8"/>
        <v>7.175110599999982</v>
      </c>
      <c r="O62" s="88">
        <f t="shared" si="9"/>
        <v>0.027561962254238223</v>
      </c>
    </row>
    <row r="63" spans="2:15" ht="8.25" customHeight="1" hidden="1" thickBot="1">
      <c r="B63" s="51"/>
      <c r="C63" s="52"/>
      <c r="D63" s="53"/>
      <c r="E63" s="52"/>
      <c r="F63" s="75"/>
      <c r="G63" s="76"/>
      <c r="H63" s="77"/>
      <c r="I63" s="73"/>
      <c r="J63" s="75"/>
      <c r="K63" s="55"/>
      <c r="L63" s="78"/>
      <c r="M63" s="57"/>
      <c r="N63" s="79"/>
      <c r="O63" s="60"/>
    </row>
    <row r="64" spans="2:15" ht="12.75">
      <c r="B64" s="21" t="s">
        <v>59</v>
      </c>
      <c r="C64" s="11"/>
      <c r="D64" s="11"/>
      <c r="E64" s="11"/>
      <c r="F64" s="74"/>
      <c r="G64" s="63"/>
      <c r="H64" s="67">
        <f>SUM(H47:H51,H54:H56)</f>
        <v>254.21568000000002</v>
      </c>
      <c r="I64" s="71"/>
      <c r="J64" s="72"/>
      <c r="K64" s="72"/>
      <c r="L64" s="121">
        <f>SUM(L47:L51,L54:L56)</f>
        <v>261.373836</v>
      </c>
      <c r="M64" s="65"/>
      <c r="N64" s="70">
        <f>L64-H64</f>
        <v>7.158155999999963</v>
      </c>
      <c r="O64" s="68">
        <f>IF((H64)=0,"",(N64/H64))</f>
        <v>0.028157806788314404</v>
      </c>
    </row>
    <row r="65" spans="2:15" ht="12.75">
      <c r="B65" s="61" t="s">
        <v>23</v>
      </c>
      <c r="C65" s="11"/>
      <c r="D65" s="11"/>
      <c r="E65" s="11"/>
      <c r="F65" s="50">
        <v>0.13</v>
      </c>
      <c r="G65" s="64"/>
      <c r="H65" s="125">
        <f>H64*F65</f>
        <v>33.0480384</v>
      </c>
      <c r="I65" s="49"/>
      <c r="J65" s="126">
        <v>0.13</v>
      </c>
      <c r="K65" s="49"/>
      <c r="L65" s="127">
        <f>L64*J65</f>
        <v>33.97859868</v>
      </c>
      <c r="M65" s="128"/>
      <c r="N65" s="129">
        <f t="shared" si="8"/>
        <v>0.9305602799999946</v>
      </c>
      <c r="O65" s="130">
        <f t="shared" si="9"/>
        <v>0.028157806788314386</v>
      </c>
    </row>
    <row r="66" spans="2:15" ht="12.75">
      <c r="B66" s="62" t="s">
        <v>60</v>
      </c>
      <c r="C66" s="11"/>
      <c r="D66" s="11"/>
      <c r="E66" s="11"/>
      <c r="F66" s="69"/>
      <c r="G66" s="64"/>
      <c r="H66" s="125">
        <f>H64+H65</f>
        <v>287.2637184</v>
      </c>
      <c r="I66" s="49"/>
      <c r="J66" s="49"/>
      <c r="K66" s="49"/>
      <c r="L66" s="127">
        <f>L64+L65</f>
        <v>295.35243468</v>
      </c>
      <c r="M66" s="128"/>
      <c r="N66" s="129">
        <f t="shared" si="8"/>
        <v>8.088716279999971</v>
      </c>
      <c r="O66" s="130">
        <f t="shared" si="9"/>
        <v>0.028157806788314452</v>
      </c>
    </row>
    <row r="67" spans="2:15" ht="12.75" customHeight="1">
      <c r="B67" s="161" t="s">
        <v>39</v>
      </c>
      <c r="C67" s="161"/>
      <c r="D67" s="161"/>
      <c r="E67" s="11"/>
      <c r="F67" s="69"/>
      <c r="G67" s="64"/>
      <c r="H67" s="131">
        <f>ROUND(-H66*10%,2)</f>
        <v>-28.73</v>
      </c>
      <c r="I67" s="49"/>
      <c r="J67" s="49"/>
      <c r="K67" s="49"/>
      <c r="L67" s="132">
        <f>ROUND(-L66*10%,2)</f>
        <v>-29.54</v>
      </c>
      <c r="M67" s="128"/>
      <c r="N67" s="133">
        <f t="shared" si="8"/>
        <v>-0.8099999999999987</v>
      </c>
      <c r="O67" s="134">
        <f t="shared" si="9"/>
        <v>0.028193525931082448</v>
      </c>
    </row>
    <row r="68" spans="2:15" ht="13.5" customHeight="1" thickBot="1">
      <c r="B68" s="162" t="s">
        <v>61</v>
      </c>
      <c r="C68" s="162"/>
      <c r="D68" s="162"/>
      <c r="E68" s="80"/>
      <c r="F68" s="89"/>
      <c r="G68" s="90"/>
      <c r="H68" s="91">
        <f>H66+H67</f>
        <v>258.5337184</v>
      </c>
      <c r="I68" s="92"/>
      <c r="J68" s="92"/>
      <c r="K68" s="92"/>
      <c r="L68" s="93">
        <f>L66+L67</f>
        <v>265.81243467999997</v>
      </c>
      <c r="M68" s="94"/>
      <c r="N68" s="95">
        <f t="shared" si="8"/>
        <v>7.278716279999969</v>
      </c>
      <c r="O68" s="96">
        <f t="shared" si="9"/>
        <v>0.028153837437708742</v>
      </c>
    </row>
    <row r="69" spans="2:15" ht="8.25" customHeight="1" thickBot="1">
      <c r="B69" s="51"/>
      <c r="C69" s="52"/>
      <c r="D69" s="53"/>
      <c r="E69" s="52"/>
      <c r="F69" s="75"/>
      <c r="G69" s="76"/>
      <c r="H69" s="77"/>
      <c r="I69" s="73"/>
      <c r="J69" s="75"/>
      <c r="K69" s="55"/>
      <c r="L69" s="78"/>
      <c r="M69" s="57"/>
      <c r="N69" s="79"/>
      <c r="O69" s="60"/>
    </row>
    <row r="70" ht="10.5" customHeight="1">
      <c r="L70" s="137"/>
    </row>
    <row r="71" spans="2:10" ht="12.75">
      <c r="B71" s="2" t="s">
        <v>24</v>
      </c>
      <c r="F71" s="40">
        <v>0.042</v>
      </c>
      <c r="J71" s="40">
        <v>0.0349</v>
      </c>
    </row>
    <row r="72" ht="10.5" customHeight="1"/>
    <row r="73" ht="10.5" customHeight="1">
      <c r="A73" s="31" t="s">
        <v>40</v>
      </c>
    </row>
    <row r="74" ht="10.5" customHeight="1"/>
    <row r="75" ht="12.75">
      <c r="A75" s="1" t="s">
        <v>30</v>
      </c>
    </row>
    <row r="76" ht="12.75">
      <c r="A76" s="1" t="s">
        <v>31</v>
      </c>
    </row>
    <row r="78" ht="12.75">
      <c r="A78" s="1" t="s">
        <v>38</v>
      </c>
    </row>
    <row r="79" ht="12.75">
      <c r="A79" s="1" t="s">
        <v>32</v>
      </c>
    </row>
    <row r="81" ht="12.75">
      <c r="A81" s="1" t="s">
        <v>33</v>
      </c>
    </row>
    <row r="82" ht="12.75">
      <c r="A82" s="1" t="s">
        <v>34</v>
      </c>
    </row>
    <row r="83" ht="12.75">
      <c r="A83" s="1" t="s">
        <v>35</v>
      </c>
    </row>
    <row r="84" ht="12.75">
      <c r="A84" s="1" t="s">
        <v>36</v>
      </c>
    </row>
    <row r="85" ht="12.75">
      <c r="A85" s="1" t="s">
        <v>37</v>
      </c>
    </row>
  </sheetData>
  <sheetProtection selectLockedCells="1"/>
  <mergeCells count="14">
    <mergeCell ref="B68:D68"/>
    <mergeCell ref="D19:D20"/>
    <mergeCell ref="N19:N20"/>
    <mergeCell ref="O19:O20"/>
    <mergeCell ref="B61:D61"/>
    <mergeCell ref="B62:D62"/>
    <mergeCell ref="B67:D67"/>
    <mergeCell ref="A3:K3"/>
    <mergeCell ref="B10:O10"/>
    <mergeCell ref="B11:O11"/>
    <mergeCell ref="D14:O14"/>
    <mergeCell ref="F18:H18"/>
    <mergeCell ref="J18:L18"/>
    <mergeCell ref="N18:O18"/>
  </mergeCells>
  <dataValidations count="2">
    <dataValidation type="list" allowBlank="1" showInputMessage="1" showErrorMessage="1" prompt="Select Charge Unit - monthly, per kWh, per kW" sqref="D45:D46 D48:D57 D63 D69 D38:D43 D21:D36">
      <formula1>"Monthly, per kWh, per kW"</formula1>
    </dataValidation>
    <dataValidation type="list" allowBlank="1" showInputMessage="1" showErrorMessage="1" sqref="E45:E46 E48:E57 E63 E69 E38:E43 E21:E36">
      <formula1>'App.2-W_Bill Impacts- GS&lt;50'!#REF!</formula1>
    </dataValidation>
  </dataValidations>
  <printOptions/>
  <pageMargins left="0.75" right="0.75" top="1" bottom="1" header="0.5" footer="0.5"/>
  <pageSetup fitToHeight="1" fitToWidth="1" horizontalDpi="600" verticalDpi="600" orientation="portrait" scale="68" r:id="rId3"/>
  <headerFooter alignWithMargins="0">
    <oddFooter>&amp;C9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9">
    <tabColor rgb="FFFFFF00"/>
    <pageSetUpPr fitToPage="1"/>
  </sheetPr>
  <dimension ref="A1:T84"/>
  <sheetViews>
    <sheetView showGridLines="0" zoomScalePageLayoutView="0" workbookViewId="0" topLeftCell="A9">
      <selection activeCell="G77" sqref="G77:G78"/>
    </sheetView>
  </sheetViews>
  <sheetFormatPr defaultColWidth="9.140625" defaultRowHeight="12.75"/>
  <cols>
    <col min="1" max="1" width="1.28515625" style="1" customWidth="1"/>
    <col min="2" max="2" width="26.57421875" style="1" customWidth="1"/>
    <col min="3" max="3" width="1.28515625" style="1" customWidth="1"/>
    <col min="4" max="4" width="11.28125" style="1" customWidth="1"/>
    <col min="5" max="5" width="1.28515625" style="1" customWidth="1"/>
    <col min="6" max="6" width="12.28125" style="1" customWidth="1"/>
    <col min="7" max="7" width="8.57421875" style="1" customWidth="1"/>
    <col min="8" max="8" width="12.28125" style="1" bestFit="1" customWidth="1"/>
    <col min="9" max="9" width="2.8515625" style="1" customWidth="1"/>
    <col min="10" max="10" width="12.140625" style="1" customWidth="1"/>
    <col min="11" max="11" width="8.57421875" style="1" customWidth="1"/>
    <col min="12" max="12" width="12.28125" style="1" bestFit="1" customWidth="1"/>
    <col min="13" max="13" width="2.8515625" style="1" customWidth="1"/>
    <col min="14" max="14" width="12.7109375" style="1" bestFit="1" customWidth="1"/>
    <col min="15" max="15" width="10.8515625" style="1" bestFit="1" customWidth="1"/>
    <col min="16" max="16" width="3.8515625" style="1" customWidth="1"/>
    <col min="17" max="18" width="9.140625" style="1" customWidth="1"/>
    <col min="19" max="19" width="9.140625" style="1" hidden="1" customWidth="1"/>
    <col min="20" max="20" width="12.7109375" style="1" hidden="1" customWidth="1"/>
    <col min="21" max="21" width="9.140625" style="1" hidden="1" customWidth="1"/>
    <col min="22" max="16384" width="9.140625" style="1" customWidth="1"/>
  </cols>
  <sheetData>
    <row r="1" spans="1:20" s="22" customFormat="1" ht="15" customHeight="1" hidden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N1" s="3" t="s">
        <v>41</v>
      </c>
      <c r="O1" s="32" t="e">
        <f>#REF!</f>
        <v>#REF!</v>
      </c>
      <c r="P1"/>
      <c r="T1" s="22">
        <v>5</v>
      </c>
    </row>
    <row r="2" spans="1:16" s="22" customFormat="1" ht="15" customHeight="1" hidden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N2" s="3" t="s">
        <v>42</v>
      </c>
      <c r="O2" s="33">
        <v>8</v>
      </c>
      <c r="P2"/>
    </row>
    <row r="3" spans="1:16" s="22" customFormat="1" ht="15" customHeight="1" hidden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N3" s="3" t="s">
        <v>43</v>
      </c>
      <c r="O3" s="33">
        <v>1</v>
      </c>
      <c r="P3"/>
    </row>
    <row r="4" spans="1:16" s="22" customFormat="1" ht="15" customHeight="1" hidden="1">
      <c r="A4" s="25"/>
      <c r="B4" s="25"/>
      <c r="C4" s="25"/>
      <c r="D4" s="25"/>
      <c r="E4" s="25"/>
      <c r="F4" s="25"/>
      <c r="G4" s="25"/>
      <c r="H4" s="25"/>
      <c r="I4" s="23"/>
      <c r="J4" s="23"/>
      <c r="K4" s="23"/>
      <c r="N4" s="3" t="s">
        <v>44</v>
      </c>
      <c r="O4" s="33">
        <v>8</v>
      </c>
      <c r="P4"/>
    </row>
    <row r="5" spans="3:16" s="22" customFormat="1" ht="15" customHeight="1" hidden="1">
      <c r="C5" s="24"/>
      <c r="D5" s="24"/>
      <c r="E5" s="24"/>
      <c r="N5" s="3" t="s">
        <v>45</v>
      </c>
      <c r="O5" s="34">
        <v>54</v>
      </c>
      <c r="P5"/>
    </row>
    <row r="6" spans="14:16" s="22" customFormat="1" ht="9" customHeight="1" hidden="1">
      <c r="N6" s="3"/>
      <c r="O6" s="32"/>
      <c r="P6"/>
    </row>
    <row r="7" spans="14:16" s="22" customFormat="1" ht="12.75" hidden="1">
      <c r="N7" s="3" t="s">
        <v>46</v>
      </c>
      <c r="O7" s="148" t="s">
        <v>86</v>
      </c>
      <c r="P7"/>
    </row>
    <row r="8" spans="14:16" s="22" customFormat="1" ht="15" customHeight="1" hidden="1">
      <c r="N8" s="1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151" t="s">
        <v>48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/>
    </row>
    <row r="11" spans="2:16" ht="18.75" customHeight="1">
      <c r="B11" s="151" t="s">
        <v>26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28" t="s">
        <v>25</v>
      </c>
      <c r="D14" s="160" t="s">
        <v>72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</row>
    <row r="15" spans="2:15" ht="7.5" customHeight="1">
      <c r="B15" s="140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2:7" ht="12.75">
      <c r="B16" s="48"/>
      <c r="D16" s="2" t="s">
        <v>0</v>
      </c>
      <c r="E16" s="2"/>
      <c r="F16" s="35">
        <v>100</v>
      </c>
      <c r="G16" s="2" t="s">
        <v>28</v>
      </c>
    </row>
    <row r="17" spans="2:7" ht="10.5" customHeight="1">
      <c r="B17" s="48"/>
      <c r="D17" s="2" t="s">
        <v>73</v>
      </c>
      <c r="E17" s="2"/>
      <c r="F17" s="143">
        <f>ROUND(F16*1/0.002542,0)</f>
        <v>39339</v>
      </c>
      <c r="G17" s="2" t="s">
        <v>27</v>
      </c>
    </row>
    <row r="18" ht="12.75">
      <c r="B18" s="48"/>
    </row>
    <row r="19" spans="2:15" ht="12.75" customHeight="1">
      <c r="B19" s="48"/>
      <c r="D19" s="4"/>
      <c r="E19" s="4"/>
      <c r="F19" s="157" t="s">
        <v>2</v>
      </c>
      <c r="G19" s="158"/>
      <c r="H19" s="159"/>
      <c r="J19" s="157" t="s">
        <v>3</v>
      </c>
      <c r="K19" s="158"/>
      <c r="L19" s="159"/>
      <c r="N19" s="157" t="s">
        <v>4</v>
      </c>
      <c r="O19" s="159"/>
    </row>
    <row r="20" spans="2:15" ht="12.75">
      <c r="B20" s="48"/>
      <c r="D20" s="163" t="s">
        <v>5</v>
      </c>
      <c r="E20" s="5"/>
      <c r="F20" s="6" t="s">
        <v>6</v>
      </c>
      <c r="G20" s="6" t="s">
        <v>7</v>
      </c>
      <c r="H20" s="7" t="s">
        <v>8</v>
      </c>
      <c r="J20" s="6" t="s">
        <v>6</v>
      </c>
      <c r="K20" s="8" t="s">
        <v>7</v>
      </c>
      <c r="L20" s="7" t="s">
        <v>8</v>
      </c>
      <c r="N20" s="153" t="s">
        <v>9</v>
      </c>
      <c r="O20" s="155" t="s">
        <v>10</v>
      </c>
    </row>
    <row r="21" spans="2:15" ht="12.75">
      <c r="B21" s="48"/>
      <c r="D21" s="164"/>
      <c r="E21" s="5"/>
      <c r="F21" s="9" t="s">
        <v>47</v>
      </c>
      <c r="G21" s="9"/>
      <c r="H21" s="10" t="s">
        <v>47</v>
      </c>
      <c r="J21" s="9" t="s">
        <v>47</v>
      </c>
      <c r="K21" s="10"/>
      <c r="L21" s="10" t="s">
        <v>47</v>
      </c>
      <c r="N21" s="154"/>
      <c r="O21" s="156"/>
    </row>
    <row r="22" spans="2:15" ht="12.75">
      <c r="B22" s="11" t="s">
        <v>11</v>
      </c>
      <c r="C22" s="11"/>
      <c r="D22" s="41" t="s">
        <v>74</v>
      </c>
      <c r="E22" s="12"/>
      <c r="F22" s="37">
        <v>293.71</v>
      </c>
      <c r="G22" s="17">
        <v>1</v>
      </c>
      <c r="H22" s="29">
        <f>G22*F22</f>
        <v>293.71</v>
      </c>
      <c r="I22" s="15"/>
      <c r="J22" s="38">
        <f>'[2]Distribution Rate Schedule'!$C$12</f>
        <v>225</v>
      </c>
      <c r="K22" s="18">
        <f>G22</f>
        <v>1</v>
      </c>
      <c r="L22" s="29">
        <f>K22*J22</f>
        <v>225</v>
      </c>
      <c r="M22" s="15"/>
      <c r="N22" s="19">
        <f>L22-H22</f>
        <v>-68.70999999999998</v>
      </c>
      <c r="O22" s="30">
        <f>IF((H22)=0,"",(N22/H22))</f>
        <v>-0.23393823839842015</v>
      </c>
    </row>
    <row r="23" spans="2:15" ht="12.75">
      <c r="B23" s="11" t="s">
        <v>12</v>
      </c>
      <c r="C23" s="11"/>
      <c r="D23" s="41" t="s">
        <v>74</v>
      </c>
      <c r="E23" s="12"/>
      <c r="F23" s="37"/>
      <c r="G23" s="17">
        <v>1</v>
      </c>
      <c r="H23" s="29">
        <f aca="true" t="shared" si="0" ref="H23:H37">G23*F23</f>
        <v>0</v>
      </c>
      <c r="I23" s="15"/>
      <c r="J23" s="38"/>
      <c r="K23" s="18">
        <f>G23</f>
        <v>1</v>
      </c>
      <c r="L23" s="29">
        <f>K23*J23</f>
        <v>0</v>
      </c>
      <c r="M23" s="15"/>
      <c r="N23" s="19">
        <f>L23-H23</f>
        <v>0</v>
      </c>
      <c r="O23" s="30">
        <f>IF((H23)=0,"",(N23/H23))</f>
      </c>
    </row>
    <row r="24" spans="2:15" ht="12.75">
      <c r="B24" s="39"/>
      <c r="C24" s="11"/>
      <c r="D24" s="41"/>
      <c r="E24" s="12"/>
      <c r="F24" s="37"/>
      <c r="G24" s="17">
        <v>1</v>
      </c>
      <c r="H24" s="29">
        <f t="shared" si="0"/>
        <v>0</v>
      </c>
      <c r="I24" s="15"/>
      <c r="J24" s="38"/>
      <c r="K24" s="18">
        <f>G24</f>
        <v>1</v>
      </c>
      <c r="L24" s="29">
        <f aca="true" t="shared" si="1" ref="L24:L37">K24*J24</f>
        <v>0</v>
      </c>
      <c r="M24" s="15"/>
      <c r="N24" s="19">
        <f aca="true" t="shared" si="2" ref="N24:N38">L24-H24</f>
        <v>0</v>
      </c>
      <c r="O24" s="30">
        <f aca="true" t="shared" si="3" ref="O24:O38">IF((H24)=0,"",(N24/H24))</f>
      </c>
    </row>
    <row r="25" spans="2:15" ht="12.75">
      <c r="B25" s="39"/>
      <c r="C25" s="11"/>
      <c r="D25" s="41"/>
      <c r="E25" s="12"/>
      <c r="F25" s="37"/>
      <c r="G25" s="17">
        <v>1</v>
      </c>
      <c r="H25" s="29">
        <f t="shared" si="0"/>
        <v>0</v>
      </c>
      <c r="I25" s="15"/>
      <c r="J25" s="38"/>
      <c r="K25" s="18">
        <f aca="true" t="shared" si="4" ref="K25:K37">G25</f>
        <v>1</v>
      </c>
      <c r="L25" s="29">
        <f t="shared" si="1"/>
        <v>0</v>
      </c>
      <c r="M25" s="15"/>
      <c r="N25" s="19">
        <f t="shared" si="2"/>
        <v>0</v>
      </c>
      <c r="O25" s="30">
        <f t="shared" si="3"/>
      </c>
    </row>
    <row r="26" spans="2:15" ht="12.75">
      <c r="B26" s="39"/>
      <c r="C26" s="11"/>
      <c r="D26" s="41"/>
      <c r="E26" s="12"/>
      <c r="F26" s="37"/>
      <c r="G26" s="17">
        <v>1</v>
      </c>
      <c r="H26" s="29">
        <f t="shared" si="0"/>
        <v>0</v>
      </c>
      <c r="I26" s="15"/>
      <c r="J26" s="38"/>
      <c r="K26" s="18">
        <f t="shared" si="4"/>
        <v>1</v>
      </c>
      <c r="L26" s="29">
        <f t="shared" si="1"/>
        <v>0</v>
      </c>
      <c r="M26" s="15"/>
      <c r="N26" s="19">
        <f t="shared" si="2"/>
        <v>0</v>
      </c>
      <c r="O26" s="30">
        <f t="shared" si="3"/>
      </c>
    </row>
    <row r="27" spans="2:15" ht="12.75">
      <c r="B27" s="39"/>
      <c r="C27" s="11"/>
      <c r="D27" s="41"/>
      <c r="E27" s="12"/>
      <c r="F27" s="37"/>
      <c r="G27" s="17">
        <v>1</v>
      </c>
      <c r="H27" s="29">
        <f t="shared" si="0"/>
        <v>0</v>
      </c>
      <c r="I27" s="15"/>
      <c r="J27" s="38"/>
      <c r="K27" s="18">
        <f t="shared" si="4"/>
        <v>1</v>
      </c>
      <c r="L27" s="29">
        <f t="shared" si="1"/>
        <v>0</v>
      </c>
      <c r="M27" s="15"/>
      <c r="N27" s="19">
        <f t="shared" si="2"/>
        <v>0</v>
      </c>
      <c r="O27" s="30">
        <f t="shared" si="3"/>
      </c>
    </row>
    <row r="28" spans="2:15" ht="12.75">
      <c r="B28" s="11" t="s">
        <v>13</v>
      </c>
      <c r="C28" s="11"/>
      <c r="D28" s="41" t="s">
        <v>76</v>
      </c>
      <c r="E28" s="12"/>
      <c r="F28" s="37">
        <v>2.6043</v>
      </c>
      <c r="G28" s="17">
        <f>F16</f>
        <v>100</v>
      </c>
      <c r="H28" s="29">
        <f t="shared" si="0"/>
        <v>260.43</v>
      </c>
      <c r="I28" s="15"/>
      <c r="J28" s="38">
        <v>2.9678</v>
      </c>
      <c r="K28" s="18">
        <f t="shared" si="4"/>
        <v>100</v>
      </c>
      <c r="L28" s="29">
        <f t="shared" si="1"/>
        <v>296.78</v>
      </c>
      <c r="M28" s="15"/>
      <c r="N28" s="19">
        <f t="shared" si="2"/>
        <v>36.349999999999966</v>
      </c>
      <c r="O28" s="30">
        <f>IF((H28)=0,"",(N28/H28))</f>
        <v>0.1395768536650922</v>
      </c>
    </row>
    <row r="29" spans="2:15" ht="12.75">
      <c r="B29" s="11" t="s">
        <v>14</v>
      </c>
      <c r="C29" s="11"/>
      <c r="D29" s="41" t="s">
        <v>74</v>
      </c>
      <c r="E29" s="12"/>
      <c r="F29" s="37"/>
      <c r="G29" s="17">
        <v>1</v>
      </c>
      <c r="H29" s="29">
        <f t="shared" si="0"/>
        <v>0</v>
      </c>
      <c r="I29" s="15"/>
      <c r="J29" s="38"/>
      <c r="K29" s="18">
        <f t="shared" si="4"/>
        <v>1</v>
      </c>
      <c r="L29" s="29">
        <f t="shared" si="1"/>
        <v>0</v>
      </c>
      <c r="M29" s="15"/>
      <c r="N29" s="19">
        <f t="shared" si="2"/>
        <v>0</v>
      </c>
      <c r="O29" s="30">
        <f t="shared" si="3"/>
      </c>
    </row>
    <row r="30" spans="2:15" ht="12.75">
      <c r="B30" s="11" t="s">
        <v>15</v>
      </c>
      <c r="C30" s="11"/>
      <c r="D30" s="41" t="s">
        <v>76</v>
      </c>
      <c r="E30" s="12"/>
      <c r="F30" s="37">
        <v>0.0633</v>
      </c>
      <c r="G30" s="17">
        <f>F16</f>
        <v>100</v>
      </c>
      <c r="H30" s="29">
        <f t="shared" si="0"/>
        <v>6.329999999999999</v>
      </c>
      <c r="I30" s="15"/>
      <c r="J30" s="38">
        <v>0.0187</v>
      </c>
      <c r="K30" s="18">
        <f t="shared" si="4"/>
        <v>100</v>
      </c>
      <c r="L30" s="29">
        <f t="shared" si="1"/>
        <v>1.87</v>
      </c>
      <c r="M30" s="15"/>
      <c r="N30" s="19">
        <f t="shared" si="2"/>
        <v>-4.459999999999999</v>
      </c>
      <c r="O30" s="30">
        <f t="shared" si="3"/>
        <v>-0.7045813586097945</v>
      </c>
    </row>
    <row r="31" spans="2:15" ht="12.75">
      <c r="B31" s="142" t="s">
        <v>67</v>
      </c>
      <c r="C31" s="11"/>
      <c r="D31" s="41" t="s">
        <v>76</v>
      </c>
      <c r="E31" s="12"/>
      <c r="F31" s="37">
        <v>-0.0609</v>
      </c>
      <c r="G31" s="17">
        <f>F16</f>
        <v>100</v>
      </c>
      <c r="H31" s="29">
        <f t="shared" si="0"/>
        <v>-6.09</v>
      </c>
      <c r="I31" s="15"/>
      <c r="J31" s="38"/>
      <c r="K31" s="18">
        <f t="shared" si="4"/>
        <v>100</v>
      </c>
      <c r="L31" s="29">
        <f t="shared" si="1"/>
        <v>0</v>
      </c>
      <c r="M31" s="15"/>
      <c r="N31" s="19">
        <f t="shared" si="2"/>
        <v>6.09</v>
      </c>
      <c r="O31" s="30">
        <f t="shared" si="3"/>
        <v>-1</v>
      </c>
    </row>
    <row r="32" spans="2:15" ht="12.75">
      <c r="B32" s="142" t="s">
        <v>88</v>
      </c>
      <c r="C32" s="11"/>
      <c r="D32" s="41"/>
      <c r="E32" s="12"/>
      <c r="F32" s="37"/>
      <c r="G32" s="17"/>
      <c r="H32" s="29">
        <f t="shared" si="0"/>
        <v>0</v>
      </c>
      <c r="I32" s="15"/>
      <c r="J32" s="38">
        <v>0.0217</v>
      </c>
      <c r="K32" s="18">
        <f t="shared" si="4"/>
        <v>0</v>
      </c>
      <c r="L32" s="29">
        <f t="shared" si="1"/>
        <v>0</v>
      </c>
      <c r="M32" s="15"/>
      <c r="N32" s="19">
        <f t="shared" si="2"/>
        <v>0</v>
      </c>
      <c r="O32" s="30">
        <f t="shared" si="3"/>
      </c>
    </row>
    <row r="33" spans="2:15" ht="12.75">
      <c r="B33" s="36"/>
      <c r="C33" s="11"/>
      <c r="D33" s="41"/>
      <c r="E33" s="12"/>
      <c r="F33" s="37"/>
      <c r="G33" s="17"/>
      <c r="H33" s="29">
        <f t="shared" si="0"/>
        <v>0</v>
      </c>
      <c r="I33" s="15"/>
      <c r="J33" s="38"/>
      <c r="K33" s="18">
        <f t="shared" si="4"/>
        <v>0</v>
      </c>
      <c r="L33" s="29">
        <f t="shared" si="1"/>
        <v>0</v>
      </c>
      <c r="M33" s="15"/>
      <c r="N33" s="19">
        <f t="shared" si="2"/>
        <v>0</v>
      </c>
      <c r="O33" s="30">
        <f t="shared" si="3"/>
      </c>
    </row>
    <row r="34" spans="2:15" ht="12.75">
      <c r="B34" s="36"/>
      <c r="C34" s="11"/>
      <c r="D34" s="41"/>
      <c r="E34" s="12"/>
      <c r="F34" s="37"/>
      <c r="G34" s="17"/>
      <c r="H34" s="29">
        <f t="shared" si="0"/>
        <v>0</v>
      </c>
      <c r="I34" s="15"/>
      <c r="J34" s="38"/>
      <c r="K34" s="18">
        <f t="shared" si="4"/>
        <v>0</v>
      </c>
      <c r="L34" s="29">
        <f t="shared" si="1"/>
        <v>0</v>
      </c>
      <c r="M34" s="15"/>
      <c r="N34" s="19">
        <f t="shared" si="2"/>
        <v>0</v>
      </c>
      <c r="O34" s="30">
        <f t="shared" si="3"/>
      </c>
    </row>
    <row r="35" spans="2:15" ht="12.75">
      <c r="B35" s="36"/>
      <c r="C35" s="11"/>
      <c r="D35" s="41"/>
      <c r="E35" s="12"/>
      <c r="F35" s="37"/>
      <c r="G35" s="17"/>
      <c r="H35" s="29">
        <f t="shared" si="0"/>
        <v>0</v>
      </c>
      <c r="I35" s="15"/>
      <c r="J35" s="38"/>
      <c r="K35" s="18">
        <f t="shared" si="4"/>
        <v>0</v>
      </c>
      <c r="L35" s="29">
        <f t="shared" si="1"/>
        <v>0</v>
      </c>
      <c r="M35" s="15"/>
      <c r="N35" s="19">
        <f t="shared" si="2"/>
        <v>0</v>
      </c>
      <c r="O35" s="30">
        <f t="shared" si="3"/>
      </c>
    </row>
    <row r="36" spans="2:15" ht="12.75">
      <c r="B36" s="36"/>
      <c r="C36" s="11"/>
      <c r="D36" s="41"/>
      <c r="E36" s="12"/>
      <c r="F36" s="37"/>
      <c r="G36" s="17"/>
      <c r="H36" s="29">
        <f t="shared" si="0"/>
        <v>0</v>
      </c>
      <c r="I36" s="15"/>
      <c r="J36" s="38"/>
      <c r="K36" s="18">
        <f t="shared" si="4"/>
        <v>0</v>
      </c>
      <c r="L36" s="29">
        <f t="shared" si="1"/>
        <v>0</v>
      </c>
      <c r="M36" s="15"/>
      <c r="N36" s="19">
        <f t="shared" si="2"/>
        <v>0</v>
      </c>
      <c r="O36" s="30">
        <f t="shared" si="3"/>
      </c>
    </row>
    <row r="37" spans="2:15" ht="12.75">
      <c r="B37" s="36"/>
      <c r="C37" s="11"/>
      <c r="D37" s="41"/>
      <c r="E37" s="12"/>
      <c r="F37" s="37"/>
      <c r="G37" s="17"/>
      <c r="H37" s="29">
        <f t="shared" si="0"/>
        <v>0</v>
      </c>
      <c r="I37" s="15"/>
      <c r="J37" s="38"/>
      <c r="K37" s="18">
        <f t="shared" si="4"/>
        <v>0</v>
      </c>
      <c r="L37" s="29">
        <f t="shared" si="1"/>
        <v>0</v>
      </c>
      <c r="M37" s="15"/>
      <c r="N37" s="19">
        <f t="shared" si="2"/>
        <v>0</v>
      </c>
      <c r="O37" s="30">
        <f t="shared" si="3"/>
      </c>
    </row>
    <row r="38" spans="2:15" s="14" customFormat="1" ht="12.75">
      <c r="B38" s="119" t="s">
        <v>49</v>
      </c>
      <c r="C38" s="118"/>
      <c r="D38" s="120"/>
      <c r="E38" s="118"/>
      <c r="F38" s="102"/>
      <c r="G38" s="103"/>
      <c r="H38" s="104">
        <f>SUM(H22:H37)</f>
        <v>554.38</v>
      </c>
      <c r="I38" s="100"/>
      <c r="J38" s="105"/>
      <c r="K38" s="106"/>
      <c r="L38" s="104">
        <f>SUM(L22:L37)</f>
        <v>523.65</v>
      </c>
      <c r="M38" s="100"/>
      <c r="N38" s="107">
        <f t="shared" si="2"/>
        <v>-30.730000000000018</v>
      </c>
      <c r="O38" s="108">
        <f t="shared" si="3"/>
        <v>-0.05543129261517374</v>
      </c>
    </row>
    <row r="39" spans="2:15" ht="25.5">
      <c r="B39" s="138" t="s">
        <v>16</v>
      </c>
      <c r="C39" s="11"/>
      <c r="D39" s="41" t="s">
        <v>76</v>
      </c>
      <c r="E39" s="12"/>
      <c r="F39" s="37">
        <v>-1.8203</v>
      </c>
      <c r="G39" s="17">
        <f>F16</f>
        <v>100</v>
      </c>
      <c r="H39" s="29">
        <f>G39*F39</f>
        <v>-182.03</v>
      </c>
      <c r="I39" s="15"/>
      <c r="J39" s="38">
        <v>-1.9701</v>
      </c>
      <c r="K39" s="17">
        <f aca="true" t="shared" si="5" ref="K39:K44">G39</f>
        <v>100</v>
      </c>
      <c r="L39" s="29">
        <f aca="true" t="shared" si="6" ref="L39:L44">K39*J39</f>
        <v>-197.01</v>
      </c>
      <c r="M39" s="15"/>
      <c r="N39" s="19">
        <f aca="true" t="shared" si="7" ref="N39:N44">L39-H39</f>
        <v>-14.97999999999999</v>
      </c>
      <c r="O39" s="30">
        <f>IF((H39)=0,"",(N39/H39))</f>
        <v>0.08229412734164693</v>
      </c>
    </row>
    <row r="40" spans="2:15" ht="25.5">
      <c r="B40" s="138" t="s">
        <v>68</v>
      </c>
      <c r="C40" s="11"/>
      <c r="D40" s="41" t="s">
        <v>77</v>
      </c>
      <c r="E40" s="12"/>
      <c r="F40" s="37">
        <v>-0.579</v>
      </c>
      <c r="G40" s="17">
        <f>F16</f>
        <v>100</v>
      </c>
      <c r="H40" s="29">
        <f>G40*F40</f>
        <v>-57.9</v>
      </c>
      <c r="I40" s="44"/>
      <c r="J40" s="37">
        <v>0.8471</v>
      </c>
      <c r="K40" s="17">
        <f t="shared" si="5"/>
        <v>100</v>
      </c>
      <c r="L40" s="29">
        <f t="shared" si="6"/>
        <v>84.71</v>
      </c>
      <c r="M40" s="45"/>
      <c r="N40" s="19">
        <f t="shared" si="7"/>
        <v>142.60999999999999</v>
      </c>
      <c r="O40" s="30">
        <f>IF((H40)=0,"",(N40/H40))</f>
        <v>-2.463039723661485</v>
      </c>
    </row>
    <row r="41" spans="2:15" ht="12.75">
      <c r="B41" s="138"/>
      <c r="C41" s="11"/>
      <c r="D41" s="41"/>
      <c r="E41" s="12"/>
      <c r="F41" s="37"/>
      <c r="G41" s="17"/>
      <c r="H41" s="29">
        <f>G41*F41</f>
        <v>0</v>
      </c>
      <c r="I41" s="44"/>
      <c r="J41" s="38"/>
      <c r="K41" s="17">
        <f t="shared" si="5"/>
        <v>0</v>
      </c>
      <c r="L41" s="29">
        <f t="shared" si="6"/>
        <v>0</v>
      </c>
      <c r="M41" s="45"/>
      <c r="N41" s="19">
        <f t="shared" si="7"/>
        <v>0</v>
      </c>
      <c r="O41" s="30">
        <f>IF((H41)=0,"",(N41/H41))</f>
      </c>
    </row>
    <row r="42" spans="2:15" ht="12.75">
      <c r="B42" s="138"/>
      <c r="C42" s="11"/>
      <c r="D42" s="41"/>
      <c r="E42" s="12"/>
      <c r="F42" s="37"/>
      <c r="G42" s="17"/>
      <c r="H42" s="29">
        <f>G42*F42</f>
        <v>0</v>
      </c>
      <c r="I42" s="44"/>
      <c r="J42" s="38"/>
      <c r="K42" s="17">
        <f t="shared" si="5"/>
        <v>0</v>
      </c>
      <c r="L42" s="29">
        <f t="shared" si="6"/>
        <v>0</v>
      </c>
      <c r="M42" s="45"/>
      <c r="N42" s="19">
        <f t="shared" si="7"/>
        <v>0</v>
      </c>
      <c r="O42" s="30">
        <f>IF((H42)=0,"",(N42/H42))</f>
      </c>
    </row>
    <row r="43" spans="2:15" ht="12.75">
      <c r="B43" s="43" t="s">
        <v>63</v>
      </c>
      <c r="C43" s="11"/>
      <c r="D43" s="41"/>
      <c r="E43" s="12"/>
      <c r="F43" s="37"/>
      <c r="G43" s="17"/>
      <c r="H43" s="29">
        <f>G43*F43</f>
        <v>0</v>
      </c>
      <c r="I43" s="15"/>
      <c r="J43" s="38"/>
      <c r="K43" s="17">
        <f t="shared" si="5"/>
        <v>0</v>
      </c>
      <c r="L43" s="29">
        <f t="shared" si="6"/>
        <v>0</v>
      </c>
      <c r="M43" s="15"/>
      <c r="N43" s="19">
        <f t="shared" si="7"/>
        <v>0</v>
      </c>
      <c r="O43" s="30">
        <f>IF((H43)=0,"",(N43/H43))</f>
      </c>
    </row>
    <row r="44" spans="2:15" ht="12.75">
      <c r="B44" s="43" t="s">
        <v>52</v>
      </c>
      <c r="C44" s="11"/>
      <c r="D44" s="41"/>
      <c r="E44" s="12"/>
      <c r="F44" s="97"/>
      <c r="G44" s="98"/>
      <c r="H44" s="99"/>
      <c r="I44" s="15"/>
      <c r="J44" s="38"/>
      <c r="K44" s="17">
        <f t="shared" si="5"/>
        <v>0</v>
      </c>
      <c r="L44" s="29">
        <f t="shared" si="6"/>
        <v>0</v>
      </c>
      <c r="M44" s="15"/>
      <c r="N44" s="19">
        <f t="shared" si="7"/>
        <v>0</v>
      </c>
      <c r="O44" s="30"/>
    </row>
    <row r="45" spans="2:15" ht="38.25">
      <c r="B45" s="116" t="s">
        <v>50</v>
      </c>
      <c r="C45" s="117"/>
      <c r="D45" s="117"/>
      <c r="E45" s="117"/>
      <c r="F45" s="112"/>
      <c r="G45" s="109"/>
      <c r="H45" s="111">
        <f>SUM(H39:H43)+H38</f>
        <v>314.45</v>
      </c>
      <c r="I45" s="100"/>
      <c r="J45" s="109"/>
      <c r="K45" s="110"/>
      <c r="L45" s="111">
        <f>SUM(L39:L43)+L38</f>
        <v>411.34999999999997</v>
      </c>
      <c r="M45" s="100"/>
      <c r="N45" s="107">
        <f aca="true" t="shared" si="8" ref="N45:N67">L45-H45</f>
        <v>96.89999999999998</v>
      </c>
      <c r="O45" s="108">
        <f aca="true" t="shared" si="9" ref="O45:O67">IF((H45)=0,"",(N45/H45))</f>
        <v>0.30815709969788513</v>
      </c>
    </row>
    <row r="46" spans="2:15" ht="12.75">
      <c r="B46" s="15" t="s">
        <v>17</v>
      </c>
      <c r="C46" s="15"/>
      <c r="D46" s="42" t="s">
        <v>76</v>
      </c>
      <c r="E46" s="16"/>
      <c r="F46" s="38">
        <v>2.4601</v>
      </c>
      <c r="G46" s="122">
        <f>F16*(1+F70)</f>
        <v>104.2</v>
      </c>
      <c r="H46" s="29">
        <f>G46*F46</f>
        <v>256.34242</v>
      </c>
      <c r="I46" s="15"/>
      <c r="J46" s="38">
        <v>2.3036</v>
      </c>
      <c r="K46" s="17">
        <f>$F$16*(1+$J$70)</f>
        <v>103.49</v>
      </c>
      <c r="L46" s="29">
        <f>K46*J46</f>
        <v>238.39956399999997</v>
      </c>
      <c r="M46" s="15"/>
      <c r="N46" s="19">
        <f t="shared" si="8"/>
        <v>-17.942856000000035</v>
      </c>
      <c r="O46" s="30">
        <f t="shared" si="9"/>
        <v>-0.06999565659089914</v>
      </c>
    </row>
    <row r="47" spans="2:15" ht="25.5">
      <c r="B47" s="20" t="s">
        <v>18</v>
      </c>
      <c r="C47" s="15"/>
      <c r="D47" s="42" t="s">
        <v>76</v>
      </c>
      <c r="E47" s="16"/>
      <c r="F47" s="38">
        <v>1.6398</v>
      </c>
      <c r="G47" s="122">
        <f>G46</f>
        <v>104.2</v>
      </c>
      <c r="H47" s="29">
        <f>G47*F47</f>
        <v>170.86715999999998</v>
      </c>
      <c r="I47" s="15"/>
      <c r="J47" s="38">
        <v>1.5708</v>
      </c>
      <c r="K47" s="17">
        <f>$F$16*(1+$J$70)</f>
        <v>103.49</v>
      </c>
      <c r="L47" s="29">
        <f>K47*J47</f>
        <v>162.56209199999998</v>
      </c>
      <c r="M47" s="15"/>
      <c r="N47" s="19">
        <f t="shared" si="8"/>
        <v>-8.305068000000006</v>
      </c>
      <c r="O47" s="30">
        <f t="shared" si="9"/>
        <v>-0.04860540785016856</v>
      </c>
    </row>
    <row r="48" spans="2:15" ht="25.5">
      <c r="B48" s="116" t="s">
        <v>51</v>
      </c>
      <c r="C48" s="118"/>
      <c r="D48" s="118"/>
      <c r="E48" s="118"/>
      <c r="F48" s="113"/>
      <c r="G48" s="109"/>
      <c r="H48" s="111">
        <f>SUM(H45:H47)</f>
        <v>741.65958</v>
      </c>
      <c r="I48" s="101"/>
      <c r="J48" s="114"/>
      <c r="K48" s="115"/>
      <c r="L48" s="111">
        <f>SUM(L45:L47)</f>
        <v>812.311656</v>
      </c>
      <c r="M48" s="101"/>
      <c r="N48" s="107">
        <f>L48-H48</f>
        <v>70.65207599999997</v>
      </c>
      <c r="O48" s="108">
        <f t="shared" si="9"/>
        <v>0.09526213630247986</v>
      </c>
    </row>
    <row r="49" spans="2:15" ht="25.5">
      <c r="B49" s="13" t="s">
        <v>19</v>
      </c>
      <c r="C49" s="11"/>
      <c r="D49" s="41" t="s">
        <v>77</v>
      </c>
      <c r="E49" s="12"/>
      <c r="F49" s="149">
        <v>0.0044</v>
      </c>
      <c r="G49" s="122">
        <f>$F$17*(1+$F$70)</f>
        <v>40991.238000000005</v>
      </c>
      <c r="H49" s="46">
        <f aca="true" t="shared" si="10" ref="H49:H55">G49*F49</f>
        <v>180.36144720000004</v>
      </c>
      <c r="I49" s="15"/>
      <c r="J49" s="149">
        <v>0.0044</v>
      </c>
      <c r="K49" s="17">
        <f>$F$17*(1+$J$70)</f>
        <v>40711.931099999994</v>
      </c>
      <c r="L49" s="46">
        <f aca="true" t="shared" si="11" ref="L49:L55">K49*J49</f>
        <v>179.13249684</v>
      </c>
      <c r="M49" s="15"/>
      <c r="N49" s="19">
        <f t="shared" si="8"/>
        <v>-1.2289503600000558</v>
      </c>
      <c r="O49" s="47">
        <f t="shared" si="9"/>
        <v>-0.006813819577735432</v>
      </c>
    </row>
    <row r="50" spans="2:15" ht="25.5">
      <c r="B50" s="13" t="s">
        <v>20</v>
      </c>
      <c r="C50" s="11"/>
      <c r="D50" s="41" t="s">
        <v>77</v>
      </c>
      <c r="E50" s="12"/>
      <c r="F50" s="149">
        <v>0.0012</v>
      </c>
      <c r="G50" s="122">
        <f>$F$17*(1+$F$70)</f>
        <v>40991.238000000005</v>
      </c>
      <c r="H50" s="46">
        <f t="shared" si="10"/>
        <v>49.189485600000005</v>
      </c>
      <c r="I50" s="15"/>
      <c r="J50" s="149">
        <v>0.0012</v>
      </c>
      <c r="K50" s="17">
        <f>$F$17*(1+$J$70)</f>
        <v>40711.931099999994</v>
      </c>
      <c r="L50" s="46">
        <f t="shared" si="11"/>
        <v>48.854317319999986</v>
      </c>
      <c r="M50" s="15"/>
      <c r="N50" s="19">
        <f t="shared" si="8"/>
        <v>-0.3351682800000191</v>
      </c>
      <c r="O50" s="47">
        <f t="shared" si="9"/>
        <v>-0.006813819577735512</v>
      </c>
    </row>
    <row r="51" spans="2:15" ht="12.75">
      <c r="B51" s="11" t="s">
        <v>21</v>
      </c>
      <c r="C51" s="11"/>
      <c r="D51" s="41" t="s">
        <v>74</v>
      </c>
      <c r="E51" s="12"/>
      <c r="F51" s="149">
        <v>0.25</v>
      </c>
      <c r="G51" s="17">
        <v>1</v>
      </c>
      <c r="H51" s="46">
        <f t="shared" si="10"/>
        <v>0.25</v>
      </c>
      <c r="I51" s="15"/>
      <c r="J51" s="149">
        <v>0.25</v>
      </c>
      <c r="K51" s="123">
        <f>G51</f>
        <v>1</v>
      </c>
      <c r="L51" s="46">
        <f t="shared" si="11"/>
        <v>0.25</v>
      </c>
      <c r="M51" s="15"/>
      <c r="N51" s="19">
        <f t="shared" si="8"/>
        <v>0</v>
      </c>
      <c r="O51" s="47">
        <f t="shared" si="9"/>
        <v>0</v>
      </c>
    </row>
    <row r="52" spans="2:15" ht="12.75">
      <c r="B52" s="11" t="s">
        <v>22</v>
      </c>
      <c r="C52" s="11"/>
      <c r="D52" s="41" t="s">
        <v>77</v>
      </c>
      <c r="E52" s="12"/>
      <c r="F52" s="149">
        <v>0.007</v>
      </c>
      <c r="G52" s="122">
        <f>$F$17*(1+$F$70)</f>
        <v>40991.238000000005</v>
      </c>
      <c r="H52" s="46">
        <f t="shared" si="10"/>
        <v>286.938666</v>
      </c>
      <c r="I52" s="15"/>
      <c r="J52" s="149">
        <v>0.007</v>
      </c>
      <c r="K52" s="17">
        <f>$F$17*(1+$J$70)</f>
        <v>40711.931099999994</v>
      </c>
      <c r="L52" s="46">
        <f t="shared" si="11"/>
        <v>284.9835177</v>
      </c>
      <c r="M52" s="15"/>
      <c r="N52" s="19">
        <f t="shared" si="8"/>
        <v>-1.955148300000019</v>
      </c>
      <c r="O52" s="47">
        <f>IF((H52)=0,"",(N52/H52))</f>
        <v>-0.006813819577735191</v>
      </c>
    </row>
    <row r="53" spans="2:15" ht="12.75">
      <c r="B53" s="43" t="s">
        <v>53</v>
      </c>
      <c r="C53" s="11"/>
      <c r="D53" s="41"/>
      <c r="E53" s="12"/>
      <c r="F53" s="150">
        <v>0.078</v>
      </c>
      <c r="G53" s="122">
        <v>0</v>
      </c>
      <c r="H53" s="46">
        <f t="shared" si="10"/>
        <v>0</v>
      </c>
      <c r="I53" s="15"/>
      <c r="J53" s="150">
        <v>0.078</v>
      </c>
      <c r="K53" s="123">
        <f>G53</f>
        <v>0</v>
      </c>
      <c r="L53" s="46">
        <f>K53*J53</f>
        <v>0</v>
      </c>
      <c r="M53" s="15"/>
      <c r="N53" s="19">
        <f t="shared" si="8"/>
        <v>0</v>
      </c>
      <c r="O53" s="47">
        <f t="shared" si="9"/>
      </c>
    </row>
    <row r="54" spans="2:15" ht="12.75">
      <c r="B54" s="43" t="s">
        <v>54</v>
      </c>
      <c r="C54" s="11"/>
      <c r="D54" s="41"/>
      <c r="E54" s="12"/>
      <c r="F54" s="150">
        <v>0.091</v>
      </c>
      <c r="G54" s="122">
        <v>0</v>
      </c>
      <c r="H54" s="46">
        <f t="shared" si="10"/>
        <v>0</v>
      </c>
      <c r="I54" s="15"/>
      <c r="J54" s="150">
        <v>0.091</v>
      </c>
      <c r="K54" s="123">
        <f>G54</f>
        <v>0</v>
      </c>
      <c r="L54" s="46">
        <f>K54*J54</f>
        <v>0</v>
      </c>
      <c r="M54" s="15"/>
      <c r="N54" s="19">
        <f t="shared" si="8"/>
        <v>0</v>
      </c>
      <c r="O54" s="47">
        <f t="shared" si="9"/>
      </c>
    </row>
    <row r="55" spans="2:15" ht="13.5" thickBot="1">
      <c r="B55" s="43" t="s">
        <v>78</v>
      </c>
      <c r="C55" s="11"/>
      <c r="D55" s="41"/>
      <c r="E55" s="12"/>
      <c r="F55" s="144">
        <v>0.08545</v>
      </c>
      <c r="G55" s="122">
        <f>$F$17*(1+$F$70)</f>
        <v>40991.238000000005</v>
      </c>
      <c r="H55" s="46">
        <f t="shared" si="10"/>
        <v>3502.7012871</v>
      </c>
      <c r="I55" s="15"/>
      <c r="J55" s="144">
        <v>0.08545</v>
      </c>
      <c r="K55" s="17">
        <f>$F$17*(1+$J$70)</f>
        <v>40711.931099999994</v>
      </c>
      <c r="L55" s="46">
        <f t="shared" si="11"/>
        <v>3478.834512494999</v>
      </c>
      <c r="M55" s="15"/>
      <c r="N55" s="19">
        <f t="shared" si="8"/>
        <v>-23.866774605000955</v>
      </c>
      <c r="O55" s="47">
        <f t="shared" si="9"/>
        <v>-0.006813819577735397</v>
      </c>
    </row>
    <row r="56" spans="2:15" ht="13.5" hidden="1" thickBot="1">
      <c r="B56" s="51"/>
      <c r="C56" s="52"/>
      <c r="D56" s="53"/>
      <c r="E56" s="52"/>
      <c r="F56" s="54"/>
      <c r="G56" s="55"/>
      <c r="H56" s="56"/>
      <c r="I56" s="57"/>
      <c r="J56" s="54"/>
      <c r="K56" s="58"/>
      <c r="L56" s="56"/>
      <c r="M56" s="57"/>
      <c r="N56" s="59"/>
      <c r="O56" s="60"/>
    </row>
    <row r="57" spans="2:15" ht="8.25" customHeight="1" hidden="1">
      <c r="B57" s="21" t="s">
        <v>58</v>
      </c>
      <c r="C57" s="11"/>
      <c r="D57" s="11"/>
      <c r="E57" s="11"/>
      <c r="F57" s="74"/>
      <c r="G57" s="63"/>
      <c r="H57" s="67">
        <f>SUM(H48:H54)</f>
        <v>1258.3991788</v>
      </c>
      <c r="I57" s="71"/>
      <c r="J57" s="72"/>
      <c r="K57" s="72"/>
      <c r="L57" s="66">
        <f>SUM(L48:L54)</f>
        <v>1325.53198786</v>
      </c>
      <c r="M57" s="65"/>
      <c r="N57" s="70">
        <f t="shared" si="8"/>
        <v>67.13280906</v>
      </c>
      <c r="O57" s="68">
        <f t="shared" si="9"/>
        <v>0.05334778517895835</v>
      </c>
    </row>
    <row r="58" spans="2:15" ht="12.75" hidden="1">
      <c r="B58" s="61" t="s">
        <v>23</v>
      </c>
      <c r="C58" s="11"/>
      <c r="D58" s="11"/>
      <c r="E58" s="11"/>
      <c r="F58" s="50">
        <v>0.13</v>
      </c>
      <c r="G58" s="63"/>
      <c r="H58" s="125">
        <f>H57*F58</f>
        <v>163.591893244</v>
      </c>
      <c r="I58" s="49"/>
      <c r="J58" s="135">
        <v>0.13</v>
      </c>
      <c r="K58" s="136"/>
      <c r="L58" s="127">
        <f>L57*J58</f>
        <v>172.3191584218</v>
      </c>
      <c r="M58" s="128"/>
      <c r="N58" s="129">
        <f t="shared" si="8"/>
        <v>8.727265177800007</v>
      </c>
      <c r="O58" s="130">
        <f t="shared" si="9"/>
        <v>0.05334778517895839</v>
      </c>
    </row>
    <row r="59" spans="2:15" ht="12.75" hidden="1">
      <c r="B59" s="62" t="s">
        <v>60</v>
      </c>
      <c r="C59" s="11"/>
      <c r="D59" s="11"/>
      <c r="E59" s="11"/>
      <c r="F59" s="69"/>
      <c r="G59" s="64"/>
      <c r="H59" s="125">
        <f>H57+H58</f>
        <v>1421.991072044</v>
      </c>
      <c r="I59" s="49"/>
      <c r="J59" s="49"/>
      <c r="K59" s="49"/>
      <c r="L59" s="127">
        <f>L57+L58</f>
        <v>1497.8511462818</v>
      </c>
      <c r="M59" s="128"/>
      <c r="N59" s="129">
        <f t="shared" si="8"/>
        <v>75.86007423780006</v>
      </c>
      <c r="O59" s="130">
        <f t="shared" si="9"/>
        <v>0.05334778517895839</v>
      </c>
    </row>
    <row r="60" spans="2:15" ht="12.75" hidden="1">
      <c r="B60" s="161" t="s">
        <v>39</v>
      </c>
      <c r="C60" s="161"/>
      <c r="D60" s="161"/>
      <c r="E60" s="11"/>
      <c r="F60" s="69"/>
      <c r="G60" s="64"/>
      <c r="H60" s="131">
        <f>ROUND(-H59*10%,2)</f>
        <v>-142.2</v>
      </c>
      <c r="I60" s="49"/>
      <c r="J60" s="49"/>
      <c r="K60" s="49"/>
      <c r="L60" s="132">
        <f>ROUND(-L59*10%,2)</f>
        <v>-149.79</v>
      </c>
      <c r="M60" s="128"/>
      <c r="N60" s="133">
        <f t="shared" si="8"/>
        <v>-7.590000000000003</v>
      </c>
      <c r="O60" s="134">
        <f t="shared" si="9"/>
        <v>0.05337552742616036</v>
      </c>
    </row>
    <row r="61" spans="2:15" ht="12.75" customHeight="1" hidden="1" thickBot="1">
      <c r="B61" s="162" t="s">
        <v>62</v>
      </c>
      <c r="C61" s="162"/>
      <c r="D61" s="162"/>
      <c r="E61" s="80"/>
      <c r="F61" s="81"/>
      <c r="G61" s="82"/>
      <c r="H61" s="83">
        <f>SUM(H59:H60)</f>
        <v>1279.791072044</v>
      </c>
      <c r="I61" s="84"/>
      <c r="J61" s="84"/>
      <c r="K61" s="84"/>
      <c r="L61" s="85">
        <f>SUM(L59:L60)</f>
        <v>1348.0611462818001</v>
      </c>
      <c r="M61" s="86"/>
      <c r="N61" s="87">
        <f t="shared" si="8"/>
        <v>68.27007423780015</v>
      </c>
      <c r="O61" s="88">
        <f t="shared" si="9"/>
        <v>0.05334470268554349</v>
      </c>
    </row>
    <row r="62" spans="2:15" ht="13.5" customHeight="1" thickBot="1">
      <c r="B62" s="51"/>
      <c r="C62" s="52"/>
      <c r="D62" s="53"/>
      <c r="E62" s="52"/>
      <c r="F62" s="75"/>
      <c r="G62" s="76"/>
      <c r="H62" s="77"/>
      <c r="I62" s="73"/>
      <c r="J62" s="75"/>
      <c r="K62" s="55"/>
      <c r="L62" s="78"/>
      <c r="M62" s="57"/>
      <c r="N62" s="79"/>
      <c r="O62" s="60"/>
    </row>
    <row r="63" spans="2:15" ht="12.75">
      <c r="B63" s="21" t="s">
        <v>79</v>
      </c>
      <c r="C63" s="11"/>
      <c r="D63" s="11"/>
      <c r="E63" s="11"/>
      <c r="F63" s="74"/>
      <c r="G63" s="63"/>
      <c r="H63" s="67">
        <f>SUM(H48:H52,H55:H55)</f>
        <v>4761.1004659</v>
      </c>
      <c r="I63" s="71"/>
      <c r="J63" s="72"/>
      <c r="K63" s="72"/>
      <c r="L63" s="121">
        <f>SUM(L48:L52,L55:L55)</f>
        <v>4804.3665003549995</v>
      </c>
      <c r="M63" s="65"/>
      <c r="N63" s="70">
        <f>L63-H63</f>
        <v>43.2660344549995</v>
      </c>
      <c r="O63" s="68">
        <f>IF((H63)=0,"",(N63/H63))</f>
        <v>0.009087402117405401</v>
      </c>
    </row>
    <row r="64" spans="2:15" ht="12.75">
      <c r="B64" s="61" t="s">
        <v>23</v>
      </c>
      <c r="C64" s="11"/>
      <c r="D64" s="11"/>
      <c r="E64" s="11"/>
      <c r="F64" s="50">
        <v>0.13</v>
      </c>
      <c r="G64" s="64"/>
      <c r="H64" s="125">
        <f>H63*F64</f>
        <v>618.943060567</v>
      </c>
      <c r="I64" s="49"/>
      <c r="J64" s="126">
        <v>0.13</v>
      </c>
      <c r="K64" s="49"/>
      <c r="L64" s="127">
        <f>L63*J64</f>
        <v>624.56764504615</v>
      </c>
      <c r="M64" s="128"/>
      <c r="N64" s="129">
        <f t="shared" si="8"/>
        <v>5.62458447915003</v>
      </c>
      <c r="O64" s="130">
        <f t="shared" si="9"/>
        <v>0.009087402117405555</v>
      </c>
    </row>
    <row r="65" spans="2:15" ht="12.75">
      <c r="B65" s="62" t="s">
        <v>60</v>
      </c>
      <c r="C65" s="11"/>
      <c r="D65" s="11"/>
      <c r="E65" s="11"/>
      <c r="F65" s="69"/>
      <c r="G65" s="64"/>
      <c r="H65" s="125">
        <f>H63+H64</f>
        <v>5380.0435264669995</v>
      </c>
      <c r="I65" s="49"/>
      <c r="J65" s="49"/>
      <c r="K65" s="49"/>
      <c r="L65" s="127">
        <f>L63+L64</f>
        <v>5428.934145401149</v>
      </c>
      <c r="M65" s="128"/>
      <c r="N65" s="129">
        <f t="shared" si="8"/>
        <v>48.89061893414964</v>
      </c>
      <c r="O65" s="130">
        <f t="shared" si="9"/>
        <v>0.009087402117405441</v>
      </c>
    </row>
    <row r="66" spans="2:15" ht="12.75">
      <c r="B66" s="161" t="s">
        <v>39</v>
      </c>
      <c r="C66" s="161"/>
      <c r="D66" s="161"/>
      <c r="E66" s="11"/>
      <c r="F66" s="69"/>
      <c r="G66" s="64"/>
      <c r="H66" s="131">
        <f>ROUND(-H65*10%,2)</f>
        <v>-538</v>
      </c>
      <c r="I66" s="49"/>
      <c r="J66" s="49"/>
      <c r="K66" s="49"/>
      <c r="L66" s="132">
        <f>ROUND(-L65*10%,2)</f>
        <v>-542.89</v>
      </c>
      <c r="M66" s="128"/>
      <c r="N66" s="133">
        <f t="shared" si="8"/>
        <v>-4.889999999999986</v>
      </c>
      <c r="O66" s="134">
        <f t="shared" si="9"/>
        <v>0.009089219330854994</v>
      </c>
    </row>
    <row r="67" spans="2:15" ht="12.75" customHeight="1" thickBot="1">
      <c r="B67" s="162" t="s">
        <v>91</v>
      </c>
      <c r="C67" s="162"/>
      <c r="D67" s="162"/>
      <c r="E67" s="80"/>
      <c r="F67" s="89"/>
      <c r="G67" s="90"/>
      <c r="H67" s="91">
        <f>H65+H66</f>
        <v>4842.0435264669995</v>
      </c>
      <c r="I67" s="92"/>
      <c r="J67" s="92"/>
      <c r="K67" s="92"/>
      <c r="L67" s="93">
        <f>L65+L66</f>
        <v>4886.044145401149</v>
      </c>
      <c r="M67" s="94"/>
      <c r="N67" s="95">
        <f t="shared" si="8"/>
        <v>44.000618934149315</v>
      </c>
      <c r="O67" s="96">
        <f t="shared" si="9"/>
        <v>0.009087200206614913</v>
      </c>
    </row>
    <row r="68" spans="2:15" ht="13.5" customHeight="1" thickBot="1">
      <c r="B68" s="51"/>
      <c r="C68" s="52"/>
      <c r="D68" s="53"/>
      <c r="E68" s="52"/>
      <c r="F68" s="75"/>
      <c r="G68" s="76"/>
      <c r="H68" s="77"/>
      <c r="I68" s="73"/>
      <c r="J68" s="75"/>
      <c r="K68" s="55"/>
      <c r="L68" s="78"/>
      <c r="M68" s="57"/>
      <c r="N68" s="79"/>
      <c r="O68" s="60"/>
    </row>
    <row r="69" ht="8.25" customHeight="1">
      <c r="L69" s="137"/>
    </row>
    <row r="70" spans="2:10" ht="10.5" customHeight="1">
      <c r="B70" s="2" t="s">
        <v>24</v>
      </c>
      <c r="F70" s="40">
        <v>0.042</v>
      </c>
      <c r="J70" s="40">
        <v>0.0349</v>
      </c>
    </row>
    <row r="72" ht="10.5" customHeight="1">
      <c r="A72" s="31" t="s">
        <v>40</v>
      </c>
    </row>
    <row r="73" ht="10.5" customHeight="1"/>
    <row r="74" ht="10.5" customHeight="1">
      <c r="A74" s="1" t="s">
        <v>30</v>
      </c>
    </row>
    <row r="75" ht="12.75">
      <c r="A75" s="1" t="s">
        <v>31</v>
      </c>
    </row>
    <row r="77" ht="12.75">
      <c r="A77" s="1" t="s">
        <v>38</v>
      </c>
    </row>
    <row r="78" ht="12.75">
      <c r="A78" s="1" t="s">
        <v>32</v>
      </c>
    </row>
    <row r="80" ht="12.75">
      <c r="A80" s="1" t="s">
        <v>33</v>
      </c>
    </row>
    <row r="81" ht="12.75">
      <c r="A81" s="1" t="s">
        <v>34</v>
      </c>
    </row>
    <row r="82" ht="12.75">
      <c r="A82" s="1" t="s">
        <v>35</v>
      </c>
    </row>
    <row r="83" ht="12.75">
      <c r="A83" s="1" t="s">
        <v>36</v>
      </c>
    </row>
    <row r="84" ht="12.75">
      <c r="A84" s="1" t="s">
        <v>37</v>
      </c>
    </row>
  </sheetData>
  <sheetProtection selectLockedCells="1"/>
  <mergeCells count="14">
    <mergeCell ref="N19:O19"/>
    <mergeCell ref="D20:D21"/>
    <mergeCell ref="N20:N21"/>
    <mergeCell ref="O20:O21"/>
    <mergeCell ref="A3:K3"/>
    <mergeCell ref="B60:D60"/>
    <mergeCell ref="B66:D66"/>
    <mergeCell ref="B61:D61"/>
    <mergeCell ref="B67:D67"/>
    <mergeCell ref="B10:O10"/>
    <mergeCell ref="B11:O11"/>
    <mergeCell ref="D14:O14"/>
    <mergeCell ref="F19:H19"/>
    <mergeCell ref="J19:L19"/>
  </mergeCells>
  <dataValidations count="2">
    <dataValidation type="list" allowBlank="1" showInputMessage="1" showErrorMessage="1" prompt="Select Charge Unit - monthly, per kWh, per kW" sqref="D46:D47 D62 D68 D39:D44 D22:D37 D49:D56">
      <formula1>"Monthly, per kWh, per kW"</formula1>
    </dataValidation>
    <dataValidation type="list" allowBlank="1" showInputMessage="1" showErrorMessage="1" sqref="E46:E47 E62 E68 E39:E44 E22:E37 E49:E56">
      <formula1>'App.2-W_Bill Impacts - GS&gt;50'!#REF!</formula1>
    </dataValidation>
  </dataValidations>
  <printOptions/>
  <pageMargins left="0.75" right="0.75" top="1" bottom="1" header="0.5" footer="0.5"/>
  <pageSetup fitToHeight="1" fitToWidth="1" horizontalDpi="600" verticalDpi="600" orientation="portrait" scale="66" r:id="rId3"/>
  <headerFooter alignWithMargins="0">
    <oddFooter>&amp;C9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0">
    <tabColor rgb="FFFFFF00"/>
    <pageSetUpPr fitToPage="1"/>
  </sheetPr>
  <dimension ref="A1:T84"/>
  <sheetViews>
    <sheetView showGridLines="0" zoomScalePageLayoutView="0" workbookViewId="0" topLeftCell="A11">
      <selection activeCell="J33" sqref="J33"/>
    </sheetView>
  </sheetViews>
  <sheetFormatPr defaultColWidth="9.140625" defaultRowHeight="12.75"/>
  <cols>
    <col min="1" max="1" width="1.28515625" style="1" customWidth="1"/>
    <col min="2" max="2" width="26.57421875" style="1" customWidth="1"/>
    <col min="3" max="3" width="1.28515625" style="1" customWidth="1"/>
    <col min="4" max="4" width="11.28125" style="1" customWidth="1"/>
    <col min="5" max="5" width="1.28515625" style="1" customWidth="1"/>
    <col min="6" max="6" width="12.28125" style="1" customWidth="1"/>
    <col min="7" max="7" width="8.57421875" style="1" customWidth="1"/>
    <col min="8" max="8" width="12.28125" style="1" bestFit="1" customWidth="1"/>
    <col min="9" max="9" width="2.8515625" style="1" customWidth="1"/>
    <col min="10" max="10" width="12.140625" style="1" customWidth="1"/>
    <col min="11" max="11" width="8.57421875" style="1" customWidth="1"/>
    <col min="12" max="12" width="12.28125" style="1" bestFit="1" customWidth="1"/>
    <col min="13" max="13" width="2.8515625" style="1" customWidth="1"/>
    <col min="14" max="14" width="12.7109375" style="1" bestFit="1" customWidth="1"/>
    <col min="15" max="15" width="10.8515625" style="1" bestFit="1" customWidth="1"/>
    <col min="16" max="16" width="3.8515625" style="1" customWidth="1"/>
    <col min="17" max="19" width="9.140625" style="1" customWidth="1"/>
    <col min="20" max="20" width="9.140625" style="1" hidden="1" customWidth="1"/>
    <col min="21" max="16384" width="9.140625" style="1" customWidth="1"/>
  </cols>
  <sheetData>
    <row r="1" spans="1:20" s="22" customFormat="1" ht="15" customHeight="1" hidden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N1" s="3" t="s">
        <v>41</v>
      </c>
      <c r="O1" s="32" t="e">
        <f>#REF!</f>
        <v>#REF!</v>
      </c>
      <c r="P1"/>
      <c r="T1" s="22">
        <v>13</v>
      </c>
    </row>
    <row r="2" spans="1:16" s="22" customFormat="1" ht="15" customHeight="1" hidden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N2" s="3" t="s">
        <v>42</v>
      </c>
      <c r="O2" s="33">
        <v>8</v>
      </c>
      <c r="P2"/>
    </row>
    <row r="3" spans="1:16" s="22" customFormat="1" ht="15" customHeight="1" hidden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N3" s="3" t="s">
        <v>43</v>
      </c>
      <c r="O3" s="33">
        <v>1</v>
      </c>
      <c r="P3"/>
    </row>
    <row r="4" spans="1:16" s="22" customFormat="1" ht="15" customHeight="1" hidden="1">
      <c r="A4" s="25"/>
      <c r="B4" s="25"/>
      <c r="C4" s="25"/>
      <c r="D4" s="25"/>
      <c r="E4" s="25"/>
      <c r="F4" s="25"/>
      <c r="G4" s="25"/>
      <c r="H4" s="25"/>
      <c r="I4" s="23"/>
      <c r="J4" s="23"/>
      <c r="K4" s="23"/>
      <c r="N4" s="3" t="s">
        <v>44</v>
      </c>
      <c r="O4" s="33">
        <v>8</v>
      </c>
      <c r="P4"/>
    </row>
    <row r="5" spans="3:16" s="22" customFormat="1" ht="15" customHeight="1" hidden="1">
      <c r="C5" s="24"/>
      <c r="D5" s="24"/>
      <c r="E5" s="24"/>
      <c r="N5" s="3" t="s">
        <v>45</v>
      </c>
      <c r="O5" s="34">
        <v>55</v>
      </c>
      <c r="P5"/>
    </row>
    <row r="6" spans="14:16" s="22" customFormat="1" ht="9" customHeight="1" hidden="1">
      <c r="N6" s="3"/>
      <c r="O6" s="32"/>
      <c r="P6"/>
    </row>
    <row r="7" spans="14:16" s="22" customFormat="1" ht="12.75" hidden="1">
      <c r="N7" s="3" t="s">
        <v>46</v>
      </c>
      <c r="O7" s="148" t="s">
        <v>86</v>
      </c>
      <c r="P7"/>
    </row>
    <row r="8" spans="14:16" s="22" customFormat="1" ht="15" customHeight="1" hidden="1">
      <c r="N8" s="1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151" t="s">
        <v>48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/>
    </row>
    <row r="11" spans="2:16" ht="18.75" customHeight="1">
      <c r="B11" s="151" t="s">
        <v>26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28" t="s">
        <v>25</v>
      </c>
      <c r="D14" s="160" t="s">
        <v>80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</row>
    <row r="15" spans="2:15" ht="7.5" customHeight="1">
      <c r="B15" s="140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2:7" ht="12.75">
      <c r="B16" s="48"/>
      <c r="D16" s="2" t="s">
        <v>0</v>
      </c>
      <c r="E16" s="2"/>
      <c r="F16" s="35">
        <v>1</v>
      </c>
      <c r="G16" s="2" t="s">
        <v>28</v>
      </c>
    </row>
    <row r="17" spans="2:7" ht="10.5" customHeight="1">
      <c r="B17" s="48"/>
      <c r="D17" s="2" t="s">
        <v>73</v>
      </c>
      <c r="E17" s="2"/>
      <c r="F17" s="145">
        <v>150</v>
      </c>
      <c r="G17" s="2" t="s">
        <v>27</v>
      </c>
    </row>
    <row r="18" ht="12.75">
      <c r="B18" s="48"/>
    </row>
    <row r="19" spans="2:15" ht="12.75" customHeight="1">
      <c r="B19" s="48"/>
      <c r="D19" s="4"/>
      <c r="E19" s="4"/>
      <c r="F19" s="157" t="s">
        <v>2</v>
      </c>
      <c r="G19" s="158"/>
      <c r="H19" s="159"/>
      <c r="J19" s="157" t="s">
        <v>3</v>
      </c>
      <c r="K19" s="158"/>
      <c r="L19" s="159"/>
      <c r="N19" s="157" t="s">
        <v>4</v>
      </c>
      <c r="O19" s="159"/>
    </row>
    <row r="20" spans="2:15" ht="12.75">
      <c r="B20" s="48"/>
      <c r="D20" s="163" t="s">
        <v>5</v>
      </c>
      <c r="E20" s="5"/>
      <c r="F20" s="6" t="s">
        <v>6</v>
      </c>
      <c r="G20" s="6" t="s">
        <v>7</v>
      </c>
      <c r="H20" s="7" t="s">
        <v>8</v>
      </c>
      <c r="J20" s="6" t="s">
        <v>6</v>
      </c>
      <c r="K20" s="8" t="s">
        <v>7</v>
      </c>
      <c r="L20" s="7" t="s">
        <v>8</v>
      </c>
      <c r="N20" s="153" t="s">
        <v>9</v>
      </c>
      <c r="O20" s="155" t="s">
        <v>10</v>
      </c>
    </row>
    <row r="21" spans="2:15" ht="12.75">
      <c r="B21" s="48"/>
      <c r="D21" s="164"/>
      <c r="E21" s="5"/>
      <c r="F21" s="9" t="s">
        <v>47</v>
      </c>
      <c r="G21" s="9"/>
      <c r="H21" s="10" t="s">
        <v>47</v>
      </c>
      <c r="J21" s="9" t="s">
        <v>47</v>
      </c>
      <c r="K21" s="10"/>
      <c r="L21" s="10" t="s">
        <v>47</v>
      </c>
      <c r="N21" s="154"/>
      <c r="O21" s="156"/>
    </row>
    <row r="22" spans="2:15" ht="12.75">
      <c r="B22" s="11" t="s">
        <v>11</v>
      </c>
      <c r="C22" s="11"/>
      <c r="D22" s="41" t="s">
        <v>74</v>
      </c>
      <c r="E22" s="12"/>
      <c r="F22" s="37">
        <v>2.32</v>
      </c>
      <c r="G22" s="17">
        <v>1</v>
      </c>
      <c r="H22" s="29">
        <f>G22*F22</f>
        <v>2.32</v>
      </c>
      <c r="I22" s="15"/>
      <c r="J22" s="38">
        <v>3.9273</v>
      </c>
      <c r="K22" s="18">
        <f>G22</f>
        <v>1</v>
      </c>
      <c r="L22" s="29">
        <f>K22*J22</f>
        <v>3.9273</v>
      </c>
      <c r="M22" s="15"/>
      <c r="N22" s="19">
        <f>L22-H22</f>
        <v>1.6073</v>
      </c>
      <c r="O22" s="30">
        <f>IF((H22)=0,"",(N22/H22))</f>
        <v>0.6928017241379311</v>
      </c>
    </row>
    <row r="23" spans="2:15" ht="12.75">
      <c r="B23" s="11" t="s">
        <v>12</v>
      </c>
      <c r="C23" s="11"/>
      <c r="D23" s="41" t="s">
        <v>74</v>
      </c>
      <c r="E23" s="12"/>
      <c r="F23" s="37">
        <v>0</v>
      </c>
      <c r="G23" s="17">
        <v>1</v>
      </c>
      <c r="H23" s="29">
        <f aca="true" t="shared" si="0" ref="H23:H37">G23*F23</f>
        <v>0</v>
      </c>
      <c r="I23" s="15"/>
      <c r="J23" s="38"/>
      <c r="K23" s="18">
        <f>G23</f>
        <v>1</v>
      </c>
      <c r="L23" s="29">
        <f>K23*J23</f>
        <v>0</v>
      </c>
      <c r="M23" s="15"/>
      <c r="N23" s="19">
        <f>L23-H23</f>
        <v>0</v>
      </c>
      <c r="O23" s="30">
        <f>IF((H23)=0,"",(N23/H23))</f>
      </c>
    </row>
    <row r="24" spans="2:15" ht="12.75">
      <c r="B24" s="39" t="s">
        <v>75</v>
      </c>
      <c r="C24" s="11"/>
      <c r="D24" s="41"/>
      <c r="E24" s="12"/>
      <c r="F24" s="37"/>
      <c r="G24" s="17">
        <v>1</v>
      </c>
      <c r="H24" s="29">
        <f t="shared" si="0"/>
        <v>0</v>
      </c>
      <c r="I24" s="15"/>
      <c r="J24" s="38"/>
      <c r="K24" s="18">
        <f>G24</f>
        <v>1</v>
      </c>
      <c r="L24" s="29">
        <f aca="true" t="shared" si="1" ref="L24:L37">K24*J24</f>
        <v>0</v>
      </c>
      <c r="M24" s="15"/>
      <c r="N24" s="19">
        <f aca="true" t="shared" si="2" ref="N24:N67">L24-H24</f>
        <v>0</v>
      </c>
      <c r="O24" s="30">
        <f aca="true" t="shared" si="3" ref="O24:O38">IF((H24)=0,"",(N24/H24))</f>
      </c>
    </row>
    <row r="25" spans="2:15" ht="12.75">
      <c r="B25" s="39"/>
      <c r="C25" s="11"/>
      <c r="D25" s="41"/>
      <c r="E25" s="12"/>
      <c r="F25" s="37"/>
      <c r="G25" s="17">
        <v>1</v>
      </c>
      <c r="H25" s="29">
        <f t="shared" si="0"/>
        <v>0</v>
      </c>
      <c r="I25" s="15"/>
      <c r="J25" s="38"/>
      <c r="K25" s="18">
        <f aca="true" t="shared" si="4" ref="K25:K37">G25</f>
        <v>1</v>
      </c>
      <c r="L25" s="29">
        <f t="shared" si="1"/>
        <v>0</v>
      </c>
      <c r="M25" s="15"/>
      <c r="N25" s="19">
        <f t="shared" si="2"/>
        <v>0</v>
      </c>
      <c r="O25" s="30">
        <f t="shared" si="3"/>
      </c>
    </row>
    <row r="26" spans="2:15" ht="12.75">
      <c r="B26" s="39"/>
      <c r="C26" s="11"/>
      <c r="D26" s="41"/>
      <c r="E26" s="12"/>
      <c r="F26" s="37"/>
      <c r="G26" s="17">
        <v>1</v>
      </c>
      <c r="H26" s="29">
        <f t="shared" si="0"/>
        <v>0</v>
      </c>
      <c r="I26" s="15"/>
      <c r="J26" s="38"/>
      <c r="K26" s="18">
        <f t="shared" si="4"/>
        <v>1</v>
      </c>
      <c r="L26" s="29">
        <f t="shared" si="1"/>
        <v>0</v>
      </c>
      <c r="M26" s="15"/>
      <c r="N26" s="19">
        <f t="shared" si="2"/>
        <v>0</v>
      </c>
      <c r="O26" s="30">
        <f t="shared" si="3"/>
      </c>
    </row>
    <row r="27" spans="2:15" ht="12.75">
      <c r="B27" s="39"/>
      <c r="C27" s="11"/>
      <c r="D27" s="41"/>
      <c r="E27" s="12"/>
      <c r="F27" s="37"/>
      <c r="G27" s="17">
        <v>1</v>
      </c>
      <c r="H27" s="29">
        <f t="shared" si="0"/>
        <v>0</v>
      </c>
      <c r="I27" s="15"/>
      <c r="J27" s="38"/>
      <c r="K27" s="18">
        <f t="shared" si="4"/>
        <v>1</v>
      </c>
      <c r="L27" s="29">
        <f t="shared" si="1"/>
        <v>0</v>
      </c>
      <c r="M27" s="15"/>
      <c r="N27" s="19">
        <f t="shared" si="2"/>
        <v>0</v>
      </c>
      <c r="O27" s="30">
        <f t="shared" si="3"/>
      </c>
    </row>
    <row r="28" spans="2:15" ht="12.75">
      <c r="B28" s="11" t="s">
        <v>13</v>
      </c>
      <c r="C28" s="11"/>
      <c r="D28" s="41" t="s">
        <v>76</v>
      </c>
      <c r="E28" s="12"/>
      <c r="F28" s="37">
        <v>11.1228</v>
      </c>
      <c r="G28" s="17">
        <f>F16</f>
        <v>1</v>
      </c>
      <c r="H28" s="29">
        <f t="shared" si="0"/>
        <v>11.1228</v>
      </c>
      <c r="I28" s="15"/>
      <c r="J28" s="38">
        <v>18.8286</v>
      </c>
      <c r="K28" s="18">
        <f t="shared" si="4"/>
        <v>1</v>
      </c>
      <c r="L28" s="29">
        <f t="shared" si="1"/>
        <v>18.8286</v>
      </c>
      <c r="M28" s="15"/>
      <c r="N28" s="146">
        <f t="shared" si="2"/>
        <v>7.705800000000002</v>
      </c>
      <c r="O28" s="30">
        <f>IF((H28)=0,"",(N28/H28))</f>
        <v>0.6927931815729854</v>
      </c>
    </row>
    <row r="29" spans="2:15" ht="12.75">
      <c r="B29" s="11" t="s">
        <v>14</v>
      </c>
      <c r="C29" s="11"/>
      <c r="D29" s="41" t="s">
        <v>74</v>
      </c>
      <c r="E29" s="12"/>
      <c r="F29" s="37"/>
      <c r="G29" s="17">
        <v>1</v>
      </c>
      <c r="H29" s="29">
        <f t="shared" si="0"/>
        <v>0</v>
      </c>
      <c r="I29" s="15"/>
      <c r="J29" s="38"/>
      <c r="K29" s="18">
        <f t="shared" si="4"/>
        <v>1</v>
      </c>
      <c r="L29" s="29">
        <f t="shared" si="1"/>
        <v>0</v>
      </c>
      <c r="M29" s="15"/>
      <c r="N29" s="19">
        <f t="shared" si="2"/>
        <v>0</v>
      </c>
      <c r="O29" s="30">
        <f t="shared" si="3"/>
      </c>
    </row>
    <row r="30" spans="2:15" ht="12.75">
      <c r="B30" s="11" t="s">
        <v>15</v>
      </c>
      <c r="C30" s="11"/>
      <c r="D30" s="41" t="s">
        <v>76</v>
      </c>
      <c r="E30" s="12"/>
      <c r="F30" s="37"/>
      <c r="G30" s="17">
        <f>F16</f>
        <v>1</v>
      </c>
      <c r="H30" s="29">
        <f t="shared" si="0"/>
        <v>0</v>
      </c>
      <c r="I30" s="15"/>
      <c r="J30" s="38"/>
      <c r="K30" s="18">
        <f t="shared" si="4"/>
        <v>1</v>
      </c>
      <c r="L30" s="29">
        <f t="shared" si="1"/>
        <v>0</v>
      </c>
      <c r="M30" s="15"/>
      <c r="N30" s="19">
        <f t="shared" si="2"/>
        <v>0</v>
      </c>
      <c r="O30" s="30">
        <f t="shared" si="3"/>
      </c>
    </row>
    <row r="31" spans="2:15" ht="12.75">
      <c r="B31" s="142" t="s">
        <v>67</v>
      </c>
      <c r="C31" s="11"/>
      <c r="D31" s="41" t="s">
        <v>76</v>
      </c>
      <c r="E31" s="12"/>
      <c r="F31" s="37">
        <v>-0.3971</v>
      </c>
      <c r="G31" s="17">
        <f>F16</f>
        <v>1</v>
      </c>
      <c r="H31" s="29">
        <f t="shared" si="0"/>
        <v>-0.3971</v>
      </c>
      <c r="I31" s="15"/>
      <c r="J31" s="38"/>
      <c r="K31" s="18">
        <f t="shared" si="4"/>
        <v>1</v>
      </c>
      <c r="L31" s="29">
        <f t="shared" si="1"/>
        <v>0</v>
      </c>
      <c r="M31" s="15"/>
      <c r="N31" s="19">
        <f t="shared" si="2"/>
        <v>0.3971</v>
      </c>
      <c r="O31" s="30">
        <f t="shared" si="3"/>
        <v>-1</v>
      </c>
    </row>
    <row r="32" spans="2:15" ht="12.75">
      <c r="B32" s="142" t="s">
        <v>88</v>
      </c>
      <c r="C32" s="11"/>
      <c r="D32" s="41"/>
      <c r="E32" s="12"/>
      <c r="F32" s="37"/>
      <c r="G32" s="17"/>
      <c r="H32" s="29">
        <f t="shared" si="0"/>
        <v>0</v>
      </c>
      <c r="I32" s="15"/>
      <c r="J32" s="38">
        <v>0.2556</v>
      </c>
      <c r="K32" s="18">
        <f t="shared" si="4"/>
        <v>0</v>
      </c>
      <c r="L32" s="29">
        <f t="shared" si="1"/>
        <v>0</v>
      </c>
      <c r="M32" s="15"/>
      <c r="N32" s="19">
        <f t="shared" si="2"/>
        <v>0</v>
      </c>
      <c r="O32" s="30">
        <f t="shared" si="3"/>
      </c>
    </row>
    <row r="33" spans="2:15" ht="12.75">
      <c r="B33" s="36"/>
      <c r="C33" s="11"/>
      <c r="D33" s="41"/>
      <c r="E33" s="12"/>
      <c r="F33" s="37"/>
      <c r="G33" s="17"/>
      <c r="H33" s="29">
        <f t="shared" si="0"/>
        <v>0</v>
      </c>
      <c r="I33" s="15"/>
      <c r="J33" s="38"/>
      <c r="K33" s="18">
        <f t="shared" si="4"/>
        <v>0</v>
      </c>
      <c r="L33" s="29">
        <f t="shared" si="1"/>
        <v>0</v>
      </c>
      <c r="M33" s="15"/>
      <c r="N33" s="19">
        <f t="shared" si="2"/>
        <v>0</v>
      </c>
      <c r="O33" s="30">
        <f t="shared" si="3"/>
      </c>
    </row>
    <row r="34" spans="2:15" ht="12.75">
      <c r="B34" s="36"/>
      <c r="C34" s="11"/>
      <c r="D34" s="41"/>
      <c r="E34" s="12"/>
      <c r="F34" s="37"/>
      <c r="G34" s="17"/>
      <c r="H34" s="29">
        <f t="shared" si="0"/>
        <v>0</v>
      </c>
      <c r="I34" s="15"/>
      <c r="J34" s="38"/>
      <c r="K34" s="18">
        <f t="shared" si="4"/>
        <v>0</v>
      </c>
      <c r="L34" s="29">
        <f t="shared" si="1"/>
        <v>0</v>
      </c>
      <c r="M34" s="15"/>
      <c r="N34" s="19">
        <f t="shared" si="2"/>
        <v>0</v>
      </c>
      <c r="O34" s="30">
        <f t="shared" si="3"/>
      </c>
    </row>
    <row r="35" spans="2:15" ht="12.75">
      <c r="B35" s="36"/>
      <c r="C35" s="11"/>
      <c r="D35" s="41"/>
      <c r="E35" s="12"/>
      <c r="F35" s="37"/>
      <c r="G35" s="17"/>
      <c r="H35" s="29">
        <f t="shared" si="0"/>
        <v>0</v>
      </c>
      <c r="I35" s="15"/>
      <c r="J35" s="38"/>
      <c r="K35" s="18">
        <f t="shared" si="4"/>
        <v>0</v>
      </c>
      <c r="L35" s="29">
        <f t="shared" si="1"/>
        <v>0</v>
      </c>
      <c r="M35" s="15"/>
      <c r="N35" s="19">
        <f t="shared" si="2"/>
        <v>0</v>
      </c>
      <c r="O35" s="30">
        <f t="shared" si="3"/>
      </c>
    </row>
    <row r="36" spans="2:15" ht="12.75">
      <c r="B36" s="36"/>
      <c r="C36" s="11"/>
      <c r="D36" s="41"/>
      <c r="E36" s="12"/>
      <c r="F36" s="37"/>
      <c r="G36" s="17"/>
      <c r="H36" s="29">
        <f t="shared" si="0"/>
        <v>0</v>
      </c>
      <c r="I36" s="15"/>
      <c r="J36" s="38"/>
      <c r="K36" s="18">
        <f t="shared" si="4"/>
        <v>0</v>
      </c>
      <c r="L36" s="29">
        <f t="shared" si="1"/>
        <v>0</v>
      </c>
      <c r="M36" s="15"/>
      <c r="N36" s="19">
        <f t="shared" si="2"/>
        <v>0</v>
      </c>
      <c r="O36" s="30">
        <f t="shared" si="3"/>
      </c>
    </row>
    <row r="37" spans="1:15" s="14" customFormat="1" ht="12.75">
      <c r="A37" s="1"/>
      <c r="B37" s="36"/>
      <c r="C37" s="11"/>
      <c r="D37" s="41"/>
      <c r="E37" s="12"/>
      <c r="F37" s="37"/>
      <c r="G37" s="17"/>
      <c r="H37" s="29">
        <f t="shared" si="0"/>
        <v>0</v>
      </c>
      <c r="I37" s="15"/>
      <c r="J37" s="38"/>
      <c r="K37" s="18">
        <f t="shared" si="4"/>
        <v>0</v>
      </c>
      <c r="L37" s="29">
        <f t="shared" si="1"/>
        <v>0</v>
      </c>
      <c r="M37" s="15"/>
      <c r="N37" s="19">
        <f t="shared" si="2"/>
        <v>0</v>
      </c>
      <c r="O37" s="30">
        <f t="shared" si="3"/>
      </c>
    </row>
    <row r="38" spans="1:15" ht="12.75">
      <c r="A38" s="14"/>
      <c r="B38" s="119" t="s">
        <v>49</v>
      </c>
      <c r="C38" s="118"/>
      <c r="D38" s="120"/>
      <c r="E38" s="118"/>
      <c r="F38" s="102"/>
      <c r="G38" s="103"/>
      <c r="H38" s="104">
        <f>SUM(H22:H37)</f>
        <v>13.0457</v>
      </c>
      <c r="I38" s="100"/>
      <c r="J38" s="105"/>
      <c r="K38" s="106"/>
      <c r="L38" s="104">
        <f>SUM(L22:L37)</f>
        <v>22.7559</v>
      </c>
      <c r="M38" s="100"/>
      <c r="N38" s="107">
        <f t="shared" si="2"/>
        <v>9.7102</v>
      </c>
      <c r="O38" s="108">
        <f t="shared" si="3"/>
        <v>0.7443218838391195</v>
      </c>
    </row>
    <row r="39" spans="2:15" ht="25.5">
      <c r="B39" s="138" t="s">
        <v>16</v>
      </c>
      <c r="C39" s="11"/>
      <c r="D39" s="41" t="s">
        <v>76</v>
      </c>
      <c r="E39" s="12"/>
      <c r="F39" s="37">
        <v>-4.1579</v>
      </c>
      <c r="G39" s="17">
        <f>F16</f>
        <v>1</v>
      </c>
      <c r="H39" s="29">
        <f>G39*F39</f>
        <v>-4.1579</v>
      </c>
      <c r="I39" s="15"/>
      <c r="J39" s="38">
        <v>-1.6401</v>
      </c>
      <c r="K39" s="17">
        <f aca="true" t="shared" si="5" ref="K39:K44">G39</f>
        <v>1</v>
      </c>
      <c r="L39" s="29">
        <f aca="true" t="shared" si="6" ref="L39:L44">K39*J39</f>
        <v>-1.6401</v>
      </c>
      <c r="M39" s="15"/>
      <c r="N39" s="146">
        <f t="shared" si="2"/>
        <v>2.5178</v>
      </c>
      <c r="O39" s="30">
        <f>IF((H39)=0,"",(N39/H39))</f>
        <v>-0.6055460689290266</v>
      </c>
    </row>
    <row r="40" spans="2:15" ht="25.5">
      <c r="B40" s="138" t="s">
        <v>68</v>
      </c>
      <c r="C40" s="11"/>
      <c r="D40" s="41" t="s">
        <v>76</v>
      </c>
      <c r="E40" s="12"/>
      <c r="F40" s="37">
        <v>-0.441</v>
      </c>
      <c r="G40" s="17">
        <f>F16</f>
        <v>1</v>
      </c>
      <c r="H40" s="29">
        <f>G40*F40</f>
        <v>-0.441</v>
      </c>
      <c r="I40" s="44"/>
      <c r="J40" s="37">
        <v>0.7052</v>
      </c>
      <c r="K40" s="17">
        <f t="shared" si="5"/>
        <v>1</v>
      </c>
      <c r="L40" s="29">
        <f t="shared" si="6"/>
        <v>0.7052</v>
      </c>
      <c r="M40" s="45"/>
      <c r="N40" s="146">
        <f t="shared" si="2"/>
        <v>1.1462</v>
      </c>
      <c r="O40" s="30">
        <f>IF((H40)=0,"",(N40/H40))</f>
        <v>-2.599092970521542</v>
      </c>
    </row>
    <row r="41" spans="2:15" ht="12.75">
      <c r="B41" s="138"/>
      <c r="C41" s="11"/>
      <c r="D41" s="41"/>
      <c r="E41" s="12"/>
      <c r="F41" s="37"/>
      <c r="G41" s="17"/>
      <c r="H41" s="29">
        <f>G41*F41</f>
        <v>0</v>
      </c>
      <c r="I41" s="44"/>
      <c r="J41" s="38"/>
      <c r="K41" s="17">
        <f t="shared" si="5"/>
        <v>0</v>
      </c>
      <c r="L41" s="29">
        <f t="shared" si="6"/>
        <v>0</v>
      </c>
      <c r="M41" s="45"/>
      <c r="N41" s="19">
        <f t="shared" si="2"/>
        <v>0</v>
      </c>
      <c r="O41" s="30">
        <f>IF((H41)=0,"",(N41/H41))</f>
      </c>
    </row>
    <row r="42" spans="2:15" ht="12.75">
      <c r="B42" s="138"/>
      <c r="C42" s="11"/>
      <c r="D42" s="41"/>
      <c r="E42" s="12"/>
      <c r="F42" s="37"/>
      <c r="G42" s="17"/>
      <c r="H42" s="29">
        <f>G42*F42</f>
        <v>0</v>
      </c>
      <c r="I42" s="44"/>
      <c r="J42" s="38"/>
      <c r="K42" s="17">
        <f t="shared" si="5"/>
        <v>0</v>
      </c>
      <c r="L42" s="29">
        <f t="shared" si="6"/>
        <v>0</v>
      </c>
      <c r="M42" s="45"/>
      <c r="N42" s="19">
        <f t="shared" si="2"/>
        <v>0</v>
      </c>
      <c r="O42" s="30">
        <f>IF((H42)=0,"",(N42/H42))</f>
      </c>
    </row>
    <row r="43" spans="2:15" ht="12.75">
      <c r="B43" s="43" t="s">
        <v>63</v>
      </c>
      <c r="C43" s="11"/>
      <c r="D43" s="41"/>
      <c r="E43" s="12"/>
      <c r="F43" s="37"/>
      <c r="G43" s="17"/>
      <c r="H43" s="29">
        <f>G43*F43</f>
        <v>0</v>
      </c>
      <c r="I43" s="15"/>
      <c r="J43" s="38"/>
      <c r="K43" s="17">
        <f t="shared" si="5"/>
        <v>0</v>
      </c>
      <c r="L43" s="29">
        <f t="shared" si="6"/>
        <v>0</v>
      </c>
      <c r="M43" s="15"/>
      <c r="N43" s="19">
        <f t="shared" si="2"/>
        <v>0</v>
      </c>
      <c r="O43" s="30">
        <f>IF((H43)=0,"",(N43/H43))</f>
      </c>
    </row>
    <row r="44" spans="2:15" ht="12.75">
      <c r="B44" s="43" t="s">
        <v>52</v>
      </c>
      <c r="C44" s="11"/>
      <c r="D44" s="41"/>
      <c r="E44" s="12"/>
      <c r="F44" s="97"/>
      <c r="G44" s="98"/>
      <c r="H44" s="99"/>
      <c r="I44" s="15"/>
      <c r="J44" s="38"/>
      <c r="K44" s="17">
        <f t="shared" si="5"/>
        <v>0</v>
      </c>
      <c r="L44" s="29">
        <f t="shared" si="6"/>
        <v>0</v>
      </c>
      <c r="M44" s="15"/>
      <c r="N44" s="19">
        <f t="shared" si="2"/>
        <v>0</v>
      </c>
      <c r="O44" s="30"/>
    </row>
    <row r="45" spans="2:15" ht="38.25">
      <c r="B45" s="116" t="s">
        <v>50</v>
      </c>
      <c r="C45" s="117"/>
      <c r="D45" s="117"/>
      <c r="E45" s="117"/>
      <c r="F45" s="112"/>
      <c r="G45" s="109"/>
      <c r="H45" s="111">
        <f>SUM(H39:H43)+H38</f>
        <v>8.4468</v>
      </c>
      <c r="I45" s="100"/>
      <c r="J45" s="109"/>
      <c r="K45" s="110"/>
      <c r="L45" s="111">
        <f>SUM(L39:L43)+L38</f>
        <v>21.821</v>
      </c>
      <c r="M45" s="100"/>
      <c r="N45" s="107">
        <f t="shared" si="2"/>
        <v>13.374200000000002</v>
      </c>
      <c r="O45" s="108">
        <f aca="true" t="shared" si="7" ref="O45:O67">IF((H45)=0,"",(N45/H45))</f>
        <v>1.583345172136194</v>
      </c>
    </row>
    <row r="46" spans="2:15" ht="12.75">
      <c r="B46" s="15" t="s">
        <v>17</v>
      </c>
      <c r="C46" s="15"/>
      <c r="D46" s="42" t="s">
        <v>76</v>
      </c>
      <c r="E46" s="16"/>
      <c r="F46" s="38">
        <v>2.2973</v>
      </c>
      <c r="G46" s="122">
        <f>F16*(1+F70)</f>
        <v>1.042</v>
      </c>
      <c r="H46" s="29">
        <f>G46*F46</f>
        <v>2.3937866</v>
      </c>
      <c r="I46" s="15"/>
      <c r="J46" s="38">
        <v>2.1511</v>
      </c>
      <c r="K46" s="17">
        <f>$F$16*(1+$J$70)</f>
        <v>1.0349</v>
      </c>
      <c r="L46" s="29">
        <f>K46*J46</f>
        <v>2.22617339</v>
      </c>
      <c r="M46" s="15"/>
      <c r="N46" s="19">
        <f t="shared" si="2"/>
        <v>-0.16761320999999985</v>
      </c>
      <c r="O46" s="30">
        <f t="shared" si="7"/>
        <v>-0.07002011373946193</v>
      </c>
    </row>
    <row r="47" spans="2:15" ht="25.5">
      <c r="B47" s="20" t="s">
        <v>18</v>
      </c>
      <c r="C47" s="15"/>
      <c r="D47" s="42" t="s">
        <v>76</v>
      </c>
      <c r="E47" s="16"/>
      <c r="F47" s="38">
        <v>1.5315</v>
      </c>
      <c r="G47" s="122">
        <f>G46</f>
        <v>1.042</v>
      </c>
      <c r="H47" s="29">
        <f>G47*F47</f>
        <v>1.5958230000000002</v>
      </c>
      <c r="I47" s="15"/>
      <c r="J47" s="38">
        <v>1.4671</v>
      </c>
      <c r="K47" s="17">
        <f>$F$16*(1+$J$70)</f>
        <v>1.0349</v>
      </c>
      <c r="L47" s="29">
        <f>K47*J47</f>
        <v>1.51830179</v>
      </c>
      <c r="M47" s="15"/>
      <c r="N47" s="19">
        <f t="shared" si="2"/>
        <v>-0.07752121000000023</v>
      </c>
      <c r="O47" s="30">
        <f t="shared" si="7"/>
        <v>-0.04857757407933099</v>
      </c>
    </row>
    <row r="48" spans="2:15" ht="25.5">
      <c r="B48" s="116" t="s">
        <v>51</v>
      </c>
      <c r="C48" s="118"/>
      <c r="D48" s="118"/>
      <c r="E48" s="118"/>
      <c r="F48" s="113"/>
      <c r="G48" s="109"/>
      <c r="H48" s="111">
        <f>SUM(H45:H47)</f>
        <v>12.436409600000001</v>
      </c>
      <c r="I48" s="101"/>
      <c r="J48" s="114"/>
      <c r="K48" s="115"/>
      <c r="L48" s="111">
        <f>SUM(L45:L47)</f>
        <v>25.56547518</v>
      </c>
      <c r="M48" s="101"/>
      <c r="N48" s="107">
        <f t="shared" si="2"/>
        <v>13.129065579999999</v>
      </c>
      <c r="O48" s="108">
        <f t="shared" si="7"/>
        <v>1.055695815937101</v>
      </c>
    </row>
    <row r="49" spans="2:15" ht="25.5">
      <c r="B49" s="13" t="s">
        <v>19</v>
      </c>
      <c r="C49" s="11"/>
      <c r="D49" s="41" t="s">
        <v>77</v>
      </c>
      <c r="E49" s="12"/>
      <c r="F49" s="149">
        <v>0.0044</v>
      </c>
      <c r="G49" s="122">
        <f>$F$17*(1+$F$70)</f>
        <v>156.3</v>
      </c>
      <c r="H49" s="46">
        <f aca="true" t="shared" si="8" ref="H49:H55">G49*F49</f>
        <v>0.6877200000000001</v>
      </c>
      <c r="I49" s="15"/>
      <c r="J49" s="149">
        <v>0.0044</v>
      </c>
      <c r="K49" s="123">
        <f>$F$17*(1+$J$70)</f>
        <v>155.23499999999999</v>
      </c>
      <c r="L49" s="46">
        <f aca="true" t="shared" si="9" ref="L49:L55">K49*J49</f>
        <v>0.683034</v>
      </c>
      <c r="M49" s="15"/>
      <c r="N49" s="19">
        <f t="shared" si="2"/>
        <v>-0.004686000000000079</v>
      </c>
      <c r="O49" s="47">
        <f t="shared" si="7"/>
        <v>-0.006813819577735239</v>
      </c>
    </row>
    <row r="50" spans="2:15" ht="25.5">
      <c r="B50" s="13" t="s">
        <v>20</v>
      </c>
      <c r="C50" s="11"/>
      <c r="D50" s="41" t="s">
        <v>77</v>
      </c>
      <c r="E50" s="12"/>
      <c r="F50" s="149">
        <v>0.0012</v>
      </c>
      <c r="G50" s="122">
        <f>$F$17*(1+$F$70)</f>
        <v>156.3</v>
      </c>
      <c r="H50" s="46">
        <f t="shared" si="8"/>
        <v>0.18756</v>
      </c>
      <c r="I50" s="15"/>
      <c r="J50" s="149">
        <v>0.0012</v>
      </c>
      <c r="K50" s="123">
        <f>$F$17*(1+$J$70)</f>
        <v>155.23499999999999</v>
      </c>
      <c r="L50" s="46">
        <f t="shared" si="9"/>
        <v>0.18628199999999998</v>
      </c>
      <c r="M50" s="15"/>
      <c r="N50" s="19">
        <f t="shared" si="2"/>
        <v>-0.0012780000000000291</v>
      </c>
      <c r="O50" s="47">
        <f t="shared" si="7"/>
        <v>-0.00681381957773528</v>
      </c>
    </row>
    <row r="51" spans="2:15" ht="12.75">
      <c r="B51" s="11" t="s">
        <v>21</v>
      </c>
      <c r="C51" s="11"/>
      <c r="D51" s="41" t="s">
        <v>74</v>
      </c>
      <c r="E51" s="12"/>
      <c r="F51" s="149">
        <v>0.25</v>
      </c>
      <c r="G51" s="17">
        <v>1</v>
      </c>
      <c r="H51" s="46">
        <f t="shared" si="8"/>
        <v>0.25</v>
      </c>
      <c r="I51" s="15"/>
      <c r="J51" s="149">
        <v>0.25</v>
      </c>
      <c r="K51" s="123">
        <f>G51</f>
        <v>1</v>
      </c>
      <c r="L51" s="46">
        <f t="shared" si="9"/>
        <v>0.25</v>
      </c>
      <c r="M51" s="15"/>
      <c r="N51" s="19">
        <f t="shared" si="2"/>
        <v>0</v>
      </c>
      <c r="O51" s="47">
        <f t="shared" si="7"/>
        <v>0</v>
      </c>
    </row>
    <row r="52" spans="2:15" ht="12.75">
      <c r="B52" s="11" t="s">
        <v>22</v>
      </c>
      <c r="C52" s="11"/>
      <c r="D52" s="41" t="s">
        <v>77</v>
      </c>
      <c r="E52" s="12"/>
      <c r="F52" s="149">
        <v>0.007</v>
      </c>
      <c r="G52" s="122">
        <f>$F$17*(1+$F$70)</f>
        <v>156.3</v>
      </c>
      <c r="H52" s="46">
        <f t="shared" si="8"/>
        <v>1.0941</v>
      </c>
      <c r="I52" s="15"/>
      <c r="J52" s="149">
        <v>0.007</v>
      </c>
      <c r="K52" s="123">
        <f>$F$17*(1+$J$70)</f>
        <v>155.23499999999999</v>
      </c>
      <c r="L52" s="46">
        <f t="shared" si="9"/>
        <v>1.0866449999999999</v>
      </c>
      <c r="M52" s="15"/>
      <c r="N52" s="19">
        <f t="shared" si="2"/>
        <v>-0.0074550000000002115</v>
      </c>
      <c r="O52" s="47">
        <f>IF((H52)=0,"",(N52/H52))</f>
        <v>-0.0068138195777353175</v>
      </c>
    </row>
    <row r="53" spans="2:15" ht="12.75">
      <c r="B53" s="43" t="s">
        <v>53</v>
      </c>
      <c r="C53" s="11"/>
      <c r="D53" s="41"/>
      <c r="E53" s="12"/>
      <c r="F53" s="150">
        <v>0.078</v>
      </c>
      <c r="G53" s="122">
        <v>0</v>
      </c>
      <c r="H53" s="46">
        <f>G53*F53</f>
        <v>0</v>
      </c>
      <c r="I53" s="15"/>
      <c r="J53" s="150">
        <v>0.078</v>
      </c>
      <c r="K53" s="123">
        <f>G53</f>
        <v>0</v>
      </c>
      <c r="L53" s="46">
        <f>K53*J53</f>
        <v>0</v>
      </c>
      <c r="M53" s="15"/>
      <c r="N53" s="19">
        <f t="shared" si="2"/>
        <v>0</v>
      </c>
      <c r="O53" s="47">
        <f t="shared" si="7"/>
      </c>
    </row>
    <row r="54" spans="2:15" ht="12.75">
      <c r="B54" s="43" t="s">
        <v>54</v>
      </c>
      <c r="C54" s="11"/>
      <c r="D54" s="41"/>
      <c r="E54" s="12"/>
      <c r="F54" s="150">
        <v>0.091</v>
      </c>
      <c r="G54" s="122">
        <v>0</v>
      </c>
      <c r="H54" s="46">
        <f>G54*F54</f>
        <v>0</v>
      </c>
      <c r="I54" s="15"/>
      <c r="J54" s="150">
        <v>0.091</v>
      </c>
      <c r="K54" s="123">
        <f>G54</f>
        <v>0</v>
      </c>
      <c r="L54" s="46">
        <f>K54*J54</f>
        <v>0</v>
      </c>
      <c r="M54" s="15"/>
      <c r="N54" s="19">
        <f t="shared" si="2"/>
        <v>0</v>
      </c>
      <c r="O54" s="47">
        <f t="shared" si="7"/>
      </c>
    </row>
    <row r="55" spans="2:15" ht="13.5" thickBot="1">
      <c r="B55" s="43" t="s">
        <v>78</v>
      </c>
      <c r="C55" s="11"/>
      <c r="D55" s="41"/>
      <c r="E55" s="12"/>
      <c r="F55" s="144">
        <v>0.08545</v>
      </c>
      <c r="G55" s="122">
        <f>$F$17*(1+$F$70)</f>
        <v>156.3</v>
      </c>
      <c r="H55" s="46">
        <f t="shared" si="8"/>
        <v>13.355835</v>
      </c>
      <c r="I55" s="15"/>
      <c r="J55" s="144">
        <v>0.08545</v>
      </c>
      <c r="K55" s="123">
        <f>$F$17*(1+$J$70)</f>
        <v>155.23499999999999</v>
      </c>
      <c r="L55" s="46">
        <f t="shared" si="9"/>
        <v>13.264830749999998</v>
      </c>
      <c r="M55" s="15"/>
      <c r="N55" s="19">
        <f t="shared" si="2"/>
        <v>-0.09100425000000278</v>
      </c>
      <c r="O55" s="47">
        <f t="shared" si="7"/>
        <v>-0.006813819577735333</v>
      </c>
    </row>
    <row r="56" spans="2:15" ht="13.5" thickBot="1">
      <c r="B56" s="51"/>
      <c r="C56" s="52"/>
      <c r="D56" s="53"/>
      <c r="E56" s="52"/>
      <c r="F56" s="54"/>
      <c r="G56" s="55"/>
      <c r="H56" s="56"/>
      <c r="I56" s="57"/>
      <c r="J56" s="54"/>
      <c r="K56" s="58"/>
      <c r="L56" s="56"/>
      <c r="M56" s="57"/>
      <c r="N56" s="59"/>
      <c r="O56" s="60"/>
    </row>
    <row r="57" spans="2:15" ht="8.25" customHeight="1" hidden="1">
      <c r="B57" s="21" t="s">
        <v>58</v>
      </c>
      <c r="C57" s="11"/>
      <c r="D57" s="11"/>
      <c r="E57" s="11"/>
      <c r="F57" s="74"/>
      <c r="G57" s="63"/>
      <c r="H57" s="67">
        <f>SUM(H48:H54)</f>
        <v>14.655789600000002</v>
      </c>
      <c r="I57" s="71"/>
      <c r="J57" s="72"/>
      <c r="K57" s="72"/>
      <c r="L57" s="66">
        <f>SUM(L48:L54)</f>
        <v>27.77143618</v>
      </c>
      <c r="M57" s="65"/>
      <c r="N57" s="70">
        <f t="shared" si="2"/>
        <v>13.115646579999996</v>
      </c>
      <c r="O57" s="68">
        <f t="shared" si="7"/>
        <v>0.8949123136975161</v>
      </c>
    </row>
    <row r="58" spans="2:15" ht="12.75" hidden="1">
      <c r="B58" s="61" t="s">
        <v>23</v>
      </c>
      <c r="C58" s="11"/>
      <c r="D58" s="11"/>
      <c r="E58" s="11"/>
      <c r="F58" s="50">
        <v>0.13</v>
      </c>
      <c r="G58" s="63"/>
      <c r="H58" s="125">
        <f>H57*F58</f>
        <v>1.9052526480000003</v>
      </c>
      <c r="I58" s="49"/>
      <c r="J58" s="135">
        <v>0.13</v>
      </c>
      <c r="K58" s="136"/>
      <c r="L58" s="127">
        <f>L57*J58</f>
        <v>3.6102867034</v>
      </c>
      <c r="M58" s="128"/>
      <c r="N58" s="129">
        <f t="shared" si="2"/>
        <v>1.7050340553999996</v>
      </c>
      <c r="O58" s="130">
        <f t="shared" si="7"/>
        <v>0.8949123136975162</v>
      </c>
    </row>
    <row r="59" spans="2:15" ht="12.75" hidden="1">
      <c r="B59" s="62" t="s">
        <v>60</v>
      </c>
      <c r="C59" s="11"/>
      <c r="D59" s="11"/>
      <c r="E59" s="11"/>
      <c r="F59" s="69"/>
      <c r="G59" s="64"/>
      <c r="H59" s="125">
        <f>H57+H58</f>
        <v>16.561042248000003</v>
      </c>
      <c r="I59" s="49"/>
      <c r="J59" s="49"/>
      <c r="K59" s="49"/>
      <c r="L59" s="127">
        <f>L57+L58</f>
        <v>31.3817228834</v>
      </c>
      <c r="M59" s="128"/>
      <c r="N59" s="129">
        <f t="shared" si="2"/>
        <v>14.820680635399995</v>
      </c>
      <c r="O59" s="130">
        <f t="shared" si="7"/>
        <v>0.894912313697516</v>
      </c>
    </row>
    <row r="60" spans="2:15" ht="12.75" hidden="1">
      <c r="B60" s="161" t="s">
        <v>39</v>
      </c>
      <c r="C60" s="161"/>
      <c r="D60" s="161"/>
      <c r="E60" s="11"/>
      <c r="F60" s="69"/>
      <c r="G60" s="64"/>
      <c r="H60" s="131">
        <f>ROUND(-H59*10%,2)</f>
        <v>-1.66</v>
      </c>
      <c r="I60" s="49"/>
      <c r="J60" s="49"/>
      <c r="K60" s="49"/>
      <c r="L60" s="132">
        <f>ROUND(-L59*10%,2)</f>
        <v>-3.14</v>
      </c>
      <c r="M60" s="128"/>
      <c r="N60" s="133">
        <f t="shared" si="2"/>
        <v>-1.4800000000000002</v>
      </c>
      <c r="O60" s="134">
        <f t="shared" si="7"/>
        <v>0.8915662650602412</v>
      </c>
    </row>
    <row r="61" spans="2:15" ht="12.75" customHeight="1" hidden="1" thickBot="1">
      <c r="B61" s="162" t="s">
        <v>62</v>
      </c>
      <c r="C61" s="162"/>
      <c r="D61" s="162"/>
      <c r="E61" s="80"/>
      <c r="F61" s="81"/>
      <c r="G61" s="82"/>
      <c r="H61" s="83">
        <f>SUM(H59:H60)</f>
        <v>14.901042248000003</v>
      </c>
      <c r="I61" s="84"/>
      <c r="J61" s="84"/>
      <c r="K61" s="84"/>
      <c r="L61" s="85">
        <f>SUM(L59:L60)</f>
        <v>28.241722883399998</v>
      </c>
      <c r="M61" s="86"/>
      <c r="N61" s="87">
        <f t="shared" si="2"/>
        <v>13.340680635399995</v>
      </c>
      <c r="O61" s="88">
        <f t="shared" si="7"/>
        <v>0.8952850688810416</v>
      </c>
    </row>
    <row r="62" spans="2:15" ht="13.5" customHeight="1" hidden="1" thickBot="1">
      <c r="B62" s="51"/>
      <c r="C62" s="52"/>
      <c r="D62" s="53"/>
      <c r="E62" s="52"/>
      <c r="F62" s="75"/>
      <c r="G62" s="76"/>
      <c r="H62" s="77"/>
      <c r="I62" s="73"/>
      <c r="J62" s="75"/>
      <c r="K62" s="55"/>
      <c r="L62" s="78"/>
      <c r="M62" s="57"/>
      <c r="N62" s="79"/>
      <c r="O62" s="60"/>
    </row>
    <row r="63" spans="2:15" ht="12.75">
      <c r="B63" s="21" t="s">
        <v>81</v>
      </c>
      <c r="C63" s="11"/>
      <c r="D63" s="11"/>
      <c r="E63" s="11"/>
      <c r="F63" s="74"/>
      <c r="G63" s="63"/>
      <c r="H63" s="67">
        <f>SUM(H48:H52,H55:H55)</f>
        <v>28.011624600000005</v>
      </c>
      <c r="I63" s="71"/>
      <c r="J63" s="72"/>
      <c r="K63" s="72"/>
      <c r="L63" s="121">
        <f>SUM(L48:L52,L55:L55)</f>
        <v>41.03626693</v>
      </c>
      <c r="M63" s="65"/>
      <c r="N63" s="70">
        <f>L63-H63</f>
        <v>13.024642329999992</v>
      </c>
      <c r="O63" s="68">
        <f>IF((H63)=0,"",(N63/H63))</f>
        <v>0.4649727574172899</v>
      </c>
    </row>
    <row r="64" spans="2:15" ht="12.75">
      <c r="B64" s="61" t="s">
        <v>23</v>
      </c>
      <c r="C64" s="11"/>
      <c r="D64" s="11"/>
      <c r="E64" s="11"/>
      <c r="F64" s="50">
        <v>0.13</v>
      </c>
      <c r="G64" s="64"/>
      <c r="H64" s="125">
        <f>H63*F64</f>
        <v>3.641511198000001</v>
      </c>
      <c r="I64" s="49"/>
      <c r="J64" s="126">
        <v>0.13</v>
      </c>
      <c r="K64" s="49"/>
      <c r="L64" s="127">
        <f>L63*J64</f>
        <v>5.334714700899999</v>
      </c>
      <c r="M64" s="128"/>
      <c r="N64" s="129">
        <f t="shared" si="2"/>
        <v>1.6932035028999985</v>
      </c>
      <c r="O64" s="130">
        <f t="shared" si="7"/>
        <v>0.4649727574172898</v>
      </c>
    </row>
    <row r="65" spans="2:15" ht="12.75">
      <c r="B65" s="62" t="s">
        <v>60</v>
      </c>
      <c r="C65" s="11"/>
      <c r="D65" s="11"/>
      <c r="E65" s="11"/>
      <c r="F65" s="69"/>
      <c r="G65" s="64"/>
      <c r="H65" s="125">
        <f>H63+H64</f>
        <v>31.653135798000005</v>
      </c>
      <c r="I65" s="49"/>
      <c r="J65" s="49"/>
      <c r="K65" s="49"/>
      <c r="L65" s="127">
        <f>L63+L64</f>
        <v>46.3709816309</v>
      </c>
      <c r="M65" s="128"/>
      <c r="N65" s="129">
        <f t="shared" si="2"/>
        <v>14.717845832899993</v>
      </c>
      <c r="O65" s="130">
        <f t="shared" si="7"/>
        <v>0.46497275741728994</v>
      </c>
    </row>
    <row r="66" spans="2:15" ht="12.75">
      <c r="B66" s="161" t="s">
        <v>39</v>
      </c>
      <c r="C66" s="161"/>
      <c r="D66" s="161"/>
      <c r="E66" s="11"/>
      <c r="F66" s="69"/>
      <c r="G66" s="64"/>
      <c r="H66" s="131">
        <f>ROUND(-H65*10%,2)</f>
        <v>-3.17</v>
      </c>
      <c r="I66" s="49"/>
      <c r="J66" s="49"/>
      <c r="K66" s="49"/>
      <c r="L66" s="132">
        <f>ROUND(-L65*10%,2)</f>
        <v>-4.64</v>
      </c>
      <c r="M66" s="128"/>
      <c r="N66" s="133">
        <f t="shared" si="2"/>
        <v>-1.4699999999999998</v>
      </c>
      <c r="O66" s="134">
        <f t="shared" si="7"/>
        <v>0.46372239747634064</v>
      </c>
    </row>
    <row r="67" spans="2:15" ht="12.75" customHeight="1" thickBot="1">
      <c r="B67" s="162" t="s">
        <v>91</v>
      </c>
      <c r="C67" s="162"/>
      <c r="D67" s="162"/>
      <c r="E67" s="80"/>
      <c r="F67" s="89"/>
      <c r="G67" s="90"/>
      <c r="H67" s="91">
        <f>H65+H66</f>
        <v>28.483135798000006</v>
      </c>
      <c r="I67" s="92"/>
      <c r="J67" s="92"/>
      <c r="K67" s="92"/>
      <c r="L67" s="93">
        <f>L65+L66</f>
        <v>41.7309816309</v>
      </c>
      <c r="M67" s="94"/>
      <c r="N67" s="95">
        <f t="shared" si="2"/>
        <v>13.24784583289999</v>
      </c>
      <c r="O67" s="96">
        <f t="shared" si="7"/>
        <v>0.46511191488369097</v>
      </c>
    </row>
    <row r="68" spans="2:15" ht="13.5" customHeight="1" thickBot="1">
      <c r="B68" s="51"/>
      <c r="C68" s="52"/>
      <c r="D68" s="53"/>
      <c r="E68" s="52"/>
      <c r="F68" s="75"/>
      <c r="G68" s="76"/>
      <c r="H68" s="77"/>
      <c r="I68" s="73"/>
      <c r="J68" s="75"/>
      <c r="K68" s="55"/>
      <c r="L68" s="78"/>
      <c r="M68" s="57"/>
      <c r="N68" s="79"/>
      <c r="O68" s="60"/>
    </row>
    <row r="69" ht="8.25" customHeight="1">
      <c r="L69" s="137"/>
    </row>
    <row r="70" spans="2:10" ht="10.5" customHeight="1">
      <c r="B70" s="2" t="s">
        <v>24</v>
      </c>
      <c r="F70" s="40">
        <v>0.042</v>
      </c>
      <c r="J70" s="40">
        <v>0.0349</v>
      </c>
    </row>
    <row r="72" ht="10.5" customHeight="1">
      <c r="A72" s="31" t="s">
        <v>40</v>
      </c>
    </row>
    <row r="73" ht="10.5" customHeight="1"/>
    <row r="74" ht="10.5" customHeight="1">
      <c r="A74" s="1" t="s">
        <v>30</v>
      </c>
    </row>
    <row r="75" ht="12.75">
      <c r="A75" s="1" t="s">
        <v>31</v>
      </c>
    </row>
    <row r="77" ht="12.75">
      <c r="A77" s="1" t="s">
        <v>38</v>
      </c>
    </row>
    <row r="78" ht="12.75">
      <c r="A78" s="1" t="s">
        <v>32</v>
      </c>
    </row>
    <row r="80" ht="12.75">
      <c r="A80" s="1" t="s">
        <v>33</v>
      </c>
    </row>
    <row r="81" ht="12.75">
      <c r="A81" s="1" t="s">
        <v>34</v>
      </c>
    </row>
    <row r="82" ht="12.75">
      <c r="A82" s="1" t="s">
        <v>35</v>
      </c>
    </row>
    <row r="83" ht="12.75">
      <c r="A83" s="1" t="s">
        <v>36</v>
      </c>
    </row>
    <row r="84" ht="12.75">
      <c r="A84" s="1" t="s">
        <v>37</v>
      </c>
    </row>
  </sheetData>
  <sheetProtection selectLockedCells="1"/>
  <mergeCells count="14">
    <mergeCell ref="N19:O19"/>
    <mergeCell ref="D20:D21"/>
    <mergeCell ref="N20:N21"/>
    <mergeCell ref="O20:O21"/>
    <mergeCell ref="A3:K3"/>
    <mergeCell ref="B60:D60"/>
    <mergeCell ref="B66:D66"/>
    <mergeCell ref="B61:D61"/>
    <mergeCell ref="B67:D67"/>
    <mergeCell ref="B10:O10"/>
    <mergeCell ref="B11:O11"/>
    <mergeCell ref="D14:O14"/>
    <mergeCell ref="F19:H19"/>
    <mergeCell ref="J19:L19"/>
  </mergeCells>
  <dataValidations count="2">
    <dataValidation type="list" allowBlank="1" showInputMessage="1" showErrorMessage="1" prompt="Select Charge Unit - monthly, per kWh, per kW" sqref="D46:D47 D62 D68 D39:D44 D22:D37 D49:D56">
      <formula1>"Monthly, per kWh, per kW"</formula1>
    </dataValidation>
    <dataValidation type="list" allowBlank="1" showInputMessage="1" showErrorMessage="1" sqref="E46:E47 E62 E68 E39:E44 E22:E37 E49:E56">
      <formula1>'App.2-W_Bill Impacts - Sentinel'!#REF!</formula1>
    </dataValidation>
  </dataValidations>
  <printOptions/>
  <pageMargins left="0.75" right="0.75" top="1" bottom="1" header="0.5" footer="0.5"/>
  <pageSetup fitToHeight="1" fitToWidth="1" horizontalDpi="600" verticalDpi="600" orientation="portrait" scale="66" r:id="rId3"/>
  <headerFooter alignWithMargins="0">
    <oddFooter>&amp;C9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">
    <tabColor rgb="FFFFFF00"/>
    <pageSetUpPr fitToPage="1"/>
  </sheetPr>
  <dimension ref="A1:T84"/>
  <sheetViews>
    <sheetView showGridLines="0" zoomScalePageLayoutView="0" workbookViewId="0" topLeftCell="A12">
      <selection activeCell="J33" sqref="J33"/>
    </sheetView>
  </sheetViews>
  <sheetFormatPr defaultColWidth="9.140625" defaultRowHeight="12.75"/>
  <cols>
    <col min="1" max="1" width="1.28515625" style="1" customWidth="1"/>
    <col min="2" max="2" width="26.57421875" style="1" customWidth="1"/>
    <col min="3" max="3" width="1.28515625" style="1" customWidth="1"/>
    <col min="4" max="4" width="11.28125" style="1" customWidth="1"/>
    <col min="5" max="5" width="1.28515625" style="1" customWidth="1"/>
    <col min="6" max="6" width="12.28125" style="1" customWidth="1"/>
    <col min="7" max="7" width="8.57421875" style="1" customWidth="1"/>
    <col min="8" max="8" width="12.28125" style="1" bestFit="1" customWidth="1"/>
    <col min="9" max="9" width="2.8515625" style="1" customWidth="1"/>
    <col min="10" max="10" width="12.140625" style="1" customWidth="1"/>
    <col min="11" max="11" width="8.57421875" style="1" customWidth="1"/>
    <col min="12" max="12" width="12.28125" style="1" bestFit="1" customWidth="1"/>
    <col min="13" max="13" width="2.8515625" style="1" customWidth="1"/>
    <col min="14" max="14" width="12.7109375" style="1" bestFit="1" customWidth="1"/>
    <col min="15" max="15" width="10.8515625" style="1" bestFit="1" customWidth="1"/>
    <col min="16" max="16" width="3.8515625" style="1" customWidth="1"/>
    <col min="17" max="19" width="9.140625" style="1" customWidth="1"/>
    <col min="20" max="20" width="9.140625" style="1" hidden="1" customWidth="1"/>
    <col min="21" max="16384" width="9.140625" style="1" customWidth="1"/>
  </cols>
  <sheetData>
    <row r="1" spans="1:20" s="22" customFormat="1" ht="15" customHeight="1" hidden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N1" s="3" t="s">
        <v>41</v>
      </c>
      <c r="O1" s="32" t="e">
        <f>#REF!</f>
        <v>#REF!</v>
      </c>
      <c r="P1"/>
      <c r="T1" s="22">
        <v>12</v>
      </c>
    </row>
    <row r="2" spans="1:16" s="22" customFormat="1" ht="15" customHeight="1" hidden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N2" s="3" t="s">
        <v>42</v>
      </c>
      <c r="O2" s="33">
        <v>8</v>
      </c>
      <c r="P2"/>
    </row>
    <row r="3" spans="1:16" s="22" customFormat="1" ht="15" customHeight="1" hidden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N3" s="3" t="s">
        <v>43</v>
      </c>
      <c r="O3" s="33">
        <v>1</v>
      </c>
      <c r="P3"/>
    </row>
    <row r="4" spans="1:16" s="22" customFormat="1" ht="15" customHeight="1" hidden="1">
      <c r="A4" s="25"/>
      <c r="B4" s="25"/>
      <c r="C4" s="25"/>
      <c r="D4" s="25"/>
      <c r="E4" s="25"/>
      <c r="F4" s="25"/>
      <c r="G4" s="25"/>
      <c r="H4" s="25"/>
      <c r="I4" s="23"/>
      <c r="J4" s="23"/>
      <c r="K4" s="23"/>
      <c r="N4" s="3" t="s">
        <v>44</v>
      </c>
      <c r="O4" s="33">
        <v>8</v>
      </c>
      <c r="P4"/>
    </row>
    <row r="5" spans="3:16" s="22" customFormat="1" ht="15" customHeight="1" hidden="1">
      <c r="C5" s="24"/>
      <c r="D5" s="24"/>
      <c r="E5" s="24"/>
      <c r="N5" s="3" t="s">
        <v>45</v>
      </c>
      <c r="O5" s="34">
        <v>56</v>
      </c>
      <c r="P5"/>
    </row>
    <row r="6" spans="14:16" s="22" customFormat="1" ht="9" customHeight="1" hidden="1">
      <c r="N6" s="3"/>
      <c r="O6" s="32"/>
      <c r="P6"/>
    </row>
    <row r="7" spans="14:16" s="22" customFormat="1" ht="12.75" hidden="1">
      <c r="N7" s="3" t="s">
        <v>46</v>
      </c>
      <c r="O7" s="148" t="s">
        <v>86</v>
      </c>
      <c r="P7"/>
    </row>
    <row r="8" spans="14:16" s="22" customFormat="1" ht="15" customHeight="1" hidden="1">
      <c r="N8" s="1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151" t="s">
        <v>48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/>
    </row>
    <row r="11" spans="2:16" ht="18.75" customHeight="1">
      <c r="B11" s="151" t="s">
        <v>26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28" t="s">
        <v>25</v>
      </c>
      <c r="D14" s="160" t="s">
        <v>82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</row>
    <row r="15" spans="2:15" ht="7.5" customHeight="1">
      <c r="B15" s="140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2:7" ht="12.75">
      <c r="B16" s="48"/>
      <c r="D16" s="2" t="s">
        <v>0</v>
      </c>
      <c r="E16" s="2"/>
      <c r="F16" s="35">
        <v>1</v>
      </c>
      <c r="G16" s="2" t="s">
        <v>28</v>
      </c>
    </row>
    <row r="17" spans="2:7" ht="10.5" customHeight="1">
      <c r="B17" s="48"/>
      <c r="D17" s="2" t="s">
        <v>73</v>
      </c>
      <c r="E17" s="2"/>
      <c r="F17" s="145">
        <f>ROUND(F16*1/0.003106,0)</f>
        <v>322</v>
      </c>
      <c r="G17" s="2" t="s">
        <v>27</v>
      </c>
    </row>
    <row r="18" ht="12.75">
      <c r="B18" s="48"/>
    </row>
    <row r="19" spans="2:15" ht="12.75" customHeight="1">
      <c r="B19" s="48"/>
      <c r="D19" s="4"/>
      <c r="E19" s="4"/>
      <c r="F19" s="157" t="s">
        <v>2</v>
      </c>
      <c r="G19" s="158"/>
      <c r="H19" s="159"/>
      <c r="J19" s="157" t="s">
        <v>3</v>
      </c>
      <c r="K19" s="158"/>
      <c r="L19" s="159"/>
      <c r="N19" s="157" t="s">
        <v>4</v>
      </c>
      <c r="O19" s="159"/>
    </row>
    <row r="20" spans="2:15" ht="12.75">
      <c r="B20" s="48"/>
      <c r="D20" s="163" t="s">
        <v>5</v>
      </c>
      <c r="E20" s="5"/>
      <c r="F20" s="6" t="s">
        <v>6</v>
      </c>
      <c r="G20" s="6" t="s">
        <v>7</v>
      </c>
      <c r="H20" s="7" t="s">
        <v>8</v>
      </c>
      <c r="J20" s="6" t="s">
        <v>6</v>
      </c>
      <c r="K20" s="8" t="s">
        <v>7</v>
      </c>
      <c r="L20" s="7" t="s">
        <v>8</v>
      </c>
      <c r="N20" s="153" t="s">
        <v>9</v>
      </c>
      <c r="O20" s="155" t="s">
        <v>10</v>
      </c>
    </row>
    <row r="21" spans="2:15" ht="12.75">
      <c r="B21" s="48"/>
      <c r="D21" s="164"/>
      <c r="E21" s="5"/>
      <c r="F21" s="9" t="s">
        <v>47</v>
      </c>
      <c r="G21" s="9"/>
      <c r="H21" s="10" t="s">
        <v>47</v>
      </c>
      <c r="J21" s="9" t="s">
        <v>47</v>
      </c>
      <c r="K21" s="10"/>
      <c r="L21" s="10" t="s">
        <v>47</v>
      </c>
      <c r="N21" s="154"/>
      <c r="O21" s="156"/>
    </row>
    <row r="22" spans="2:15" ht="12.75">
      <c r="B22" s="11" t="s">
        <v>11</v>
      </c>
      <c r="C22" s="11"/>
      <c r="D22" s="41" t="s">
        <v>74</v>
      </c>
      <c r="E22" s="12"/>
      <c r="F22" s="37">
        <v>0.65</v>
      </c>
      <c r="G22" s="17">
        <v>1</v>
      </c>
      <c r="H22" s="29">
        <f>G22*F22</f>
        <v>0.65</v>
      </c>
      <c r="I22" s="15"/>
      <c r="J22" s="147">
        <f>'[2]Distribution Rate Schedule'!$B$15</f>
        <v>0.6717</v>
      </c>
      <c r="K22" s="18">
        <f>G22</f>
        <v>1</v>
      </c>
      <c r="L22" s="29">
        <f>K22*J22</f>
        <v>0.6717</v>
      </c>
      <c r="M22" s="15"/>
      <c r="N22" s="19">
        <f>L22-H22</f>
        <v>0.02169999999999994</v>
      </c>
      <c r="O22" s="30">
        <f>IF((H22)=0,"",(N22/H22))</f>
        <v>0.03338461538461529</v>
      </c>
    </row>
    <row r="23" spans="2:15" ht="12.75">
      <c r="B23" s="11" t="s">
        <v>12</v>
      </c>
      <c r="C23" s="11"/>
      <c r="D23" s="41" t="s">
        <v>74</v>
      </c>
      <c r="E23" s="12"/>
      <c r="F23" s="37"/>
      <c r="G23" s="17">
        <v>1</v>
      </c>
      <c r="H23" s="29">
        <f aca="true" t="shared" si="0" ref="H23:H37">G23*F23</f>
        <v>0</v>
      </c>
      <c r="I23" s="15"/>
      <c r="J23" s="38"/>
      <c r="K23" s="18">
        <f>G23</f>
        <v>1</v>
      </c>
      <c r="L23" s="29">
        <f>K23*J23</f>
        <v>0</v>
      </c>
      <c r="M23" s="15"/>
      <c r="N23" s="19">
        <f>L23-H23</f>
        <v>0</v>
      </c>
      <c r="O23" s="30">
        <f>IF((H23)=0,"",(N23/H23))</f>
      </c>
    </row>
    <row r="24" spans="2:15" ht="12.75">
      <c r="B24" s="39" t="s">
        <v>75</v>
      </c>
      <c r="C24" s="11"/>
      <c r="D24" s="41"/>
      <c r="E24" s="12"/>
      <c r="F24" s="37"/>
      <c r="G24" s="17">
        <v>1</v>
      </c>
      <c r="H24" s="29">
        <f t="shared" si="0"/>
        <v>0</v>
      </c>
      <c r="I24" s="15"/>
      <c r="J24" s="38"/>
      <c r="K24" s="18">
        <f>G24</f>
        <v>1</v>
      </c>
      <c r="L24" s="29">
        <f aca="true" t="shared" si="1" ref="L24:L37">K24*J24</f>
        <v>0</v>
      </c>
      <c r="M24" s="15"/>
      <c r="N24" s="19">
        <f aca="true" t="shared" si="2" ref="N24:N67">L24-H24</f>
        <v>0</v>
      </c>
      <c r="O24" s="30">
        <f aca="true" t="shared" si="3" ref="O24:O38">IF((H24)=0,"",(N24/H24))</f>
      </c>
    </row>
    <row r="25" spans="2:15" ht="12.75">
      <c r="B25" s="39"/>
      <c r="C25" s="11"/>
      <c r="D25" s="41"/>
      <c r="E25" s="12"/>
      <c r="F25" s="37"/>
      <c r="G25" s="17">
        <v>1</v>
      </c>
      <c r="H25" s="29">
        <f t="shared" si="0"/>
        <v>0</v>
      </c>
      <c r="I25" s="15"/>
      <c r="J25" s="38"/>
      <c r="K25" s="18">
        <f aca="true" t="shared" si="4" ref="K25:K37">G25</f>
        <v>1</v>
      </c>
      <c r="L25" s="29">
        <f t="shared" si="1"/>
        <v>0</v>
      </c>
      <c r="M25" s="15"/>
      <c r="N25" s="19">
        <f t="shared" si="2"/>
        <v>0</v>
      </c>
      <c r="O25" s="30">
        <f t="shared" si="3"/>
      </c>
    </row>
    <row r="26" spans="2:15" ht="12.75">
      <c r="B26" s="39"/>
      <c r="C26" s="11"/>
      <c r="D26" s="41"/>
      <c r="E26" s="12"/>
      <c r="F26" s="37"/>
      <c r="G26" s="17">
        <v>1</v>
      </c>
      <c r="H26" s="29">
        <f t="shared" si="0"/>
        <v>0</v>
      </c>
      <c r="I26" s="15"/>
      <c r="J26" s="38"/>
      <c r="K26" s="18">
        <f t="shared" si="4"/>
        <v>1</v>
      </c>
      <c r="L26" s="29">
        <f t="shared" si="1"/>
        <v>0</v>
      </c>
      <c r="M26" s="15"/>
      <c r="N26" s="19">
        <f t="shared" si="2"/>
        <v>0</v>
      </c>
      <c r="O26" s="30">
        <f t="shared" si="3"/>
      </c>
    </row>
    <row r="27" spans="2:15" ht="12.75">
      <c r="B27" s="39"/>
      <c r="C27" s="11"/>
      <c r="D27" s="41"/>
      <c r="E27" s="12"/>
      <c r="F27" s="37"/>
      <c r="G27" s="17">
        <v>1</v>
      </c>
      <c r="H27" s="29">
        <f t="shared" si="0"/>
        <v>0</v>
      </c>
      <c r="I27" s="15"/>
      <c r="J27" s="38"/>
      <c r="K27" s="18">
        <f t="shared" si="4"/>
        <v>1</v>
      </c>
      <c r="L27" s="29">
        <f t="shared" si="1"/>
        <v>0</v>
      </c>
      <c r="M27" s="15"/>
      <c r="N27" s="19">
        <f t="shared" si="2"/>
        <v>0</v>
      </c>
      <c r="O27" s="30">
        <f t="shared" si="3"/>
      </c>
    </row>
    <row r="28" spans="2:15" ht="12.75">
      <c r="B28" s="11" t="s">
        <v>13</v>
      </c>
      <c r="C28" s="11"/>
      <c r="D28" s="41" t="s">
        <v>76</v>
      </c>
      <c r="E28" s="12"/>
      <c r="F28" s="37">
        <v>2.7127</v>
      </c>
      <c r="G28" s="17">
        <f>F16</f>
        <v>1</v>
      </c>
      <c r="H28" s="29">
        <f t="shared" si="0"/>
        <v>2.7127</v>
      </c>
      <c r="I28" s="15"/>
      <c r="J28" s="38">
        <v>2.8002</v>
      </c>
      <c r="K28" s="18">
        <f t="shared" si="4"/>
        <v>1</v>
      </c>
      <c r="L28" s="29">
        <f t="shared" si="1"/>
        <v>2.8002</v>
      </c>
      <c r="M28" s="15"/>
      <c r="N28" s="19">
        <f t="shared" si="2"/>
        <v>0.08749999999999991</v>
      </c>
      <c r="O28" s="30">
        <f>IF((H28)=0,"",(N28/H28))</f>
        <v>0.032255686216684454</v>
      </c>
    </row>
    <row r="29" spans="2:15" ht="12.75">
      <c r="B29" s="11" t="s">
        <v>14</v>
      </c>
      <c r="C29" s="11"/>
      <c r="D29" s="41" t="s">
        <v>74</v>
      </c>
      <c r="E29" s="12"/>
      <c r="F29" s="37"/>
      <c r="G29" s="17">
        <v>1</v>
      </c>
      <c r="H29" s="29">
        <f t="shared" si="0"/>
        <v>0</v>
      </c>
      <c r="I29" s="15"/>
      <c r="J29" s="38"/>
      <c r="K29" s="18">
        <f t="shared" si="4"/>
        <v>1</v>
      </c>
      <c r="L29" s="29">
        <f t="shared" si="1"/>
        <v>0</v>
      </c>
      <c r="M29" s="15"/>
      <c r="N29" s="19">
        <f t="shared" si="2"/>
        <v>0</v>
      </c>
      <c r="O29" s="30">
        <f t="shared" si="3"/>
      </c>
    </row>
    <row r="30" spans="2:15" ht="12.75">
      <c r="B30" s="11" t="s">
        <v>15</v>
      </c>
      <c r="C30" s="11"/>
      <c r="D30" s="41" t="s">
        <v>76</v>
      </c>
      <c r="E30" s="12"/>
      <c r="F30" s="37"/>
      <c r="G30" s="17">
        <f>F16</f>
        <v>1</v>
      </c>
      <c r="H30" s="29">
        <f t="shared" si="0"/>
        <v>0</v>
      </c>
      <c r="I30" s="15"/>
      <c r="J30" s="38"/>
      <c r="K30" s="18">
        <f t="shared" si="4"/>
        <v>1</v>
      </c>
      <c r="L30" s="29">
        <f t="shared" si="1"/>
        <v>0</v>
      </c>
      <c r="M30" s="15"/>
      <c r="N30" s="19">
        <f t="shared" si="2"/>
        <v>0</v>
      </c>
      <c r="O30" s="30">
        <f t="shared" si="3"/>
      </c>
    </row>
    <row r="31" spans="2:15" ht="12.75">
      <c r="B31" s="142" t="s">
        <v>67</v>
      </c>
      <c r="C31" s="11"/>
      <c r="D31" s="41" t="s">
        <v>76</v>
      </c>
      <c r="E31" s="12"/>
      <c r="F31" s="37">
        <v>-0.0984</v>
      </c>
      <c r="G31" s="17">
        <f>F16</f>
        <v>1</v>
      </c>
      <c r="H31" s="29">
        <f t="shared" si="0"/>
        <v>-0.0984</v>
      </c>
      <c r="I31" s="15"/>
      <c r="J31" s="38"/>
      <c r="K31" s="18">
        <f t="shared" si="4"/>
        <v>1</v>
      </c>
      <c r="L31" s="29">
        <f t="shared" si="1"/>
        <v>0</v>
      </c>
      <c r="M31" s="15"/>
      <c r="N31" s="19">
        <f t="shared" si="2"/>
        <v>0.0984</v>
      </c>
      <c r="O31" s="30">
        <f t="shared" si="3"/>
        <v>-1</v>
      </c>
    </row>
    <row r="32" spans="2:15" ht="12.75">
      <c r="B32" s="142" t="s">
        <v>89</v>
      </c>
      <c r="C32" s="11"/>
      <c r="D32" s="41"/>
      <c r="E32" s="12"/>
      <c r="F32" s="37"/>
      <c r="G32" s="17"/>
      <c r="H32" s="29">
        <f t="shared" si="0"/>
        <v>0</v>
      </c>
      <c r="I32" s="15"/>
      <c r="J32" s="38">
        <v>0.0397</v>
      </c>
      <c r="K32" s="18">
        <f t="shared" si="4"/>
        <v>0</v>
      </c>
      <c r="L32" s="29">
        <f t="shared" si="1"/>
        <v>0</v>
      </c>
      <c r="M32" s="15"/>
      <c r="N32" s="19">
        <f t="shared" si="2"/>
        <v>0</v>
      </c>
      <c r="O32" s="30">
        <f t="shared" si="3"/>
      </c>
    </row>
    <row r="33" spans="2:15" ht="12.75">
      <c r="B33" s="36"/>
      <c r="C33" s="11"/>
      <c r="D33" s="41"/>
      <c r="E33" s="12"/>
      <c r="F33" s="37"/>
      <c r="G33" s="17"/>
      <c r="H33" s="29">
        <f t="shared" si="0"/>
        <v>0</v>
      </c>
      <c r="I33" s="15"/>
      <c r="J33" s="38"/>
      <c r="K33" s="18">
        <f t="shared" si="4"/>
        <v>0</v>
      </c>
      <c r="L33" s="29">
        <f t="shared" si="1"/>
        <v>0</v>
      </c>
      <c r="M33" s="15"/>
      <c r="N33" s="19">
        <f t="shared" si="2"/>
        <v>0</v>
      </c>
      <c r="O33" s="30">
        <f t="shared" si="3"/>
      </c>
    </row>
    <row r="34" spans="2:15" ht="12.75">
      <c r="B34" s="36"/>
      <c r="C34" s="11"/>
      <c r="D34" s="41"/>
      <c r="E34" s="12"/>
      <c r="F34" s="37"/>
      <c r="G34" s="17"/>
      <c r="H34" s="29">
        <f t="shared" si="0"/>
        <v>0</v>
      </c>
      <c r="I34" s="15"/>
      <c r="J34" s="38"/>
      <c r="K34" s="18">
        <f t="shared" si="4"/>
        <v>0</v>
      </c>
      <c r="L34" s="29">
        <f t="shared" si="1"/>
        <v>0</v>
      </c>
      <c r="M34" s="15"/>
      <c r="N34" s="19">
        <f t="shared" si="2"/>
        <v>0</v>
      </c>
      <c r="O34" s="30">
        <f t="shared" si="3"/>
      </c>
    </row>
    <row r="35" spans="2:15" ht="12.75">
      <c r="B35" s="36"/>
      <c r="C35" s="11"/>
      <c r="D35" s="41"/>
      <c r="E35" s="12"/>
      <c r="F35" s="37"/>
      <c r="G35" s="17"/>
      <c r="H35" s="29">
        <f t="shared" si="0"/>
        <v>0</v>
      </c>
      <c r="I35" s="15"/>
      <c r="J35" s="38"/>
      <c r="K35" s="18">
        <f t="shared" si="4"/>
        <v>0</v>
      </c>
      <c r="L35" s="29">
        <f t="shared" si="1"/>
        <v>0</v>
      </c>
      <c r="M35" s="15"/>
      <c r="N35" s="19">
        <f t="shared" si="2"/>
        <v>0</v>
      </c>
      <c r="O35" s="30">
        <f t="shared" si="3"/>
      </c>
    </row>
    <row r="36" spans="2:15" ht="12.75">
      <c r="B36" s="36"/>
      <c r="C36" s="11"/>
      <c r="D36" s="41"/>
      <c r="E36" s="12"/>
      <c r="F36" s="37"/>
      <c r="G36" s="17"/>
      <c r="H36" s="29">
        <f t="shared" si="0"/>
        <v>0</v>
      </c>
      <c r="I36" s="15"/>
      <c r="J36" s="38"/>
      <c r="K36" s="18">
        <f t="shared" si="4"/>
        <v>0</v>
      </c>
      <c r="L36" s="29">
        <f t="shared" si="1"/>
        <v>0</v>
      </c>
      <c r="M36" s="15"/>
      <c r="N36" s="19">
        <f t="shared" si="2"/>
        <v>0</v>
      </c>
      <c r="O36" s="30">
        <f t="shared" si="3"/>
      </c>
    </row>
    <row r="37" spans="1:15" s="14" customFormat="1" ht="12.75">
      <c r="A37" s="1"/>
      <c r="B37" s="36"/>
      <c r="C37" s="11"/>
      <c r="D37" s="41"/>
      <c r="E37" s="12"/>
      <c r="F37" s="37"/>
      <c r="G37" s="17"/>
      <c r="H37" s="29">
        <f t="shared" si="0"/>
        <v>0</v>
      </c>
      <c r="I37" s="15"/>
      <c r="J37" s="38"/>
      <c r="K37" s="18">
        <f t="shared" si="4"/>
        <v>0</v>
      </c>
      <c r="L37" s="29">
        <f t="shared" si="1"/>
        <v>0</v>
      </c>
      <c r="M37" s="15"/>
      <c r="N37" s="19">
        <f t="shared" si="2"/>
        <v>0</v>
      </c>
      <c r="O37" s="30">
        <f t="shared" si="3"/>
      </c>
    </row>
    <row r="38" spans="1:15" ht="12.75">
      <c r="A38" s="14"/>
      <c r="B38" s="119" t="s">
        <v>49</v>
      </c>
      <c r="C38" s="118"/>
      <c r="D38" s="120"/>
      <c r="E38" s="118"/>
      <c r="F38" s="102"/>
      <c r="G38" s="103"/>
      <c r="H38" s="104">
        <f>SUM(H22:H37)</f>
        <v>3.2643</v>
      </c>
      <c r="I38" s="100"/>
      <c r="J38" s="105"/>
      <c r="K38" s="106"/>
      <c r="L38" s="104">
        <f>SUM(L22:L37)</f>
        <v>3.4718999999999998</v>
      </c>
      <c r="M38" s="100"/>
      <c r="N38" s="107">
        <f t="shared" si="2"/>
        <v>0.20759999999999978</v>
      </c>
      <c r="O38" s="108">
        <f t="shared" si="3"/>
        <v>0.06359709585516031</v>
      </c>
    </row>
    <row r="39" spans="2:15" ht="25.5">
      <c r="B39" s="138" t="s">
        <v>16</v>
      </c>
      <c r="C39" s="11"/>
      <c r="D39" s="41" t="s">
        <v>76</v>
      </c>
      <c r="E39" s="12"/>
      <c r="F39" s="37">
        <v>-1.8739</v>
      </c>
      <c r="G39" s="17">
        <f>F16</f>
        <v>1</v>
      </c>
      <c r="H39" s="29">
        <f>G39*F39</f>
        <v>-1.8739</v>
      </c>
      <c r="I39" s="15"/>
      <c r="J39" s="38">
        <v>-1.615</v>
      </c>
      <c r="K39" s="17">
        <f aca="true" t="shared" si="5" ref="K39:K44">G39</f>
        <v>1</v>
      </c>
      <c r="L39" s="29">
        <f aca="true" t="shared" si="6" ref="L39:L44">K39*J39</f>
        <v>-1.615</v>
      </c>
      <c r="M39" s="15"/>
      <c r="N39" s="19">
        <f t="shared" si="2"/>
        <v>0.2588999999999999</v>
      </c>
      <c r="O39" s="30">
        <f>IF((H39)=0,"",(N39/H39))</f>
        <v>-0.138161054485298</v>
      </c>
    </row>
    <row r="40" spans="2:15" ht="25.5">
      <c r="B40" s="138" t="s">
        <v>68</v>
      </c>
      <c r="C40" s="11"/>
      <c r="D40" s="41" t="s">
        <v>76</v>
      </c>
      <c r="E40" s="12"/>
      <c r="F40" s="37">
        <v>-0.481</v>
      </c>
      <c r="G40" s="17">
        <f>F16</f>
        <v>1</v>
      </c>
      <c r="H40" s="29">
        <f>G40*F40</f>
        <v>-0.481</v>
      </c>
      <c r="I40" s="44"/>
      <c r="J40" s="37">
        <v>0.6944</v>
      </c>
      <c r="K40" s="17">
        <f t="shared" si="5"/>
        <v>1</v>
      </c>
      <c r="L40" s="29">
        <f t="shared" si="6"/>
        <v>0.6944</v>
      </c>
      <c r="M40" s="45"/>
      <c r="N40" s="19">
        <f t="shared" si="2"/>
        <v>1.1754</v>
      </c>
      <c r="O40" s="30">
        <f>IF((H40)=0,"",(N40/H40))</f>
        <v>-2.4436590436590437</v>
      </c>
    </row>
    <row r="41" spans="2:15" ht="12.75">
      <c r="B41" s="138"/>
      <c r="C41" s="11"/>
      <c r="D41" s="41"/>
      <c r="E41" s="12"/>
      <c r="F41" s="37"/>
      <c r="G41" s="17"/>
      <c r="H41" s="29">
        <f>G41*F41</f>
        <v>0</v>
      </c>
      <c r="I41" s="44"/>
      <c r="J41" s="38"/>
      <c r="K41" s="17">
        <f t="shared" si="5"/>
        <v>0</v>
      </c>
      <c r="L41" s="29">
        <f t="shared" si="6"/>
        <v>0</v>
      </c>
      <c r="M41" s="45"/>
      <c r="N41" s="19">
        <f t="shared" si="2"/>
        <v>0</v>
      </c>
      <c r="O41" s="30">
        <f>IF((H41)=0,"",(N41/H41))</f>
      </c>
    </row>
    <row r="42" spans="2:15" ht="12.75">
      <c r="B42" s="138"/>
      <c r="C42" s="11"/>
      <c r="D42" s="41"/>
      <c r="E42" s="12"/>
      <c r="F42" s="37"/>
      <c r="G42" s="17"/>
      <c r="H42" s="29">
        <f>G42*F42</f>
        <v>0</v>
      </c>
      <c r="I42" s="44"/>
      <c r="J42" s="38"/>
      <c r="K42" s="17">
        <f t="shared" si="5"/>
        <v>0</v>
      </c>
      <c r="L42" s="29">
        <f t="shared" si="6"/>
        <v>0</v>
      </c>
      <c r="M42" s="45"/>
      <c r="N42" s="19">
        <f t="shared" si="2"/>
        <v>0</v>
      </c>
      <c r="O42" s="30">
        <f>IF((H42)=0,"",(N42/H42))</f>
      </c>
    </row>
    <row r="43" spans="2:15" ht="12.75">
      <c r="B43" s="43" t="s">
        <v>63</v>
      </c>
      <c r="C43" s="11"/>
      <c r="D43" s="41"/>
      <c r="E43" s="12"/>
      <c r="F43" s="37"/>
      <c r="G43" s="17"/>
      <c r="H43" s="29">
        <f>G43*F43</f>
        <v>0</v>
      </c>
      <c r="I43" s="15"/>
      <c r="J43" s="38"/>
      <c r="K43" s="17">
        <f t="shared" si="5"/>
        <v>0</v>
      </c>
      <c r="L43" s="29">
        <f t="shared" si="6"/>
        <v>0</v>
      </c>
      <c r="M43" s="15"/>
      <c r="N43" s="19">
        <f t="shared" si="2"/>
        <v>0</v>
      </c>
      <c r="O43" s="30">
        <f>IF((H43)=0,"",(N43/H43))</f>
      </c>
    </row>
    <row r="44" spans="2:15" ht="12.75">
      <c r="B44" s="43" t="s">
        <v>52</v>
      </c>
      <c r="C44" s="11"/>
      <c r="D44" s="41"/>
      <c r="E44" s="12"/>
      <c r="F44" s="97"/>
      <c r="G44" s="98"/>
      <c r="H44" s="99"/>
      <c r="I44" s="15"/>
      <c r="J44" s="38"/>
      <c r="K44" s="17">
        <f t="shared" si="5"/>
        <v>0</v>
      </c>
      <c r="L44" s="29">
        <f t="shared" si="6"/>
        <v>0</v>
      </c>
      <c r="M44" s="15"/>
      <c r="N44" s="19">
        <f t="shared" si="2"/>
        <v>0</v>
      </c>
      <c r="O44" s="30"/>
    </row>
    <row r="45" spans="2:15" ht="38.25">
      <c r="B45" s="116" t="s">
        <v>50</v>
      </c>
      <c r="C45" s="117"/>
      <c r="D45" s="117"/>
      <c r="E45" s="117"/>
      <c r="F45" s="112"/>
      <c r="G45" s="109"/>
      <c r="H45" s="111">
        <f>SUM(H39:H43)+H38</f>
        <v>0.9094000000000002</v>
      </c>
      <c r="I45" s="100"/>
      <c r="J45" s="109"/>
      <c r="K45" s="110"/>
      <c r="L45" s="111">
        <f>SUM(L39:L43)+L38</f>
        <v>2.5513</v>
      </c>
      <c r="M45" s="100"/>
      <c r="N45" s="107">
        <f t="shared" si="2"/>
        <v>1.6418999999999997</v>
      </c>
      <c r="O45" s="108">
        <f aca="true" t="shared" si="7" ref="O45:O67">IF((H45)=0,"",(N45/H45))</f>
        <v>1.8054761381130409</v>
      </c>
    </row>
    <row r="46" spans="2:15" ht="12.75">
      <c r="B46" s="15" t="s">
        <v>17</v>
      </c>
      <c r="C46" s="15"/>
      <c r="D46" s="42" t="s">
        <v>76</v>
      </c>
      <c r="E46" s="16"/>
      <c r="F46" s="38">
        <v>2.2708</v>
      </c>
      <c r="G46" s="122">
        <f>F16*(1+F70)</f>
        <v>1.042</v>
      </c>
      <c r="H46" s="29">
        <f>G46*F46</f>
        <v>2.3661736</v>
      </c>
      <c r="I46" s="15"/>
      <c r="J46" s="38">
        <v>2.1263</v>
      </c>
      <c r="K46" s="17">
        <f>$F$16*(1+$J$70)</f>
        <v>1.0349</v>
      </c>
      <c r="L46" s="29">
        <f>K46*J46</f>
        <v>2.20050787</v>
      </c>
      <c r="M46" s="15"/>
      <c r="N46" s="19">
        <f t="shared" si="2"/>
        <v>-0.16566573000000018</v>
      </c>
      <c r="O46" s="30">
        <f t="shared" si="7"/>
        <v>-0.07001419084381644</v>
      </c>
    </row>
    <row r="47" spans="2:15" ht="25.5">
      <c r="B47" s="20" t="s">
        <v>18</v>
      </c>
      <c r="C47" s="15"/>
      <c r="D47" s="42" t="s">
        <v>76</v>
      </c>
      <c r="E47" s="16"/>
      <c r="F47" s="38">
        <v>1.5138</v>
      </c>
      <c r="G47" s="122">
        <f>G46</f>
        <v>1.042</v>
      </c>
      <c r="H47" s="29">
        <f>G47*F47</f>
        <v>1.5773796</v>
      </c>
      <c r="I47" s="15"/>
      <c r="J47" s="38">
        <v>1.4501</v>
      </c>
      <c r="K47" s="17">
        <f>$F$16*(1+$J$70)</f>
        <v>1.0349</v>
      </c>
      <c r="L47" s="29">
        <f>K47*J47</f>
        <v>1.5007084899999998</v>
      </c>
      <c r="M47" s="15"/>
      <c r="N47" s="19">
        <f t="shared" si="2"/>
        <v>-0.07667111000000015</v>
      </c>
      <c r="O47" s="30">
        <f t="shared" si="7"/>
        <v>-0.04860663216387492</v>
      </c>
    </row>
    <row r="48" spans="2:15" ht="25.5">
      <c r="B48" s="116" t="s">
        <v>51</v>
      </c>
      <c r="C48" s="118"/>
      <c r="D48" s="118"/>
      <c r="E48" s="118"/>
      <c r="F48" s="113"/>
      <c r="G48" s="109"/>
      <c r="H48" s="111">
        <f>SUM(H45:H47)</f>
        <v>4.8529532</v>
      </c>
      <c r="I48" s="101"/>
      <c r="J48" s="114"/>
      <c r="K48" s="115"/>
      <c r="L48" s="111">
        <f>SUM(L45:L47)</f>
        <v>6.25251636</v>
      </c>
      <c r="M48" s="101"/>
      <c r="N48" s="107">
        <f t="shared" si="2"/>
        <v>1.3995631600000005</v>
      </c>
      <c r="O48" s="108">
        <f t="shared" si="7"/>
        <v>0.28839411845142054</v>
      </c>
    </row>
    <row r="49" spans="2:15" ht="25.5">
      <c r="B49" s="13" t="s">
        <v>19</v>
      </c>
      <c r="C49" s="11"/>
      <c r="D49" s="41" t="s">
        <v>77</v>
      </c>
      <c r="E49" s="12"/>
      <c r="F49" s="149">
        <v>0.0044</v>
      </c>
      <c r="G49" s="122">
        <f>$F$17*(1+$F$70)</f>
        <v>335.524</v>
      </c>
      <c r="H49" s="46">
        <f aca="true" t="shared" si="8" ref="H49:H55">G49*F49</f>
        <v>1.4763056</v>
      </c>
      <c r="I49" s="15"/>
      <c r="J49" s="149">
        <v>0.0044</v>
      </c>
      <c r="K49" s="123">
        <f>$F$17*(1+$J$70)</f>
        <v>333.2378</v>
      </c>
      <c r="L49" s="46">
        <f aca="true" t="shared" si="9" ref="L49:L55">K49*J49</f>
        <v>1.46624632</v>
      </c>
      <c r="M49" s="15"/>
      <c r="N49" s="19">
        <f t="shared" si="2"/>
        <v>-0.010059280000000115</v>
      </c>
      <c r="O49" s="47">
        <f t="shared" si="7"/>
        <v>-0.006813819577735202</v>
      </c>
    </row>
    <row r="50" spans="2:15" ht="25.5">
      <c r="B50" s="13" t="s">
        <v>20</v>
      </c>
      <c r="C50" s="11"/>
      <c r="D50" s="41" t="s">
        <v>77</v>
      </c>
      <c r="E50" s="12"/>
      <c r="F50" s="149">
        <v>0.0012</v>
      </c>
      <c r="G50" s="122">
        <f>$F$17*(1+$F$70)</f>
        <v>335.524</v>
      </c>
      <c r="H50" s="46">
        <f t="shared" si="8"/>
        <v>0.40262879999999995</v>
      </c>
      <c r="I50" s="15"/>
      <c r="J50" s="149">
        <v>0.0012</v>
      </c>
      <c r="K50" s="123">
        <f>$F$17*(1+$J$70)</f>
        <v>333.2378</v>
      </c>
      <c r="L50" s="46">
        <f t="shared" si="9"/>
        <v>0.39988535999999997</v>
      </c>
      <c r="M50" s="15"/>
      <c r="N50" s="19">
        <f t="shared" si="2"/>
        <v>-0.002743439999999986</v>
      </c>
      <c r="O50" s="47">
        <f t="shared" si="7"/>
        <v>-0.00681381957773509</v>
      </c>
    </row>
    <row r="51" spans="2:15" ht="12.75">
      <c r="B51" s="11" t="s">
        <v>21</v>
      </c>
      <c r="C51" s="11"/>
      <c r="D51" s="41" t="s">
        <v>74</v>
      </c>
      <c r="E51" s="12"/>
      <c r="F51" s="149">
        <v>0.25</v>
      </c>
      <c r="G51" s="17">
        <v>1</v>
      </c>
      <c r="H51" s="46">
        <f t="shared" si="8"/>
        <v>0.25</v>
      </c>
      <c r="I51" s="15"/>
      <c r="J51" s="149">
        <v>0.25</v>
      </c>
      <c r="K51" s="123">
        <f>G51</f>
        <v>1</v>
      </c>
      <c r="L51" s="46">
        <f t="shared" si="9"/>
        <v>0.25</v>
      </c>
      <c r="M51" s="15"/>
      <c r="N51" s="19">
        <f t="shared" si="2"/>
        <v>0</v>
      </c>
      <c r="O51" s="47">
        <f t="shared" si="7"/>
        <v>0</v>
      </c>
    </row>
    <row r="52" spans="2:15" ht="12.75">
      <c r="B52" s="11" t="s">
        <v>22</v>
      </c>
      <c r="C52" s="11"/>
      <c r="D52" s="41" t="s">
        <v>77</v>
      </c>
      <c r="E52" s="12"/>
      <c r="F52" s="149">
        <v>0.007</v>
      </c>
      <c r="G52" s="122">
        <f>$F$17*(1+$F$70)</f>
        <v>335.524</v>
      </c>
      <c r="H52" s="46">
        <f t="shared" si="8"/>
        <v>2.348668</v>
      </c>
      <c r="I52" s="15"/>
      <c r="J52" s="149">
        <v>0.007</v>
      </c>
      <c r="K52" s="123">
        <f>$F$17*(1+$J$70)</f>
        <v>333.2378</v>
      </c>
      <c r="L52" s="46">
        <f t="shared" si="9"/>
        <v>2.3326646</v>
      </c>
      <c r="M52" s="15"/>
      <c r="N52" s="19">
        <f t="shared" si="2"/>
        <v>-0.01600339999999978</v>
      </c>
      <c r="O52" s="47">
        <f>IF((H52)=0,"",(N52/H52))</f>
        <v>-0.00681381957773503</v>
      </c>
    </row>
    <row r="53" spans="2:15" ht="12.75">
      <c r="B53" s="43" t="s">
        <v>53</v>
      </c>
      <c r="C53" s="11"/>
      <c r="D53" s="41"/>
      <c r="E53" s="12"/>
      <c r="F53" s="150">
        <v>0.078</v>
      </c>
      <c r="G53" s="122">
        <v>0</v>
      </c>
      <c r="H53" s="46">
        <f>G53*F53</f>
        <v>0</v>
      </c>
      <c r="I53" s="15"/>
      <c r="J53" s="150">
        <v>0.078</v>
      </c>
      <c r="K53" s="123">
        <f>G53</f>
        <v>0</v>
      </c>
      <c r="L53" s="46">
        <f>K53*J53</f>
        <v>0</v>
      </c>
      <c r="M53" s="15"/>
      <c r="N53" s="19">
        <f t="shared" si="2"/>
        <v>0</v>
      </c>
      <c r="O53" s="47">
        <f t="shared" si="7"/>
      </c>
    </row>
    <row r="54" spans="2:15" ht="12.75">
      <c r="B54" s="43" t="s">
        <v>54</v>
      </c>
      <c r="C54" s="11"/>
      <c r="D54" s="41"/>
      <c r="E54" s="12"/>
      <c r="F54" s="150">
        <v>0.091</v>
      </c>
      <c r="G54" s="122">
        <v>0</v>
      </c>
      <c r="H54" s="46">
        <f>G54*F54</f>
        <v>0</v>
      </c>
      <c r="I54" s="15"/>
      <c r="J54" s="150">
        <v>0.091</v>
      </c>
      <c r="K54" s="123">
        <f>G54</f>
        <v>0</v>
      </c>
      <c r="L54" s="46">
        <f>K54*J54</f>
        <v>0</v>
      </c>
      <c r="M54" s="15"/>
      <c r="N54" s="19">
        <f t="shared" si="2"/>
        <v>0</v>
      </c>
      <c r="O54" s="47">
        <f t="shared" si="7"/>
      </c>
    </row>
    <row r="55" spans="2:15" ht="13.5" thickBot="1">
      <c r="B55" s="43" t="s">
        <v>78</v>
      </c>
      <c r="C55" s="11"/>
      <c r="D55" s="41"/>
      <c r="E55" s="12"/>
      <c r="F55" s="144">
        <v>0.08545</v>
      </c>
      <c r="G55" s="122">
        <f>$F$17*(1+$F$70)</f>
        <v>335.524</v>
      </c>
      <c r="H55" s="46">
        <f t="shared" si="8"/>
        <v>28.6705258</v>
      </c>
      <c r="I55" s="15"/>
      <c r="J55" s="144">
        <v>0.08545</v>
      </c>
      <c r="K55" s="123">
        <f>$F$17*(1+$J$70)</f>
        <v>333.2378</v>
      </c>
      <c r="L55" s="46">
        <f t="shared" si="9"/>
        <v>28.47517001</v>
      </c>
      <c r="M55" s="15"/>
      <c r="N55" s="19">
        <f t="shared" si="2"/>
        <v>-0.1953557900000007</v>
      </c>
      <c r="O55" s="47">
        <f t="shared" si="7"/>
        <v>-0.006813819577735149</v>
      </c>
    </row>
    <row r="56" spans="2:15" ht="13.5" thickBot="1">
      <c r="B56" s="51"/>
      <c r="C56" s="52"/>
      <c r="D56" s="53"/>
      <c r="E56" s="52"/>
      <c r="F56" s="54"/>
      <c r="G56" s="55"/>
      <c r="H56" s="56"/>
      <c r="I56" s="57"/>
      <c r="J56" s="54"/>
      <c r="K56" s="58"/>
      <c r="L56" s="56"/>
      <c r="M56" s="57"/>
      <c r="N56" s="59"/>
      <c r="O56" s="60"/>
    </row>
    <row r="57" spans="2:15" ht="8.25" customHeight="1" hidden="1">
      <c r="B57" s="21" t="s">
        <v>58</v>
      </c>
      <c r="C57" s="11"/>
      <c r="D57" s="11"/>
      <c r="E57" s="11"/>
      <c r="F57" s="74"/>
      <c r="G57" s="63"/>
      <c r="H57" s="67">
        <f>SUM(H48:H54)</f>
        <v>9.3305556</v>
      </c>
      <c r="I57" s="71"/>
      <c r="J57" s="72"/>
      <c r="K57" s="72"/>
      <c r="L57" s="66">
        <f>SUM(L48:L54)</f>
        <v>10.701312640000001</v>
      </c>
      <c r="M57" s="65"/>
      <c r="N57" s="70">
        <f t="shared" si="2"/>
        <v>1.3707570400000009</v>
      </c>
      <c r="O57" s="68">
        <f t="shared" si="7"/>
        <v>0.14691054839220943</v>
      </c>
    </row>
    <row r="58" spans="2:15" ht="12.75" hidden="1">
      <c r="B58" s="61" t="s">
        <v>23</v>
      </c>
      <c r="C58" s="11"/>
      <c r="D58" s="11"/>
      <c r="E58" s="11"/>
      <c r="F58" s="50">
        <v>0.13</v>
      </c>
      <c r="G58" s="63"/>
      <c r="H58" s="125">
        <f>H57*F58</f>
        <v>1.2129722280000002</v>
      </c>
      <c r="I58" s="49"/>
      <c r="J58" s="135">
        <v>0.13</v>
      </c>
      <c r="K58" s="136"/>
      <c r="L58" s="127">
        <f>L57*J58</f>
        <v>1.3911706432000002</v>
      </c>
      <c r="M58" s="128"/>
      <c r="N58" s="129">
        <f t="shared" si="2"/>
        <v>0.17819841520000002</v>
      </c>
      <c r="O58" s="130">
        <f t="shared" si="7"/>
        <v>0.14691054839220935</v>
      </c>
    </row>
    <row r="59" spans="2:15" ht="12.75" hidden="1">
      <c r="B59" s="62" t="s">
        <v>60</v>
      </c>
      <c r="C59" s="11"/>
      <c r="D59" s="11"/>
      <c r="E59" s="11"/>
      <c r="F59" s="69"/>
      <c r="G59" s="64"/>
      <c r="H59" s="125">
        <f>H57+H58</f>
        <v>10.543527828</v>
      </c>
      <c r="I59" s="49"/>
      <c r="J59" s="49"/>
      <c r="K59" s="49"/>
      <c r="L59" s="127">
        <f>L57+L58</f>
        <v>12.092483283200002</v>
      </c>
      <c r="M59" s="128"/>
      <c r="N59" s="129">
        <f t="shared" si="2"/>
        <v>1.5489554552000016</v>
      </c>
      <c r="O59" s="130">
        <f t="shared" si="7"/>
        <v>0.1469105483922095</v>
      </c>
    </row>
    <row r="60" spans="2:15" ht="12.75" hidden="1">
      <c r="B60" s="161" t="s">
        <v>39</v>
      </c>
      <c r="C60" s="161"/>
      <c r="D60" s="161"/>
      <c r="E60" s="11"/>
      <c r="F60" s="69"/>
      <c r="G60" s="64"/>
      <c r="H60" s="131">
        <f>ROUND(-H59*10%,2)</f>
        <v>-1.05</v>
      </c>
      <c r="I60" s="49"/>
      <c r="J60" s="49"/>
      <c r="K60" s="49"/>
      <c r="L60" s="132">
        <f>ROUND(-L59*10%,2)</f>
        <v>-1.21</v>
      </c>
      <c r="M60" s="128"/>
      <c r="N60" s="133">
        <f t="shared" si="2"/>
        <v>-0.15999999999999992</v>
      </c>
      <c r="O60" s="134">
        <f t="shared" si="7"/>
        <v>0.1523809523809523</v>
      </c>
    </row>
    <row r="61" spans="2:15" ht="12.75" customHeight="1" hidden="1" thickBot="1">
      <c r="B61" s="162" t="s">
        <v>62</v>
      </c>
      <c r="C61" s="162"/>
      <c r="D61" s="162"/>
      <c r="E61" s="80"/>
      <c r="F61" s="81"/>
      <c r="G61" s="82"/>
      <c r="H61" s="83">
        <f>SUM(H59:H60)</f>
        <v>9.493527828</v>
      </c>
      <c r="I61" s="84"/>
      <c r="J61" s="84"/>
      <c r="K61" s="84"/>
      <c r="L61" s="85">
        <f>SUM(L59:L60)</f>
        <v>10.882483283200003</v>
      </c>
      <c r="M61" s="86"/>
      <c r="N61" s="87">
        <f t="shared" si="2"/>
        <v>1.3889554552000032</v>
      </c>
      <c r="O61" s="88">
        <f t="shared" si="7"/>
        <v>0.14630551259390095</v>
      </c>
    </row>
    <row r="62" spans="2:15" ht="13.5" customHeight="1" hidden="1" thickBot="1">
      <c r="B62" s="51"/>
      <c r="C62" s="52"/>
      <c r="D62" s="53"/>
      <c r="E62" s="52"/>
      <c r="F62" s="75"/>
      <c r="G62" s="76"/>
      <c r="H62" s="77"/>
      <c r="I62" s="73"/>
      <c r="J62" s="75"/>
      <c r="K62" s="55"/>
      <c r="L62" s="78"/>
      <c r="M62" s="57"/>
      <c r="N62" s="79"/>
      <c r="O62" s="60"/>
    </row>
    <row r="63" spans="2:15" ht="12.75">
      <c r="B63" s="21" t="s">
        <v>79</v>
      </c>
      <c r="C63" s="11"/>
      <c r="D63" s="11"/>
      <c r="E63" s="11"/>
      <c r="F63" s="74"/>
      <c r="G63" s="63"/>
      <c r="H63" s="67">
        <f>SUM(H48:H52,H55:H55)</f>
        <v>38.001081400000004</v>
      </c>
      <c r="I63" s="71"/>
      <c r="J63" s="72"/>
      <c r="K63" s="72"/>
      <c r="L63" s="121">
        <f>SUM(L48:L52,L55:L55)</f>
        <v>39.17648265</v>
      </c>
      <c r="M63" s="65"/>
      <c r="N63" s="70">
        <f>L63-H63</f>
        <v>1.175401249999993</v>
      </c>
      <c r="O63" s="68">
        <f>IF((H63)=0,"",(N63/H63))</f>
        <v>0.030930731618600542</v>
      </c>
    </row>
    <row r="64" spans="2:15" ht="12.75">
      <c r="B64" s="61" t="s">
        <v>23</v>
      </c>
      <c r="C64" s="11"/>
      <c r="D64" s="11"/>
      <c r="E64" s="11"/>
      <c r="F64" s="50">
        <v>0.13</v>
      </c>
      <c r="G64" s="64"/>
      <c r="H64" s="125">
        <f>H63*F64</f>
        <v>4.940140582000001</v>
      </c>
      <c r="I64" s="49"/>
      <c r="J64" s="126">
        <v>0.13</v>
      </c>
      <c r="K64" s="49"/>
      <c r="L64" s="127">
        <f>L63*J64</f>
        <v>5.0929427445</v>
      </c>
      <c r="M64" s="128"/>
      <c r="N64" s="129">
        <f t="shared" si="2"/>
        <v>0.15280216249999956</v>
      </c>
      <c r="O64" s="130">
        <f t="shared" si="7"/>
        <v>0.030930731618600635</v>
      </c>
    </row>
    <row r="65" spans="2:15" ht="12.75">
      <c r="B65" s="62" t="s">
        <v>60</v>
      </c>
      <c r="C65" s="11"/>
      <c r="D65" s="11"/>
      <c r="E65" s="11"/>
      <c r="F65" s="69"/>
      <c r="G65" s="64"/>
      <c r="H65" s="125">
        <f>H63+H64</f>
        <v>42.941221982</v>
      </c>
      <c r="I65" s="49"/>
      <c r="J65" s="49"/>
      <c r="K65" s="49"/>
      <c r="L65" s="127">
        <f>L63+L64</f>
        <v>44.2694253945</v>
      </c>
      <c r="M65" s="128"/>
      <c r="N65" s="129">
        <f t="shared" si="2"/>
        <v>1.3282034124999953</v>
      </c>
      <c r="O65" s="130">
        <f t="shared" si="7"/>
        <v>0.030930731618600618</v>
      </c>
    </row>
    <row r="66" spans="2:15" ht="12.75">
      <c r="B66" s="161" t="s">
        <v>39</v>
      </c>
      <c r="C66" s="161"/>
      <c r="D66" s="161"/>
      <c r="E66" s="11"/>
      <c r="F66" s="69"/>
      <c r="G66" s="64"/>
      <c r="H66" s="131">
        <f>ROUND(-H65*10%,2)</f>
        <v>-4.29</v>
      </c>
      <c r="I66" s="49"/>
      <c r="J66" s="49"/>
      <c r="K66" s="49"/>
      <c r="L66" s="132">
        <f>ROUND(-L65*10%,2)</f>
        <v>-4.43</v>
      </c>
      <c r="M66" s="128"/>
      <c r="N66" s="133">
        <f t="shared" si="2"/>
        <v>-0.13999999999999968</v>
      </c>
      <c r="O66" s="134">
        <f t="shared" si="7"/>
        <v>0.032634032634032556</v>
      </c>
    </row>
    <row r="67" spans="2:15" ht="12.75" customHeight="1" thickBot="1">
      <c r="B67" s="162" t="s">
        <v>91</v>
      </c>
      <c r="C67" s="162"/>
      <c r="D67" s="162"/>
      <c r="E67" s="80"/>
      <c r="F67" s="89"/>
      <c r="G67" s="90"/>
      <c r="H67" s="91">
        <f>H65+H66</f>
        <v>38.651221982</v>
      </c>
      <c r="I67" s="92"/>
      <c r="J67" s="92"/>
      <c r="K67" s="92"/>
      <c r="L67" s="93">
        <f>L65+L66</f>
        <v>39.8394253945</v>
      </c>
      <c r="M67" s="94"/>
      <c r="N67" s="95">
        <f t="shared" si="2"/>
        <v>1.1882034124999947</v>
      </c>
      <c r="O67" s="96">
        <f t="shared" si="7"/>
        <v>0.03074167779361141</v>
      </c>
    </row>
    <row r="68" spans="2:15" ht="13.5" customHeight="1" thickBot="1">
      <c r="B68" s="51"/>
      <c r="C68" s="52"/>
      <c r="D68" s="53"/>
      <c r="E68" s="52"/>
      <c r="F68" s="75"/>
      <c r="G68" s="76"/>
      <c r="H68" s="77"/>
      <c r="I68" s="73"/>
      <c r="J68" s="75"/>
      <c r="K68" s="55"/>
      <c r="L68" s="78"/>
      <c r="M68" s="57"/>
      <c r="N68" s="79"/>
      <c r="O68" s="60"/>
    </row>
    <row r="69" ht="8.25" customHeight="1">
      <c r="L69" s="137"/>
    </row>
    <row r="70" spans="2:10" ht="10.5" customHeight="1">
      <c r="B70" s="2" t="s">
        <v>24</v>
      </c>
      <c r="F70" s="40">
        <v>0.042</v>
      </c>
      <c r="J70" s="40">
        <v>0.0349</v>
      </c>
    </row>
    <row r="72" ht="10.5" customHeight="1">
      <c r="A72" s="31" t="s">
        <v>40</v>
      </c>
    </row>
    <row r="73" ht="10.5" customHeight="1"/>
    <row r="74" ht="10.5" customHeight="1">
      <c r="A74" s="1" t="s">
        <v>30</v>
      </c>
    </row>
    <row r="75" ht="12.75">
      <c r="A75" s="1" t="s">
        <v>31</v>
      </c>
    </row>
    <row r="77" ht="12.75">
      <c r="A77" s="1" t="s">
        <v>38</v>
      </c>
    </row>
    <row r="78" ht="12.75">
      <c r="A78" s="1" t="s">
        <v>32</v>
      </c>
    </row>
    <row r="80" ht="12.75">
      <c r="A80" s="1" t="s">
        <v>33</v>
      </c>
    </row>
    <row r="81" ht="12.75">
      <c r="A81" s="1" t="s">
        <v>34</v>
      </c>
    </row>
    <row r="82" ht="12.75">
      <c r="A82" s="1" t="s">
        <v>35</v>
      </c>
    </row>
    <row r="83" ht="12.75">
      <c r="A83" s="1" t="s">
        <v>36</v>
      </c>
    </row>
    <row r="84" ht="12.75">
      <c r="A84" s="1" t="s">
        <v>37</v>
      </c>
    </row>
  </sheetData>
  <sheetProtection selectLockedCells="1"/>
  <mergeCells count="14">
    <mergeCell ref="N19:O19"/>
    <mergeCell ref="D20:D21"/>
    <mergeCell ref="N20:N21"/>
    <mergeCell ref="O20:O21"/>
    <mergeCell ref="A3:K3"/>
    <mergeCell ref="B60:D60"/>
    <mergeCell ref="B66:D66"/>
    <mergeCell ref="B61:D61"/>
    <mergeCell ref="B67:D67"/>
    <mergeCell ref="B10:O10"/>
    <mergeCell ref="B11:O11"/>
    <mergeCell ref="D14:O14"/>
    <mergeCell ref="F19:H19"/>
    <mergeCell ref="J19:L19"/>
  </mergeCells>
  <dataValidations count="2">
    <dataValidation type="list" allowBlank="1" showInputMessage="1" showErrorMessage="1" prompt="Select Charge Unit - monthly, per kWh, per kW" sqref="D46:D47 D62 D68 D39:D44 D22:D37 D49:D56">
      <formula1>"Monthly, per kWh, per kW"</formula1>
    </dataValidation>
    <dataValidation type="list" allowBlank="1" showInputMessage="1" showErrorMessage="1" sqref="E46:E47 E62 E68 E39:E44 E22:E37 E49:E56">
      <formula1>'App.2-W_Bill Impacts - Street'!#REF!</formula1>
    </dataValidation>
  </dataValidations>
  <printOptions/>
  <pageMargins left="0.75" right="0.75" top="1" bottom="1" header="0.5" footer="0.5"/>
  <pageSetup fitToHeight="1" fitToWidth="1" horizontalDpi="600" verticalDpi="600" orientation="portrait" scale="66" r:id="rId3"/>
  <headerFooter alignWithMargins="0">
    <oddFooter>&amp;C9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2">
    <tabColor rgb="FFFFFF00"/>
    <pageSetUpPr fitToPage="1"/>
  </sheetPr>
  <dimension ref="A1:T84"/>
  <sheetViews>
    <sheetView showGridLines="0" zoomScalePageLayoutView="0" workbookViewId="0" topLeftCell="A11">
      <selection activeCell="J28" sqref="J28"/>
    </sheetView>
  </sheetViews>
  <sheetFormatPr defaultColWidth="9.140625" defaultRowHeight="12.75"/>
  <cols>
    <col min="1" max="1" width="1.28515625" style="1" customWidth="1"/>
    <col min="2" max="2" width="26.57421875" style="1" customWidth="1"/>
    <col min="3" max="3" width="1.28515625" style="1" customWidth="1"/>
    <col min="4" max="4" width="11.28125" style="1" customWidth="1"/>
    <col min="5" max="5" width="1.28515625" style="1" customWidth="1"/>
    <col min="6" max="6" width="12.28125" style="1" customWidth="1"/>
    <col min="7" max="7" width="8.57421875" style="1" customWidth="1"/>
    <col min="8" max="8" width="12.28125" style="1" bestFit="1" customWidth="1"/>
    <col min="9" max="9" width="2.8515625" style="1" customWidth="1"/>
    <col min="10" max="10" width="12.140625" style="1" customWidth="1"/>
    <col min="11" max="11" width="8.57421875" style="1" customWidth="1"/>
    <col min="12" max="12" width="12.28125" style="1" bestFit="1" customWidth="1"/>
    <col min="13" max="13" width="2.8515625" style="1" customWidth="1"/>
    <col min="14" max="14" width="12.7109375" style="1" bestFit="1" customWidth="1"/>
    <col min="15" max="15" width="10.8515625" style="1" bestFit="1" customWidth="1"/>
    <col min="16" max="16" width="3.8515625" style="1" customWidth="1"/>
    <col min="17" max="19" width="9.140625" style="1" customWidth="1"/>
    <col min="20" max="20" width="9.140625" style="1" hidden="1" customWidth="1"/>
    <col min="21" max="16384" width="9.140625" style="1" customWidth="1"/>
  </cols>
  <sheetData>
    <row r="1" spans="1:20" s="22" customFormat="1" ht="15" customHeight="1" hidden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N1" s="3" t="s">
        <v>41</v>
      </c>
      <c r="O1" s="32" t="e">
        <f>#REF!</f>
        <v>#REF!</v>
      </c>
      <c r="P1"/>
      <c r="T1" s="22">
        <v>12</v>
      </c>
    </row>
    <row r="2" spans="1:16" s="22" customFormat="1" ht="15" customHeight="1" hidden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N2" s="3" t="s">
        <v>42</v>
      </c>
      <c r="O2" s="33">
        <v>8</v>
      </c>
      <c r="P2"/>
    </row>
    <row r="3" spans="1:16" s="22" customFormat="1" ht="15" customHeight="1" hidden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N3" s="3" t="s">
        <v>43</v>
      </c>
      <c r="O3" s="33">
        <v>1</v>
      </c>
      <c r="P3"/>
    </row>
    <row r="4" spans="1:16" s="22" customFormat="1" ht="15" customHeight="1" hidden="1">
      <c r="A4" s="25"/>
      <c r="B4" s="25"/>
      <c r="C4" s="25"/>
      <c r="D4" s="25"/>
      <c r="E4" s="25"/>
      <c r="F4" s="25"/>
      <c r="G4" s="25"/>
      <c r="H4" s="25"/>
      <c r="I4" s="23"/>
      <c r="J4" s="23"/>
      <c r="K4" s="23"/>
      <c r="N4" s="3" t="s">
        <v>44</v>
      </c>
      <c r="O4" s="33">
        <v>8</v>
      </c>
      <c r="P4"/>
    </row>
    <row r="5" spans="3:16" s="22" customFormat="1" ht="15" customHeight="1" hidden="1">
      <c r="C5" s="24"/>
      <c r="D5" s="24"/>
      <c r="E5" s="24"/>
      <c r="N5" s="3" t="s">
        <v>45</v>
      </c>
      <c r="O5" s="34">
        <v>57</v>
      </c>
      <c r="P5"/>
    </row>
    <row r="6" spans="14:16" s="22" customFormat="1" ht="9" customHeight="1" hidden="1">
      <c r="N6" s="3"/>
      <c r="O6" s="32"/>
      <c r="P6"/>
    </row>
    <row r="7" spans="14:16" s="22" customFormat="1" ht="12.75" hidden="1">
      <c r="N7" s="3" t="s">
        <v>46</v>
      </c>
      <c r="O7" s="148" t="s">
        <v>86</v>
      </c>
      <c r="P7"/>
    </row>
    <row r="8" spans="14:16" s="22" customFormat="1" ht="15" customHeight="1">
      <c r="N8" s="1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151" t="s">
        <v>48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/>
    </row>
    <row r="11" spans="2:16" ht="18.75" customHeight="1">
      <c r="B11" s="151" t="s">
        <v>26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28" t="s">
        <v>25</v>
      </c>
      <c r="D14" s="160" t="s">
        <v>83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</row>
    <row r="15" spans="2:15" ht="7.5" customHeight="1">
      <c r="B15" s="140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2:7" ht="12.75">
      <c r="B16" s="48"/>
      <c r="D16" s="2" t="s">
        <v>0</v>
      </c>
      <c r="E16" s="2"/>
      <c r="F16" s="35">
        <v>0</v>
      </c>
      <c r="G16" s="2" t="s">
        <v>28</v>
      </c>
    </row>
    <row r="17" spans="2:7" ht="10.5" customHeight="1">
      <c r="B17" s="48"/>
      <c r="D17" s="2" t="s">
        <v>73</v>
      </c>
      <c r="E17" s="2"/>
      <c r="F17" s="145">
        <v>150</v>
      </c>
      <c r="G17" s="2" t="s">
        <v>27</v>
      </c>
    </row>
    <row r="18" ht="12.75">
      <c r="B18" s="48"/>
    </row>
    <row r="19" spans="2:15" ht="12.75" customHeight="1">
      <c r="B19" s="48"/>
      <c r="D19" s="4"/>
      <c r="E19" s="4"/>
      <c r="F19" s="157" t="s">
        <v>2</v>
      </c>
      <c r="G19" s="158"/>
      <c r="H19" s="159"/>
      <c r="J19" s="157" t="s">
        <v>3</v>
      </c>
      <c r="K19" s="158"/>
      <c r="L19" s="159"/>
      <c r="N19" s="157" t="s">
        <v>4</v>
      </c>
      <c r="O19" s="159"/>
    </row>
    <row r="20" spans="2:15" ht="12.75">
      <c r="B20" s="48"/>
      <c r="D20" s="163" t="s">
        <v>5</v>
      </c>
      <c r="E20" s="5"/>
      <c r="F20" s="6" t="s">
        <v>6</v>
      </c>
      <c r="G20" s="6" t="s">
        <v>7</v>
      </c>
      <c r="H20" s="7" t="s">
        <v>8</v>
      </c>
      <c r="J20" s="6" t="s">
        <v>6</v>
      </c>
      <c r="K20" s="8" t="s">
        <v>7</v>
      </c>
      <c r="L20" s="7" t="s">
        <v>8</v>
      </c>
      <c r="N20" s="153" t="s">
        <v>9</v>
      </c>
      <c r="O20" s="155" t="s">
        <v>10</v>
      </c>
    </row>
    <row r="21" spans="2:15" ht="12.75">
      <c r="B21" s="48"/>
      <c r="D21" s="164"/>
      <c r="E21" s="5"/>
      <c r="F21" s="9" t="s">
        <v>47</v>
      </c>
      <c r="G21" s="9"/>
      <c r="H21" s="10" t="s">
        <v>47</v>
      </c>
      <c r="J21" s="9" t="s">
        <v>47</v>
      </c>
      <c r="K21" s="10"/>
      <c r="L21" s="10" t="s">
        <v>47</v>
      </c>
      <c r="N21" s="154"/>
      <c r="O21" s="156"/>
    </row>
    <row r="22" spans="2:15" ht="12.75">
      <c r="B22" s="11" t="s">
        <v>11</v>
      </c>
      <c r="C22" s="11"/>
      <c r="D22" s="41" t="s">
        <v>74</v>
      </c>
      <c r="E22" s="12"/>
      <c r="F22" s="37">
        <v>12.06</v>
      </c>
      <c r="G22" s="17">
        <v>1</v>
      </c>
      <c r="H22" s="29">
        <f>G22*F22</f>
        <v>12.06</v>
      </c>
      <c r="I22" s="15"/>
      <c r="J22" s="38">
        <v>12.449</v>
      </c>
      <c r="K22" s="18">
        <f>G22</f>
        <v>1</v>
      </c>
      <c r="L22" s="29">
        <f>K22*J22</f>
        <v>12.449</v>
      </c>
      <c r="M22" s="15"/>
      <c r="N22" s="19">
        <f>L22-H22</f>
        <v>0.38899999999999935</v>
      </c>
      <c r="O22" s="30">
        <f>IF((H22)=0,"",(N22/H22))</f>
        <v>0.03225538971807623</v>
      </c>
    </row>
    <row r="23" spans="2:15" ht="12.75">
      <c r="B23" s="11" t="s">
        <v>12</v>
      </c>
      <c r="C23" s="11"/>
      <c r="D23" s="41"/>
      <c r="E23" s="12"/>
      <c r="F23" s="37"/>
      <c r="G23" s="17">
        <v>1</v>
      </c>
      <c r="H23" s="29">
        <f aca="true" t="shared" si="0" ref="H23:H37">G23*F23</f>
        <v>0</v>
      </c>
      <c r="I23" s="15"/>
      <c r="J23" s="38"/>
      <c r="K23" s="18">
        <f>G23</f>
        <v>1</v>
      </c>
      <c r="L23" s="29">
        <f>K23*J23</f>
        <v>0</v>
      </c>
      <c r="M23" s="15"/>
      <c r="N23" s="19">
        <f>L23-H23</f>
        <v>0</v>
      </c>
      <c r="O23" s="30">
        <f>IF((H23)=0,"",(N23/H23))</f>
      </c>
    </row>
    <row r="24" spans="2:15" ht="12.75">
      <c r="B24" s="39" t="s">
        <v>75</v>
      </c>
      <c r="C24" s="11"/>
      <c r="D24" s="41"/>
      <c r="E24" s="12"/>
      <c r="F24" s="37"/>
      <c r="G24" s="17">
        <v>1</v>
      </c>
      <c r="H24" s="29">
        <f t="shared" si="0"/>
        <v>0</v>
      </c>
      <c r="I24" s="15"/>
      <c r="J24" s="38"/>
      <c r="K24" s="18">
        <f>G24</f>
        <v>1</v>
      </c>
      <c r="L24" s="29">
        <f aca="true" t="shared" si="1" ref="L24:L37">K24*J24</f>
        <v>0</v>
      </c>
      <c r="M24" s="15"/>
      <c r="N24" s="19">
        <f aca="true" t="shared" si="2" ref="N24:N38">L24-H24</f>
        <v>0</v>
      </c>
      <c r="O24" s="30">
        <f aca="true" t="shared" si="3" ref="O24:O38">IF((H24)=0,"",(N24/H24))</f>
      </c>
    </row>
    <row r="25" spans="2:15" ht="12.75">
      <c r="B25" s="39"/>
      <c r="C25" s="11"/>
      <c r="D25" s="41"/>
      <c r="E25" s="12"/>
      <c r="F25" s="37"/>
      <c r="G25" s="17">
        <v>1</v>
      </c>
      <c r="H25" s="29">
        <f t="shared" si="0"/>
        <v>0</v>
      </c>
      <c r="I25" s="15"/>
      <c r="J25" s="38"/>
      <c r="K25" s="18">
        <f aca="true" t="shared" si="4" ref="K25:K37">G25</f>
        <v>1</v>
      </c>
      <c r="L25" s="29">
        <f t="shared" si="1"/>
        <v>0</v>
      </c>
      <c r="M25" s="15"/>
      <c r="N25" s="19">
        <f t="shared" si="2"/>
        <v>0</v>
      </c>
      <c r="O25" s="30">
        <f t="shared" si="3"/>
      </c>
    </row>
    <row r="26" spans="2:15" ht="12.75">
      <c r="B26" s="39"/>
      <c r="C26" s="11"/>
      <c r="D26" s="41"/>
      <c r="E26" s="12"/>
      <c r="F26" s="37"/>
      <c r="G26" s="17">
        <v>1</v>
      </c>
      <c r="H26" s="29">
        <f t="shared" si="0"/>
        <v>0</v>
      </c>
      <c r="I26" s="15"/>
      <c r="J26" s="38"/>
      <c r="K26" s="18">
        <f t="shared" si="4"/>
        <v>1</v>
      </c>
      <c r="L26" s="29">
        <f t="shared" si="1"/>
        <v>0</v>
      </c>
      <c r="M26" s="15"/>
      <c r="N26" s="19">
        <f t="shared" si="2"/>
        <v>0</v>
      </c>
      <c r="O26" s="30">
        <f t="shared" si="3"/>
      </c>
    </row>
    <row r="27" spans="2:15" ht="12.75">
      <c r="B27" s="39"/>
      <c r="C27" s="11"/>
      <c r="D27" s="41"/>
      <c r="E27" s="12"/>
      <c r="F27" s="37"/>
      <c r="G27" s="17">
        <v>1</v>
      </c>
      <c r="H27" s="29">
        <f t="shared" si="0"/>
        <v>0</v>
      </c>
      <c r="I27" s="15"/>
      <c r="J27" s="38"/>
      <c r="K27" s="18">
        <f t="shared" si="4"/>
        <v>1</v>
      </c>
      <c r="L27" s="29">
        <f t="shared" si="1"/>
        <v>0</v>
      </c>
      <c r="M27" s="15"/>
      <c r="N27" s="19">
        <f t="shared" si="2"/>
        <v>0</v>
      </c>
      <c r="O27" s="30">
        <f t="shared" si="3"/>
      </c>
    </row>
    <row r="28" spans="2:15" ht="12.75">
      <c r="B28" s="11" t="s">
        <v>13</v>
      </c>
      <c r="C28" s="11"/>
      <c r="D28" s="41" t="s">
        <v>77</v>
      </c>
      <c r="E28" s="12"/>
      <c r="F28" s="37">
        <v>0.0072</v>
      </c>
      <c r="G28" s="17">
        <f>F17</f>
        <v>150</v>
      </c>
      <c r="H28" s="29">
        <f t="shared" si="0"/>
        <v>1.08</v>
      </c>
      <c r="I28" s="15"/>
      <c r="J28" s="38">
        <f>'[2]Distribution Rate Schedule'!$E$16</f>
        <v>0.0074</v>
      </c>
      <c r="K28" s="18">
        <f t="shared" si="4"/>
        <v>150</v>
      </c>
      <c r="L28" s="29">
        <f t="shared" si="1"/>
        <v>1.11</v>
      </c>
      <c r="M28" s="15"/>
      <c r="N28" s="19">
        <f t="shared" si="2"/>
        <v>0.030000000000000027</v>
      </c>
      <c r="O28" s="30">
        <f>IF((H28)=0,"",(N28/H28))</f>
        <v>0.0277777777777778</v>
      </c>
    </row>
    <row r="29" spans="2:15" ht="12.75">
      <c r="B29" s="11" t="s">
        <v>14</v>
      </c>
      <c r="C29" s="11"/>
      <c r="D29" s="41"/>
      <c r="E29" s="12"/>
      <c r="F29" s="37"/>
      <c r="G29" s="17">
        <v>1</v>
      </c>
      <c r="H29" s="29">
        <f t="shared" si="0"/>
        <v>0</v>
      </c>
      <c r="I29" s="15"/>
      <c r="J29" s="38"/>
      <c r="K29" s="18">
        <f t="shared" si="4"/>
        <v>1</v>
      </c>
      <c r="L29" s="29">
        <f t="shared" si="1"/>
        <v>0</v>
      </c>
      <c r="M29" s="15"/>
      <c r="N29" s="19">
        <f t="shared" si="2"/>
        <v>0</v>
      </c>
      <c r="O29" s="30">
        <f t="shared" si="3"/>
      </c>
    </row>
    <row r="30" spans="2:15" ht="12.75">
      <c r="B30" s="11" t="s">
        <v>15</v>
      </c>
      <c r="C30" s="11"/>
      <c r="D30" s="41" t="s">
        <v>77</v>
      </c>
      <c r="E30" s="12"/>
      <c r="F30" s="37">
        <v>0.0093</v>
      </c>
      <c r="G30" s="17">
        <f>F17</f>
        <v>150</v>
      </c>
      <c r="H30" s="29">
        <f t="shared" si="0"/>
        <v>1.3949999999999998</v>
      </c>
      <c r="I30" s="15"/>
      <c r="J30" s="38"/>
      <c r="K30" s="18">
        <f t="shared" si="4"/>
        <v>150</v>
      </c>
      <c r="L30" s="29">
        <f t="shared" si="1"/>
        <v>0</v>
      </c>
      <c r="M30" s="15"/>
      <c r="N30" s="19">
        <f t="shared" si="2"/>
        <v>-1.3949999999999998</v>
      </c>
      <c r="O30" s="30">
        <f t="shared" si="3"/>
        <v>-1</v>
      </c>
    </row>
    <row r="31" spans="2:15" ht="12.75">
      <c r="B31" s="142" t="s">
        <v>67</v>
      </c>
      <c r="C31" s="11"/>
      <c r="D31" s="41" t="s">
        <v>77</v>
      </c>
      <c r="E31" s="12"/>
      <c r="F31" s="37">
        <v>-0.0006</v>
      </c>
      <c r="G31" s="17">
        <f>F17</f>
        <v>150</v>
      </c>
      <c r="H31" s="29">
        <f t="shared" si="0"/>
        <v>-0.09</v>
      </c>
      <c r="I31" s="15"/>
      <c r="J31" s="38"/>
      <c r="K31" s="18">
        <f t="shared" si="4"/>
        <v>150</v>
      </c>
      <c r="L31" s="29">
        <f t="shared" si="1"/>
        <v>0</v>
      </c>
      <c r="M31" s="15"/>
      <c r="N31" s="19">
        <f t="shared" si="2"/>
        <v>0.09</v>
      </c>
      <c r="O31" s="30">
        <f t="shared" si="3"/>
        <v>-1</v>
      </c>
    </row>
    <row r="32" spans="2:15" ht="12.75">
      <c r="B32" s="142" t="s">
        <v>89</v>
      </c>
      <c r="C32" s="11"/>
      <c r="D32" s="41"/>
      <c r="E32" s="12"/>
      <c r="F32" s="37"/>
      <c r="G32" s="17"/>
      <c r="H32" s="29">
        <f t="shared" si="0"/>
        <v>0</v>
      </c>
      <c r="I32" s="15"/>
      <c r="J32" s="38">
        <f>'[3]Sheet1'!$H$35</f>
        <v>0.0003</v>
      </c>
      <c r="K32" s="18">
        <f t="shared" si="4"/>
        <v>0</v>
      </c>
      <c r="L32" s="29">
        <f t="shared" si="1"/>
        <v>0</v>
      </c>
      <c r="M32" s="15"/>
      <c r="N32" s="19">
        <f t="shared" si="2"/>
        <v>0</v>
      </c>
      <c r="O32" s="30">
        <f t="shared" si="3"/>
      </c>
    </row>
    <row r="33" spans="2:15" ht="12.75">
      <c r="B33" s="36"/>
      <c r="C33" s="11"/>
      <c r="D33" s="41"/>
      <c r="E33" s="12"/>
      <c r="F33" s="37"/>
      <c r="G33" s="17"/>
      <c r="H33" s="29">
        <f t="shared" si="0"/>
        <v>0</v>
      </c>
      <c r="I33" s="15"/>
      <c r="J33" s="38"/>
      <c r="K33" s="18">
        <f t="shared" si="4"/>
        <v>0</v>
      </c>
      <c r="L33" s="29">
        <f t="shared" si="1"/>
        <v>0</v>
      </c>
      <c r="M33" s="15"/>
      <c r="N33" s="19">
        <f t="shared" si="2"/>
        <v>0</v>
      </c>
      <c r="O33" s="30">
        <f t="shared" si="3"/>
      </c>
    </row>
    <row r="34" spans="2:15" ht="12.75">
      <c r="B34" s="36"/>
      <c r="C34" s="11"/>
      <c r="D34" s="41"/>
      <c r="E34" s="12"/>
      <c r="F34" s="37"/>
      <c r="G34" s="17"/>
      <c r="H34" s="29">
        <f t="shared" si="0"/>
        <v>0</v>
      </c>
      <c r="I34" s="15"/>
      <c r="J34" s="38"/>
      <c r="K34" s="18">
        <f t="shared" si="4"/>
        <v>0</v>
      </c>
      <c r="L34" s="29">
        <f t="shared" si="1"/>
        <v>0</v>
      </c>
      <c r="M34" s="15"/>
      <c r="N34" s="19">
        <f t="shared" si="2"/>
        <v>0</v>
      </c>
      <c r="O34" s="30">
        <f t="shared" si="3"/>
      </c>
    </row>
    <row r="35" spans="2:15" ht="12.75">
      <c r="B35" s="36"/>
      <c r="C35" s="11"/>
      <c r="D35" s="41"/>
      <c r="E35" s="12"/>
      <c r="F35" s="37"/>
      <c r="G35" s="17"/>
      <c r="H35" s="29">
        <f t="shared" si="0"/>
        <v>0</v>
      </c>
      <c r="I35" s="15"/>
      <c r="J35" s="38"/>
      <c r="K35" s="18">
        <f t="shared" si="4"/>
        <v>0</v>
      </c>
      <c r="L35" s="29">
        <f t="shared" si="1"/>
        <v>0</v>
      </c>
      <c r="M35" s="15"/>
      <c r="N35" s="19">
        <f t="shared" si="2"/>
        <v>0</v>
      </c>
      <c r="O35" s="30">
        <f t="shared" si="3"/>
      </c>
    </row>
    <row r="36" spans="2:15" ht="12.75">
      <c r="B36" s="36"/>
      <c r="C36" s="11"/>
      <c r="D36" s="41"/>
      <c r="E36" s="12"/>
      <c r="F36" s="37"/>
      <c r="G36" s="17"/>
      <c r="H36" s="29">
        <f t="shared" si="0"/>
        <v>0</v>
      </c>
      <c r="I36" s="15"/>
      <c r="J36" s="38"/>
      <c r="K36" s="18">
        <f t="shared" si="4"/>
        <v>0</v>
      </c>
      <c r="L36" s="29">
        <f t="shared" si="1"/>
        <v>0</v>
      </c>
      <c r="M36" s="15"/>
      <c r="N36" s="19">
        <f t="shared" si="2"/>
        <v>0</v>
      </c>
      <c r="O36" s="30">
        <f t="shared" si="3"/>
      </c>
    </row>
    <row r="37" spans="1:15" s="14" customFormat="1" ht="12.75">
      <c r="A37" s="1"/>
      <c r="B37" s="36"/>
      <c r="C37" s="11"/>
      <c r="D37" s="41"/>
      <c r="E37" s="12"/>
      <c r="F37" s="37"/>
      <c r="G37" s="17"/>
      <c r="H37" s="29">
        <f t="shared" si="0"/>
        <v>0</v>
      </c>
      <c r="I37" s="15"/>
      <c r="J37" s="38"/>
      <c r="K37" s="18">
        <f t="shared" si="4"/>
        <v>0</v>
      </c>
      <c r="L37" s="29">
        <f t="shared" si="1"/>
        <v>0</v>
      </c>
      <c r="M37" s="15"/>
      <c r="N37" s="19">
        <f t="shared" si="2"/>
        <v>0</v>
      </c>
      <c r="O37" s="30">
        <f t="shared" si="3"/>
      </c>
    </row>
    <row r="38" spans="1:15" ht="12.75">
      <c r="A38" s="14"/>
      <c r="B38" s="119" t="s">
        <v>49</v>
      </c>
      <c r="C38" s="118"/>
      <c r="D38" s="120"/>
      <c r="E38" s="118"/>
      <c r="F38" s="102"/>
      <c r="G38" s="103"/>
      <c r="H38" s="104">
        <f>SUM(H22:H37)</f>
        <v>14.445</v>
      </c>
      <c r="I38" s="100"/>
      <c r="J38" s="105"/>
      <c r="K38" s="106"/>
      <c r="L38" s="104">
        <f>SUM(L22:L37)</f>
        <v>13.559</v>
      </c>
      <c r="M38" s="100"/>
      <c r="N38" s="107">
        <f t="shared" si="2"/>
        <v>-0.886000000000001</v>
      </c>
      <c r="O38" s="108">
        <f t="shared" si="3"/>
        <v>-0.06133610245759785</v>
      </c>
    </row>
    <row r="39" spans="2:15" ht="25.5">
      <c r="B39" s="138" t="s">
        <v>16</v>
      </c>
      <c r="C39" s="11"/>
      <c r="D39" s="41" t="s">
        <v>77</v>
      </c>
      <c r="E39" s="12"/>
      <c r="F39" s="37">
        <v>-0.0096</v>
      </c>
      <c r="G39" s="17">
        <f>F17</f>
        <v>150</v>
      </c>
      <c r="H39" s="29">
        <f>G39*F39</f>
        <v>-1.44</v>
      </c>
      <c r="I39" s="15"/>
      <c r="J39" s="38">
        <v>-0.005</v>
      </c>
      <c r="K39" s="17">
        <f aca="true" t="shared" si="5" ref="K39:K44">G39</f>
        <v>150</v>
      </c>
      <c r="L39" s="29">
        <f aca="true" t="shared" si="6" ref="L39:L44">K39*J39</f>
        <v>-0.75</v>
      </c>
      <c r="M39" s="15"/>
      <c r="N39" s="19">
        <f aca="true" t="shared" si="7" ref="N39:N44">L39-H39</f>
        <v>0.69</v>
      </c>
      <c r="O39" s="30">
        <f>IF((H39)=0,"",(N39/H39))</f>
        <v>-0.47916666666666663</v>
      </c>
    </row>
    <row r="40" spans="2:15" ht="25.5">
      <c r="B40" s="138" t="s">
        <v>68</v>
      </c>
      <c r="C40" s="11"/>
      <c r="D40" s="41"/>
      <c r="E40" s="12"/>
      <c r="F40" s="37">
        <v>0</v>
      </c>
      <c r="G40" s="17">
        <f>F16</f>
        <v>0</v>
      </c>
      <c r="H40" s="29">
        <f>G40*F40</f>
        <v>0</v>
      </c>
      <c r="I40" s="44"/>
      <c r="J40" s="37">
        <v>0.0022</v>
      </c>
      <c r="K40" s="17">
        <f t="shared" si="5"/>
        <v>0</v>
      </c>
      <c r="L40" s="29">
        <f t="shared" si="6"/>
        <v>0</v>
      </c>
      <c r="M40" s="45"/>
      <c r="N40" s="19">
        <f t="shared" si="7"/>
        <v>0</v>
      </c>
      <c r="O40" s="30">
        <f>IF((H40)=0,"",(N40/H40))</f>
      </c>
    </row>
    <row r="41" spans="2:15" ht="12.75">
      <c r="B41" s="138"/>
      <c r="C41" s="11"/>
      <c r="D41" s="41"/>
      <c r="E41" s="12"/>
      <c r="F41" s="37"/>
      <c r="G41" s="17"/>
      <c r="H41" s="29">
        <f>G41*F41</f>
        <v>0</v>
      </c>
      <c r="I41" s="44"/>
      <c r="J41" s="38"/>
      <c r="K41" s="17">
        <f t="shared" si="5"/>
        <v>0</v>
      </c>
      <c r="L41" s="29">
        <f t="shared" si="6"/>
        <v>0</v>
      </c>
      <c r="M41" s="45"/>
      <c r="N41" s="19">
        <f t="shared" si="7"/>
        <v>0</v>
      </c>
      <c r="O41" s="30">
        <f>IF((H41)=0,"",(N41/H41))</f>
      </c>
    </row>
    <row r="42" spans="2:15" ht="12.75">
      <c r="B42" s="138"/>
      <c r="C42" s="11"/>
      <c r="D42" s="41"/>
      <c r="E42" s="12"/>
      <c r="F42" s="37"/>
      <c r="G42" s="17"/>
      <c r="H42" s="29">
        <f>G42*F42</f>
        <v>0</v>
      </c>
      <c r="I42" s="44"/>
      <c r="J42" s="38"/>
      <c r="K42" s="17">
        <f t="shared" si="5"/>
        <v>0</v>
      </c>
      <c r="L42" s="29">
        <f t="shared" si="6"/>
        <v>0</v>
      </c>
      <c r="M42" s="45"/>
      <c r="N42" s="19">
        <f t="shared" si="7"/>
        <v>0</v>
      </c>
      <c r="O42" s="30">
        <f>IF((H42)=0,"",(N42/H42))</f>
      </c>
    </row>
    <row r="43" spans="2:15" ht="12.75">
      <c r="B43" s="43" t="s">
        <v>63</v>
      </c>
      <c r="C43" s="11"/>
      <c r="D43" s="41"/>
      <c r="E43" s="12"/>
      <c r="F43" s="37"/>
      <c r="G43" s="17"/>
      <c r="H43" s="29">
        <f>G43*F43</f>
        <v>0</v>
      </c>
      <c r="I43" s="15"/>
      <c r="J43" s="38"/>
      <c r="K43" s="17">
        <f t="shared" si="5"/>
        <v>0</v>
      </c>
      <c r="L43" s="29">
        <f t="shared" si="6"/>
        <v>0</v>
      </c>
      <c r="M43" s="15"/>
      <c r="N43" s="19">
        <f t="shared" si="7"/>
        <v>0</v>
      </c>
      <c r="O43" s="30">
        <f>IF((H43)=0,"",(N43/H43))</f>
      </c>
    </row>
    <row r="44" spans="2:15" ht="12.75">
      <c r="B44" s="43" t="s">
        <v>52</v>
      </c>
      <c r="C44" s="11"/>
      <c r="D44" s="41"/>
      <c r="E44" s="12"/>
      <c r="F44" s="97"/>
      <c r="G44" s="98"/>
      <c r="H44" s="99"/>
      <c r="I44" s="15"/>
      <c r="J44" s="38"/>
      <c r="K44" s="17">
        <f t="shared" si="5"/>
        <v>0</v>
      </c>
      <c r="L44" s="29">
        <f t="shared" si="6"/>
        <v>0</v>
      </c>
      <c r="M44" s="15"/>
      <c r="N44" s="19">
        <f t="shared" si="7"/>
        <v>0</v>
      </c>
      <c r="O44" s="30"/>
    </row>
    <row r="45" spans="2:15" ht="38.25">
      <c r="B45" s="116" t="s">
        <v>50</v>
      </c>
      <c r="C45" s="117"/>
      <c r="D45" s="117"/>
      <c r="E45" s="117"/>
      <c r="F45" s="112"/>
      <c r="G45" s="109"/>
      <c r="H45" s="111">
        <f>SUM(H39:H43)+H38</f>
        <v>13.005</v>
      </c>
      <c r="I45" s="100"/>
      <c r="J45" s="109"/>
      <c r="K45" s="110"/>
      <c r="L45" s="111">
        <f>SUM(L39:L43)+L38</f>
        <v>12.809</v>
      </c>
      <c r="M45" s="100"/>
      <c r="N45" s="107">
        <f aca="true" t="shared" si="8" ref="N45:N67">L45-H45</f>
        <v>-0.1960000000000015</v>
      </c>
      <c r="O45" s="108">
        <f aca="true" t="shared" si="9" ref="O45:O67">IF((H45)=0,"",(N45/H45))</f>
        <v>-0.015071126489811727</v>
      </c>
    </row>
    <row r="46" spans="2:15" ht="12.75">
      <c r="B46" s="15" t="s">
        <v>17</v>
      </c>
      <c r="C46" s="15"/>
      <c r="D46" s="42" t="s">
        <v>77</v>
      </c>
      <c r="E46" s="16"/>
      <c r="F46" s="38">
        <v>0.0072</v>
      </c>
      <c r="G46" s="122">
        <f>F17</f>
        <v>150</v>
      </c>
      <c r="H46" s="29">
        <f>G46*F46</f>
        <v>1.08</v>
      </c>
      <c r="I46" s="15"/>
      <c r="J46" s="38">
        <v>0.0067</v>
      </c>
      <c r="K46" s="122">
        <f>F17</f>
        <v>150</v>
      </c>
      <c r="L46" s="29">
        <f>K46*J46</f>
        <v>1.0050000000000001</v>
      </c>
      <c r="M46" s="15"/>
      <c r="N46" s="19">
        <f t="shared" si="8"/>
        <v>-0.07499999999999996</v>
      </c>
      <c r="O46" s="30">
        <f t="shared" si="9"/>
        <v>-0.06944444444444439</v>
      </c>
    </row>
    <row r="47" spans="2:15" ht="25.5">
      <c r="B47" s="20" t="s">
        <v>18</v>
      </c>
      <c r="C47" s="15"/>
      <c r="D47" s="42" t="s">
        <v>77</v>
      </c>
      <c r="E47" s="16"/>
      <c r="F47" s="38">
        <v>0.0048</v>
      </c>
      <c r="G47" s="122">
        <f>F17</f>
        <v>150</v>
      </c>
      <c r="H47" s="29">
        <f>G47*F47</f>
        <v>0.72</v>
      </c>
      <c r="I47" s="15"/>
      <c r="J47" s="38">
        <v>0.0046</v>
      </c>
      <c r="K47" s="17">
        <f>F17</f>
        <v>150</v>
      </c>
      <c r="L47" s="29">
        <f>K47*J47</f>
        <v>0.69</v>
      </c>
      <c r="M47" s="15"/>
      <c r="N47" s="19">
        <f t="shared" si="8"/>
        <v>-0.030000000000000027</v>
      </c>
      <c r="O47" s="30">
        <f t="shared" si="9"/>
        <v>-0.041666666666666706</v>
      </c>
    </row>
    <row r="48" spans="2:15" ht="25.5">
      <c r="B48" s="116" t="s">
        <v>51</v>
      </c>
      <c r="C48" s="118"/>
      <c r="D48" s="118"/>
      <c r="E48" s="118"/>
      <c r="F48" s="113"/>
      <c r="G48" s="109"/>
      <c r="H48" s="111">
        <f>SUM(H45:H47)</f>
        <v>14.805000000000001</v>
      </c>
      <c r="I48" s="101"/>
      <c r="J48" s="114"/>
      <c r="K48" s="115"/>
      <c r="L48" s="111">
        <f>SUM(L45:L47)</f>
        <v>14.504</v>
      </c>
      <c r="M48" s="101"/>
      <c r="N48" s="107">
        <f t="shared" si="8"/>
        <v>-0.30100000000000193</v>
      </c>
      <c r="O48" s="108">
        <f t="shared" si="9"/>
        <v>-0.02033096926713961</v>
      </c>
    </row>
    <row r="49" spans="2:15" ht="25.5">
      <c r="B49" s="13" t="s">
        <v>19</v>
      </c>
      <c r="C49" s="11"/>
      <c r="D49" s="41" t="s">
        <v>77</v>
      </c>
      <c r="E49" s="12"/>
      <c r="F49" s="149">
        <v>0.0044</v>
      </c>
      <c r="G49" s="122">
        <f>F17</f>
        <v>150</v>
      </c>
      <c r="H49" s="46">
        <f aca="true" t="shared" si="10" ref="H49:H55">G49*F49</f>
        <v>0.66</v>
      </c>
      <c r="I49" s="15"/>
      <c r="J49" s="149">
        <v>0.0044</v>
      </c>
      <c r="K49" s="123">
        <f>$F$17*(1+$J$70)</f>
        <v>155.23499999999999</v>
      </c>
      <c r="L49" s="46">
        <f aca="true" t="shared" si="11" ref="L49:L55">K49*J49</f>
        <v>0.683034</v>
      </c>
      <c r="M49" s="15"/>
      <c r="N49" s="19">
        <f t="shared" si="8"/>
        <v>0.023034</v>
      </c>
      <c r="O49" s="47">
        <f t="shared" si="9"/>
        <v>0.034899999999999994</v>
      </c>
    </row>
    <row r="50" spans="2:15" ht="25.5">
      <c r="B50" s="13" t="s">
        <v>20</v>
      </c>
      <c r="C50" s="11"/>
      <c r="D50" s="41" t="s">
        <v>77</v>
      </c>
      <c r="E50" s="12"/>
      <c r="F50" s="149">
        <v>0.0012</v>
      </c>
      <c r="G50" s="122">
        <f>F17</f>
        <v>150</v>
      </c>
      <c r="H50" s="46">
        <f t="shared" si="10"/>
        <v>0.18</v>
      </c>
      <c r="I50" s="15"/>
      <c r="J50" s="149">
        <v>0.0012</v>
      </c>
      <c r="K50" s="123">
        <f>$F$17*(1+$J$70)</f>
        <v>155.23499999999999</v>
      </c>
      <c r="L50" s="46">
        <f t="shared" si="11"/>
        <v>0.18628199999999998</v>
      </c>
      <c r="M50" s="15"/>
      <c r="N50" s="19">
        <f t="shared" si="8"/>
        <v>0.006281999999999982</v>
      </c>
      <c r="O50" s="47">
        <f t="shared" si="9"/>
        <v>0.0348999999999999</v>
      </c>
    </row>
    <row r="51" spans="2:15" ht="12.75">
      <c r="B51" s="11" t="s">
        <v>21</v>
      </c>
      <c r="C51" s="11"/>
      <c r="D51" s="41" t="s">
        <v>74</v>
      </c>
      <c r="E51" s="12"/>
      <c r="F51" s="149">
        <v>0.25</v>
      </c>
      <c r="G51" s="17">
        <v>1</v>
      </c>
      <c r="H51" s="46">
        <f t="shared" si="10"/>
        <v>0.25</v>
      </c>
      <c r="I51" s="15"/>
      <c r="J51" s="149">
        <v>0.25</v>
      </c>
      <c r="K51" s="123">
        <f>G51</f>
        <v>1</v>
      </c>
      <c r="L51" s="46">
        <f t="shared" si="11"/>
        <v>0.25</v>
      </c>
      <c r="M51" s="15"/>
      <c r="N51" s="19">
        <f t="shared" si="8"/>
        <v>0</v>
      </c>
      <c r="O51" s="47">
        <f t="shared" si="9"/>
        <v>0</v>
      </c>
    </row>
    <row r="52" spans="2:15" ht="12.75">
      <c r="B52" s="11" t="s">
        <v>22</v>
      </c>
      <c r="C52" s="11"/>
      <c r="D52" s="41" t="s">
        <v>77</v>
      </c>
      <c r="E52" s="12"/>
      <c r="F52" s="149">
        <v>0.007</v>
      </c>
      <c r="G52" s="122">
        <f>F17</f>
        <v>150</v>
      </c>
      <c r="H52" s="46">
        <f t="shared" si="10"/>
        <v>1.05</v>
      </c>
      <c r="I52" s="15"/>
      <c r="J52" s="149">
        <v>0.007</v>
      </c>
      <c r="K52" s="123">
        <f>$F$17*(1+$J$70)</f>
        <v>155.23499999999999</v>
      </c>
      <c r="L52" s="46">
        <f t="shared" si="11"/>
        <v>1.0866449999999999</v>
      </c>
      <c r="M52" s="15"/>
      <c r="N52" s="19">
        <f t="shared" si="8"/>
        <v>0.03664499999999982</v>
      </c>
      <c r="O52" s="47">
        <f>IF((H52)=0,"",(N52/H52))</f>
        <v>0.03489999999999983</v>
      </c>
    </row>
    <row r="53" spans="2:15" ht="12.75">
      <c r="B53" s="43" t="s">
        <v>53</v>
      </c>
      <c r="C53" s="11"/>
      <c r="D53" s="41"/>
      <c r="E53" s="12"/>
      <c r="F53" s="150">
        <v>0.078</v>
      </c>
      <c r="G53" s="122">
        <v>0</v>
      </c>
      <c r="H53" s="46">
        <f>G53*F53</f>
        <v>0</v>
      </c>
      <c r="I53" s="15"/>
      <c r="J53" s="150">
        <v>0.078</v>
      </c>
      <c r="K53" s="123">
        <f>G53</f>
        <v>0</v>
      </c>
      <c r="L53" s="46">
        <f>K53*J53</f>
        <v>0</v>
      </c>
      <c r="M53" s="15"/>
      <c r="N53" s="19">
        <f t="shared" si="8"/>
        <v>0</v>
      </c>
      <c r="O53" s="47">
        <f t="shared" si="9"/>
      </c>
    </row>
    <row r="54" spans="2:15" ht="12.75">
      <c r="B54" s="43" t="s">
        <v>54</v>
      </c>
      <c r="C54" s="11"/>
      <c r="D54" s="41"/>
      <c r="E54" s="12"/>
      <c r="F54" s="150">
        <v>0.091</v>
      </c>
      <c r="G54" s="122">
        <v>0</v>
      </c>
      <c r="H54" s="46">
        <f>G54*F54</f>
        <v>0</v>
      </c>
      <c r="I54" s="15"/>
      <c r="J54" s="150">
        <v>0.091</v>
      </c>
      <c r="K54" s="123">
        <f>G54</f>
        <v>0</v>
      </c>
      <c r="L54" s="46">
        <f>K54*J54</f>
        <v>0</v>
      </c>
      <c r="M54" s="15"/>
      <c r="N54" s="19">
        <f t="shared" si="8"/>
        <v>0</v>
      </c>
      <c r="O54" s="47">
        <f t="shared" si="9"/>
      </c>
    </row>
    <row r="55" spans="2:15" ht="13.5" thickBot="1">
      <c r="B55" s="43" t="s">
        <v>78</v>
      </c>
      <c r="C55" s="11"/>
      <c r="D55" s="41" t="s">
        <v>77</v>
      </c>
      <c r="E55" s="12"/>
      <c r="F55" s="144">
        <v>0.08545</v>
      </c>
      <c r="G55" s="122">
        <f>F17</f>
        <v>150</v>
      </c>
      <c r="H55" s="46">
        <f t="shared" si="10"/>
        <v>12.817499999999999</v>
      </c>
      <c r="I55" s="15"/>
      <c r="J55" s="144">
        <v>0.08545</v>
      </c>
      <c r="K55" s="123">
        <f>$F$17*(1+$J$70)</f>
        <v>155.23499999999999</v>
      </c>
      <c r="L55" s="46">
        <f t="shared" si="11"/>
        <v>13.264830749999998</v>
      </c>
      <c r="M55" s="15"/>
      <c r="N55" s="19">
        <f t="shared" si="8"/>
        <v>0.447330749999999</v>
      </c>
      <c r="O55" s="47">
        <f t="shared" si="9"/>
        <v>0.034899999999999924</v>
      </c>
    </row>
    <row r="56" spans="2:15" ht="13.5" thickBot="1">
      <c r="B56" s="51"/>
      <c r="C56" s="52"/>
      <c r="D56" s="53"/>
      <c r="E56" s="52"/>
      <c r="F56" s="54"/>
      <c r="G56" s="55"/>
      <c r="H56" s="56"/>
      <c r="I56" s="57"/>
      <c r="J56" s="54"/>
      <c r="K56" s="58"/>
      <c r="L56" s="56"/>
      <c r="M56" s="57"/>
      <c r="N56" s="59"/>
      <c r="O56" s="60"/>
    </row>
    <row r="57" spans="2:15" ht="8.25" customHeight="1" hidden="1">
      <c r="B57" s="21" t="s">
        <v>58</v>
      </c>
      <c r="C57" s="11"/>
      <c r="D57" s="11"/>
      <c r="E57" s="11"/>
      <c r="F57" s="74"/>
      <c r="G57" s="63"/>
      <c r="H57" s="67">
        <f>SUM(H48:H54)</f>
        <v>16.945</v>
      </c>
      <c r="I57" s="71"/>
      <c r="J57" s="72"/>
      <c r="K57" s="72"/>
      <c r="L57" s="66">
        <f>SUM(L48:L54)</f>
        <v>16.709961</v>
      </c>
      <c r="M57" s="65"/>
      <c r="N57" s="70">
        <f t="shared" si="8"/>
        <v>-0.23503900000000044</v>
      </c>
      <c r="O57" s="68">
        <f t="shared" si="9"/>
        <v>-0.013870699321333753</v>
      </c>
    </row>
    <row r="58" spans="2:15" ht="12.75" hidden="1">
      <c r="B58" s="61" t="s">
        <v>23</v>
      </c>
      <c r="C58" s="11"/>
      <c r="D58" s="11"/>
      <c r="E58" s="11"/>
      <c r="F58" s="50">
        <v>0.13</v>
      </c>
      <c r="G58" s="63"/>
      <c r="H58" s="125">
        <f>H57*F58</f>
        <v>2.20285</v>
      </c>
      <c r="I58" s="49"/>
      <c r="J58" s="135">
        <v>0.13</v>
      </c>
      <c r="K58" s="136"/>
      <c r="L58" s="127">
        <f>L57*J58</f>
        <v>2.17229493</v>
      </c>
      <c r="M58" s="128"/>
      <c r="N58" s="129">
        <f t="shared" si="8"/>
        <v>-0.03055507000000013</v>
      </c>
      <c r="O58" s="130">
        <f t="shared" si="9"/>
        <v>-0.013870699321333784</v>
      </c>
    </row>
    <row r="59" spans="2:15" ht="12.75" hidden="1">
      <c r="B59" s="62" t="s">
        <v>60</v>
      </c>
      <c r="C59" s="11"/>
      <c r="D59" s="11"/>
      <c r="E59" s="11"/>
      <c r="F59" s="69"/>
      <c r="G59" s="64"/>
      <c r="H59" s="125">
        <f>H57+H58</f>
        <v>19.147850000000002</v>
      </c>
      <c r="I59" s="49"/>
      <c r="J59" s="49"/>
      <c r="K59" s="49"/>
      <c r="L59" s="127">
        <f>L57+L58</f>
        <v>18.88225593</v>
      </c>
      <c r="M59" s="128"/>
      <c r="N59" s="129">
        <f t="shared" si="8"/>
        <v>-0.26559407000000235</v>
      </c>
      <c r="O59" s="130">
        <f t="shared" si="9"/>
        <v>-0.013870699321333849</v>
      </c>
    </row>
    <row r="60" spans="2:15" ht="12.75" hidden="1">
      <c r="B60" s="161" t="s">
        <v>39</v>
      </c>
      <c r="C60" s="161"/>
      <c r="D60" s="161"/>
      <c r="E60" s="11"/>
      <c r="F60" s="69"/>
      <c r="G60" s="64"/>
      <c r="H60" s="131">
        <f>ROUND(-H59*10%,2)</f>
        <v>-1.91</v>
      </c>
      <c r="I60" s="49"/>
      <c r="J60" s="49"/>
      <c r="K60" s="49"/>
      <c r="L60" s="132">
        <f>ROUND(-L59*10%,2)</f>
        <v>-1.89</v>
      </c>
      <c r="M60" s="128"/>
      <c r="N60" s="133">
        <f t="shared" si="8"/>
        <v>0.020000000000000018</v>
      </c>
      <c r="O60" s="134">
        <f t="shared" si="9"/>
        <v>-0.010471204188481685</v>
      </c>
    </row>
    <row r="61" spans="2:15" ht="12.75" customHeight="1" hidden="1" thickBot="1">
      <c r="B61" s="162" t="s">
        <v>62</v>
      </c>
      <c r="C61" s="162"/>
      <c r="D61" s="162"/>
      <c r="E61" s="80"/>
      <c r="F61" s="81"/>
      <c r="G61" s="82"/>
      <c r="H61" s="83">
        <f>SUM(H59:H60)</f>
        <v>17.23785</v>
      </c>
      <c r="I61" s="84"/>
      <c r="J61" s="84"/>
      <c r="K61" s="84"/>
      <c r="L61" s="85">
        <f>SUM(L59:L60)</f>
        <v>16.99225593</v>
      </c>
      <c r="M61" s="86"/>
      <c r="N61" s="87">
        <f t="shared" si="8"/>
        <v>-0.24559407000000277</v>
      </c>
      <c r="O61" s="88">
        <f t="shared" si="9"/>
        <v>-0.014247372497150326</v>
      </c>
    </row>
    <row r="62" spans="2:15" ht="13.5" customHeight="1" hidden="1" thickBot="1">
      <c r="B62" s="51"/>
      <c r="C62" s="52"/>
      <c r="D62" s="53"/>
      <c r="E62" s="52"/>
      <c r="F62" s="75"/>
      <c r="G62" s="76"/>
      <c r="H62" s="77"/>
      <c r="I62" s="73"/>
      <c r="J62" s="75"/>
      <c r="K62" s="55"/>
      <c r="L62" s="78"/>
      <c r="M62" s="57"/>
      <c r="N62" s="79"/>
      <c r="O62" s="60"/>
    </row>
    <row r="63" spans="2:15" ht="12.75">
      <c r="B63" s="21" t="s">
        <v>90</v>
      </c>
      <c r="C63" s="11"/>
      <c r="D63" s="11"/>
      <c r="E63" s="11"/>
      <c r="F63" s="74"/>
      <c r="G63" s="63"/>
      <c r="H63" s="67">
        <f>SUM(H48:H52,H55:H55)</f>
        <v>29.7625</v>
      </c>
      <c r="I63" s="71"/>
      <c r="J63" s="72"/>
      <c r="K63" s="72"/>
      <c r="L63" s="121">
        <f>SUM(L48:L52,L55:L55)</f>
        <v>29.974791749999998</v>
      </c>
      <c r="M63" s="65"/>
      <c r="N63" s="70">
        <f>L63-H63</f>
        <v>0.21229174999999856</v>
      </c>
      <c r="O63" s="68">
        <f>IF((H63)=0,"",(N63/H63))</f>
        <v>0.007132860142797096</v>
      </c>
    </row>
    <row r="64" spans="2:15" ht="12.75">
      <c r="B64" s="61" t="s">
        <v>23</v>
      </c>
      <c r="C64" s="11"/>
      <c r="D64" s="11"/>
      <c r="E64" s="11"/>
      <c r="F64" s="50">
        <v>0.13</v>
      </c>
      <c r="G64" s="64"/>
      <c r="H64" s="125">
        <f>H63*F64</f>
        <v>3.869125</v>
      </c>
      <c r="I64" s="49"/>
      <c r="J64" s="126">
        <v>0.13</v>
      </c>
      <c r="K64" s="49"/>
      <c r="L64" s="127">
        <f>L63*J64</f>
        <v>3.8967229275</v>
      </c>
      <c r="M64" s="128"/>
      <c r="N64" s="129">
        <f t="shared" si="8"/>
        <v>0.027597927500000008</v>
      </c>
      <c r="O64" s="130">
        <f t="shared" si="9"/>
        <v>0.007132860142797146</v>
      </c>
    </row>
    <row r="65" spans="2:15" ht="12.75">
      <c r="B65" s="62" t="s">
        <v>60</v>
      </c>
      <c r="C65" s="11"/>
      <c r="D65" s="11"/>
      <c r="E65" s="11"/>
      <c r="F65" s="69"/>
      <c r="G65" s="64"/>
      <c r="H65" s="125">
        <f>H63+H64</f>
        <v>33.631625</v>
      </c>
      <c r="I65" s="49"/>
      <c r="J65" s="49"/>
      <c r="K65" s="49"/>
      <c r="L65" s="127">
        <f>L63+L64</f>
        <v>33.871514677499995</v>
      </c>
      <c r="M65" s="128"/>
      <c r="N65" s="129">
        <f t="shared" si="8"/>
        <v>0.23988967749999546</v>
      </c>
      <c r="O65" s="130">
        <f t="shared" si="9"/>
        <v>0.007132860142797009</v>
      </c>
    </row>
    <row r="66" spans="2:15" ht="12.75">
      <c r="B66" s="161" t="s">
        <v>39</v>
      </c>
      <c r="C66" s="161"/>
      <c r="D66" s="161"/>
      <c r="E66" s="11"/>
      <c r="F66" s="69"/>
      <c r="G66" s="64"/>
      <c r="H66" s="131">
        <f>ROUND(-H65*10%,2)</f>
        <v>-3.36</v>
      </c>
      <c r="I66" s="49"/>
      <c r="J66" s="49"/>
      <c r="K66" s="49"/>
      <c r="L66" s="132">
        <f>ROUND(-L65*10%,2)</f>
        <v>-3.39</v>
      </c>
      <c r="M66" s="128"/>
      <c r="N66" s="133">
        <f t="shared" si="8"/>
        <v>-0.03000000000000025</v>
      </c>
      <c r="O66" s="134">
        <f t="shared" si="9"/>
        <v>0.008928571428571503</v>
      </c>
    </row>
    <row r="67" spans="2:15" ht="12.75" customHeight="1" thickBot="1">
      <c r="B67" s="162" t="s">
        <v>91</v>
      </c>
      <c r="C67" s="162"/>
      <c r="D67" s="162"/>
      <c r="E67" s="80"/>
      <c r="F67" s="89"/>
      <c r="G67" s="90"/>
      <c r="H67" s="91">
        <f>H65+H66</f>
        <v>30.271625</v>
      </c>
      <c r="I67" s="92"/>
      <c r="J67" s="92"/>
      <c r="K67" s="92"/>
      <c r="L67" s="93">
        <f>L65+L66</f>
        <v>30.481514677499995</v>
      </c>
      <c r="M67" s="94"/>
      <c r="N67" s="95">
        <f t="shared" si="8"/>
        <v>0.20988967749999432</v>
      </c>
      <c r="O67" s="96">
        <f t="shared" si="9"/>
        <v>0.006933545110313514</v>
      </c>
    </row>
    <row r="68" spans="2:15" ht="13.5" customHeight="1" thickBot="1">
      <c r="B68" s="51"/>
      <c r="C68" s="52"/>
      <c r="D68" s="53"/>
      <c r="E68" s="52"/>
      <c r="F68" s="75"/>
      <c r="G68" s="76"/>
      <c r="H68" s="77"/>
      <c r="I68" s="73"/>
      <c r="J68" s="75"/>
      <c r="K68" s="55"/>
      <c r="L68" s="78"/>
      <c r="M68" s="57"/>
      <c r="N68" s="79"/>
      <c r="O68" s="60"/>
    </row>
    <row r="69" ht="8.25" customHeight="1">
      <c r="L69" s="137"/>
    </row>
    <row r="70" spans="2:10" ht="10.5" customHeight="1">
      <c r="B70" s="2" t="s">
        <v>24</v>
      </c>
      <c r="F70" s="40">
        <v>0.042</v>
      </c>
      <c r="J70" s="40">
        <v>0.0349</v>
      </c>
    </row>
    <row r="72" ht="10.5" customHeight="1">
      <c r="A72" s="31" t="s">
        <v>40</v>
      </c>
    </row>
    <row r="73" ht="10.5" customHeight="1"/>
    <row r="74" ht="10.5" customHeight="1">
      <c r="A74" s="1" t="s">
        <v>30</v>
      </c>
    </row>
    <row r="75" ht="12.75">
      <c r="A75" s="1" t="s">
        <v>31</v>
      </c>
    </row>
    <row r="77" ht="12.75">
      <c r="A77" s="1" t="s">
        <v>38</v>
      </c>
    </row>
    <row r="78" ht="12.75">
      <c r="A78" s="1" t="s">
        <v>32</v>
      </c>
    </row>
    <row r="80" ht="12.75">
      <c r="A80" s="1" t="s">
        <v>33</v>
      </c>
    </row>
    <row r="81" ht="12.75">
      <c r="A81" s="1" t="s">
        <v>34</v>
      </c>
    </row>
    <row r="82" ht="12.75">
      <c r="A82" s="1" t="s">
        <v>35</v>
      </c>
    </row>
    <row r="83" ht="12.75">
      <c r="A83" s="1" t="s">
        <v>36</v>
      </c>
    </row>
    <row r="84" ht="12.75">
      <c r="A84" s="1" t="s">
        <v>37</v>
      </c>
    </row>
  </sheetData>
  <sheetProtection selectLockedCells="1"/>
  <mergeCells count="14">
    <mergeCell ref="N19:O19"/>
    <mergeCell ref="D20:D21"/>
    <mergeCell ref="N20:N21"/>
    <mergeCell ref="O20:O21"/>
    <mergeCell ref="A3:K3"/>
    <mergeCell ref="B60:D60"/>
    <mergeCell ref="B66:D66"/>
    <mergeCell ref="B61:D61"/>
    <mergeCell ref="B67:D67"/>
    <mergeCell ref="B10:O10"/>
    <mergeCell ref="B11:O11"/>
    <mergeCell ref="D14:O14"/>
    <mergeCell ref="F19:H19"/>
    <mergeCell ref="J19:L19"/>
  </mergeCells>
  <dataValidations count="2">
    <dataValidation type="list" allowBlank="1" showInputMessage="1" showErrorMessage="1" prompt="Select Charge Unit - monthly, per kWh, per kW" sqref="D46:D47 D62 D68 D39:D44 D22:D37 D49:D56">
      <formula1>"Monthly, per kWh, per kW"</formula1>
    </dataValidation>
    <dataValidation type="list" allowBlank="1" showInputMessage="1" showErrorMessage="1" sqref="E46:E47 E62 E68 E39:E44 E22:E37 E49:E56">
      <formula1>'App.2-W_Bill Impacts - USL'!#REF!</formula1>
    </dataValidation>
  </dataValidations>
  <printOptions/>
  <pageMargins left="0.75" right="0.75" top="1" bottom="1" header="0.5" footer="0.5"/>
  <pageSetup fitToHeight="1" fitToWidth="1" horizontalDpi="600" verticalDpi="600" orientation="portrait" scale="66" r:id="rId3"/>
  <headerFooter alignWithMargins="0">
    <oddFooter>&amp;C9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3">
    <tabColor rgb="FFFFFF00"/>
    <pageSetUpPr fitToPage="1"/>
  </sheetPr>
  <dimension ref="A1:T84"/>
  <sheetViews>
    <sheetView showGridLines="0" tabSelected="1" zoomScalePageLayoutView="0" workbookViewId="0" topLeftCell="A33">
      <selection activeCell="P82" sqref="P82"/>
    </sheetView>
  </sheetViews>
  <sheetFormatPr defaultColWidth="9.140625" defaultRowHeight="12.75"/>
  <cols>
    <col min="1" max="1" width="1.28515625" style="1" customWidth="1"/>
    <col min="2" max="2" width="26.57421875" style="1" customWidth="1"/>
    <col min="3" max="3" width="1.28515625" style="1" customWidth="1"/>
    <col min="4" max="4" width="11.28125" style="1" customWidth="1"/>
    <col min="5" max="5" width="1.28515625" style="1" customWidth="1"/>
    <col min="6" max="6" width="12.28125" style="1" customWidth="1"/>
    <col min="7" max="7" width="9.00390625" style="1" bestFit="1" customWidth="1"/>
    <col min="8" max="8" width="15.00390625" style="1" bestFit="1" customWidth="1"/>
    <col min="9" max="9" width="2.8515625" style="1" customWidth="1"/>
    <col min="10" max="10" width="12.140625" style="1" customWidth="1"/>
    <col min="11" max="11" width="10.00390625" style="1" bestFit="1" customWidth="1"/>
    <col min="12" max="12" width="15.00390625" style="1" bestFit="1" customWidth="1"/>
    <col min="13" max="13" width="2.8515625" style="1" customWidth="1"/>
    <col min="14" max="14" width="14.00390625" style="1" bestFit="1" customWidth="1"/>
    <col min="15" max="15" width="10.8515625" style="1" bestFit="1" customWidth="1"/>
    <col min="16" max="16" width="3.8515625" style="1" customWidth="1"/>
    <col min="17" max="19" width="9.140625" style="1" customWidth="1"/>
    <col min="20" max="20" width="9.140625" style="1" hidden="1" customWidth="1"/>
    <col min="21" max="16384" width="9.140625" style="1" customWidth="1"/>
  </cols>
  <sheetData>
    <row r="1" spans="1:20" s="22" customFormat="1" ht="15" customHeight="1" hidden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N1" s="3" t="s">
        <v>41</v>
      </c>
      <c r="O1" s="32" t="e">
        <f>#REF!</f>
        <v>#REF!</v>
      </c>
      <c r="P1"/>
      <c r="T1" s="22">
        <v>13</v>
      </c>
    </row>
    <row r="2" spans="1:16" s="22" customFormat="1" ht="15" customHeight="1" hidden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N2" s="3" t="s">
        <v>42</v>
      </c>
      <c r="O2" s="33">
        <v>8</v>
      </c>
      <c r="P2"/>
    </row>
    <row r="3" spans="1:16" s="22" customFormat="1" ht="15" customHeight="1" hidden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N3" s="3" t="s">
        <v>43</v>
      </c>
      <c r="O3" s="33">
        <v>1</v>
      </c>
      <c r="P3"/>
    </row>
    <row r="4" spans="1:16" s="22" customFormat="1" ht="15" customHeight="1" hidden="1">
      <c r="A4" s="25"/>
      <c r="B4" s="25"/>
      <c r="C4" s="25"/>
      <c r="D4" s="25"/>
      <c r="E4" s="25"/>
      <c r="F4" s="25"/>
      <c r="G4" s="25"/>
      <c r="H4" s="25"/>
      <c r="I4" s="23"/>
      <c r="J4" s="23"/>
      <c r="K4" s="23"/>
      <c r="N4" s="3" t="s">
        <v>44</v>
      </c>
      <c r="O4" s="33">
        <v>8</v>
      </c>
      <c r="P4"/>
    </row>
    <row r="5" spans="3:16" s="22" customFormat="1" ht="15" customHeight="1" hidden="1">
      <c r="C5" s="24"/>
      <c r="D5" s="24"/>
      <c r="E5" s="24"/>
      <c r="N5" s="3" t="s">
        <v>45</v>
      </c>
      <c r="O5" s="34">
        <v>58</v>
      </c>
      <c r="P5"/>
    </row>
    <row r="6" spans="14:16" s="22" customFormat="1" ht="9" customHeight="1" hidden="1">
      <c r="N6" s="3"/>
      <c r="O6" s="32"/>
      <c r="P6"/>
    </row>
    <row r="7" spans="14:16" s="22" customFormat="1" ht="12.75" hidden="1">
      <c r="N7" s="3" t="s">
        <v>46</v>
      </c>
      <c r="O7" s="148" t="s">
        <v>86</v>
      </c>
      <c r="P7"/>
    </row>
    <row r="8" spans="14:16" s="22" customFormat="1" ht="15" customHeight="1" hidden="1">
      <c r="N8" s="1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151" t="s">
        <v>48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/>
    </row>
    <row r="11" spans="2:16" ht="18.75" customHeight="1">
      <c r="B11" s="151" t="s">
        <v>26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28" t="s">
        <v>25</v>
      </c>
      <c r="D14" s="160" t="s">
        <v>84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</row>
    <row r="15" spans="2:15" ht="15.75">
      <c r="B15" s="140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2:7" ht="12.75">
      <c r="B16" s="48"/>
      <c r="D16" s="2" t="s">
        <v>0</v>
      </c>
      <c r="E16" s="2"/>
      <c r="F16" s="145">
        <v>158473</v>
      </c>
      <c r="G16" s="2" t="s">
        <v>28</v>
      </c>
    </row>
    <row r="17" spans="2:7" ht="10.5" customHeight="1">
      <c r="B17" s="48"/>
      <c r="D17" s="2" t="s">
        <v>73</v>
      </c>
      <c r="E17" s="2"/>
      <c r="F17" s="145">
        <v>78857860</v>
      </c>
      <c r="G17" s="2" t="s">
        <v>27</v>
      </c>
    </row>
    <row r="18" ht="12.75">
      <c r="B18" s="48"/>
    </row>
    <row r="19" spans="2:15" ht="12.75" customHeight="1">
      <c r="B19" s="48"/>
      <c r="D19" s="4"/>
      <c r="E19" s="4"/>
      <c r="F19" s="157" t="s">
        <v>2</v>
      </c>
      <c r="G19" s="158"/>
      <c r="H19" s="159"/>
      <c r="J19" s="157" t="s">
        <v>3</v>
      </c>
      <c r="K19" s="158"/>
      <c r="L19" s="159"/>
      <c r="N19" s="157" t="s">
        <v>4</v>
      </c>
      <c r="O19" s="159"/>
    </row>
    <row r="20" spans="2:15" ht="12.75">
      <c r="B20" s="48"/>
      <c r="D20" s="163" t="s">
        <v>5</v>
      </c>
      <c r="E20" s="5"/>
      <c r="F20" s="6" t="s">
        <v>6</v>
      </c>
      <c r="G20" s="6" t="s">
        <v>7</v>
      </c>
      <c r="H20" s="7" t="s">
        <v>8</v>
      </c>
      <c r="J20" s="6" t="s">
        <v>6</v>
      </c>
      <c r="K20" s="8" t="s">
        <v>7</v>
      </c>
      <c r="L20" s="7" t="s">
        <v>8</v>
      </c>
      <c r="N20" s="153" t="s">
        <v>9</v>
      </c>
      <c r="O20" s="155" t="s">
        <v>10</v>
      </c>
    </row>
    <row r="21" spans="2:15" ht="12.75">
      <c r="B21" s="48"/>
      <c r="D21" s="164"/>
      <c r="E21" s="5"/>
      <c r="F21" s="9" t="s">
        <v>47</v>
      </c>
      <c r="G21" s="9"/>
      <c r="H21" s="10" t="s">
        <v>47</v>
      </c>
      <c r="J21" s="9" t="s">
        <v>47</v>
      </c>
      <c r="K21" s="10"/>
      <c r="L21" s="10" t="s">
        <v>47</v>
      </c>
      <c r="N21" s="154"/>
      <c r="O21" s="156"/>
    </row>
    <row r="22" spans="2:15" ht="12.75">
      <c r="B22" s="11" t="s">
        <v>11</v>
      </c>
      <c r="C22" s="11"/>
      <c r="D22" s="41" t="s">
        <v>74</v>
      </c>
      <c r="E22" s="12"/>
      <c r="F22" s="37">
        <v>293.71</v>
      </c>
      <c r="G22" s="17">
        <v>1</v>
      </c>
      <c r="H22" s="29">
        <f>G22*F22</f>
        <v>293.71</v>
      </c>
      <c r="I22" s="15"/>
      <c r="J22" s="38">
        <v>277.82</v>
      </c>
      <c r="K22" s="18">
        <f>G22</f>
        <v>1</v>
      </c>
      <c r="L22" s="29">
        <f>K22*J22</f>
        <v>277.82</v>
      </c>
      <c r="M22" s="15"/>
      <c r="N22" s="19">
        <f>L22-H22</f>
        <v>-15.889999999999986</v>
      </c>
      <c r="O22" s="30">
        <f>IF((H22)=0,"",(N22/H22))</f>
        <v>-0.05410098396377375</v>
      </c>
    </row>
    <row r="23" spans="2:15" ht="12.75">
      <c r="B23" s="11" t="s">
        <v>12</v>
      </c>
      <c r="C23" s="11"/>
      <c r="D23" s="41" t="s">
        <v>74</v>
      </c>
      <c r="E23" s="12"/>
      <c r="F23" s="37"/>
      <c r="G23" s="17">
        <v>1</v>
      </c>
      <c r="H23" s="29">
        <f aca="true" t="shared" si="0" ref="H23:H37">G23*F23</f>
        <v>0</v>
      </c>
      <c r="I23" s="15"/>
      <c r="J23" s="38"/>
      <c r="K23" s="18">
        <f>G23</f>
        <v>1</v>
      </c>
      <c r="L23" s="29">
        <f>K23*J23</f>
        <v>0</v>
      </c>
      <c r="M23" s="15"/>
      <c r="N23" s="19">
        <f>L23-H23</f>
        <v>0</v>
      </c>
      <c r="O23" s="30">
        <f>IF((H23)=0,"",(N23/H23))</f>
      </c>
    </row>
    <row r="24" spans="2:15" ht="12.75">
      <c r="B24" s="39" t="s">
        <v>75</v>
      </c>
      <c r="C24" s="11"/>
      <c r="D24" s="41"/>
      <c r="E24" s="12"/>
      <c r="F24" s="37"/>
      <c r="G24" s="17">
        <v>1</v>
      </c>
      <c r="H24" s="29">
        <f t="shared" si="0"/>
        <v>0</v>
      </c>
      <c r="I24" s="15"/>
      <c r="J24" s="38"/>
      <c r="K24" s="18">
        <f>G24</f>
        <v>1</v>
      </c>
      <c r="L24" s="29">
        <f aca="true" t="shared" si="1" ref="L24:L37">K24*J24</f>
        <v>0</v>
      </c>
      <c r="M24" s="15"/>
      <c r="N24" s="19">
        <f aca="true" t="shared" si="2" ref="N24:N38">L24-H24</f>
        <v>0</v>
      </c>
      <c r="O24" s="30">
        <f aca="true" t="shared" si="3" ref="O24:O38">IF((H24)=0,"",(N24/H24))</f>
      </c>
    </row>
    <row r="25" spans="2:15" ht="12.75">
      <c r="B25" s="39"/>
      <c r="C25" s="11"/>
      <c r="D25" s="41"/>
      <c r="E25" s="12"/>
      <c r="F25" s="37"/>
      <c r="G25" s="17">
        <v>1</v>
      </c>
      <c r="H25" s="29">
        <f t="shared" si="0"/>
        <v>0</v>
      </c>
      <c r="I25" s="15"/>
      <c r="J25" s="38"/>
      <c r="K25" s="18">
        <f aca="true" t="shared" si="4" ref="K25:K37">G25</f>
        <v>1</v>
      </c>
      <c r="L25" s="29">
        <f t="shared" si="1"/>
        <v>0</v>
      </c>
      <c r="M25" s="15"/>
      <c r="N25" s="19">
        <f t="shared" si="2"/>
        <v>0</v>
      </c>
      <c r="O25" s="30">
        <f t="shared" si="3"/>
      </c>
    </row>
    <row r="26" spans="2:15" ht="12.75">
      <c r="B26" s="39"/>
      <c r="C26" s="11"/>
      <c r="D26" s="41"/>
      <c r="E26" s="12"/>
      <c r="F26" s="37"/>
      <c r="G26" s="17">
        <v>1</v>
      </c>
      <c r="H26" s="29">
        <f t="shared" si="0"/>
        <v>0</v>
      </c>
      <c r="I26" s="15"/>
      <c r="J26" s="38"/>
      <c r="K26" s="18">
        <f t="shared" si="4"/>
        <v>1</v>
      </c>
      <c r="L26" s="29">
        <f t="shared" si="1"/>
        <v>0</v>
      </c>
      <c r="M26" s="15"/>
      <c r="N26" s="19">
        <f t="shared" si="2"/>
        <v>0</v>
      </c>
      <c r="O26" s="30">
        <f t="shared" si="3"/>
      </c>
    </row>
    <row r="27" spans="2:15" ht="12.75">
      <c r="B27" s="39"/>
      <c r="C27" s="11"/>
      <c r="D27" s="41"/>
      <c r="E27" s="12"/>
      <c r="F27" s="37"/>
      <c r="G27" s="17">
        <v>1</v>
      </c>
      <c r="H27" s="29">
        <f t="shared" si="0"/>
        <v>0</v>
      </c>
      <c r="I27" s="15"/>
      <c r="J27" s="38"/>
      <c r="K27" s="18">
        <f t="shared" si="4"/>
        <v>1</v>
      </c>
      <c r="L27" s="29">
        <f t="shared" si="1"/>
        <v>0</v>
      </c>
      <c r="M27" s="15"/>
      <c r="N27" s="19">
        <f t="shared" si="2"/>
        <v>0</v>
      </c>
      <c r="O27" s="30">
        <f t="shared" si="3"/>
      </c>
    </row>
    <row r="28" spans="2:15" ht="12.75">
      <c r="B28" s="11" t="s">
        <v>13</v>
      </c>
      <c r="C28" s="11"/>
      <c r="D28" s="41" t="s">
        <v>76</v>
      </c>
      <c r="E28" s="12"/>
      <c r="F28" s="37">
        <v>1.7488</v>
      </c>
      <c r="G28" s="17">
        <f>F16</f>
        <v>158473</v>
      </c>
      <c r="H28" s="29">
        <f t="shared" si="0"/>
        <v>277137.5824</v>
      </c>
      <c r="I28" s="15"/>
      <c r="J28" s="38">
        <v>1.6542</v>
      </c>
      <c r="K28" s="18">
        <f t="shared" si="4"/>
        <v>158473</v>
      </c>
      <c r="L28" s="29">
        <f t="shared" si="1"/>
        <v>262146.0366</v>
      </c>
      <c r="M28" s="15"/>
      <c r="N28" s="19">
        <f t="shared" si="2"/>
        <v>-14991.545800000022</v>
      </c>
      <c r="O28" s="30">
        <f>IF((H28)=0,"",(N28/H28))</f>
        <v>-0.05409423604757556</v>
      </c>
    </row>
    <row r="29" spans="2:15" ht="12.75">
      <c r="B29" s="11" t="s">
        <v>14</v>
      </c>
      <c r="C29" s="11"/>
      <c r="D29" s="41" t="s">
        <v>74</v>
      </c>
      <c r="E29" s="12"/>
      <c r="F29" s="37"/>
      <c r="G29" s="17">
        <v>1</v>
      </c>
      <c r="H29" s="29">
        <f t="shared" si="0"/>
        <v>0</v>
      </c>
      <c r="I29" s="15"/>
      <c r="J29" s="38"/>
      <c r="K29" s="18">
        <f t="shared" si="4"/>
        <v>1</v>
      </c>
      <c r="L29" s="29">
        <f t="shared" si="1"/>
        <v>0</v>
      </c>
      <c r="M29" s="15"/>
      <c r="N29" s="19">
        <f t="shared" si="2"/>
        <v>0</v>
      </c>
      <c r="O29" s="30">
        <f t="shared" si="3"/>
      </c>
    </row>
    <row r="30" spans="2:15" ht="12.75">
      <c r="B30" s="11" t="s">
        <v>15</v>
      </c>
      <c r="C30" s="11"/>
      <c r="D30" s="41" t="s">
        <v>76</v>
      </c>
      <c r="E30" s="12"/>
      <c r="F30" s="37">
        <v>0</v>
      </c>
      <c r="G30" s="17">
        <f>F16</f>
        <v>158473</v>
      </c>
      <c r="H30" s="29">
        <f t="shared" si="0"/>
        <v>0</v>
      </c>
      <c r="I30" s="15"/>
      <c r="J30" s="38"/>
      <c r="K30" s="18">
        <f t="shared" si="4"/>
        <v>158473</v>
      </c>
      <c r="L30" s="29">
        <f t="shared" si="1"/>
        <v>0</v>
      </c>
      <c r="M30" s="15"/>
      <c r="N30" s="19">
        <f t="shared" si="2"/>
        <v>0</v>
      </c>
      <c r="O30" s="30">
        <f t="shared" si="3"/>
      </c>
    </row>
    <row r="31" spans="2:15" ht="12.75">
      <c r="B31" s="142" t="s">
        <v>67</v>
      </c>
      <c r="C31" s="11"/>
      <c r="D31" s="41" t="s">
        <v>76</v>
      </c>
      <c r="E31" s="12"/>
      <c r="F31" s="37">
        <v>-0.0307</v>
      </c>
      <c r="G31" s="17">
        <f>F16</f>
        <v>158473</v>
      </c>
      <c r="H31" s="29">
        <f t="shared" si="0"/>
        <v>-4865.1211</v>
      </c>
      <c r="I31" s="15"/>
      <c r="J31" s="38"/>
      <c r="K31" s="18">
        <f t="shared" si="4"/>
        <v>158473</v>
      </c>
      <c r="L31" s="29">
        <f t="shared" si="1"/>
        <v>0</v>
      </c>
      <c r="M31" s="15"/>
      <c r="N31" s="19">
        <f t="shared" si="2"/>
        <v>4865.1211</v>
      </c>
      <c r="O31" s="30">
        <f t="shared" si="3"/>
        <v>-1</v>
      </c>
    </row>
    <row r="32" spans="2:15" ht="12.75">
      <c r="B32" s="142" t="s">
        <v>88</v>
      </c>
      <c r="C32" s="11"/>
      <c r="D32" s="41"/>
      <c r="E32" s="12"/>
      <c r="F32" s="37"/>
      <c r="G32" s="17"/>
      <c r="H32" s="29">
        <f t="shared" si="0"/>
        <v>0</v>
      </c>
      <c r="I32" s="15"/>
      <c r="J32" s="38">
        <v>0.0107</v>
      </c>
      <c r="K32" s="18">
        <f t="shared" si="4"/>
        <v>0</v>
      </c>
      <c r="L32" s="29">
        <f t="shared" si="1"/>
        <v>0</v>
      </c>
      <c r="M32" s="15"/>
      <c r="N32" s="19">
        <f t="shared" si="2"/>
        <v>0</v>
      </c>
      <c r="O32" s="30">
        <f t="shared" si="3"/>
      </c>
    </row>
    <row r="33" spans="2:15" ht="12.75">
      <c r="B33" s="36"/>
      <c r="C33" s="11"/>
      <c r="D33" s="41"/>
      <c r="E33" s="12"/>
      <c r="F33" s="37"/>
      <c r="G33" s="17"/>
      <c r="H33" s="29">
        <f t="shared" si="0"/>
        <v>0</v>
      </c>
      <c r="I33" s="15"/>
      <c r="J33" s="38"/>
      <c r="K33" s="18">
        <f t="shared" si="4"/>
        <v>0</v>
      </c>
      <c r="L33" s="29">
        <f t="shared" si="1"/>
        <v>0</v>
      </c>
      <c r="M33" s="15"/>
      <c r="N33" s="19">
        <f t="shared" si="2"/>
        <v>0</v>
      </c>
      <c r="O33" s="30">
        <f t="shared" si="3"/>
      </c>
    </row>
    <row r="34" spans="2:15" ht="12.75">
      <c r="B34" s="36"/>
      <c r="C34" s="11"/>
      <c r="D34" s="41"/>
      <c r="E34" s="12"/>
      <c r="F34" s="37"/>
      <c r="G34" s="17"/>
      <c r="H34" s="29">
        <f t="shared" si="0"/>
        <v>0</v>
      </c>
      <c r="I34" s="15"/>
      <c r="J34" s="38"/>
      <c r="K34" s="18">
        <f t="shared" si="4"/>
        <v>0</v>
      </c>
      <c r="L34" s="29">
        <f t="shared" si="1"/>
        <v>0</v>
      </c>
      <c r="M34" s="15"/>
      <c r="N34" s="19">
        <f t="shared" si="2"/>
        <v>0</v>
      </c>
      <c r="O34" s="30">
        <f t="shared" si="3"/>
      </c>
    </row>
    <row r="35" spans="2:15" ht="12.75">
      <c r="B35" s="36"/>
      <c r="C35" s="11"/>
      <c r="D35" s="41"/>
      <c r="E35" s="12"/>
      <c r="F35" s="37"/>
      <c r="G35" s="17"/>
      <c r="H35" s="29">
        <f t="shared" si="0"/>
        <v>0</v>
      </c>
      <c r="I35" s="15"/>
      <c r="J35" s="38"/>
      <c r="K35" s="18">
        <f t="shared" si="4"/>
        <v>0</v>
      </c>
      <c r="L35" s="29">
        <f t="shared" si="1"/>
        <v>0</v>
      </c>
      <c r="M35" s="15"/>
      <c r="N35" s="19">
        <f t="shared" si="2"/>
        <v>0</v>
      </c>
      <c r="O35" s="30">
        <f t="shared" si="3"/>
      </c>
    </row>
    <row r="36" spans="2:15" ht="12.75">
      <c r="B36" s="36"/>
      <c r="C36" s="11"/>
      <c r="D36" s="41"/>
      <c r="E36" s="12"/>
      <c r="F36" s="37"/>
      <c r="G36" s="17"/>
      <c r="H36" s="29">
        <f t="shared" si="0"/>
        <v>0</v>
      </c>
      <c r="I36" s="15"/>
      <c r="J36" s="38"/>
      <c r="K36" s="18">
        <f t="shared" si="4"/>
        <v>0</v>
      </c>
      <c r="L36" s="29">
        <f t="shared" si="1"/>
        <v>0</v>
      </c>
      <c r="M36" s="15"/>
      <c r="N36" s="19">
        <f t="shared" si="2"/>
        <v>0</v>
      </c>
      <c r="O36" s="30">
        <f t="shared" si="3"/>
      </c>
    </row>
    <row r="37" spans="1:15" s="14" customFormat="1" ht="12.75">
      <c r="A37" s="1"/>
      <c r="B37" s="36"/>
      <c r="C37" s="11"/>
      <c r="D37" s="41"/>
      <c r="E37" s="12"/>
      <c r="F37" s="37"/>
      <c r="G37" s="17"/>
      <c r="H37" s="29">
        <f t="shared" si="0"/>
        <v>0</v>
      </c>
      <c r="I37" s="15"/>
      <c r="J37" s="38"/>
      <c r="K37" s="18">
        <f t="shared" si="4"/>
        <v>0</v>
      </c>
      <c r="L37" s="29">
        <f t="shared" si="1"/>
        <v>0</v>
      </c>
      <c r="M37" s="15"/>
      <c r="N37" s="19">
        <f t="shared" si="2"/>
        <v>0</v>
      </c>
      <c r="O37" s="30">
        <f t="shared" si="3"/>
      </c>
    </row>
    <row r="38" spans="1:15" ht="12.75">
      <c r="A38" s="14"/>
      <c r="B38" s="119" t="s">
        <v>49</v>
      </c>
      <c r="C38" s="118"/>
      <c r="D38" s="120"/>
      <c r="E38" s="118"/>
      <c r="F38" s="102"/>
      <c r="G38" s="103"/>
      <c r="H38" s="104">
        <f>SUM(H22:H37)</f>
        <v>272566.17130000005</v>
      </c>
      <c r="I38" s="100"/>
      <c r="J38" s="105"/>
      <c r="K38" s="106"/>
      <c r="L38" s="104">
        <f>SUM(L22:L37)</f>
        <v>262423.8566</v>
      </c>
      <c r="M38" s="100"/>
      <c r="N38" s="107">
        <f t="shared" si="2"/>
        <v>-10142.314700000046</v>
      </c>
      <c r="O38" s="108">
        <f t="shared" si="3"/>
        <v>-0.037210467651309906</v>
      </c>
    </row>
    <row r="39" spans="2:15" ht="25.5">
      <c r="B39" s="138" t="s">
        <v>16</v>
      </c>
      <c r="C39" s="11"/>
      <c r="D39" s="41" t="s">
        <v>76</v>
      </c>
      <c r="E39" s="12"/>
      <c r="F39" s="37">
        <v>0</v>
      </c>
      <c r="G39" s="17">
        <f>F16</f>
        <v>158473</v>
      </c>
      <c r="H39" s="29">
        <f>G39*F39</f>
        <v>0</v>
      </c>
      <c r="I39" s="15"/>
      <c r="J39" s="38"/>
      <c r="K39" s="17">
        <f aca="true" t="shared" si="5" ref="K39:K44">G39</f>
        <v>158473</v>
      </c>
      <c r="L39" s="29">
        <f aca="true" t="shared" si="6" ref="L39:L44">K39*J39</f>
        <v>0</v>
      </c>
      <c r="M39" s="15"/>
      <c r="N39" s="19">
        <f aca="true" t="shared" si="7" ref="N39:N44">L39-H39</f>
        <v>0</v>
      </c>
      <c r="O39" s="30">
        <f>IF((H39)=0,"",(N39/H39))</f>
      </c>
    </row>
    <row r="40" spans="2:15" ht="25.5">
      <c r="B40" s="138" t="s">
        <v>68</v>
      </c>
      <c r="C40" s="11"/>
      <c r="D40" s="41" t="s">
        <v>76</v>
      </c>
      <c r="E40" s="12"/>
      <c r="F40" s="37">
        <v>0</v>
      </c>
      <c r="G40" s="17">
        <f>F16</f>
        <v>158473</v>
      </c>
      <c r="H40" s="29">
        <f>G40*F40</f>
        <v>0</v>
      </c>
      <c r="I40" s="44"/>
      <c r="J40" s="37"/>
      <c r="K40" s="17">
        <f t="shared" si="5"/>
        <v>158473</v>
      </c>
      <c r="L40" s="29">
        <f t="shared" si="6"/>
        <v>0</v>
      </c>
      <c r="M40" s="45"/>
      <c r="N40" s="19">
        <f t="shared" si="7"/>
        <v>0</v>
      </c>
      <c r="O40" s="30">
        <f>IF((H40)=0,"",(N40/H40))</f>
      </c>
    </row>
    <row r="41" spans="2:15" ht="12.75">
      <c r="B41" s="138"/>
      <c r="C41" s="11"/>
      <c r="D41" s="41"/>
      <c r="E41" s="12"/>
      <c r="F41" s="37"/>
      <c r="G41" s="17"/>
      <c r="H41" s="29">
        <f>G41*F41</f>
        <v>0</v>
      </c>
      <c r="I41" s="44"/>
      <c r="J41" s="38"/>
      <c r="K41" s="17">
        <f t="shared" si="5"/>
        <v>0</v>
      </c>
      <c r="L41" s="29">
        <f t="shared" si="6"/>
        <v>0</v>
      </c>
      <c r="M41" s="45"/>
      <c r="N41" s="19">
        <f t="shared" si="7"/>
        <v>0</v>
      </c>
      <c r="O41" s="30">
        <f>IF((H41)=0,"",(N41/H41))</f>
      </c>
    </row>
    <row r="42" spans="2:15" ht="12.75">
      <c r="B42" s="138"/>
      <c r="C42" s="11"/>
      <c r="D42" s="41"/>
      <c r="E42" s="12"/>
      <c r="F42" s="37"/>
      <c r="G42" s="17"/>
      <c r="H42" s="29">
        <f>G42*F42</f>
        <v>0</v>
      </c>
      <c r="I42" s="44"/>
      <c r="J42" s="38"/>
      <c r="K42" s="17">
        <f t="shared" si="5"/>
        <v>0</v>
      </c>
      <c r="L42" s="29">
        <f t="shared" si="6"/>
        <v>0</v>
      </c>
      <c r="M42" s="45"/>
      <c r="N42" s="19">
        <f t="shared" si="7"/>
        <v>0</v>
      </c>
      <c r="O42" s="30">
        <f>IF((H42)=0,"",(N42/H42))</f>
      </c>
    </row>
    <row r="43" spans="2:15" ht="12.75">
      <c r="B43" s="43" t="s">
        <v>63</v>
      </c>
      <c r="C43" s="11"/>
      <c r="D43" s="41"/>
      <c r="E43" s="12"/>
      <c r="F43" s="37"/>
      <c r="G43" s="17"/>
      <c r="H43" s="29">
        <f>G43*F43</f>
        <v>0</v>
      </c>
      <c r="I43" s="15"/>
      <c r="J43" s="38"/>
      <c r="K43" s="17">
        <f t="shared" si="5"/>
        <v>0</v>
      </c>
      <c r="L43" s="29">
        <f t="shared" si="6"/>
        <v>0</v>
      </c>
      <c r="M43" s="15"/>
      <c r="N43" s="19">
        <f t="shared" si="7"/>
        <v>0</v>
      </c>
      <c r="O43" s="30">
        <f>IF((H43)=0,"",(N43/H43))</f>
      </c>
    </row>
    <row r="44" spans="2:15" ht="12.75">
      <c r="B44" s="43" t="s">
        <v>52</v>
      </c>
      <c r="C44" s="11"/>
      <c r="D44" s="41"/>
      <c r="E44" s="12"/>
      <c r="F44" s="97"/>
      <c r="G44" s="98"/>
      <c r="H44" s="99"/>
      <c r="I44" s="15"/>
      <c r="J44" s="38"/>
      <c r="K44" s="17">
        <f t="shared" si="5"/>
        <v>0</v>
      </c>
      <c r="L44" s="29">
        <f t="shared" si="6"/>
        <v>0</v>
      </c>
      <c r="M44" s="15"/>
      <c r="N44" s="19">
        <f t="shared" si="7"/>
        <v>0</v>
      </c>
      <c r="O44" s="30"/>
    </row>
    <row r="45" spans="2:15" ht="38.25">
      <c r="B45" s="116" t="s">
        <v>50</v>
      </c>
      <c r="C45" s="117"/>
      <c r="D45" s="117"/>
      <c r="E45" s="117"/>
      <c r="F45" s="112"/>
      <c r="G45" s="109"/>
      <c r="H45" s="111">
        <f>SUM(H39:H43)+H38</f>
        <v>272566.17130000005</v>
      </c>
      <c r="I45" s="100"/>
      <c r="J45" s="109"/>
      <c r="K45" s="110"/>
      <c r="L45" s="111">
        <f>SUM(L39:L43)+L38</f>
        <v>262423.8566</v>
      </c>
      <c r="M45" s="100"/>
      <c r="N45" s="107">
        <f aca="true" t="shared" si="8" ref="N45:N67">L45-H45</f>
        <v>-10142.314700000046</v>
      </c>
      <c r="O45" s="108">
        <f aca="true" t="shared" si="9" ref="O45:O67">IF((H45)=0,"",(N45/H45))</f>
        <v>-0.037210467651309906</v>
      </c>
    </row>
    <row r="46" spans="2:15" ht="12.75">
      <c r="B46" s="15" t="s">
        <v>17</v>
      </c>
      <c r="C46" s="15"/>
      <c r="D46" s="42" t="s">
        <v>76</v>
      </c>
      <c r="E46" s="16"/>
      <c r="F46" s="38">
        <v>2.4601</v>
      </c>
      <c r="G46" s="122">
        <f>F16*(1+F70)</f>
        <v>158473</v>
      </c>
      <c r="H46" s="29">
        <f>G46*F46</f>
        <v>389859.42730000004</v>
      </c>
      <c r="I46" s="15"/>
      <c r="J46" s="38">
        <v>2.3036</v>
      </c>
      <c r="K46" s="17">
        <f>$F$16*(1+$J$70)</f>
        <v>158473</v>
      </c>
      <c r="L46" s="29">
        <f>K46*J46</f>
        <v>365058.4028</v>
      </c>
      <c r="M46" s="15"/>
      <c r="N46" s="19">
        <f t="shared" si="8"/>
        <v>-24801.024500000058</v>
      </c>
      <c r="O46" s="30">
        <f t="shared" si="9"/>
        <v>-0.06361530019104929</v>
      </c>
    </row>
    <row r="47" spans="2:15" ht="25.5">
      <c r="B47" s="20" t="s">
        <v>18</v>
      </c>
      <c r="C47" s="15"/>
      <c r="D47" s="42" t="s">
        <v>76</v>
      </c>
      <c r="E47" s="16"/>
      <c r="F47" s="38">
        <v>1.6398</v>
      </c>
      <c r="G47" s="122">
        <f>G46</f>
        <v>158473</v>
      </c>
      <c r="H47" s="29">
        <f>G47*F47</f>
        <v>259864.02539999998</v>
      </c>
      <c r="I47" s="15"/>
      <c r="J47" s="38">
        <v>1.5708</v>
      </c>
      <c r="K47" s="17">
        <f>$F$16*(1+$J$70)</f>
        <v>158473</v>
      </c>
      <c r="L47" s="29">
        <f>K47*J47</f>
        <v>248929.3884</v>
      </c>
      <c r="M47" s="15"/>
      <c r="N47" s="19">
        <f t="shared" si="8"/>
        <v>-10934.636999999988</v>
      </c>
      <c r="O47" s="30">
        <f t="shared" si="9"/>
        <v>-0.04207830223197947</v>
      </c>
    </row>
    <row r="48" spans="2:15" ht="25.5">
      <c r="B48" s="116" t="s">
        <v>51</v>
      </c>
      <c r="C48" s="118"/>
      <c r="D48" s="118"/>
      <c r="E48" s="118"/>
      <c r="F48" s="113"/>
      <c r="G48" s="109"/>
      <c r="H48" s="111">
        <f>SUM(H45:H47)</f>
        <v>922289.6240000001</v>
      </c>
      <c r="I48" s="101"/>
      <c r="J48" s="114"/>
      <c r="K48" s="115"/>
      <c r="L48" s="111">
        <f>SUM(L45:L47)</f>
        <v>876411.6477999999</v>
      </c>
      <c r="M48" s="101"/>
      <c r="N48" s="107">
        <f t="shared" si="8"/>
        <v>-45877.97620000015</v>
      </c>
      <c r="O48" s="108">
        <f t="shared" si="9"/>
        <v>-0.049743567536871855</v>
      </c>
    </row>
    <row r="49" spans="2:15" ht="25.5">
      <c r="B49" s="13" t="s">
        <v>19</v>
      </c>
      <c r="C49" s="11"/>
      <c r="D49" s="41" t="s">
        <v>77</v>
      </c>
      <c r="E49" s="12"/>
      <c r="F49" s="149">
        <v>0.0044</v>
      </c>
      <c r="G49" s="122">
        <f>$F$17*(1+$F$70)</f>
        <v>78857860</v>
      </c>
      <c r="H49" s="46">
        <f aca="true" t="shared" si="10" ref="H49:H55">G49*F49</f>
        <v>346974.58400000003</v>
      </c>
      <c r="I49" s="15"/>
      <c r="J49" s="149">
        <v>0.0044</v>
      </c>
      <c r="K49" s="123">
        <f>$F$17*(1+$J$70)</f>
        <v>78857860</v>
      </c>
      <c r="L49" s="46">
        <f aca="true" t="shared" si="11" ref="L49:L55">K49*J49</f>
        <v>346974.58400000003</v>
      </c>
      <c r="M49" s="15"/>
      <c r="N49" s="19">
        <f t="shared" si="8"/>
        <v>0</v>
      </c>
      <c r="O49" s="47">
        <f t="shared" si="9"/>
        <v>0</v>
      </c>
    </row>
    <row r="50" spans="2:15" ht="25.5">
      <c r="B50" s="13" t="s">
        <v>20</v>
      </c>
      <c r="C50" s="11"/>
      <c r="D50" s="41" t="s">
        <v>77</v>
      </c>
      <c r="E50" s="12"/>
      <c r="F50" s="149">
        <v>0.0012</v>
      </c>
      <c r="G50" s="122">
        <f>$F$17*(1+$F$70)</f>
        <v>78857860</v>
      </c>
      <c r="H50" s="46">
        <f t="shared" si="10"/>
        <v>94629.43199999999</v>
      </c>
      <c r="I50" s="15"/>
      <c r="J50" s="149">
        <v>0.0012</v>
      </c>
      <c r="K50" s="123">
        <f>$F$17*(1+$J$70)</f>
        <v>78857860</v>
      </c>
      <c r="L50" s="46">
        <f t="shared" si="11"/>
        <v>94629.43199999999</v>
      </c>
      <c r="M50" s="15"/>
      <c r="N50" s="19">
        <f t="shared" si="8"/>
        <v>0</v>
      </c>
      <c r="O50" s="47">
        <f t="shared" si="9"/>
        <v>0</v>
      </c>
    </row>
    <row r="51" spans="2:15" ht="12.75">
      <c r="B51" s="11" t="s">
        <v>21</v>
      </c>
      <c r="C51" s="11"/>
      <c r="D51" s="41" t="s">
        <v>74</v>
      </c>
      <c r="E51" s="12"/>
      <c r="F51" s="149">
        <v>0.25</v>
      </c>
      <c r="G51" s="17">
        <v>1</v>
      </c>
      <c r="H51" s="46">
        <f t="shared" si="10"/>
        <v>0.25</v>
      </c>
      <c r="I51" s="15"/>
      <c r="J51" s="149">
        <v>0.25</v>
      </c>
      <c r="K51" s="123">
        <f>G51</f>
        <v>1</v>
      </c>
      <c r="L51" s="46">
        <f t="shared" si="11"/>
        <v>0.25</v>
      </c>
      <c r="M51" s="15"/>
      <c r="N51" s="19">
        <f t="shared" si="8"/>
        <v>0</v>
      </c>
      <c r="O51" s="47">
        <f t="shared" si="9"/>
        <v>0</v>
      </c>
    </row>
    <row r="52" spans="2:15" ht="12.75">
      <c r="B52" s="11" t="s">
        <v>22</v>
      </c>
      <c r="C52" s="11"/>
      <c r="D52" s="41" t="s">
        <v>77</v>
      </c>
      <c r="E52" s="12"/>
      <c r="F52" s="149">
        <v>0.007</v>
      </c>
      <c r="G52" s="122">
        <f>$F$17*(1+$F$70)</f>
        <v>78857860</v>
      </c>
      <c r="H52" s="46">
        <f t="shared" si="10"/>
        <v>552005.02</v>
      </c>
      <c r="I52" s="15"/>
      <c r="J52" s="149">
        <v>0.007</v>
      </c>
      <c r="K52" s="123">
        <f>$F$17*(1+$J$70)</f>
        <v>78857860</v>
      </c>
      <c r="L52" s="46">
        <f t="shared" si="11"/>
        <v>552005.02</v>
      </c>
      <c r="M52" s="15"/>
      <c r="N52" s="19">
        <f t="shared" si="8"/>
        <v>0</v>
      </c>
      <c r="O52" s="47">
        <f>IF((H52)=0,"",(N52/H52))</f>
        <v>0</v>
      </c>
    </row>
    <row r="53" spans="2:15" ht="12.75">
      <c r="B53" s="43" t="s">
        <v>53</v>
      </c>
      <c r="C53" s="11"/>
      <c r="D53" s="41"/>
      <c r="E53" s="12"/>
      <c r="F53" s="150">
        <v>0.078</v>
      </c>
      <c r="G53" s="122">
        <v>0</v>
      </c>
      <c r="H53" s="46">
        <f>G53*F53</f>
        <v>0</v>
      </c>
      <c r="I53" s="15"/>
      <c r="J53" s="150">
        <v>0.078</v>
      </c>
      <c r="K53" s="123">
        <f>G53</f>
        <v>0</v>
      </c>
      <c r="L53" s="46">
        <f>K53*J53</f>
        <v>0</v>
      </c>
      <c r="M53" s="15"/>
      <c r="N53" s="19">
        <f t="shared" si="8"/>
        <v>0</v>
      </c>
      <c r="O53" s="47">
        <f t="shared" si="9"/>
      </c>
    </row>
    <row r="54" spans="2:15" ht="12.75">
      <c r="B54" s="43" t="s">
        <v>54</v>
      </c>
      <c r="C54" s="11"/>
      <c r="D54" s="41"/>
      <c r="E54" s="12"/>
      <c r="F54" s="150">
        <v>0.091</v>
      </c>
      <c r="G54" s="122">
        <v>0</v>
      </c>
      <c r="H54" s="46">
        <f>G54*F54</f>
        <v>0</v>
      </c>
      <c r="I54" s="15"/>
      <c r="J54" s="150">
        <v>0.091</v>
      </c>
      <c r="K54" s="123">
        <f>G54</f>
        <v>0</v>
      </c>
      <c r="L54" s="46">
        <f>K54*J54</f>
        <v>0</v>
      </c>
      <c r="M54" s="15"/>
      <c r="N54" s="19">
        <f t="shared" si="8"/>
        <v>0</v>
      </c>
      <c r="O54" s="47">
        <f t="shared" si="9"/>
      </c>
    </row>
    <row r="55" spans="2:15" ht="13.5" thickBot="1">
      <c r="B55" s="43" t="s">
        <v>78</v>
      </c>
      <c r="C55" s="11"/>
      <c r="D55" s="41"/>
      <c r="E55" s="12"/>
      <c r="F55" s="144">
        <v>0.08545</v>
      </c>
      <c r="G55" s="122">
        <f>$F$17*(1+$F$70)</f>
        <v>78857860</v>
      </c>
      <c r="H55" s="46">
        <f t="shared" si="10"/>
        <v>6738404.137</v>
      </c>
      <c r="I55" s="15"/>
      <c r="J55" s="144">
        <v>0.08545</v>
      </c>
      <c r="K55" s="123">
        <f>$F$17*(1+$J$70)</f>
        <v>78857860</v>
      </c>
      <c r="L55" s="46">
        <f t="shared" si="11"/>
        <v>6738404.137</v>
      </c>
      <c r="M55" s="15"/>
      <c r="N55" s="19">
        <f t="shared" si="8"/>
        <v>0</v>
      </c>
      <c r="O55" s="47">
        <f t="shared" si="9"/>
        <v>0</v>
      </c>
    </row>
    <row r="56" spans="2:15" ht="13.5" hidden="1" thickBot="1">
      <c r="B56" s="51"/>
      <c r="C56" s="52"/>
      <c r="D56" s="53"/>
      <c r="E56" s="52"/>
      <c r="F56" s="54"/>
      <c r="G56" s="55"/>
      <c r="H56" s="56"/>
      <c r="I56" s="57"/>
      <c r="J56" s="54"/>
      <c r="K56" s="58"/>
      <c r="L56" s="56"/>
      <c r="M56" s="57"/>
      <c r="N56" s="59"/>
      <c r="O56" s="60"/>
    </row>
    <row r="57" spans="2:15" ht="8.25" customHeight="1" hidden="1">
      <c r="B57" s="21" t="s">
        <v>58</v>
      </c>
      <c r="C57" s="11"/>
      <c r="D57" s="11"/>
      <c r="E57" s="11"/>
      <c r="F57" s="74"/>
      <c r="G57" s="63"/>
      <c r="H57" s="67">
        <f>SUM(H48:H54)</f>
        <v>1915898.9100000001</v>
      </c>
      <c r="I57" s="71"/>
      <c r="J57" s="72"/>
      <c r="K57" s="72"/>
      <c r="L57" s="66">
        <f>SUM(L48:L54)</f>
        <v>1870020.9338</v>
      </c>
      <c r="M57" s="65"/>
      <c r="N57" s="70">
        <f t="shared" si="8"/>
        <v>-45877.97620000015</v>
      </c>
      <c r="O57" s="68">
        <f t="shared" si="9"/>
        <v>-0.023945927397599567</v>
      </c>
    </row>
    <row r="58" spans="2:15" ht="12.75" hidden="1">
      <c r="B58" s="61" t="s">
        <v>23</v>
      </c>
      <c r="C58" s="11"/>
      <c r="D58" s="11"/>
      <c r="E58" s="11"/>
      <c r="F58" s="50">
        <v>0.13</v>
      </c>
      <c r="G58" s="63"/>
      <c r="H58" s="125">
        <f>H57*F58</f>
        <v>249066.85830000002</v>
      </c>
      <c r="I58" s="49"/>
      <c r="J58" s="135">
        <v>0.13</v>
      </c>
      <c r="K58" s="136"/>
      <c r="L58" s="127">
        <f>L57*J58</f>
        <v>243102.72139400002</v>
      </c>
      <c r="M58" s="128"/>
      <c r="N58" s="129">
        <f t="shared" si="8"/>
        <v>-5964.136906</v>
      </c>
      <c r="O58" s="130">
        <f t="shared" si="9"/>
        <v>-0.023945927397599487</v>
      </c>
    </row>
    <row r="59" spans="2:15" ht="12.75" hidden="1">
      <c r="B59" s="62" t="s">
        <v>60</v>
      </c>
      <c r="C59" s="11"/>
      <c r="D59" s="11"/>
      <c r="E59" s="11"/>
      <c r="F59" s="69"/>
      <c r="G59" s="64"/>
      <c r="H59" s="125">
        <f>H57+H58</f>
        <v>2164965.7683</v>
      </c>
      <c r="I59" s="49"/>
      <c r="J59" s="49"/>
      <c r="K59" s="49"/>
      <c r="L59" s="127">
        <f>L57+L58</f>
        <v>2113123.655194</v>
      </c>
      <c r="M59" s="128"/>
      <c r="N59" s="129">
        <f t="shared" si="8"/>
        <v>-51842.11310600024</v>
      </c>
      <c r="O59" s="130">
        <f t="shared" si="9"/>
        <v>-0.023945927397599598</v>
      </c>
    </row>
    <row r="60" spans="2:15" ht="12.75" hidden="1">
      <c r="B60" s="161" t="s">
        <v>39</v>
      </c>
      <c r="C60" s="161"/>
      <c r="D60" s="161"/>
      <c r="E60" s="11"/>
      <c r="F60" s="69"/>
      <c r="G60" s="64"/>
      <c r="H60" s="131">
        <f>ROUND(-H59*10%,2)</f>
        <v>-216496.58</v>
      </c>
      <c r="I60" s="49"/>
      <c r="J60" s="49"/>
      <c r="K60" s="49"/>
      <c r="L60" s="132">
        <f>ROUND(-L59*10%,2)</f>
        <v>-211312.37</v>
      </c>
      <c r="M60" s="128"/>
      <c r="N60" s="133">
        <f t="shared" si="8"/>
        <v>5184.209999999992</v>
      </c>
      <c r="O60" s="134">
        <f t="shared" si="9"/>
        <v>-0.02394592099330157</v>
      </c>
    </row>
    <row r="61" spans="2:15" ht="12.75" customHeight="1" hidden="1" thickBot="1">
      <c r="B61" s="162" t="s">
        <v>62</v>
      </c>
      <c r="C61" s="162"/>
      <c r="D61" s="162"/>
      <c r="E61" s="80"/>
      <c r="F61" s="81"/>
      <c r="G61" s="82"/>
      <c r="H61" s="83">
        <f>SUM(H59:H60)</f>
        <v>1948469.1883</v>
      </c>
      <c r="I61" s="84"/>
      <c r="J61" s="84"/>
      <c r="K61" s="84"/>
      <c r="L61" s="85">
        <f>SUM(L59:L60)</f>
        <v>1901811.2851939998</v>
      </c>
      <c r="M61" s="86"/>
      <c r="N61" s="87">
        <f t="shared" si="8"/>
        <v>-46657.903106000274</v>
      </c>
      <c r="O61" s="88">
        <f t="shared" si="9"/>
        <v>-0.023945928109188296</v>
      </c>
    </row>
    <row r="62" spans="2:15" ht="13.5" customHeight="1" thickBot="1">
      <c r="B62" s="51"/>
      <c r="C62" s="52"/>
      <c r="D62" s="53"/>
      <c r="E62" s="52"/>
      <c r="F62" s="75"/>
      <c r="G62" s="76"/>
      <c r="H62" s="77"/>
      <c r="I62" s="73"/>
      <c r="J62" s="75"/>
      <c r="K62" s="55"/>
      <c r="L62" s="78"/>
      <c r="M62" s="57"/>
      <c r="N62" s="79"/>
      <c r="O62" s="60"/>
    </row>
    <row r="63" spans="2:15" ht="12.75">
      <c r="B63" s="21" t="s">
        <v>90</v>
      </c>
      <c r="C63" s="11"/>
      <c r="D63" s="11"/>
      <c r="E63" s="11"/>
      <c r="F63" s="74"/>
      <c r="G63" s="63"/>
      <c r="H63" s="67">
        <f>SUM(H48:H52,H55:H55)</f>
        <v>8654303.047</v>
      </c>
      <c r="I63" s="71"/>
      <c r="J63" s="72"/>
      <c r="K63" s="72"/>
      <c r="L63" s="121">
        <f>SUM(L48:L52,L55:L55)</f>
        <v>8608425.0708</v>
      </c>
      <c r="M63" s="65"/>
      <c r="N63" s="70">
        <f>L63-H63</f>
        <v>-45877.97619999945</v>
      </c>
      <c r="O63" s="68">
        <f>IF((H63)=0,"",(N63/H63))</f>
        <v>-0.005301175143838183</v>
      </c>
    </row>
    <row r="64" spans="2:15" ht="12.75">
      <c r="B64" s="61" t="s">
        <v>23</v>
      </c>
      <c r="C64" s="11"/>
      <c r="D64" s="11"/>
      <c r="E64" s="11"/>
      <c r="F64" s="50">
        <v>0.13</v>
      </c>
      <c r="G64" s="64"/>
      <c r="H64" s="125">
        <f>H63*F64</f>
        <v>1125059.39611</v>
      </c>
      <c r="I64" s="49"/>
      <c r="J64" s="126">
        <v>0.13</v>
      </c>
      <c r="K64" s="49"/>
      <c r="L64" s="127">
        <f>L63*J64</f>
        <v>1119095.2592040002</v>
      </c>
      <c r="M64" s="128"/>
      <c r="N64" s="129">
        <f t="shared" si="8"/>
        <v>-5964.136905999854</v>
      </c>
      <c r="O64" s="130">
        <f t="shared" si="9"/>
        <v>-0.005301175143838117</v>
      </c>
    </row>
    <row r="65" spans="2:15" ht="12.75">
      <c r="B65" s="62" t="s">
        <v>60</v>
      </c>
      <c r="C65" s="11"/>
      <c r="D65" s="11"/>
      <c r="E65" s="11"/>
      <c r="F65" s="69"/>
      <c r="G65" s="64"/>
      <c r="H65" s="125">
        <f>H63+H64</f>
        <v>9779362.44311</v>
      </c>
      <c r="I65" s="49"/>
      <c r="J65" s="49"/>
      <c r="K65" s="49"/>
      <c r="L65" s="127">
        <f>L63+L64</f>
        <v>9727520.330004001</v>
      </c>
      <c r="M65" s="128"/>
      <c r="N65" s="129">
        <f t="shared" si="8"/>
        <v>-51842.113105999306</v>
      </c>
      <c r="O65" s="130">
        <f t="shared" si="9"/>
        <v>-0.005301175143838176</v>
      </c>
    </row>
    <row r="66" spans="2:15" ht="12.75">
      <c r="B66" s="161" t="s">
        <v>39</v>
      </c>
      <c r="C66" s="161"/>
      <c r="D66" s="161"/>
      <c r="E66" s="11"/>
      <c r="F66" s="69"/>
      <c r="G66" s="64"/>
      <c r="H66" s="131">
        <f>ROUND(-H65*10%,2)</f>
        <v>-977936.24</v>
      </c>
      <c r="I66" s="49"/>
      <c r="J66" s="49"/>
      <c r="K66" s="49"/>
      <c r="L66" s="132">
        <f>ROUND(-L65*10%,2)</f>
        <v>-972752.03</v>
      </c>
      <c r="M66" s="128"/>
      <c r="N66" s="133">
        <f t="shared" si="8"/>
        <v>5184.209999999963</v>
      </c>
      <c r="O66" s="134">
        <f t="shared" si="9"/>
        <v>-0.005301173827038011</v>
      </c>
    </row>
    <row r="67" spans="2:15" ht="12.75" customHeight="1" thickBot="1">
      <c r="B67" s="162" t="s">
        <v>91</v>
      </c>
      <c r="C67" s="162"/>
      <c r="D67" s="162"/>
      <c r="E67" s="80"/>
      <c r="F67" s="89"/>
      <c r="G67" s="90"/>
      <c r="H67" s="91">
        <f>H65+H66</f>
        <v>8801426.20311</v>
      </c>
      <c r="I67" s="92"/>
      <c r="J67" s="92"/>
      <c r="K67" s="92"/>
      <c r="L67" s="93">
        <f>L65+L66</f>
        <v>8754768.300004002</v>
      </c>
      <c r="M67" s="94"/>
      <c r="N67" s="95">
        <f t="shared" si="8"/>
        <v>-46657.90310599841</v>
      </c>
      <c r="O67" s="96">
        <f t="shared" si="9"/>
        <v>-0.005301175290149198</v>
      </c>
    </row>
    <row r="68" spans="2:15" ht="13.5" customHeight="1" thickBot="1">
      <c r="B68" s="51"/>
      <c r="C68" s="52"/>
      <c r="D68" s="53"/>
      <c r="E68" s="52"/>
      <c r="F68" s="75"/>
      <c r="G68" s="76"/>
      <c r="H68" s="77"/>
      <c r="I68" s="73"/>
      <c r="J68" s="75"/>
      <c r="K68" s="55"/>
      <c r="L68" s="78"/>
      <c r="M68" s="57"/>
      <c r="N68" s="79"/>
      <c r="O68" s="60"/>
    </row>
    <row r="69" ht="8.25" customHeight="1">
      <c r="L69" s="137"/>
    </row>
    <row r="70" spans="2:10" ht="10.5" customHeight="1">
      <c r="B70" s="2" t="s">
        <v>24</v>
      </c>
      <c r="F70" s="40">
        <v>0</v>
      </c>
      <c r="J70" s="40">
        <v>0</v>
      </c>
    </row>
    <row r="72" ht="10.5" customHeight="1">
      <c r="A72" s="31" t="s">
        <v>40</v>
      </c>
    </row>
    <row r="73" ht="10.5" customHeight="1"/>
    <row r="74" ht="10.5" customHeight="1">
      <c r="A74" s="1" t="s">
        <v>30</v>
      </c>
    </row>
    <row r="75" ht="12.75">
      <c r="A75" s="1" t="s">
        <v>31</v>
      </c>
    </row>
    <row r="77" ht="12.75">
      <c r="A77" s="1" t="s">
        <v>38</v>
      </c>
    </row>
    <row r="78" ht="12.75">
      <c r="A78" s="1" t="s">
        <v>32</v>
      </c>
    </row>
    <row r="80" ht="12.75">
      <c r="A80" s="1" t="s">
        <v>33</v>
      </c>
    </row>
    <row r="81" ht="12.75">
      <c r="A81" s="1" t="s">
        <v>34</v>
      </c>
    </row>
    <row r="82" ht="12.75">
      <c r="A82" s="1" t="s">
        <v>35</v>
      </c>
    </row>
    <row r="83" ht="12.75">
      <c r="A83" s="1" t="s">
        <v>36</v>
      </c>
    </row>
    <row r="84" ht="12.75">
      <c r="A84" s="1" t="s">
        <v>37</v>
      </c>
    </row>
  </sheetData>
  <sheetProtection selectLockedCells="1"/>
  <mergeCells count="14">
    <mergeCell ref="N19:O19"/>
    <mergeCell ref="D20:D21"/>
    <mergeCell ref="N20:N21"/>
    <mergeCell ref="O20:O21"/>
    <mergeCell ref="A3:K3"/>
    <mergeCell ref="B60:D60"/>
    <mergeCell ref="B66:D66"/>
    <mergeCell ref="B61:D61"/>
    <mergeCell ref="B67:D67"/>
    <mergeCell ref="B10:O10"/>
    <mergeCell ref="B11:O11"/>
    <mergeCell ref="D14:O14"/>
    <mergeCell ref="F19:H19"/>
    <mergeCell ref="J19:L19"/>
  </mergeCells>
  <dataValidations count="2">
    <dataValidation type="list" allowBlank="1" showInputMessage="1" showErrorMessage="1" prompt="Select Charge Unit - monthly, per kWh, per kW" sqref="D46:D47 D62 D68 D39:D44 D22:D37 D49:D56">
      <formula1>"Monthly, per kWh, per kW"</formula1>
    </dataValidation>
    <dataValidation type="list" allowBlank="1" showInputMessage="1" showErrorMessage="1" sqref="E46:E47 E62 E68 E39:E44 E22:E37 E49:E56">
      <formula1>'App.2-W_Bill Impacts -Embedded'!#REF!</formula1>
    </dataValidation>
  </dataValidations>
  <printOptions/>
  <pageMargins left="0.75" right="0.75" top="1" bottom="1" header="0.5" footer="0.5"/>
  <pageSetup fitToHeight="1" fitToWidth="1" horizontalDpi="600" verticalDpi="600" orientation="portrait" scale="62" r:id="rId3"/>
  <headerFooter alignWithMargins="0">
    <oddFooter>&amp;C9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ArmstrBi</dc:creator>
  <cp:keywords/>
  <dc:description/>
  <cp:lastModifiedBy>Phillip Chisulo</cp:lastModifiedBy>
  <cp:lastPrinted>2014-02-05T16:02:13Z</cp:lastPrinted>
  <dcterms:created xsi:type="dcterms:W3CDTF">2009-03-26T15:32:04Z</dcterms:created>
  <dcterms:modified xsi:type="dcterms:W3CDTF">2014-02-12T20:11:15Z</dcterms:modified>
  <cp:category/>
  <cp:version/>
  <cp:contentType/>
  <cp:contentStatus/>
</cp:coreProperties>
</file>