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3256" windowHeight="13176" activeTab="0"/>
  </bookViews>
  <sheets>
    <sheet name="RES-New" sheetId="1" r:id="rId1"/>
    <sheet name="RES- Tay" sheetId="2" r:id="rId2"/>
    <sheet name="GS&lt;50 New" sheetId="3" r:id="rId3"/>
    <sheet name="GS&lt;50 Tay" sheetId="4" r:id="rId4"/>
    <sheet name="USL new" sheetId="5" r:id="rId5"/>
    <sheet name="USL Tay" sheetId="6" r:id="rId6"/>
    <sheet name="GT 50 new" sheetId="7" r:id="rId7"/>
    <sheet name="GT50 Tay" sheetId="8" r:id="rId8"/>
    <sheet name="Int" sheetId="9" r:id="rId9"/>
    <sheet name="Sen-New" sheetId="10" r:id="rId10"/>
    <sheet name="Sen-Tay" sheetId="11" r:id="rId11"/>
    <sheet name="ST-New" sheetId="12" r:id="rId12"/>
    <sheet name="ST-Tay" sheetId="13" r:id="rId13"/>
  </sheets>
  <definedNames>
    <definedName name="_xlnm.Print_Area" localSheetId="2">'GS&lt;50 New'!$A$1:$N$42</definedName>
    <definedName name="_xlnm.Print_Area" localSheetId="3">'GS&lt;50 Tay'!$A$1:$N$42</definedName>
    <definedName name="_xlnm.Print_Area" localSheetId="6">'GT 50 new'!$A$1:$N$42</definedName>
    <definedName name="_xlnm.Print_Area" localSheetId="7">'GT50 Tay'!$A$1:$N$42</definedName>
    <definedName name="_xlnm.Print_Area" localSheetId="8">'Int'!$A$1:$N$42</definedName>
    <definedName name="_xlnm.Print_Area" localSheetId="1">'RES- Tay'!$A$1:$N$43</definedName>
    <definedName name="_xlnm.Print_Area" localSheetId="0">'RES-New'!$A$1:$N$42</definedName>
    <definedName name="_xlnm.Print_Area" localSheetId="9">'Sen-New'!$A$1:$N$42</definedName>
    <definedName name="_xlnm.Print_Area" localSheetId="10">'Sen-Tay'!$A$1:$N$42</definedName>
    <definedName name="_xlnm.Print_Area" localSheetId="11">'ST-New'!$A$1:$N$41</definedName>
    <definedName name="_xlnm.Print_Area" localSheetId="12">'ST-Tay'!$A$1:$N$41</definedName>
    <definedName name="_xlnm.Print_Area" localSheetId="4">'USL new'!$A$1:$N$42</definedName>
    <definedName name="_xlnm.Print_Area" localSheetId="5">'USL Tay'!$A$1:$N$43</definedName>
  </definedNames>
  <calcPr fullCalcOnLoad="1"/>
</workbook>
</file>

<file path=xl/sharedStrings.xml><?xml version="1.0" encoding="utf-8"?>
<sst xmlns="http://schemas.openxmlformats.org/spreadsheetml/2006/main" count="694" uniqueCount="61">
  <si>
    <t>Rate Class</t>
  </si>
  <si>
    <t>Loss Factor</t>
  </si>
  <si>
    <t>Consumption</t>
  </si>
  <si>
    <t xml:space="preserve"> kWh</t>
  </si>
  <si>
    <t>If Billed on a kW basis:</t>
  </si>
  <si>
    <t>Demand</t>
  </si>
  <si>
    <t>kW</t>
  </si>
  <si>
    <t>Load Factor</t>
  </si>
  <si>
    <t/>
  </si>
  <si>
    <t>Current Board-Approved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</si>
  <si>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</si>
  <si>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</si>
  <si>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</si>
  <si>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</si>
  <si>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</si>
  <si>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</si>
  <si>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</si>
  <si>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</si>
  <si>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</si>
  <si>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</si>
  <si>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</si>
  <si>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</si>
  <si>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</si>
  <si>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</si>
  <si>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</si>
  <si>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Low Voltage Service Charge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</si>
  <si>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</si>
  <si>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</si>
  <si>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</si>
  <si>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</si>
  <si>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</si>
  <si>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</si>
  <si>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</si>
  <si>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</si>
  <si>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</si>
  <si>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</si>
  <si>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</si>
  <si>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</si>
  <si>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</si>
  <si>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</si>
  <si>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</si>
  <si>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</si>
  <si>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</si>
  <si>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Note:  For distributors who have a majority of customers on Tiered pricing, please provide a separate bill impact for such customers.</t>
  </si>
  <si>
    <t>GENERAL SERVICE 50 TO 4,999 KW - INTERVAL METERED</t>
  </si>
  <si>
    <t xml:space="preserve"> </t>
  </si>
  <si>
    <t>RESIDENTIAL- Newmarket Service Area RPP TOU)</t>
  </si>
  <si>
    <t>RESIDENTIAL- Tay  Service Area RPP TOU</t>
  </si>
  <si>
    <t>GENERAL SERVICE LESS THAN 50 KW Newmarket (RPP TOU)</t>
  </si>
  <si>
    <t>GENERAL SERVICE LESS THAN 50 KW Tay (RPP TOU)</t>
  </si>
  <si>
    <t>UNMETERED SCATTERED LOAD Newmarket</t>
  </si>
  <si>
    <t>UNMETERED SCATTERED LOAD Tay</t>
  </si>
  <si>
    <t>NA</t>
  </si>
  <si>
    <t xml:space="preserve">STREET LIGHTING Non RPP Tay </t>
  </si>
  <si>
    <t>STREET LIGHTING Non RPP Newmarket</t>
  </si>
  <si>
    <t>SENTINEL LIGHTING Tay</t>
  </si>
  <si>
    <t>SENTINEL LIGHTING Newmarket</t>
  </si>
  <si>
    <t>GENERAL SERVICE 50 TO 4,999 KW  Tay</t>
  </si>
  <si>
    <t>GENERAL SERVICE 50 TO 4,999 KW Newmarket</t>
  </si>
  <si>
    <r>
      <t xml:space="preserve">  Ontario Clean Energy Benefit </t>
    </r>
    <r>
      <rPr>
        <b/>
        <i/>
        <vertAlign val="superscript"/>
        <sz val="10"/>
        <rFont val="Arial"/>
        <family val="2"/>
      </rPr>
      <t>1</t>
    </r>
  </si>
  <si>
    <t xml:space="preserve">  Ontario Clean Energy Benefit   NA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</si>
</sst>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800]dddd\,\ mmmm\ dd\,\ yyyy"/>
    <numFmt numFmtId="174" formatCode="_(* #,##0.0_);_(* \(#,##0.0\);_(* &quot;-&quot;??_);_(@_)"/>
    <numFmt numFmtId="175" formatCode="#,##0.0"/>
    <numFmt numFmtId="176" formatCode="mm/dd/yyyy"/>
    <numFmt numFmtId="177" formatCode="0\-0"/>
    <numFmt numFmtId="178" formatCode="##\-#"/>
    <numFmt numFmtId="179" formatCode="_(* #,##0_);_(* \(#,##0\);_(* &quot;-&quot;??_);_(@_)"/>
    <numFmt numFmtId="180" formatCode="&quot;£ &quot;#,##0.00;[Red]\-&quot;£ &quot;#,##0.00"/>
    <numFmt numFmtId="181" formatCode="#,##0.0000;[Red]\(#,##0.0000\)"/>
    <numFmt numFmtId="182" formatCode="#,##0.00;[Red]\(#,##0.00\)"/>
    <numFmt numFmtId="183" formatCode="_(&quot;$&quot;* #,##0_);_(&quot;$&quot;* \(#,##0\);_(&quot;$&quot;* &quot;-&quot;??_);_(@_)"/>
    <numFmt numFmtId="184" formatCode="0.0%"/>
    <numFmt numFmtId="185" formatCode="#,##0;\-&quot;$&quot;#,##0"/>
    <numFmt numFmtId="186" formatCode="#,##0;[Red]\(#,##0\)"/>
    <numFmt numFmtId="187" formatCode="&quot;$&quot;#,##0;[Red]\(&quot;$&quot;#,##0\)"/>
    <numFmt numFmtId="188" formatCode="0.0000"/>
    <numFmt numFmtId="189" formatCode="[$-409]mmmm\ d\,\ yyyy;@"/>
    <numFmt numFmtId="190" formatCode="0.00;\(0.00\)"/>
    <numFmt numFmtId="191" formatCode="0.0000;\(0.0000\)"/>
    <numFmt numFmtId="192" formatCode="#,##0.0000"/>
    <numFmt numFmtId="193" formatCode="0.00000;\(0.00000\)"/>
    <numFmt numFmtId="194" formatCode="0.0%;\(0.0\)%"/>
    <numFmt numFmtId="195" formatCode="#,##0.00_ ;\-#,##0.00\ "/>
    <numFmt numFmtId="196" formatCode="0.00%;\(0.00\)%"/>
    <numFmt numFmtId="197" formatCode="#,##0.00_ ;\(#,##0.00\)"/>
    <numFmt numFmtId="198" formatCode="#,##0.00000"/>
    <numFmt numFmtId="199" formatCode="0%;\(0%\)"/>
    <numFmt numFmtId="200" formatCode="_-* #,##0_-;\-* #,##0_-;_-* &quot;-&quot;??_-;_-@_-"/>
    <numFmt numFmtId="201" formatCode="0.00%;[Red]\ \(0.00%\)"/>
    <numFmt numFmtId="202" formatCode="_ #,##0;[Red]\(#,##0\)"/>
    <numFmt numFmtId="203" formatCode="0.00%;[Red]\(0.00%\)"/>
    <numFmt numFmtId="204" formatCode="_-* #,##0.0_-;\-* #,##0.0_-;_-* &quot;-&quot;??_-;_-@_-"/>
    <numFmt numFmtId="205" formatCode="_-&quot;$&quot;* #,##0.0000_-;\-&quot;$&quot;* #,##0.0000_-;_-&quot;$&quot;* &quot;-&quot;??_-;_-@_-"/>
    <numFmt numFmtId="206" formatCode="_-* #,##0.0000_-;\-* #,##0.0000_-;_-* &quot;-&quot;??_-;_-@_-"/>
    <numFmt numFmtId="207" formatCode="#,##0.00000;[Red]\(#,##0.00000\)"/>
    <numFmt numFmtId="208" formatCode="#,##0.0000_ ;\-#,##0.0000\ "/>
    <numFmt numFmtId="209" formatCode="_(* #,##0.0000_);_(* \(#,##0.0000\);_(* &quot;-&quot;????_);_(@_)"/>
    <numFmt numFmtId="210" formatCode="0.00000"/>
    <numFmt numFmtId="211" formatCode="_-&quot;$&quot;* #,##0.000_-;\-&quot;$&quot;* #,##0.000_-;_-&quot;$&quot;* &quot;-&quot;??_-;_-@_-"/>
    <numFmt numFmtId="212" formatCode="0.000%"/>
    <numFmt numFmtId="213" formatCode="0.0000%"/>
    <numFmt numFmtId="214" formatCode="_-&quot;$&quot;* #,##0_-;\-&quot;$&quot;* #,##0_-;_-&quot;$&quot;* &quot;-&quot;??_-;_-@_-"/>
    <numFmt numFmtId="215" formatCode="_-&quot;$&quot;* #,##0.0_-;\-&quot;$&quot;* #,##0.0_-;_-&quot;$&quot;* &quot;-&quot;??_-;_-@_-"/>
    <numFmt numFmtId="216" formatCode="_(&quot;$&quot;* #,##0.0_);_(&quot;$&quot;* \(#,##0.0\);_(&quot;$&quot;* &quot;-&quot;_);_(@_)"/>
    <numFmt numFmtId="217" formatCode="_(&quot;$&quot;* #,##0.00_);_(&quot;$&quot;* \(#,##0.00\);_(&quot;$&quot;* &quot;-&quot;_);_(@_)"/>
    <numFmt numFmtId="218" formatCode="_(&quot;$&quot;* #,##0.000_);_(&quot;$&quot;* \(#,##0.000\);_(&quot;$&quot;* &quot;-&quot;_);_(@_)"/>
    <numFmt numFmtId="219" formatCode="_-* #,##0.0000_-;\-* #,##0.0000_-;_-* &quot;-&quot;??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vertAlign val="superscript"/>
      <sz val="10"/>
      <name val="Arial"/>
      <family val="2"/>
    </font>
    <font>
      <sz val="11"/>
      <color indexed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1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2" fillId="0" borderId="0">
      <alignment/>
      <protection/>
    </xf>
    <xf numFmtId="175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6" fontId="2" fillId="0" borderId="0">
      <alignment/>
      <protection/>
    </xf>
    <xf numFmtId="177" fontId="2" fillId="0" borderId="0">
      <alignment/>
      <protection/>
    </xf>
    <xf numFmtId="176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38" fontId="3" fillId="30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31" borderId="1" applyNumberFormat="0" applyAlignment="0" applyProtection="0"/>
    <xf numFmtId="10" fontId="3" fillId="32" borderId="6" applyNumberFormat="0" applyBorder="0" applyAlignment="0" applyProtection="0"/>
    <xf numFmtId="0" fontId="45" fillId="31" borderId="1" applyNumberFormat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178" fontId="2" fillId="0" borderId="0">
      <alignment/>
      <protection/>
    </xf>
    <xf numFmtId="179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18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4" borderId="8" applyNumberFormat="0" applyFont="0" applyAlignment="0" applyProtection="0"/>
    <xf numFmtId="0" fontId="1" fillId="34" borderId="8" applyNumberFormat="0" applyFont="0" applyAlignment="0" applyProtection="0"/>
    <xf numFmtId="0" fontId="48" fillId="27" borderId="9" applyNumberForma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8" fillId="0" borderId="0" xfId="140" applyFont="1" applyProtection="1">
      <alignment/>
      <protection/>
    </xf>
    <xf numFmtId="0" fontId="2" fillId="0" borderId="0" xfId="140" applyFont="1" applyProtection="1">
      <alignment/>
      <protection/>
    </xf>
    <xf numFmtId="0" fontId="2" fillId="35" borderId="11" xfId="140" applyFill="1" applyBorder="1" applyAlignment="1" applyProtection="1">
      <alignment vertical="top"/>
      <protection locked="0"/>
    </xf>
    <xf numFmtId="0" fontId="2" fillId="35" borderId="12" xfId="140" applyFill="1" applyBorder="1" applyAlignment="1" applyProtection="1">
      <alignment vertical="center"/>
      <protection locked="0"/>
    </xf>
    <xf numFmtId="205" fontId="2" fillId="35" borderId="12" xfId="96" applyNumberFormat="1" applyFill="1" applyBorder="1" applyAlignment="1" applyProtection="1">
      <alignment vertical="top"/>
      <protection locked="0"/>
    </xf>
    <xf numFmtId="0" fontId="2" fillId="35" borderId="11" xfId="140" applyFill="1" applyBorder="1" applyAlignment="1" applyProtection="1">
      <alignment vertical="center"/>
      <protection locked="0"/>
    </xf>
    <xf numFmtId="0" fontId="2" fillId="36" borderId="13" xfId="140" applyFill="1" applyBorder="1" applyAlignment="1" applyProtection="1">
      <alignment vertical="top"/>
      <protection locked="0"/>
    </xf>
    <xf numFmtId="0" fontId="2" fillId="36" borderId="14" xfId="140" applyFill="1" applyBorder="1" applyAlignment="1" applyProtection="1">
      <alignment vertical="top"/>
      <protection locked="0"/>
    </xf>
    <xf numFmtId="0" fontId="8" fillId="0" borderId="0" xfId="140" applyFont="1" applyAlignment="1" applyProtection="1">
      <alignment horizontal="right"/>
      <protection locked="0"/>
    </xf>
    <xf numFmtId="0" fontId="5" fillId="0" borderId="0" xfId="140" applyFont="1" applyAlignment="1" applyProtection="1">
      <alignment horizontal="center"/>
      <protection locked="0"/>
    </xf>
    <xf numFmtId="0" fontId="8" fillId="0" borderId="0" xfId="140" applyFont="1" applyAlignment="1" applyProtection="1">
      <alignment horizontal="center" vertical="center"/>
      <protection locked="0"/>
    </xf>
    <xf numFmtId="0" fontId="8" fillId="0" borderId="0" xfId="140" applyFont="1" applyProtection="1">
      <alignment/>
      <protection locked="0"/>
    </xf>
    <xf numFmtId="0" fontId="2" fillId="0" borderId="0" xfId="140" applyFill="1" applyBorder="1" applyAlignment="1" applyProtection="1">
      <alignment vertical="top"/>
      <protection locked="0"/>
    </xf>
    <xf numFmtId="0" fontId="2" fillId="0" borderId="14" xfId="140" applyFill="1" applyBorder="1" applyAlignment="1" applyProtection="1">
      <alignment vertical="top"/>
      <protection locked="0"/>
    </xf>
    <xf numFmtId="0" fontId="2" fillId="0" borderId="0" xfId="140" applyAlignment="1" applyProtection="1">
      <alignment vertical="top"/>
      <protection locked="0"/>
    </xf>
    <xf numFmtId="0" fontId="2" fillId="0" borderId="0" xfId="140" applyFill="1" applyAlignment="1" applyProtection="1">
      <alignment vertical="top"/>
      <protection locked="0"/>
    </xf>
    <xf numFmtId="0" fontId="2" fillId="36" borderId="13" xfId="140" applyFill="1" applyBorder="1" applyProtection="1">
      <alignment/>
      <protection locked="0"/>
    </xf>
    <xf numFmtId="0" fontId="2" fillId="0" borderId="0" xfId="140" applyFill="1" applyAlignment="1" applyProtection="1">
      <alignment vertical="center"/>
      <protection locked="0"/>
    </xf>
    <xf numFmtId="10" fontId="2" fillId="35" borderId="15" xfId="152" applyNumberFormat="1" applyFill="1" applyBorder="1" applyAlignment="1" applyProtection="1">
      <alignment vertical="center"/>
      <protection locked="0"/>
    </xf>
    <xf numFmtId="0" fontId="2" fillId="36" borderId="0" xfId="140" applyFill="1" applyAlignment="1" applyProtection="1">
      <alignment vertical="top"/>
      <protection locked="0"/>
    </xf>
    <xf numFmtId="44" fontId="2" fillId="35" borderId="16" xfId="96" applyFill="1" applyBorder="1" applyAlignment="1" applyProtection="1">
      <alignment vertical="center"/>
      <protection locked="0"/>
    </xf>
    <xf numFmtId="44" fontId="2" fillId="35" borderId="17" xfId="96" applyFill="1" applyBorder="1" applyAlignment="1" applyProtection="1">
      <alignment vertical="center"/>
      <protection locked="0"/>
    </xf>
    <xf numFmtId="44" fontId="2" fillId="35" borderId="12" xfId="140" applyNumberFormat="1" applyFill="1" applyBorder="1" applyAlignment="1" applyProtection="1">
      <alignment vertical="center"/>
      <protection locked="0"/>
    </xf>
    <xf numFmtId="0" fontId="13" fillId="0" borderId="0" xfId="140" applyFont="1" applyFill="1" applyAlignment="1" applyProtection="1">
      <alignment horizontal="right"/>
      <protection locked="0"/>
    </xf>
    <xf numFmtId="0" fontId="8" fillId="0" borderId="14" xfId="140" applyFont="1" applyBorder="1" applyAlignment="1" applyProtection="1">
      <alignment horizontal="right"/>
      <protection locked="0"/>
    </xf>
    <xf numFmtId="0" fontId="2" fillId="0" borderId="14" xfId="140" applyBorder="1" applyProtection="1">
      <alignment/>
      <protection locked="0"/>
    </xf>
    <xf numFmtId="0" fontId="8" fillId="0" borderId="14" xfId="140" applyFont="1" applyBorder="1" applyAlignment="1" applyProtection="1">
      <alignment horizontal="center" vertical="center"/>
      <protection locked="0"/>
    </xf>
    <xf numFmtId="0" fontId="8" fillId="0" borderId="14" xfId="140" applyFont="1" applyBorder="1" applyProtection="1">
      <alignment/>
      <protection locked="0"/>
    </xf>
    <xf numFmtId="0" fontId="8" fillId="0" borderId="14" xfId="140" applyFont="1" applyFill="1" applyBorder="1" applyProtection="1">
      <alignment/>
      <protection/>
    </xf>
    <xf numFmtId="9" fontId="8" fillId="0" borderId="14" xfId="150" applyFont="1" applyFill="1" applyBorder="1" applyAlignment="1" applyProtection="1">
      <alignment/>
      <protection/>
    </xf>
    <xf numFmtId="200" fontId="8" fillId="37" borderId="0" xfId="87" applyNumberFormat="1" applyFont="1" applyFill="1" applyBorder="1" applyAlignment="1" applyProtection="1">
      <alignment/>
      <protection locked="0"/>
    </xf>
    <xf numFmtId="205" fontId="4" fillId="36" borderId="18" xfId="96" applyNumberFormat="1" applyFont="1" applyFill="1" applyBorder="1" applyAlignment="1" applyProtection="1">
      <alignment horizontal="right" vertical="center"/>
      <protection locked="0"/>
    </xf>
    <xf numFmtId="0" fontId="7" fillId="0" borderId="19" xfId="140" applyFont="1" applyFill="1" applyBorder="1" applyAlignment="1" applyProtection="1">
      <alignment horizontal="right" vertical="center"/>
      <protection/>
    </xf>
    <xf numFmtId="0" fontId="7" fillId="0" borderId="0" xfId="140" applyFont="1" applyBorder="1" applyAlignment="1" applyProtection="1">
      <alignment horizontal="right" vertical="center"/>
      <protection locked="0"/>
    </xf>
    <xf numFmtId="0" fontId="7" fillId="0" borderId="20" xfId="140" applyFont="1" applyFill="1" applyBorder="1" applyAlignment="1" applyProtection="1">
      <alignment horizontal="right" vertical="center"/>
      <protection locked="0"/>
    </xf>
    <xf numFmtId="200" fontId="7" fillId="0" borderId="19" xfId="140" applyNumberFormat="1" applyFont="1" applyFill="1" applyBorder="1" applyAlignment="1" applyProtection="1">
      <alignment horizontal="right" vertical="center"/>
      <protection locked="0"/>
    </xf>
    <xf numFmtId="200" fontId="7" fillId="0" borderId="20" xfId="140" applyNumberFormat="1" applyFont="1" applyFill="1" applyBorder="1" applyAlignment="1" applyProtection="1">
      <alignment horizontal="right" vertical="center"/>
      <protection locked="0"/>
    </xf>
    <xf numFmtId="200" fontId="7" fillId="0" borderId="18" xfId="140" applyNumberFormat="1" applyFont="1" applyFill="1" applyBorder="1" applyAlignment="1" applyProtection="1">
      <alignment horizontal="right" vertical="center"/>
      <protection locked="0"/>
    </xf>
    <xf numFmtId="0" fontId="7" fillId="0" borderId="14" xfId="140" applyFont="1" applyBorder="1" applyAlignment="1" applyProtection="1">
      <alignment horizontal="right" vertical="center"/>
      <protection locked="0"/>
    </xf>
    <xf numFmtId="200" fontId="7" fillId="0" borderId="21" xfId="140" applyNumberFormat="1" applyFont="1" applyFill="1" applyBorder="1" applyAlignment="1" applyProtection="1">
      <alignment horizontal="right" vertical="center"/>
      <protection locked="0"/>
    </xf>
    <xf numFmtId="0" fontId="7" fillId="36" borderId="18" xfId="140" applyFont="1" applyFill="1" applyBorder="1" applyAlignment="1" applyProtection="1">
      <alignment horizontal="right" vertical="center"/>
      <protection locked="0"/>
    </xf>
    <xf numFmtId="0" fontId="7" fillId="38" borderId="0" xfId="140" applyFont="1" applyFill="1" applyAlignment="1" applyProtection="1">
      <alignment horizontal="right" vertical="center"/>
      <protection locked="0"/>
    </xf>
    <xf numFmtId="0" fontId="7" fillId="36" borderId="21" xfId="140" applyFont="1" applyFill="1" applyBorder="1" applyAlignment="1" applyProtection="1">
      <alignment horizontal="right" vertical="center"/>
      <protection locked="0"/>
    </xf>
    <xf numFmtId="0" fontId="7" fillId="36" borderId="0" xfId="140" applyFont="1" applyFill="1" applyAlignment="1" applyProtection="1">
      <alignment horizontal="right" vertical="center"/>
      <protection locked="0"/>
    </xf>
    <xf numFmtId="200" fontId="7" fillId="0" borderId="19" xfId="87" applyNumberFormat="1" applyFont="1" applyFill="1" applyBorder="1" applyAlignment="1" applyProtection="1">
      <alignment horizontal="right" vertical="center"/>
      <protection locked="0"/>
    </xf>
    <xf numFmtId="0" fontId="7" fillId="0" borderId="0" xfId="140" applyFont="1" applyAlignment="1" applyProtection="1">
      <alignment horizontal="right" vertical="center"/>
      <protection locked="0"/>
    </xf>
    <xf numFmtId="0" fontId="7" fillId="36" borderId="6" xfId="140" applyFont="1" applyFill="1" applyBorder="1" applyAlignment="1" applyProtection="1">
      <alignment horizontal="right" vertical="center"/>
      <protection locked="0"/>
    </xf>
    <xf numFmtId="0" fontId="7" fillId="36" borderId="22" xfId="140" applyFont="1" applyFill="1" applyBorder="1" applyAlignment="1" applyProtection="1">
      <alignment horizontal="right" vertical="center"/>
      <protection locked="0"/>
    </xf>
    <xf numFmtId="200" fontId="7" fillId="38" borderId="19" xfId="87" applyNumberFormat="1" applyFont="1" applyFill="1" applyBorder="1" applyAlignment="1" applyProtection="1">
      <alignment horizontal="right" vertical="center"/>
      <protection locked="0"/>
    </xf>
    <xf numFmtId="200" fontId="7" fillId="38" borderId="20" xfId="87" applyNumberFormat="1" applyFont="1" applyFill="1" applyBorder="1" applyAlignment="1" applyProtection="1">
      <alignment horizontal="right" vertical="center"/>
      <protection locked="0"/>
    </xf>
    <xf numFmtId="0" fontId="6" fillId="36" borderId="6" xfId="140" applyFont="1" applyFill="1" applyBorder="1" applyAlignment="1" applyProtection="1">
      <alignment horizontal="right" vertical="center"/>
      <protection locked="0"/>
    </xf>
    <xf numFmtId="0" fontId="6" fillId="36" borderId="22" xfId="140" applyFont="1" applyFill="1" applyBorder="1" applyAlignment="1" applyProtection="1">
      <alignment horizontal="right" vertical="center"/>
      <protection locked="0"/>
    </xf>
    <xf numFmtId="0" fontId="6" fillId="36" borderId="0" xfId="140" applyFont="1" applyFill="1" applyAlignment="1" applyProtection="1">
      <alignment horizontal="right" vertical="center"/>
      <protection locked="0"/>
    </xf>
    <xf numFmtId="205" fontId="7" fillId="0" borderId="19" xfId="96" applyNumberFormat="1" applyFont="1" applyFill="1" applyBorder="1" applyAlignment="1" applyProtection="1">
      <alignment horizontal="right" vertical="center"/>
      <protection locked="0"/>
    </xf>
    <xf numFmtId="205" fontId="7" fillId="35" borderId="17" xfId="96" applyNumberFormat="1" applyFont="1" applyFill="1" applyBorder="1" applyAlignment="1" applyProtection="1">
      <alignment horizontal="right" vertical="center"/>
      <protection locked="0"/>
    </xf>
    <xf numFmtId="0" fontId="7" fillId="35" borderId="12" xfId="140" applyFont="1" applyFill="1" applyBorder="1" applyAlignment="1" applyProtection="1">
      <alignment horizontal="right" vertical="center"/>
      <protection locked="0"/>
    </xf>
    <xf numFmtId="0" fontId="7" fillId="35" borderId="11" xfId="140" applyFont="1" applyFill="1" applyBorder="1" applyAlignment="1" applyProtection="1">
      <alignment horizontal="right" vertical="center"/>
      <protection locked="0"/>
    </xf>
    <xf numFmtId="0" fontId="7" fillId="35" borderId="17" xfId="140" applyFont="1" applyFill="1" applyBorder="1" applyAlignment="1" applyProtection="1">
      <alignment horizontal="right" vertical="center"/>
      <protection locked="0"/>
    </xf>
    <xf numFmtId="0" fontId="6" fillId="0" borderId="0" xfId="140" applyFont="1" applyFill="1" applyBorder="1" applyAlignment="1" applyProtection="1">
      <alignment horizontal="right" vertical="center"/>
      <protection locked="0"/>
    </xf>
    <xf numFmtId="0" fontId="7" fillId="0" borderId="0" xfId="140" applyFont="1" applyFill="1" applyBorder="1" applyAlignment="1" applyProtection="1">
      <alignment horizontal="right" vertical="center"/>
      <protection locked="0"/>
    </xf>
    <xf numFmtId="0" fontId="6" fillId="36" borderId="14" xfId="140" applyFont="1" applyFill="1" applyBorder="1" applyAlignment="1" applyProtection="1">
      <alignment horizontal="right" vertical="center"/>
      <protection locked="0"/>
    </xf>
    <xf numFmtId="206" fontId="8" fillId="38" borderId="0" xfId="87" applyNumberFormat="1" applyFont="1" applyFill="1" applyBorder="1" applyAlignment="1" applyProtection="1">
      <alignment/>
      <protection locked="0"/>
    </xf>
    <xf numFmtId="205" fontId="4" fillId="38" borderId="19" xfId="96" applyNumberFormat="1" applyFont="1" applyFill="1" applyBorder="1" applyAlignment="1" applyProtection="1">
      <alignment horizontal="right" vertical="center"/>
      <protection locked="0"/>
    </xf>
    <xf numFmtId="205" fontId="7" fillId="38" borderId="19" xfId="96" applyNumberFormat="1" applyFont="1" applyFill="1" applyBorder="1" applyAlignment="1" applyProtection="1">
      <alignment horizontal="right" vertical="center"/>
      <protection locked="0"/>
    </xf>
    <xf numFmtId="0" fontId="2" fillId="0" borderId="0" xfId="140" applyFont="1" applyAlignment="1" applyProtection="1">
      <alignment horizontal="right"/>
      <protection/>
    </xf>
    <xf numFmtId="0" fontId="2" fillId="0" borderId="0" xfId="140" applyProtection="1">
      <alignment/>
      <protection/>
    </xf>
    <xf numFmtId="0" fontId="5" fillId="0" borderId="0" xfId="140" applyFont="1" applyAlignment="1" applyProtection="1">
      <alignment horizontal="center"/>
      <protection/>
    </xf>
    <xf numFmtId="0" fontId="8" fillId="0" borderId="0" xfId="140" applyFont="1" applyAlignment="1" applyProtection="1">
      <alignment horizontal="right"/>
      <protection/>
    </xf>
    <xf numFmtId="0" fontId="8" fillId="0" borderId="0" xfId="140" applyFont="1" applyAlignment="1" applyProtection="1">
      <alignment horizontal="center" vertical="center"/>
      <protection/>
    </xf>
    <xf numFmtId="0" fontId="8" fillId="0" borderId="0" xfId="140" applyFont="1" applyAlignment="1" applyProtection="1">
      <alignment/>
      <protection/>
    </xf>
    <xf numFmtId="0" fontId="8" fillId="0" borderId="0" xfId="140" applyFont="1" applyAlignment="1" applyProtection="1">
      <alignment horizontal="center"/>
      <protection/>
    </xf>
    <xf numFmtId="0" fontId="8" fillId="0" borderId="23" xfId="140" applyFont="1" applyBorder="1" applyAlignment="1" applyProtection="1">
      <alignment horizontal="center"/>
      <protection/>
    </xf>
    <xf numFmtId="0" fontId="8" fillId="0" borderId="20" xfId="140" applyFont="1" applyBorder="1" applyAlignment="1" applyProtection="1">
      <alignment horizontal="center"/>
      <protection/>
    </xf>
    <xf numFmtId="0" fontId="8" fillId="0" borderId="24" xfId="140" applyFont="1" applyBorder="1" applyAlignment="1" applyProtection="1">
      <alignment horizontal="center"/>
      <protection/>
    </xf>
    <xf numFmtId="0" fontId="8" fillId="0" borderId="18" xfId="140" applyFont="1" applyBorder="1" applyAlignment="1" applyProtection="1" quotePrefix="1">
      <alignment horizontal="center"/>
      <protection/>
    </xf>
    <xf numFmtId="0" fontId="8" fillId="0" borderId="21" xfId="140" applyFont="1" applyBorder="1" applyAlignment="1" applyProtection="1" quotePrefix="1">
      <alignment horizontal="center"/>
      <protection/>
    </xf>
    <xf numFmtId="0" fontId="2" fillId="0" borderId="0" xfId="140" applyBorder="1" applyAlignment="1" applyProtection="1">
      <alignment vertical="top"/>
      <protection/>
    </xf>
    <xf numFmtId="0" fontId="2" fillId="0" borderId="0" xfId="140" applyFill="1" applyBorder="1" applyAlignment="1" applyProtection="1">
      <alignment vertical="top"/>
      <protection/>
    </xf>
    <xf numFmtId="0" fontId="2" fillId="0" borderId="14" xfId="140" applyBorder="1" applyAlignment="1" applyProtection="1">
      <alignment vertical="top"/>
      <protection/>
    </xf>
    <xf numFmtId="0" fontId="2" fillId="0" borderId="14" xfId="140" applyFill="1" applyBorder="1" applyAlignment="1" applyProtection="1">
      <alignment vertical="top"/>
      <protection/>
    </xf>
    <xf numFmtId="0" fontId="8" fillId="36" borderId="25" xfId="140" applyFont="1" applyFill="1" applyBorder="1" applyAlignment="1" applyProtection="1">
      <alignment vertical="top"/>
      <protection/>
    </xf>
    <xf numFmtId="0" fontId="2" fillId="36" borderId="14" xfId="140" applyFill="1" applyBorder="1" applyAlignment="1" applyProtection="1">
      <alignment vertical="top"/>
      <protection/>
    </xf>
    <xf numFmtId="0" fontId="2" fillId="0" borderId="0" xfId="140" applyFont="1" applyFill="1" applyAlignment="1" applyProtection="1">
      <alignment vertical="top" wrapText="1"/>
      <protection/>
    </xf>
    <xf numFmtId="0" fontId="2" fillId="0" borderId="0" xfId="140" applyAlignment="1" applyProtection="1">
      <alignment vertical="top"/>
      <protection/>
    </xf>
    <xf numFmtId="0" fontId="2" fillId="0" borderId="0" xfId="140" applyFont="1" applyAlignment="1" applyProtection="1">
      <alignment vertical="top"/>
      <protection/>
    </xf>
    <xf numFmtId="0" fontId="8" fillId="36" borderId="26" xfId="140" applyFont="1" applyFill="1" applyBorder="1" applyAlignment="1" applyProtection="1">
      <alignment vertical="top" wrapText="1"/>
      <protection/>
    </xf>
    <xf numFmtId="0" fontId="2" fillId="36" borderId="13" xfId="140" applyFill="1" applyBorder="1" applyProtection="1">
      <alignment/>
      <protection/>
    </xf>
    <xf numFmtId="0" fontId="2" fillId="36" borderId="13" xfId="140" applyFill="1" applyBorder="1" applyAlignment="1" applyProtection="1">
      <alignment vertical="top"/>
      <protection/>
    </xf>
    <xf numFmtId="0" fontId="2" fillId="0" borderId="0" xfId="140" applyAlignment="1" applyProtection="1">
      <alignment vertical="top" wrapText="1"/>
      <protection/>
    </xf>
    <xf numFmtId="0" fontId="2" fillId="35" borderId="27" xfId="140" applyFont="1" applyFill="1" applyBorder="1" applyProtection="1">
      <alignment/>
      <protection/>
    </xf>
    <xf numFmtId="0" fontId="2" fillId="35" borderId="11" xfId="140" applyFill="1" applyBorder="1" applyAlignment="1" applyProtection="1">
      <alignment vertical="top"/>
      <protection/>
    </xf>
    <xf numFmtId="0" fontId="8" fillId="0" borderId="0" xfId="140" applyFont="1" applyFill="1" applyAlignment="1" applyProtection="1">
      <alignment vertical="top"/>
      <protection/>
    </xf>
    <xf numFmtId="0" fontId="2" fillId="0" borderId="0" xfId="140" applyFont="1" applyFill="1" applyAlignment="1" applyProtection="1">
      <alignment horizontal="left" vertical="top" indent="1"/>
      <protection/>
    </xf>
    <xf numFmtId="0" fontId="8" fillId="0" borderId="0" xfId="140" applyFont="1" applyAlignment="1" applyProtection="1">
      <alignment horizontal="left" vertical="top" wrapText="1" indent="1"/>
      <protection/>
    </xf>
    <xf numFmtId="44" fontId="4" fillId="0" borderId="20" xfId="96" applyFont="1" applyBorder="1" applyAlignment="1" applyProtection="1">
      <alignment horizontal="right" vertical="center"/>
      <protection/>
    </xf>
    <xf numFmtId="44" fontId="4" fillId="0" borderId="21" xfId="96" applyFont="1" applyBorder="1" applyAlignment="1" applyProtection="1">
      <alignment horizontal="right" vertical="center"/>
      <protection/>
    </xf>
    <xf numFmtId="44" fontId="4" fillId="36" borderId="21" xfId="96" applyFont="1" applyFill="1" applyBorder="1" applyAlignment="1" applyProtection="1">
      <alignment horizontal="right" vertical="center"/>
      <protection/>
    </xf>
    <xf numFmtId="44" fontId="6" fillId="36" borderId="22" xfId="140" applyNumberFormat="1" applyFont="1" applyFill="1" applyBorder="1" applyAlignment="1" applyProtection="1">
      <alignment horizontal="right" vertical="center"/>
      <protection/>
    </xf>
    <xf numFmtId="44" fontId="7" fillId="0" borderId="20" xfId="96" applyFont="1" applyBorder="1" applyAlignment="1" applyProtection="1">
      <alignment horizontal="right" vertical="center"/>
      <protection/>
    </xf>
    <xf numFmtId="44" fontId="7" fillId="35" borderId="11" xfId="96" applyFont="1" applyFill="1" applyBorder="1" applyAlignment="1" applyProtection="1">
      <alignment horizontal="right" vertical="center"/>
      <protection/>
    </xf>
    <xf numFmtId="44" fontId="6" fillId="0" borderId="28" xfId="140" applyNumberFormat="1" applyFont="1" applyFill="1" applyBorder="1" applyAlignment="1" applyProtection="1">
      <alignment horizontal="right" vertical="center"/>
      <protection/>
    </xf>
    <xf numFmtId="44" fontId="7" fillId="0" borderId="28" xfId="140" applyNumberFormat="1" applyFont="1" applyFill="1" applyBorder="1" applyAlignment="1" applyProtection="1">
      <alignment horizontal="right" vertical="center"/>
      <protection/>
    </xf>
    <xf numFmtId="44" fontId="15" fillId="0" borderId="28" xfId="140" applyNumberFormat="1" applyFont="1" applyFill="1" applyBorder="1" applyAlignment="1" applyProtection="1">
      <alignment horizontal="right" vertical="center"/>
      <protection/>
    </xf>
    <xf numFmtId="44" fontId="6" fillId="36" borderId="25" xfId="140" applyNumberFormat="1" applyFont="1" applyFill="1" applyBorder="1" applyAlignment="1" applyProtection="1">
      <alignment horizontal="right" vertical="center"/>
      <protection/>
    </xf>
    <xf numFmtId="44" fontId="6" fillId="0" borderId="29" xfId="140" applyNumberFormat="1" applyFont="1" applyFill="1" applyBorder="1" applyAlignment="1" applyProtection="1">
      <alignment horizontal="right" vertical="center"/>
      <protection/>
    </xf>
    <xf numFmtId="44" fontId="7" fillId="0" borderId="20" xfId="140" applyNumberFormat="1" applyFont="1" applyFill="1" applyBorder="1" applyAlignment="1" applyProtection="1">
      <alignment horizontal="right" vertical="center"/>
      <protection/>
    </xf>
    <xf numFmtId="44" fontId="15" fillId="0" borderId="20" xfId="140" applyNumberFormat="1" applyFont="1" applyFill="1" applyBorder="1" applyAlignment="1" applyProtection="1">
      <alignment horizontal="right" vertical="center"/>
      <protection/>
    </xf>
    <xf numFmtId="44" fontId="6" fillId="36" borderId="21" xfId="140" applyNumberFormat="1" applyFont="1" applyFill="1" applyBorder="1" applyAlignment="1" applyProtection="1">
      <alignment horizontal="right" vertical="center"/>
      <protection/>
    </xf>
    <xf numFmtId="44" fontId="7" fillId="0" borderId="19" xfId="140" applyNumberFormat="1" applyFont="1" applyBorder="1" applyAlignment="1" applyProtection="1">
      <alignment horizontal="right" vertical="center"/>
      <protection/>
    </xf>
    <xf numFmtId="10" fontId="4" fillId="0" borderId="20" xfId="152" applyNumberFormat="1" applyFont="1" applyBorder="1" applyAlignment="1" applyProtection="1">
      <alignment horizontal="right" vertical="center"/>
      <protection/>
    </xf>
    <xf numFmtId="44" fontId="7" fillId="0" borderId="18" xfId="140" applyNumberFormat="1" applyFont="1" applyBorder="1" applyAlignment="1" applyProtection="1">
      <alignment horizontal="right" vertical="center"/>
      <protection/>
    </xf>
    <xf numFmtId="44" fontId="6" fillId="36" borderId="18" xfId="140" applyNumberFormat="1" applyFont="1" applyFill="1" applyBorder="1" applyAlignment="1" applyProtection="1">
      <alignment horizontal="right" vertical="center"/>
      <protection/>
    </xf>
    <xf numFmtId="10" fontId="6" fillId="36" borderId="21" xfId="152" applyNumberFormat="1" applyFont="1" applyFill="1" applyBorder="1" applyAlignment="1" applyProtection="1">
      <alignment horizontal="right" vertical="center"/>
      <protection/>
    </xf>
    <xf numFmtId="44" fontId="6" fillId="36" borderId="6" xfId="140" applyNumberFormat="1" applyFont="1" applyFill="1" applyBorder="1" applyAlignment="1" applyProtection="1">
      <alignment horizontal="right" vertical="center"/>
      <protection/>
    </xf>
    <xf numFmtId="10" fontId="6" fillId="36" borderId="22" xfId="152" applyNumberFormat="1" applyFont="1" applyFill="1" applyBorder="1" applyAlignment="1" applyProtection="1">
      <alignment horizontal="right" vertical="center"/>
      <protection/>
    </xf>
    <xf numFmtId="10" fontId="7" fillId="0" borderId="20" xfId="152" applyNumberFormat="1" applyFont="1" applyBorder="1" applyAlignment="1" applyProtection="1">
      <alignment horizontal="right" vertical="center"/>
      <protection/>
    </xf>
    <xf numFmtId="44" fontId="7" fillId="35" borderId="17" xfId="140" applyNumberFormat="1" applyFont="1" applyFill="1" applyBorder="1" applyAlignment="1" applyProtection="1">
      <alignment horizontal="right" vertical="center"/>
      <protection/>
    </xf>
    <xf numFmtId="10" fontId="7" fillId="35" borderId="15" xfId="152" applyNumberFormat="1" applyFont="1" applyFill="1" applyBorder="1" applyAlignment="1" applyProtection="1">
      <alignment horizontal="right" vertical="center"/>
      <protection/>
    </xf>
    <xf numFmtId="44" fontId="6" fillId="0" borderId="19" xfId="140" applyNumberFormat="1" applyFont="1" applyFill="1" applyBorder="1" applyAlignment="1" applyProtection="1">
      <alignment horizontal="right" vertical="center"/>
      <protection/>
    </xf>
    <xf numFmtId="10" fontId="6" fillId="0" borderId="20" xfId="152" applyNumberFormat="1" applyFont="1" applyFill="1" applyBorder="1" applyAlignment="1" applyProtection="1">
      <alignment horizontal="right" vertical="center"/>
      <protection/>
    </xf>
    <xf numFmtId="44" fontId="7" fillId="0" borderId="19" xfId="140" applyNumberFormat="1" applyFont="1" applyFill="1" applyBorder="1" applyAlignment="1" applyProtection="1">
      <alignment horizontal="right" vertical="center"/>
      <protection/>
    </xf>
    <xf numFmtId="10" fontId="7" fillId="0" borderId="20" xfId="152" applyNumberFormat="1" applyFont="1" applyFill="1" applyBorder="1" applyAlignment="1" applyProtection="1">
      <alignment horizontal="right" vertical="center"/>
      <protection/>
    </xf>
    <xf numFmtId="44" fontId="15" fillId="0" borderId="19" xfId="140" applyNumberFormat="1" applyFont="1" applyFill="1" applyBorder="1" applyAlignment="1" applyProtection="1">
      <alignment horizontal="right" vertical="center"/>
      <protection/>
    </xf>
    <xf numFmtId="9" fontId="7" fillId="0" borderId="19" xfId="140" applyNumberFormat="1" applyFont="1" applyFill="1" applyBorder="1" applyAlignment="1" applyProtection="1">
      <alignment horizontal="right" vertical="center"/>
      <protection/>
    </xf>
    <xf numFmtId="9" fontId="7" fillId="0" borderId="0" xfId="140" applyNumberFormat="1" applyFont="1" applyFill="1" applyBorder="1" applyAlignment="1" applyProtection="1">
      <alignment horizontal="right" vertical="center"/>
      <protection/>
    </xf>
    <xf numFmtId="0" fontId="6" fillId="0" borderId="19" xfId="140" applyFont="1" applyFill="1" applyBorder="1" applyAlignment="1" applyProtection="1">
      <alignment horizontal="right" vertical="center"/>
      <protection/>
    </xf>
    <xf numFmtId="9" fontId="6" fillId="0" borderId="19" xfId="140" applyNumberFormat="1" applyFont="1" applyFill="1" applyBorder="1" applyAlignment="1" applyProtection="1">
      <alignment horizontal="right" vertical="center"/>
      <protection/>
    </xf>
    <xf numFmtId="0" fontId="7" fillId="0" borderId="0" xfId="140" applyFont="1" applyFill="1" applyBorder="1" applyAlignment="1" applyProtection="1">
      <alignment horizontal="right" vertical="center"/>
      <protection/>
    </xf>
    <xf numFmtId="0" fontId="7" fillId="36" borderId="18" xfId="140" applyFont="1" applyFill="1" applyBorder="1" applyAlignment="1" applyProtection="1">
      <alignment horizontal="right" vertical="center"/>
      <protection/>
    </xf>
    <xf numFmtId="0" fontId="7" fillId="36" borderId="14" xfId="140" applyFont="1" applyFill="1" applyBorder="1" applyAlignment="1" applyProtection="1">
      <alignment horizontal="right" vertical="center"/>
      <protection/>
    </xf>
    <xf numFmtId="0" fontId="6" fillId="36" borderId="18" xfId="140" applyFont="1" applyFill="1" applyBorder="1" applyAlignment="1" applyProtection="1">
      <alignment horizontal="right" vertical="center"/>
      <protection/>
    </xf>
    <xf numFmtId="44" fontId="4" fillId="38" borderId="19" xfId="94" applyFont="1" applyFill="1" applyBorder="1" applyAlignment="1" applyProtection="1">
      <alignment horizontal="right" vertical="center"/>
      <protection locked="0"/>
    </xf>
    <xf numFmtId="0" fontId="12" fillId="0" borderId="0" xfId="140" applyFont="1" applyAlignment="1" applyProtection="1">
      <alignment horizontal="left"/>
      <protection/>
    </xf>
    <xf numFmtId="44" fontId="4" fillId="38" borderId="19" xfId="96" applyNumberFormat="1" applyFont="1" applyFill="1" applyBorder="1" applyAlignment="1" applyProtection="1">
      <alignment horizontal="right" vertical="center"/>
      <protection locked="0"/>
    </xf>
    <xf numFmtId="44" fontId="4" fillId="0" borderId="20" xfId="96" applyNumberFormat="1" applyFont="1" applyBorder="1" applyAlignment="1" applyProtection="1">
      <alignment horizontal="right" vertical="center"/>
      <protection/>
    </xf>
    <xf numFmtId="208" fontId="4" fillId="38" borderId="18" xfId="96" applyNumberFormat="1" applyFont="1" applyFill="1" applyBorder="1" applyAlignment="1" applyProtection="1">
      <alignment horizontal="right" vertical="center"/>
      <protection locked="0"/>
    </xf>
    <xf numFmtId="208" fontId="4" fillId="38" borderId="19" xfId="96" applyNumberFormat="1" applyFont="1" applyFill="1" applyBorder="1" applyAlignment="1" applyProtection="1">
      <alignment horizontal="right" vertical="center"/>
      <protection locked="0"/>
    </xf>
    <xf numFmtId="0" fontId="7" fillId="0" borderId="19" xfId="140" applyFont="1" applyFill="1" applyBorder="1" applyAlignment="1" applyProtection="1">
      <alignment horizontal="right" vertical="center"/>
      <protection locked="0"/>
    </xf>
    <xf numFmtId="0" fontId="2" fillId="0" borderId="0" xfId="140" applyFill="1" applyProtection="1">
      <alignment/>
      <protection locked="0"/>
    </xf>
    <xf numFmtId="44" fontId="2" fillId="0" borderId="0" xfId="140" applyNumberFormat="1" applyProtection="1">
      <alignment/>
      <protection locked="0"/>
    </xf>
    <xf numFmtId="0" fontId="2" fillId="0" borderId="0" xfId="140" applyFill="1" applyProtection="1">
      <alignment/>
      <protection/>
    </xf>
    <xf numFmtId="0" fontId="2" fillId="0" borderId="0" xfId="140" applyFont="1" applyFill="1" applyProtection="1">
      <alignment/>
      <protection/>
    </xf>
    <xf numFmtId="200" fontId="8" fillId="0" borderId="0" xfId="87" applyNumberFormat="1" applyFont="1" applyFill="1" applyBorder="1" applyAlignment="1" applyProtection="1">
      <alignment/>
      <protection/>
    </xf>
    <xf numFmtId="0" fontId="8" fillId="37" borderId="14" xfId="140" applyFont="1" applyFill="1" applyBorder="1" applyProtection="1">
      <alignment/>
      <protection locked="0"/>
    </xf>
    <xf numFmtId="9" fontId="8" fillId="37" borderId="14" xfId="150" applyFont="1" applyFill="1" applyBorder="1" applyAlignment="1" applyProtection="1">
      <alignment/>
      <protection locked="0"/>
    </xf>
    <xf numFmtId="10" fontId="6" fillId="36" borderId="22" xfId="150" applyNumberFormat="1" applyFont="1" applyFill="1" applyBorder="1" applyAlignment="1" applyProtection="1">
      <alignment horizontal="right" vertical="center"/>
      <protection/>
    </xf>
    <xf numFmtId="188" fontId="2" fillId="0" borderId="0" xfId="140" applyNumberFormat="1" applyProtection="1">
      <alignment/>
      <protection/>
    </xf>
    <xf numFmtId="0" fontId="19" fillId="0" borderId="0" xfId="0" applyFont="1" applyAlignment="1">
      <alignment horizontal="left" vertical="top"/>
    </xf>
    <xf numFmtId="207" fontId="19" fillId="0" borderId="0" xfId="0" applyNumberFormat="1" applyFont="1" applyAlignment="1">
      <alignment horizontal="right" vertical="top"/>
    </xf>
    <xf numFmtId="10" fontId="6" fillId="36" borderId="6" xfId="150" applyNumberFormat="1" applyFont="1" applyFill="1" applyBorder="1" applyAlignment="1" applyProtection="1">
      <alignment horizontal="right" vertical="center"/>
      <protection/>
    </xf>
    <xf numFmtId="44" fontId="4" fillId="36" borderId="6" xfId="96" applyFont="1" applyFill="1" applyBorder="1" applyAlignment="1" applyProtection="1">
      <alignment horizontal="right" vertical="center"/>
      <protection/>
    </xf>
    <xf numFmtId="10" fontId="6" fillId="36" borderId="6" xfId="152" applyNumberFormat="1" applyFont="1" applyFill="1" applyBorder="1" applyAlignment="1" applyProtection="1">
      <alignment horizontal="right" vertical="center"/>
      <protection/>
    </xf>
    <xf numFmtId="44" fontId="7" fillId="35" borderId="30" xfId="140" applyNumberFormat="1" applyFont="1" applyFill="1" applyBorder="1" applyAlignment="1" applyProtection="1">
      <alignment horizontal="right" vertical="center"/>
      <protection/>
    </xf>
    <xf numFmtId="44" fontId="2" fillId="35" borderId="31" xfId="140" applyNumberFormat="1" applyFill="1" applyBorder="1" applyAlignment="1" applyProtection="1">
      <alignment vertical="center"/>
      <protection locked="0"/>
    </xf>
    <xf numFmtId="44" fontId="6" fillId="0" borderId="23" xfId="140" applyNumberFormat="1" applyFont="1" applyFill="1" applyBorder="1" applyAlignment="1" applyProtection="1">
      <alignment horizontal="right" vertical="center"/>
      <protection/>
    </xf>
    <xf numFmtId="10" fontId="7" fillId="35" borderId="32" xfId="152" applyNumberFormat="1" applyFont="1" applyFill="1" applyBorder="1" applyAlignment="1" applyProtection="1">
      <alignment horizontal="right" vertical="center"/>
      <protection/>
    </xf>
    <xf numFmtId="10" fontId="2" fillId="35" borderId="33" xfId="152" applyNumberFormat="1" applyFill="1" applyBorder="1" applyAlignment="1" applyProtection="1">
      <alignment vertical="center"/>
      <protection locked="0"/>
    </xf>
    <xf numFmtId="44" fontId="6" fillId="36" borderId="0" xfId="140" applyNumberFormat="1" applyFont="1" applyFill="1" applyBorder="1" applyAlignment="1" applyProtection="1">
      <alignment horizontal="right" vertical="center"/>
      <protection/>
    </xf>
    <xf numFmtId="10" fontId="6" fillId="0" borderId="23" xfId="152" applyNumberFormat="1" applyFont="1" applyFill="1" applyBorder="1" applyAlignment="1" applyProtection="1">
      <alignment horizontal="right" vertical="center"/>
      <protection/>
    </xf>
    <xf numFmtId="10" fontId="6" fillId="0" borderId="19" xfId="152" applyNumberFormat="1" applyFont="1" applyFill="1" applyBorder="1" applyAlignment="1" applyProtection="1">
      <alignment horizontal="right" vertical="center"/>
      <protection/>
    </xf>
    <xf numFmtId="10" fontId="6" fillId="36" borderId="18" xfId="150" applyNumberFormat="1" applyFont="1" applyFill="1" applyBorder="1" applyAlignment="1" applyProtection="1">
      <alignment horizontal="right" vertical="center"/>
      <protection/>
    </xf>
    <xf numFmtId="44" fontId="6" fillId="36" borderId="6" xfId="94" applyFont="1" applyFill="1" applyBorder="1" applyAlignment="1" applyProtection="1">
      <alignment horizontal="right" vertical="center"/>
      <protection/>
    </xf>
    <xf numFmtId="213" fontId="6" fillId="36" borderId="6" xfId="150" applyNumberFormat="1" applyFont="1" applyFill="1" applyBorder="1" applyAlignment="1" applyProtection="1">
      <alignment horizontal="right" vertical="center"/>
      <protection/>
    </xf>
    <xf numFmtId="44" fontId="0" fillId="0" borderId="0" xfId="0" applyNumberFormat="1" applyAlignment="1">
      <alignment/>
    </xf>
    <xf numFmtId="0" fontId="7" fillId="36" borderId="14" xfId="140" applyFont="1" applyFill="1" applyBorder="1" applyAlignment="1" applyProtection="1">
      <alignment horizontal="right" vertical="center"/>
      <protection locked="0"/>
    </xf>
    <xf numFmtId="0" fontId="7" fillId="36" borderId="25" xfId="140" applyFont="1" applyFill="1" applyBorder="1" applyAlignment="1" applyProtection="1">
      <alignment horizontal="right" vertical="center"/>
      <protection locked="0"/>
    </xf>
    <xf numFmtId="10" fontId="4" fillId="0" borderId="23" xfId="152" applyNumberFormat="1" applyFont="1" applyBorder="1" applyAlignment="1" applyProtection="1">
      <alignment horizontal="right" vertical="center"/>
      <protection/>
    </xf>
    <xf numFmtId="10" fontId="4" fillId="0" borderId="19" xfId="152" applyNumberFormat="1" applyFont="1" applyBorder="1" applyAlignment="1" applyProtection="1">
      <alignment horizontal="right" vertical="center"/>
      <protection/>
    </xf>
    <xf numFmtId="10" fontId="6" fillId="36" borderId="18" xfId="152" applyNumberFormat="1" applyFont="1" applyFill="1" applyBorder="1" applyAlignment="1" applyProtection="1">
      <alignment horizontal="right" vertical="center"/>
      <protection/>
    </xf>
    <xf numFmtId="44" fontId="7" fillId="35" borderId="34" xfId="96" applyFont="1" applyFill="1" applyBorder="1" applyAlignment="1" applyProtection="1">
      <alignment horizontal="right" vertical="center"/>
      <protection/>
    </xf>
    <xf numFmtId="44" fontId="15" fillId="0" borderId="18" xfId="140" applyNumberFormat="1" applyFont="1" applyFill="1" applyBorder="1" applyAlignment="1" applyProtection="1">
      <alignment horizontal="right" vertical="center"/>
      <protection/>
    </xf>
    <xf numFmtId="44" fontId="7" fillId="0" borderId="28" xfId="140" applyNumberFormat="1" applyFont="1" applyBorder="1" applyAlignment="1" applyProtection="1">
      <alignment horizontal="right" vertical="center"/>
      <protection/>
    </xf>
    <xf numFmtId="0" fontId="7" fillId="0" borderId="0" xfId="140" applyFont="1" applyFill="1" applyAlignment="1" applyProtection="1">
      <alignment horizontal="right" vertical="center"/>
      <protection locked="0"/>
    </xf>
    <xf numFmtId="10" fontId="6" fillId="36" borderId="20" xfId="150" applyNumberFormat="1" applyFont="1" applyFill="1" applyBorder="1" applyAlignment="1" applyProtection="1">
      <alignment horizontal="right" vertical="center"/>
      <protection/>
    </xf>
    <xf numFmtId="44" fontId="2" fillId="35" borderId="6" xfId="140" applyNumberFormat="1" applyFill="1" applyBorder="1" applyAlignment="1" applyProtection="1">
      <alignment vertical="center"/>
      <protection locked="0"/>
    </xf>
    <xf numFmtId="10" fontId="2" fillId="35" borderId="22" xfId="152" applyNumberFormat="1" applyFill="1" applyBorder="1" applyAlignment="1" applyProtection="1">
      <alignment vertical="center"/>
      <protection locked="0"/>
    </xf>
    <xf numFmtId="0" fontId="2" fillId="0" borderId="0" xfId="140" applyFill="1" applyAlignment="1" applyProtection="1">
      <alignment vertical="top"/>
      <protection/>
    </xf>
    <xf numFmtId="0" fontId="2" fillId="0" borderId="0" xfId="140" applyFill="1" applyAlignment="1" applyProtection="1">
      <alignment vertical="center"/>
      <protection/>
    </xf>
    <xf numFmtId="0" fontId="8" fillId="0" borderId="0" xfId="140" applyFont="1" applyFill="1" applyAlignment="1" applyProtection="1">
      <alignment wrapText="1"/>
      <protection/>
    </xf>
    <xf numFmtId="0" fontId="2" fillId="0" borderId="0" xfId="140" applyFill="1" applyAlignment="1" applyProtection="1">
      <alignment wrapText="1"/>
      <protection/>
    </xf>
    <xf numFmtId="0" fontId="0" fillId="0" borderId="0" xfId="0" applyFill="1" applyAlignment="1">
      <alignment/>
    </xf>
    <xf numFmtId="0" fontId="5" fillId="0" borderId="0" xfId="140" applyFont="1" applyFill="1" applyAlignment="1" applyProtection="1">
      <alignment horizontal="center"/>
      <protection/>
    </xf>
    <xf numFmtId="0" fontId="5" fillId="0" borderId="0" xfId="140" applyFont="1" applyFill="1" applyAlignment="1" applyProtection="1">
      <alignment horizontal="center"/>
      <protection locked="0"/>
    </xf>
    <xf numFmtId="0" fontId="8" fillId="0" borderId="0" xfId="140" applyFont="1" applyFill="1" applyAlignment="1" applyProtection="1">
      <alignment horizontal="center" vertical="center"/>
      <protection/>
    </xf>
    <xf numFmtId="0" fontId="8" fillId="0" borderId="0" xfId="140" applyFont="1" applyFill="1" applyProtection="1">
      <alignment/>
      <protection/>
    </xf>
    <xf numFmtId="0" fontId="8" fillId="0" borderId="0" xfId="140" applyFont="1" applyFill="1" applyAlignment="1" applyProtection="1">
      <alignment/>
      <protection/>
    </xf>
    <xf numFmtId="0" fontId="8" fillId="0" borderId="0" xfId="140" applyFont="1" applyFill="1" applyAlignment="1" applyProtection="1">
      <alignment horizontal="center"/>
      <protection/>
    </xf>
    <xf numFmtId="0" fontId="2" fillId="0" borderId="14" xfId="140" applyFill="1" applyBorder="1" applyAlignment="1" applyProtection="1">
      <alignment vertical="center" wrapText="1"/>
      <protection/>
    </xf>
    <xf numFmtId="208" fontId="4" fillId="0" borderId="19" xfId="96" applyNumberFormat="1" applyFont="1" applyFill="1" applyBorder="1" applyAlignment="1" applyProtection="1">
      <alignment horizontal="right" vertical="center"/>
      <protection locked="0"/>
    </xf>
    <xf numFmtId="205" fontId="4" fillId="0" borderId="19" xfId="96" applyNumberFormat="1" applyFont="1" applyFill="1" applyBorder="1" applyAlignment="1" applyProtection="1">
      <alignment horizontal="right" vertical="center"/>
      <protection locked="0"/>
    </xf>
    <xf numFmtId="44" fontId="2" fillId="35" borderId="35" xfId="96" applyFill="1" applyBorder="1" applyAlignment="1" applyProtection="1">
      <alignment vertical="center"/>
      <protection locked="0"/>
    </xf>
    <xf numFmtId="0" fontId="9" fillId="0" borderId="0" xfId="140" applyFont="1" applyAlignment="1" applyProtection="1">
      <alignment vertical="top" wrapText="1"/>
      <protection/>
    </xf>
    <xf numFmtId="0" fontId="8" fillId="0" borderId="0" xfId="140" applyFont="1" applyFill="1" applyAlignment="1" applyProtection="1">
      <alignment horizontal="left" vertical="top" wrapText="1" indent="1"/>
      <protection/>
    </xf>
    <xf numFmtId="0" fontId="9" fillId="0" borderId="0" xfId="140" applyFont="1" applyFill="1" applyAlignment="1" applyProtection="1">
      <alignment vertical="top" wrapText="1"/>
      <protection/>
    </xf>
    <xf numFmtId="10" fontId="4" fillId="0" borderId="20" xfId="152" applyNumberFormat="1" applyFont="1" applyFill="1" applyBorder="1" applyAlignment="1" applyProtection="1">
      <alignment horizontal="right" vertical="center"/>
      <protection/>
    </xf>
    <xf numFmtId="10" fontId="4" fillId="0" borderId="19" xfId="152" applyNumberFormat="1" applyFont="1" applyFill="1" applyBorder="1" applyAlignment="1" applyProtection="1">
      <alignment horizontal="right" vertical="center"/>
      <protection/>
    </xf>
    <xf numFmtId="10" fontId="2" fillId="35" borderId="6" xfId="152" applyNumberFormat="1" applyFill="1" applyBorder="1" applyAlignment="1" applyProtection="1">
      <alignment vertical="center"/>
      <protection locked="0"/>
    </xf>
    <xf numFmtId="206" fontId="8" fillId="0" borderId="0" xfId="87" applyNumberFormat="1" applyFont="1" applyFill="1" applyBorder="1" applyAlignment="1" applyProtection="1">
      <alignment/>
      <protection locked="0"/>
    </xf>
    <xf numFmtId="206" fontId="8" fillId="0" borderId="0" xfId="87" applyNumberFormat="1" applyFont="1" applyFill="1" applyBorder="1" applyAlignment="1" applyProtection="1">
      <alignment horizontal="center"/>
      <protection locked="0"/>
    </xf>
    <xf numFmtId="44" fontId="4" fillId="0" borderId="19" xfId="94" applyFont="1" applyFill="1" applyBorder="1" applyAlignment="1" applyProtection="1">
      <alignment horizontal="right" vertical="center"/>
      <protection locked="0"/>
    </xf>
    <xf numFmtId="44" fontId="4" fillId="0" borderId="19" xfId="96" applyNumberFormat="1" applyFont="1" applyFill="1" applyBorder="1" applyAlignment="1" applyProtection="1">
      <alignment horizontal="right" vertical="center"/>
      <protection locked="0"/>
    </xf>
    <xf numFmtId="208" fontId="4" fillId="0" borderId="18" xfId="96" applyNumberFormat="1" applyFont="1" applyFill="1" applyBorder="1" applyAlignment="1" applyProtection="1">
      <alignment horizontal="right" vertical="center"/>
      <protection locked="0"/>
    </xf>
    <xf numFmtId="44" fontId="4" fillId="0" borderId="20" xfId="96" applyFont="1" applyFill="1" applyBorder="1" applyAlignment="1" applyProtection="1">
      <alignment horizontal="right" vertical="center"/>
      <protection/>
    </xf>
    <xf numFmtId="44" fontId="4" fillId="0" borderId="21" xfId="96" applyFont="1" applyFill="1" applyBorder="1" applyAlignment="1" applyProtection="1">
      <alignment horizontal="right" vertical="center"/>
      <protection/>
    </xf>
    <xf numFmtId="200" fontId="7" fillId="0" borderId="20" xfId="87" applyNumberFormat="1" applyFont="1" applyFill="1" applyBorder="1" applyAlignment="1" applyProtection="1">
      <alignment horizontal="right" vertical="center"/>
      <protection locked="0"/>
    </xf>
    <xf numFmtId="44" fontId="7" fillId="0" borderId="20" xfId="96" applyFont="1" applyFill="1" applyBorder="1" applyAlignment="1" applyProtection="1">
      <alignment horizontal="right" vertical="center"/>
      <protection/>
    </xf>
    <xf numFmtId="44" fontId="2" fillId="35" borderId="36" xfId="96" applyFill="1" applyBorder="1" applyAlignment="1" applyProtection="1">
      <alignment vertical="center"/>
      <protection locked="0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140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1" fillId="0" borderId="0" xfId="140" applyFont="1" applyAlignment="1" applyProtection="1">
      <alignment vertical="top"/>
      <protection/>
    </xf>
    <xf numFmtId="0" fontId="8" fillId="0" borderId="23" xfId="140" applyFont="1" applyFill="1" applyBorder="1" applyAlignment="1" applyProtection="1">
      <alignment horizontal="center"/>
      <protection/>
    </xf>
    <xf numFmtId="0" fontId="8" fillId="0" borderId="20" xfId="140" applyFont="1" applyFill="1" applyBorder="1" applyAlignment="1" applyProtection="1">
      <alignment horizontal="center"/>
      <protection/>
    </xf>
    <xf numFmtId="0" fontId="8" fillId="0" borderId="24" xfId="140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left" vertical="top"/>
    </xf>
    <xf numFmtId="207" fontId="19" fillId="0" borderId="0" xfId="0" applyNumberFormat="1" applyFont="1" applyFill="1" applyAlignment="1">
      <alignment horizontal="right" vertical="top"/>
    </xf>
    <xf numFmtId="0" fontId="8" fillId="0" borderId="18" xfId="140" applyFont="1" applyFill="1" applyBorder="1" applyAlignment="1" applyProtection="1" quotePrefix="1">
      <alignment horizontal="center"/>
      <protection/>
    </xf>
    <xf numFmtId="0" fontId="8" fillId="0" borderId="21" xfId="140" applyFont="1" applyFill="1" applyBorder="1" applyAlignment="1" applyProtection="1" quotePrefix="1">
      <alignment horizontal="center"/>
      <protection/>
    </xf>
    <xf numFmtId="44" fontId="4" fillId="0" borderId="20" xfId="96" applyNumberFormat="1" applyFont="1" applyFill="1" applyBorder="1" applyAlignment="1" applyProtection="1">
      <alignment horizontal="right" vertical="center"/>
      <protection/>
    </xf>
    <xf numFmtId="0" fontId="7" fillId="0" borderId="14" xfId="140" applyFont="1" applyFill="1" applyBorder="1" applyAlignment="1" applyProtection="1">
      <alignment horizontal="right" vertical="center"/>
      <protection locked="0"/>
    </xf>
    <xf numFmtId="0" fontId="2" fillId="0" borderId="0" xfId="140" applyFont="1" applyFill="1" applyAlignment="1" applyProtection="1">
      <alignment vertical="top"/>
      <protection/>
    </xf>
    <xf numFmtId="0" fontId="2" fillId="0" borderId="0" xfId="140" applyFill="1" applyAlignment="1" applyProtection="1">
      <alignment vertical="top" wrapText="1"/>
      <protection/>
    </xf>
    <xf numFmtId="44" fontId="0" fillId="0" borderId="0" xfId="0" applyNumberFormat="1" applyFill="1" applyAlignment="1">
      <alignment/>
    </xf>
    <xf numFmtId="44" fontId="7" fillId="0" borderId="18" xfId="140" applyNumberFormat="1" applyFont="1" applyFill="1" applyBorder="1" applyAlignment="1" applyProtection="1">
      <alignment horizontal="right" vertical="center"/>
      <protection/>
    </xf>
    <xf numFmtId="10" fontId="4" fillId="0" borderId="21" xfId="152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36" borderId="0" xfId="140" applyFont="1" applyFill="1" applyAlignment="1" applyProtection="1">
      <alignment horizontal="left" vertical="top" wrapText="1"/>
      <protection/>
    </xf>
    <xf numFmtId="0" fontId="8" fillId="39" borderId="0" xfId="140" applyFont="1" applyFill="1" applyAlignment="1" applyProtection="1">
      <alignment horizontal="left" vertical="center"/>
      <protection locked="0"/>
    </xf>
    <xf numFmtId="0" fontId="11" fillId="0" borderId="0" xfId="140" applyFont="1" applyAlignment="1" applyProtection="1">
      <alignment horizontal="left" vertical="top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8" fillId="0" borderId="19" xfId="140" applyFont="1" applyFill="1" applyBorder="1" applyAlignment="1" applyProtection="1">
      <alignment horizontal="center" wrapText="1"/>
      <protection/>
    </xf>
    <xf numFmtId="0" fontId="2" fillId="0" borderId="18" xfId="140" applyFill="1" applyBorder="1" applyAlignment="1" applyProtection="1">
      <alignment wrapText="1"/>
      <protection/>
    </xf>
    <xf numFmtId="0" fontId="8" fillId="0" borderId="20" xfId="140" applyFont="1" applyFill="1" applyBorder="1" applyAlignment="1" applyProtection="1">
      <alignment horizontal="center" wrapText="1"/>
      <protection/>
    </xf>
    <xf numFmtId="0" fontId="2" fillId="0" borderId="21" xfId="140" applyFill="1" applyBorder="1" applyAlignment="1" applyProtection="1">
      <alignment wrapText="1"/>
      <protection/>
    </xf>
    <xf numFmtId="0" fontId="8" fillId="0" borderId="26" xfId="140" applyFont="1" applyBorder="1" applyAlignment="1" applyProtection="1">
      <alignment horizontal="center"/>
      <protection/>
    </xf>
    <xf numFmtId="0" fontId="8" fillId="0" borderId="13" xfId="140" applyFont="1" applyBorder="1" applyAlignment="1" applyProtection="1">
      <alignment horizontal="center"/>
      <protection/>
    </xf>
    <xf numFmtId="0" fontId="8" fillId="0" borderId="22" xfId="140" applyFont="1" applyBorder="1" applyAlignment="1" applyProtection="1">
      <alignment horizontal="center"/>
      <protection/>
    </xf>
    <xf numFmtId="0" fontId="8" fillId="36" borderId="37" xfId="14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Alignment="1">
      <alignment horizontal="left" vertical="top" wrapText="1" indent="2"/>
    </xf>
    <xf numFmtId="0" fontId="8" fillId="0" borderId="23" xfId="140" applyFont="1" applyFill="1" applyBorder="1" applyAlignment="1" applyProtection="1">
      <alignment horizontal="center" wrapText="1"/>
      <protection/>
    </xf>
    <xf numFmtId="0" fontId="8" fillId="0" borderId="18" xfId="140" applyFont="1" applyFill="1" applyBorder="1" applyAlignment="1" applyProtection="1">
      <alignment horizontal="center" wrapText="1"/>
      <protection/>
    </xf>
    <xf numFmtId="0" fontId="8" fillId="0" borderId="26" xfId="140" applyFont="1" applyFill="1" applyBorder="1" applyAlignment="1" applyProtection="1">
      <alignment horizontal="center"/>
      <protection/>
    </xf>
    <xf numFmtId="0" fontId="8" fillId="0" borderId="13" xfId="140" applyFont="1" applyFill="1" applyBorder="1" applyAlignment="1" applyProtection="1">
      <alignment horizontal="center"/>
      <protection/>
    </xf>
    <xf numFmtId="0" fontId="8" fillId="0" borderId="22" xfId="14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left" vertical="top" wrapText="1" indent="2"/>
    </xf>
    <xf numFmtId="0" fontId="19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2" fillId="0" borderId="18" xfId="140" applyBorder="1" applyAlignment="1" applyProtection="1">
      <alignment wrapText="1"/>
      <protection/>
    </xf>
    <xf numFmtId="0" fontId="2" fillId="0" borderId="21" xfId="140" applyBorder="1" applyAlignment="1" applyProtection="1">
      <alignment wrapText="1"/>
      <protection/>
    </xf>
  </cellXfs>
  <cellStyles count="148">
    <cellStyle name="Normal" xfId="0"/>
    <cellStyle name="$" xfId="15"/>
    <cellStyle name="$.00" xfId="16"/>
    <cellStyle name="$_9. Rev2Cost_GDPIPI" xfId="17"/>
    <cellStyle name="$_9. Rev2Cost_GDPIPI 2" xfId="18"/>
    <cellStyle name="$_9. Rev2Cost_GDPIPI 3" xfId="19"/>
    <cellStyle name="$_9. Rev2Cost_GDPIPI 4" xfId="20"/>
    <cellStyle name="$_lists" xfId="21"/>
    <cellStyle name="$_lists 2" xfId="22"/>
    <cellStyle name="$_lists 3" xfId="23"/>
    <cellStyle name="$_lists 4" xfId="24"/>
    <cellStyle name="$_lists_4. Current Monthly Fixed Charge" xfId="25"/>
    <cellStyle name="$_Sheet4" xfId="26"/>
    <cellStyle name="$_Sheet4 2" xfId="27"/>
    <cellStyle name="$_Sheet4 3" xfId="28"/>
    <cellStyle name="$_Sheet4 4" xfId="29"/>
    <cellStyle name="$M" xfId="30"/>
    <cellStyle name="$M.00" xfId="31"/>
    <cellStyle name="$M_9. Rev2Cost_GDPIPI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2 3" xfId="91"/>
    <cellStyle name="Comma 3" xfId="92"/>
    <cellStyle name="Comma0" xfId="93"/>
    <cellStyle name="Currency" xfId="94"/>
    <cellStyle name="Currency [0]" xfId="95"/>
    <cellStyle name="Currency 2" xfId="96"/>
    <cellStyle name="Currency 2 2" xfId="97"/>
    <cellStyle name="Currency 2 3" xfId="98"/>
    <cellStyle name="Currency0" xfId="99"/>
    <cellStyle name="Date" xfId="100"/>
    <cellStyle name="Explanatory Text" xfId="101"/>
    <cellStyle name="Explanatory Text 2" xfId="102"/>
    <cellStyle name="Fixed" xfId="103"/>
    <cellStyle name="Followed Hyperlink" xfId="104"/>
    <cellStyle name="Good" xfId="105"/>
    <cellStyle name="Good 2" xfId="106"/>
    <cellStyle name="Grey" xfId="107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yperlink" xfId="116"/>
    <cellStyle name="Input" xfId="117"/>
    <cellStyle name="Input [yellow]" xfId="118"/>
    <cellStyle name="Input 2" xfId="119"/>
    <cellStyle name="Linked Cell" xfId="120"/>
    <cellStyle name="Linked Cell 2" xfId="121"/>
    <cellStyle name="M" xfId="122"/>
    <cellStyle name="M.00" xfId="123"/>
    <cellStyle name="M_9. Rev2Cost_GDPIPI" xfId="124"/>
    <cellStyle name="M_9. Rev2Cost_GDPIPI 2" xfId="125"/>
    <cellStyle name="M_9. Rev2Cost_GDPIPI 3" xfId="126"/>
    <cellStyle name="M_9. Rev2Cost_GDPIPI 4" xfId="127"/>
    <cellStyle name="M_lists" xfId="128"/>
    <cellStyle name="M_lists 2" xfId="129"/>
    <cellStyle name="M_lists 3" xfId="130"/>
    <cellStyle name="M_lists 4" xfId="131"/>
    <cellStyle name="M_lists_4. Current Monthly Fixed Charge" xfId="132"/>
    <cellStyle name="M_Sheet4" xfId="133"/>
    <cellStyle name="M_Sheet4 2" xfId="134"/>
    <cellStyle name="M_Sheet4 3" xfId="135"/>
    <cellStyle name="M_Sheet4 4" xfId="136"/>
    <cellStyle name="Neutral" xfId="137"/>
    <cellStyle name="Neutral 2" xfId="138"/>
    <cellStyle name="Normal - Style1" xfId="139"/>
    <cellStyle name="Normal 2" xfId="140"/>
    <cellStyle name="Normal 2 2" xfId="141"/>
    <cellStyle name="Normal 2 3" xfId="142"/>
    <cellStyle name="Normal 3" xfId="143"/>
    <cellStyle name="Normal 4" xfId="144"/>
    <cellStyle name="Normal 5" xfId="145"/>
    <cellStyle name="Note" xfId="146"/>
    <cellStyle name="Note 2" xfId="147"/>
    <cellStyle name="Output" xfId="148"/>
    <cellStyle name="Output 2" xfId="149"/>
    <cellStyle name="Percent" xfId="150"/>
    <cellStyle name="Percent [2]" xfId="151"/>
    <cellStyle name="Percent 2" xfId="152"/>
    <cellStyle name="Percent 2 2" xfId="153"/>
    <cellStyle name="Percent 2 3" xfId="154"/>
    <cellStyle name="Percent 3" xfId="155"/>
    <cellStyle name="Title" xfId="156"/>
    <cellStyle name="Title 2" xfId="157"/>
    <cellStyle name="Total" xfId="158"/>
    <cellStyle name="Total 2" xfId="159"/>
    <cellStyle name="Warning Text" xfId="160"/>
    <cellStyle name="Warning Text 2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PageLayoutView="0" workbookViewId="0" topLeftCell="A1">
      <selection activeCell="C51" sqref="C51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5" width="9.8515625" style="0" bestFit="1" customWidth="1"/>
    <col min="6" max="6" width="8.00390625" style="0" bestFit="1" customWidth="1"/>
    <col min="7" max="7" width="11.57421875" style="0" bestFit="1" customWidth="1"/>
    <col min="8" max="8" width="3.8515625" style="0" customWidth="1"/>
    <col min="9" max="9" width="9.8515625" style="0" bestFit="1" customWidth="1"/>
    <col min="10" max="10" width="8.00390625" style="0" bestFit="1" customWidth="1"/>
    <col min="11" max="11" width="9.8515625" style="0" bestFit="1" customWidth="1"/>
    <col min="12" max="12" width="3.8515625" style="0" customWidth="1"/>
    <col min="13" max="13" width="9.57421875" style="0" bestFit="1" customWidth="1"/>
    <col min="14" max="14" width="12.140625" style="0" bestFit="1" customWidth="1"/>
    <col min="16" max="16" width="12.00390625" style="0" bestFit="1" customWidth="1"/>
  </cols>
  <sheetData>
    <row r="1" spans="12:14" ht="14.25">
      <c r="L1" s="181"/>
      <c r="M1" s="181"/>
      <c r="N1" s="181"/>
    </row>
    <row r="2" spans="1:14" ht="15">
      <c r="A2" s="9" t="s">
        <v>0</v>
      </c>
      <c r="C2" s="230" t="s">
        <v>46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</row>
    <row r="3" spans="1:14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182"/>
      <c r="N3" s="182"/>
    </row>
    <row r="4" spans="1:14" ht="15">
      <c r="A4" s="9" t="s">
        <v>1</v>
      </c>
      <c r="C4" s="10"/>
      <c r="D4" s="10"/>
      <c r="E4" s="198">
        <v>1.0383</v>
      </c>
      <c r="F4" s="10"/>
      <c r="G4" s="10"/>
      <c r="H4" s="10"/>
      <c r="I4" s="10"/>
      <c r="J4" s="10"/>
      <c r="K4" s="10"/>
      <c r="L4" s="10"/>
      <c r="M4" s="10"/>
      <c r="N4" s="10"/>
    </row>
    <row r="5" spans="1:14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5" ht="14.25">
      <c r="A6" s="9" t="s">
        <v>2</v>
      </c>
      <c r="C6" s="11" t="s">
        <v>3</v>
      </c>
      <c r="D6" s="12"/>
      <c r="E6" s="31">
        <v>800</v>
      </c>
    </row>
    <row r="7" spans="1:14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29"/>
      <c r="F9" s="12"/>
    </row>
    <row r="10" spans="1:5" ht="14.25">
      <c r="A10" s="25" t="s">
        <v>7</v>
      </c>
      <c r="B10" s="26"/>
      <c r="C10" s="27"/>
      <c r="D10" s="28"/>
      <c r="E10" s="30"/>
    </row>
    <row r="11" spans="1:14" ht="14.25">
      <c r="A11" s="68"/>
      <c r="B11" s="141"/>
      <c r="C11" s="184"/>
      <c r="D11" s="185"/>
      <c r="E11" s="231" t="s">
        <v>8</v>
      </c>
      <c r="F11" s="231"/>
      <c r="G11" s="231"/>
      <c r="H11" s="231"/>
      <c r="I11" s="231"/>
      <c r="J11" s="231"/>
      <c r="K11" s="66"/>
      <c r="L11" s="66"/>
      <c r="M11" s="66"/>
      <c r="N11" s="66"/>
    </row>
    <row r="12" spans="1:14" ht="14.25">
      <c r="A12" s="2"/>
      <c r="B12" s="141"/>
      <c r="C12" s="141"/>
      <c r="D12" s="141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4.25">
      <c r="A13" s="2"/>
      <c r="B13" s="141"/>
      <c r="C13" s="186"/>
      <c r="D13" s="186"/>
      <c r="E13" s="240" t="s">
        <v>9</v>
      </c>
      <c r="F13" s="241"/>
      <c r="G13" s="242"/>
      <c r="H13" s="66"/>
      <c r="I13" s="240" t="s">
        <v>10</v>
      </c>
      <c r="J13" s="241"/>
      <c r="K13" s="242"/>
      <c r="L13" s="66"/>
      <c r="M13" s="240" t="s">
        <v>11</v>
      </c>
      <c r="N13" s="242"/>
    </row>
    <row r="14" spans="1:14" s="181" customFormat="1" ht="14.25">
      <c r="A14" s="142"/>
      <c r="B14" s="141"/>
      <c r="C14" s="179"/>
      <c r="D14" s="187"/>
      <c r="E14" s="213" t="s">
        <v>12</v>
      </c>
      <c r="F14" s="213" t="s">
        <v>13</v>
      </c>
      <c r="G14" s="214" t="s">
        <v>14</v>
      </c>
      <c r="H14" s="141"/>
      <c r="I14" s="213" t="s">
        <v>12</v>
      </c>
      <c r="J14" s="215" t="s">
        <v>13</v>
      </c>
      <c r="K14" s="214" t="s">
        <v>14</v>
      </c>
      <c r="L14" s="141"/>
      <c r="M14" s="236" t="s">
        <v>15</v>
      </c>
      <c r="N14" s="238" t="s">
        <v>16</v>
      </c>
    </row>
    <row r="15" spans="1:14" s="181" customFormat="1" ht="14.25">
      <c r="A15" s="142"/>
      <c r="B15" s="141"/>
      <c r="C15" s="180"/>
      <c r="D15" s="187"/>
      <c r="E15" s="218" t="s">
        <v>17</v>
      </c>
      <c r="F15" s="218"/>
      <c r="G15" s="219" t="s">
        <v>17</v>
      </c>
      <c r="H15" s="141"/>
      <c r="I15" s="218" t="s">
        <v>17</v>
      </c>
      <c r="J15" s="219"/>
      <c r="K15" s="219" t="s">
        <v>17</v>
      </c>
      <c r="L15" s="141"/>
      <c r="M15" s="237"/>
      <c r="N15" s="239"/>
    </row>
    <row r="16" spans="1:14" s="181" customFormat="1" ht="14.25">
      <c r="A16" s="78" t="s">
        <v>18</v>
      </c>
      <c r="B16" s="78"/>
      <c r="C16" s="78"/>
      <c r="D16" s="13"/>
      <c r="E16" s="200">
        <v>14.84</v>
      </c>
      <c r="F16" s="138">
        <v>1</v>
      </c>
      <c r="G16" s="203">
        <f>E16*F16</f>
        <v>14.84</v>
      </c>
      <c r="H16" s="60"/>
      <c r="I16" s="200">
        <v>14.91</v>
      </c>
      <c r="J16" s="35">
        <v>1</v>
      </c>
      <c r="K16" s="220">
        <v>14.91</v>
      </c>
      <c r="L16" s="60"/>
      <c r="M16" s="121">
        <v>0.07000000000000028</v>
      </c>
      <c r="N16" s="195">
        <f>M16/G16</f>
        <v>0.004716981132075491</v>
      </c>
    </row>
    <row r="17" spans="1:14" s="181" customFormat="1" ht="14.25">
      <c r="A17" s="78" t="s">
        <v>19</v>
      </c>
      <c r="B17" s="78"/>
      <c r="C17" s="78"/>
      <c r="D17" s="13"/>
      <c r="E17" s="190">
        <v>0.0144</v>
      </c>
      <c r="F17" s="36">
        <v>800</v>
      </c>
      <c r="G17" s="203">
        <f>E17*F17</f>
        <v>11.52</v>
      </c>
      <c r="H17" s="60"/>
      <c r="I17" s="190">
        <v>0.0145</v>
      </c>
      <c r="J17" s="37">
        <v>800</v>
      </c>
      <c r="K17" s="203">
        <v>11.600000000000001</v>
      </c>
      <c r="L17" s="60"/>
      <c r="M17" s="121">
        <v>0.08000000000000185</v>
      </c>
      <c r="N17" s="195">
        <f>M17/G17</f>
        <v>0.006944444444444605</v>
      </c>
    </row>
    <row r="18" spans="1:14" s="181" customFormat="1" ht="14.25">
      <c r="A18" s="78" t="s">
        <v>20</v>
      </c>
      <c r="B18" s="78"/>
      <c r="C18" s="78"/>
      <c r="D18" s="13"/>
      <c r="E18" s="201">
        <v>0</v>
      </c>
      <c r="F18" s="138">
        <v>1</v>
      </c>
      <c r="G18" s="203">
        <f>E18*F18</f>
        <v>0</v>
      </c>
      <c r="H18" s="60"/>
      <c r="I18" s="201">
        <v>0</v>
      </c>
      <c r="J18" s="35">
        <v>1</v>
      </c>
      <c r="K18" s="220">
        <v>0</v>
      </c>
      <c r="L18" s="60"/>
      <c r="M18" s="121">
        <v>0</v>
      </c>
      <c r="N18" s="195"/>
    </row>
    <row r="19" spans="1:14" s="181" customFormat="1" ht="14.25">
      <c r="A19" s="80" t="s">
        <v>21</v>
      </c>
      <c r="B19" s="80"/>
      <c r="C19" s="80"/>
      <c r="D19" s="14"/>
      <c r="E19" s="202">
        <v>-0.00016</v>
      </c>
      <c r="F19" s="38">
        <v>800</v>
      </c>
      <c r="G19" s="203">
        <f>E19*F19</f>
        <v>-0.128</v>
      </c>
      <c r="H19" s="221"/>
      <c r="I19" s="202">
        <v>-0.0001</v>
      </c>
      <c r="J19" s="40">
        <v>800</v>
      </c>
      <c r="K19" s="204">
        <v>-0.08</v>
      </c>
      <c r="L19" s="221"/>
      <c r="M19" s="225">
        <v>0.048</v>
      </c>
      <c r="N19" s="195">
        <f>M19/G19</f>
        <v>-0.375</v>
      </c>
    </row>
    <row r="20" spans="1:20" ht="14.25">
      <c r="A20" s="81" t="s">
        <v>22</v>
      </c>
      <c r="B20" s="82"/>
      <c r="C20" s="82"/>
      <c r="D20" s="8"/>
      <c r="E20" s="32"/>
      <c r="F20" s="41"/>
      <c r="G20" s="151">
        <v>26.232</v>
      </c>
      <c r="H20" s="44"/>
      <c r="I20" s="32"/>
      <c r="J20" s="43"/>
      <c r="K20" s="97">
        <v>26.430000000000003</v>
      </c>
      <c r="L20" s="44"/>
      <c r="M20" s="112">
        <v>0.19800000000000395</v>
      </c>
      <c r="N20" s="152">
        <f>M20/G20</f>
        <v>0.007548032936871148</v>
      </c>
      <c r="P20" s="232"/>
      <c r="Q20" s="233"/>
      <c r="R20" s="148"/>
      <c r="T20" s="149"/>
    </row>
    <row r="21" spans="1:14" s="181" customFormat="1" ht="14.25">
      <c r="A21" s="83" t="s">
        <v>23</v>
      </c>
      <c r="B21" s="177"/>
      <c r="C21" s="177"/>
      <c r="D21" s="16"/>
      <c r="E21" s="190">
        <v>0.08392</v>
      </c>
      <c r="F21" s="45">
        <f>$E$6*($E$4-1)</f>
        <v>30.64</v>
      </c>
      <c r="G21" s="203">
        <f>E21*F21</f>
        <v>2.5713087999999997</v>
      </c>
      <c r="H21" s="173"/>
      <c r="I21" s="190">
        <v>0.08392</v>
      </c>
      <c r="J21" s="45">
        <f>$E$6*($E$4-1)</f>
        <v>30.64</v>
      </c>
      <c r="K21" s="203">
        <f>I21*J21</f>
        <v>2.5713087999999997</v>
      </c>
      <c r="L21" s="173"/>
      <c r="M21" s="121">
        <v>0</v>
      </c>
      <c r="N21" s="195">
        <f>M21/G21</f>
        <v>0</v>
      </c>
    </row>
    <row r="22" spans="1:14" s="181" customFormat="1" ht="26.25">
      <c r="A22" s="83" t="s">
        <v>24</v>
      </c>
      <c r="B22" s="177"/>
      <c r="C22" s="177"/>
      <c r="D22" s="16"/>
      <c r="E22" s="189">
        <v>-0.0001</v>
      </c>
      <c r="F22" s="45">
        <v>800</v>
      </c>
      <c r="G22" s="203">
        <f>E22*F22</f>
        <v>-0.08</v>
      </c>
      <c r="H22" s="173"/>
      <c r="I22" s="189">
        <v>-0.0038</v>
      </c>
      <c r="J22" s="45">
        <v>800</v>
      </c>
      <c r="K22" s="203">
        <f>I22*J22</f>
        <v>-3.04</v>
      </c>
      <c r="L22" s="173"/>
      <c r="M22" s="121">
        <f>K22-G22</f>
        <v>-2.96</v>
      </c>
      <c r="N22" s="195">
        <f>M22/G22</f>
        <v>37</v>
      </c>
    </row>
    <row r="23" spans="1:20" s="181" customFormat="1" ht="14.25">
      <c r="A23" s="222" t="s">
        <v>25</v>
      </c>
      <c r="B23" s="177"/>
      <c r="C23" s="177"/>
      <c r="D23" s="16"/>
      <c r="E23" s="190"/>
      <c r="F23" s="45">
        <v>800</v>
      </c>
      <c r="G23" s="203">
        <f>E23*F23</f>
        <v>0</v>
      </c>
      <c r="H23" s="173"/>
      <c r="I23" s="190"/>
      <c r="J23" s="45">
        <v>800</v>
      </c>
      <c r="K23" s="203">
        <f>I23*J23</f>
        <v>0</v>
      </c>
      <c r="L23" s="173"/>
      <c r="M23" s="121">
        <v>0</v>
      </c>
      <c r="N23" s="195"/>
      <c r="P23" s="234"/>
      <c r="Q23" s="235"/>
      <c r="T23" s="217"/>
    </row>
    <row r="24" spans="1:20" s="181" customFormat="1" ht="14.25">
      <c r="A24" s="222" t="s">
        <v>26</v>
      </c>
      <c r="B24" s="177"/>
      <c r="C24" s="177"/>
      <c r="D24" s="16"/>
      <c r="E24" s="190"/>
      <c r="F24" s="45">
        <v>1</v>
      </c>
      <c r="G24" s="203">
        <f>E24*F24</f>
        <v>0</v>
      </c>
      <c r="H24" s="173"/>
      <c r="I24" s="190"/>
      <c r="J24" s="45">
        <v>1</v>
      </c>
      <c r="K24" s="203">
        <f>I24*J24</f>
        <v>0</v>
      </c>
      <c r="L24" s="173"/>
      <c r="M24" s="121">
        <v>0</v>
      </c>
      <c r="N24" s="195"/>
      <c r="P24" s="234"/>
      <c r="Q24" s="235"/>
      <c r="R24" s="235"/>
      <c r="S24" s="235"/>
      <c r="T24" s="217"/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G20+G21+G23+G24+G22</f>
        <v>28.7233088</v>
      </c>
      <c r="H25" s="44"/>
      <c r="I25" s="47"/>
      <c r="J25" s="48"/>
      <c r="K25" s="98">
        <f>K20+K21+K23+K24+K22</f>
        <v>25.961308800000005</v>
      </c>
      <c r="L25" s="44"/>
      <c r="M25" s="114">
        <f>K25-G25</f>
        <v>-2.761999999999997</v>
      </c>
      <c r="N25" s="115">
        <f>M25/G25</f>
        <v>-0.09615883807926741</v>
      </c>
    </row>
    <row r="26" spans="1:14" s="181" customFormat="1" ht="14.25">
      <c r="A26" s="178" t="s">
        <v>28</v>
      </c>
      <c r="B26" s="178"/>
      <c r="C26" s="178"/>
      <c r="D26" s="18"/>
      <c r="E26" s="190">
        <v>0.0079</v>
      </c>
      <c r="F26" s="45">
        <v>800</v>
      </c>
      <c r="G26" s="203">
        <f>F26*E26</f>
        <v>6.32</v>
      </c>
      <c r="H26" s="173"/>
      <c r="I26" s="190">
        <v>0.0078</v>
      </c>
      <c r="J26" s="205">
        <v>800</v>
      </c>
      <c r="K26" s="203">
        <v>6.239999999999999</v>
      </c>
      <c r="L26" s="173"/>
      <c r="M26" s="121">
        <v>-0.08000000000000096</v>
      </c>
      <c r="N26" s="195">
        <v>-0.012658227848101417</v>
      </c>
    </row>
    <row r="27" spans="1:14" s="181" customFormat="1" ht="27.75" customHeight="1">
      <c r="A27" s="188" t="s">
        <v>29</v>
      </c>
      <c r="B27" s="188"/>
      <c r="C27" s="188"/>
      <c r="D27" s="18"/>
      <c r="E27" s="190">
        <v>0.0057</v>
      </c>
      <c r="F27" s="45">
        <v>800</v>
      </c>
      <c r="G27" s="203">
        <f>F27*E27</f>
        <v>4.5600000000000005</v>
      </c>
      <c r="H27" s="173"/>
      <c r="I27" s="190">
        <v>0.0056</v>
      </c>
      <c r="J27" s="205">
        <v>800</v>
      </c>
      <c r="K27" s="203">
        <v>6.239999999999999</v>
      </c>
      <c r="L27" s="173"/>
      <c r="M27" s="121">
        <v>-0.08000000000000096</v>
      </c>
      <c r="N27" s="195">
        <v>-0.017543859649123014</v>
      </c>
    </row>
    <row r="28" spans="1:14" ht="26.25">
      <c r="A28" s="86" t="s">
        <v>30</v>
      </c>
      <c r="B28" s="88"/>
      <c r="C28" s="88"/>
      <c r="D28" s="7"/>
      <c r="E28" s="47"/>
      <c r="F28" s="47"/>
      <c r="G28" s="98">
        <f>G25+G26+G27</f>
        <v>39.60330880000001</v>
      </c>
      <c r="H28" s="44"/>
      <c r="I28" s="51"/>
      <c r="J28" s="52"/>
      <c r="K28" s="98">
        <f>K25+K26+K27</f>
        <v>38.44130880000001</v>
      </c>
      <c r="L28" s="53"/>
      <c r="M28" s="114">
        <f>K28-G28</f>
        <v>-1.161999999999999</v>
      </c>
      <c r="N28" s="115">
        <f>M28/G28</f>
        <v>-0.029340982741320815</v>
      </c>
    </row>
    <row r="29" spans="1:14" s="181" customFormat="1" ht="26.25">
      <c r="A29" s="223" t="s">
        <v>31</v>
      </c>
      <c r="B29" s="177"/>
      <c r="C29" s="177"/>
      <c r="D29" s="16"/>
      <c r="E29" s="54">
        <v>0.0044</v>
      </c>
      <c r="F29" s="45">
        <f>E6*E4</f>
        <v>830.64</v>
      </c>
      <c r="G29" s="206">
        <v>3.52</v>
      </c>
      <c r="H29" s="173"/>
      <c r="I29" s="54">
        <v>0.0044</v>
      </c>
      <c r="J29" s="205">
        <f>E6*E4</f>
        <v>830.64</v>
      </c>
      <c r="K29" s="206">
        <v>3.52</v>
      </c>
      <c r="L29" s="173"/>
      <c r="M29" s="121">
        <v>0</v>
      </c>
      <c r="N29" s="122">
        <v>0</v>
      </c>
    </row>
    <row r="30" spans="1:14" s="181" customFormat="1" ht="26.25">
      <c r="A30" s="223" t="s">
        <v>32</v>
      </c>
      <c r="B30" s="177"/>
      <c r="C30" s="177"/>
      <c r="D30" s="16"/>
      <c r="E30" s="54">
        <v>0.0012</v>
      </c>
      <c r="F30" s="45">
        <f>E6*E4</f>
        <v>830.64</v>
      </c>
      <c r="G30" s="206">
        <v>0.96</v>
      </c>
      <c r="H30" s="173"/>
      <c r="I30" s="54">
        <v>0.0012</v>
      </c>
      <c r="J30" s="205">
        <f>E6*E4</f>
        <v>830.64</v>
      </c>
      <c r="K30" s="206">
        <v>0.96</v>
      </c>
      <c r="L30" s="173"/>
      <c r="M30" s="121">
        <v>0</v>
      </c>
      <c r="N30" s="122">
        <v>0</v>
      </c>
    </row>
    <row r="31" spans="1:14" s="181" customFormat="1" ht="14.25">
      <c r="A31" s="177" t="s">
        <v>33</v>
      </c>
      <c r="B31" s="177"/>
      <c r="C31" s="177"/>
      <c r="D31" s="16"/>
      <c r="E31" s="54">
        <v>0.25</v>
      </c>
      <c r="F31" s="45">
        <v>1</v>
      </c>
      <c r="G31" s="206">
        <v>0.25</v>
      </c>
      <c r="H31" s="173"/>
      <c r="I31" s="54">
        <v>0.25</v>
      </c>
      <c r="J31" s="205">
        <v>1</v>
      </c>
      <c r="K31" s="206">
        <v>0.25</v>
      </c>
      <c r="L31" s="173"/>
      <c r="M31" s="121">
        <v>0</v>
      </c>
      <c r="N31" s="122">
        <v>0</v>
      </c>
    </row>
    <row r="32" spans="1:14" s="181" customFormat="1" ht="14.25">
      <c r="A32" s="177" t="s">
        <v>34</v>
      </c>
      <c r="B32" s="177"/>
      <c r="C32" s="177"/>
      <c r="D32" s="16"/>
      <c r="E32" s="54">
        <v>0.007</v>
      </c>
      <c r="F32" s="45">
        <v>800</v>
      </c>
      <c r="G32" s="206">
        <v>5.6000000000000005</v>
      </c>
      <c r="H32" s="173"/>
      <c r="I32" s="54">
        <v>0.007</v>
      </c>
      <c r="J32" s="205">
        <v>800</v>
      </c>
      <c r="K32" s="206">
        <v>5.6000000000000005</v>
      </c>
      <c r="L32" s="173"/>
      <c r="M32" s="121">
        <v>0</v>
      </c>
      <c r="N32" s="122">
        <v>0</v>
      </c>
    </row>
    <row r="33" spans="1:14" s="181" customFormat="1" ht="14.25">
      <c r="A33" s="222" t="s">
        <v>35</v>
      </c>
      <c r="B33" s="177"/>
      <c r="C33" s="177"/>
      <c r="D33" s="16"/>
      <c r="E33" s="54">
        <v>0.067</v>
      </c>
      <c r="F33" s="45">
        <v>512</v>
      </c>
      <c r="G33" s="206">
        <v>34.304</v>
      </c>
      <c r="H33" s="173"/>
      <c r="I33" s="54">
        <v>0.067</v>
      </c>
      <c r="J33" s="45">
        <v>512</v>
      </c>
      <c r="K33" s="206">
        <v>34.304</v>
      </c>
      <c r="L33" s="173"/>
      <c r="M33" s="121">
        <v>0</v>
      </c>
      <c r="N33" s="122">
        <v>0</v>
      </c>
    </row>
    <row r="34" spans="1:14" s="181" customFormat="1" ht="14.25">
      <c r="A34" s="222" t="s">
        <v>36</v>
      </c>
      <c r="B34" s="177"/>
      <c r="C34" s="177"/>
      <c r="D34" s="16"/>
      <c r="E34" s="54">
        <v>0.104</v>
      </c>
      <c r="F34" s="45">
        <v>144</v>
      </c>
      <c r="G34" s="206">
        <v>14.975999999999999</v>
      </c>
      <c r="H34" s="173"/>
      <c r="I34" s="54">
        <v>0.104</v>
      </c>
      <c r="J34" s="45">
        <v>144</v>
      </c>
      <c r="K34" s="206">
        <v>14.975999999999999</v>
      </c>
      <c r="L34" s="173"/>
      <c r="M34" s="121">
        <v>0</v>
      </c>
      <c r="N34" s="122">
        <v>0</v>
      </c>
    </row>
    <row r="35" spans="1:14" s="181" customFormat="1" ht="15" thickBot="1">
      <c r="A35" s="142" t="s">
        <v>37</v>
      </c>
      <c r="B35" s="177"/>
      <c r="C35" s="177"/>
      <c r="D35" s="16"/>
      <c r="E35" s="54">
        <v>0.124</v>
      </c>
      <c r="F35" s="45">
        <v>144</v>
      </c>
      <c r="G35" s="206">
        <v>17.856</v>
      </c>
      <c r="H35" s="173"/>
      <c r="I35" s="54">
        <v>0.124</v>
      </c>
      <c r="J35" s="45">
        <v>144</v>
      </c>
      <c r="K35" s="206">
        <v>17.856</v>
      </c>
      <c r="L35" s="173"/>
      <c r="M35" s="121">
        <v>0</v>
      </c>
      <c r="N35" s="122">
        <v>0</v>
      </c>
    </row>
    <row r="36" spans="1:14" ht="15" thickBot="1">
      <c r="A36" s="90"/>
      <c r="B36" s="91"/>
      <c r="C36" s="91"/>
      <c r="D36" s="3"/>
      <c r="E36" s="55"/>
      <c r="F36" s="56"/>
      <c r="G36" s="100"/>
      <c r="H36" s="57"/>
      <c r="I36" s="55"/>
      <c r="J36" s="58"/>
      <c r="K36" s="100"/>
      <c r="L36" s="57"/>
      <c r="M36" s="153"/>
      <c r="N36" s="156"/>
    </row>
    <row r="37" spans="1:16" ht="14.25">
      <c r="A37" s="92" t="s">
        <v>38</v>
      </c>
      <c r="B37" s="84"/>
      <c r="C37" s="84"/>
      <c r="D37" s="15"/>
      <c r="E37" s="124"/>
      <c r="F37" s="125"/>
      <c r="G37" s="101">
        <f>G28+G29+G30+G31+G32+G33+G34+G35</f>
        <v>117.06930880000002</v>
      </c>
      <c r="H37" s="126"/>
      <c r="I37" s="127"/>
      <c r="J37" s="127"/>
      <c r="K37" s="101">
        <f>K28+K29+K30+K31+K32+K33+K34+K35</f>
        <v>115.90730880000001</v>
      </c>
      <c r="L37" s="59"/>
      <c r="M37" s="155">
        <f>M28+M29+M30+M31+M32+M33+M34+M35</f>
        <v>-1.161999999999999</v>
      </c>
      <c r="N37" s="159">
        <f>M37/G37</f>
        <v>-0.009925744090495552</v>
      </c>
      <c r="P37" s="164"/>
    </row>
    <row r="38" spans="1:14" ht="14.25">
      <c r="A38" s="93" t="s">
        <v>39</v>
      </c>
      <c r="B38" s="84"/>
      <c r="C38" s="84"/>
      <c r="D38" s="15"/>
      <c r="E38" s="124">
        <v>0.13</v>
      </c>
      <c r="F38" s="128"/>
      <c r="G38" s="102">
        <f>G37*0.13</f>
        <v>15.219010144000002</v>
      </c>
      <c r="H38" s="33"/>
      <c r="I38" s="124">
        <v>0.13</v>
      </c>
      <c r="J38" s="33"/>
      <c r="K38" s="102">
        <f>K37*0.13</f>
        <v>15.067950144000001</v>
      </c>
      <c r="L38" s="60"/>
      <c r="M38" s="121">
        <f>M37*0.13</f>
        <v>-0.1510599999999999</v>
      </c>
      <c r="N38" s="160">
        <f>M38/G38</f>
        <v>-0.009925744090495552</v>
      </c>
    </row>
    <row r="39" spans="1:14" ht="14.25">
      <c r="A39" s="94" t="s">
        <v>40</v>
      </c>
      <c r="B39" s="84"/>
      <c r="C39" s="84"/>
      <c r="D39" s="15"/>
      <c r="E39" s="33"/>
      <c r="F39" s="128"/>
      <c r="G39" s="102">
        <f>G37+G38</f>
        <v>132.28831894400003</v>
      </c>
      <c r="H39" s="33"/>
      <c r="I39" s="33"/>
      <c r="J39" s="33"/>
      <c r="K39" s="102">
        <f>K37+K38</f>
        <v>130.97525894400002</v>
      </c>
      <c r="L39" s="60"/>
      <c r="M39" s="121">
        <f>M37+M38</f>
        <v>-1.313059999999999</v>
      </c>
      <c r="N39" s="160">
        <f>M39/G39</f>
        <v>-0.009925744090495552</v>
      </c>
    </row>
    <row r="40" spans="1:14" ht="15">
      <c r="A40" s="192" t="s">
        <v>59</v>
      </c>
      <c r="B40" s="192"/>
      <c r="C40" s="192"/>
      <c r="D40" s="15"/>
      <c r="E40" s="33"/>
      <c r="F40" s="128"/>
      <c r="G40" s="103">
        <f>-1*G39*0.1</f>
        <v>-13.228831894400003</v>
      </c>
      <c r="H40" s="33"/>
      <c r="I40" s="33"/>
      <c r="J40" s="33"/>
      <c r="K40" s="103">
        <f>-1*K39*0.1</f>
        <v>-13.097525894400002</v>
      </c>
      <c r="L40" s="60"/>
      <c r="M40" s="123">
        <f>-1*M39*0.1</f>
        <v>0.1313059999999999</v>
      </c>
      <c r="N40" s="160">
        <f>M40/G40</f>
        <v>-0.00992574409049555</v>
      </c>
    </row>
    <row r="41" spans="1:14" ht="15" thickBot="1">
      <c r="A41" s="229" t="s">
        <v>42</v>
      </c>
      <c r="B41" s="229"/>
      <c r="C41" s="229"/>
      <c r="D41" s="20"/>
      <c r="E41" s="129"/>
      <c r="F41" s="130"/>
      <c r="G41" s="104">
        <f>G39+G40</f>
        <v>119.05948704960002</v>
      </c>
      <c r="H41" s="131"/>
      <c r="I41" s="131"/>
      <c r="J41" s="131"/>
      <c r="K41" s="104">
        <f>K39+K40</f>
        <v>117.87773304960001</v>
      </c>
      <c r="L41" s="61"/>
      <c r="M41" s="112">
        <f>K41-G41</f>
        <v>-1.1817540000000122</v>
      </c>
      <c r="N41" s="161">
        <f>M41/G41</f>
        <v>-0.009925744090495662</v>
      </c>
    </row>
    <row r="42" spans="1:14" ht="15" thickBot="1">
      <c r="A42" s="90"/>
      <c r="B42" s="91"/>
      <c r="C42" s="91"/>
      <c r="D42" s="3"/>
      <c r="E42" s="5"/>
      <c r="F42" s="6"/>
      <c r="G42" s="21"/>
      <c r="H42" s="4"/>
      <c r="I42" s="5"/>
      <c r="J42" s="4"/>
      <c r="K42" s="22"/>
      <c r="L42" s="6"/>
      <c r="M42" s="154"/>
      <c r="N42" s="157"/>
    </row>
  </sheetData>
  <sheetProtection/>
  <mergeCells count="11">
    <mergeCell ref="M13:N13"/>
    <mergeCell ref="A41:C41"/>
    <mergeCell ref="C2:K2"/>
    <mergeCell ref="E11:J11"/>
    <mergeCell ref="P20:Q20"/>
    <mergeCell ref="P23:Q23"/>
    <mergeCell ref="P24:S24"/>
    <mergeCell ref="M14:M15"/>
    <mergeCell ref="N14:N15"/>
    <mergeCell ref="E13:G13"/>
    <mergeCell ref="I13:K13"/>
  </mergeCells>
  <printOptions/>
  <pageMargins left="0.7" right="0.7" top="0.75" bottom="0.75" header="0.3" footer="0.3"/>
  <pageSetup fitToHeight="1" fitToWidth="1" horizontalDpi="600" verticalDpi="600" orientation="portrait" scale="68" r:id="rId1"/>
  <rowBreaks count="1" manualBreakCount="1">
    <brk id="1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2"/>
  <sheetViews>
    <sheetView zoomScalePageLayoutView="0" workbookViewId="0" topLeftCell="A1">
      <selection activeCell="A1" sqref="A1:N42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5" width="11.00390625" style="0" bestFit="1" customWidth="1"/>
    <col min="6" max="6" width="9.8515625" style="0" bestFit="1" customWidth="1"/>
    <col min="7" max="7" width="12.7109375" style="0" bestFit="1" customWidth="1"/>
    <col min="8" max="8" width="3.8515625" style="0" customWidth="1"/>
    <col min="9" max="9" width="11.00390625" style="0" bestFit="1" customWidth="1"/>
    <col min="10" max="10" width="9.8515625" style="0" bestFit="1" customWidth="1"/>
    <col min="11" max="11" width="12.7109375" style="0" bestFit="1" customWidth="1"/>
    <col min="12" max="12" width="3.8515625" style="0" customWidth="1"/>
    <col min="13" max="13" width="9.57421875" style="0" bestFit="1" customWidth="1"/>
    <col min="14" max="14" width="12.140625" style="0" bestFit="1" customWidth="1"/>
    <col min="16" max="16" width="12.00390625" style="0" bestFit="1" customWidth="1"/>
  </cols>
  <sheetData>
    <row r="1" spans="12:14" ht="14.25">
      <c r="L1" s="181"/>
      <c r="M1" s="181"/>
      <c r="N1" s="181"/>
    </row>
    <row r="2" spans="1:14" ht="15">
      <c r="A2" s="9" t="s">
        <v>0</v>
      </c>
      <c r="C2" s="230" t="s">
        <v>56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</row>
    <row r="3" spans="1:168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182"/>
      <c r="N3" s="182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</row>
    <row r="4" spans="1:14" ht="15">
      <c r="A4" s="9" t="s">
        <v>1</v>
      </c>
      <c r="C4" s="10"/>
      <c r="D4" s="10"/>
      <c r="E4" s="198">
        <v>1.0383</v>
      </c>
      <c r="F4" s="10"/>
      <c r="G4" s="10"/>
      <c r="H4" s="10"/>
      <c r="I4" s="10"/>
      <c r="J4" s="10"/>
      <c r="K4" s="10"/>
      <c r="L4" s="10"/>
      <c r="M4" s="10"/>
      <c r="N4" s="10"/>
    </row>
    <row r="5" spans="1:168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</row>
    <row r="6" spans="1:5" ht="14.25">
      <c r="A6" s="9" t="s">
        <v>2</v>
      </c>
      <c r="C6" s="11" t="s">
        <v>3</v>
      </c>
      <c r="D6" s="12"/>
      <c r="E6" s="143">
        <f>730*E9*E10</f>
        <v>474.5</v>
      </c>
    </row>
    <row r="7" spans="1:168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144">
        <v>1</v>
      </c>
      <c r="F9" s="12"/>
    </row>
    <row r="10" spans="1:5" ht="14.25">
      <c r="A10" s="25" t="s">
        <v>7</v>
      </c>
      <c r="B10" s="26"/>
      <c r="C10" s="27"/>
      <c r="D10" s="28"/>
      <c r="E10" s="145">
        <v>0.65</v>
      </c>
    </row>
    <row r="11" spans="1:168" ht="14.25">
      <c r="A11" s="68"/>
      <c r="B11" s="66"/>
      <c r="C11" s="69"/>
      <c r="D11" s="1"/>
      <c r="E11" s="231" t="s">
        <v>8</v>
      </c>
      <c r="F11" s="231"/>
      <c r="G11" s="231"/>
      <c r="H11" s="231"/>
      <c r="I11" s="231"/>
      <c r="J11" s="23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ht="14.25">
      <c r="A12" s="2"/>
      <c r="B12" s="66"/>
      <c r="C12" s="141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</row>
    <row r="13" spans="1:168" ht="14.25">
      <c r="A13" s="2"/>
      <c r="B13" s="66"/>
      <c r="C13" s="186"/>
      <c r="D13" s="70"/>
      <c r="E13" s="240" t="s">
        <v>9</v>
      </c>
      <c r="F13" s="241"/>
      <c r="G13" s="242"/>
      <c r="H13" s="66"/>
      <c r="I13" s="240" t="s">
        <v>10</v>
      </c>
      <c r="J13" s="241"/>
      <c r="K13" s="242"/>
      <c r="L13" s="66"/>
      <c r="M13" s="240" t="s">
        <v>11</v>
      </c>
      <c r="N13" s="242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</row>
    <row r="14" spans="1:168" ht="14.25">
      <c r="A14" s="2"/>
      <c r="B14" s="66"/>
      <c r="C14" s="179"/>
      <c r="D14" s="71"/>
      <c r="E14" s="72" t="s">
        <v>12</v>
      </c>
      <c r="F14" s="72" t="s">
        <v>13</v>
      </c>
      <c r="G14" s="73" t="s">
        <v>14</v>
      </c>
      <c r="H14" s="66"/>
      <c r="I14" s="72" t="s">
        <v>12</v>
      </c>
      <c r="J14" s="74" t="s">
        <v>13</v>
      </c>
      <c r="K14" s="73" t="s">
        <v>14</v>
      </c>
      <c r="L14" s="66"/>
      <c r="M14" s="236" t="s">
        <v>15</v>
      </c>
      <c r="N14" s="238" t="s">
        <v>16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</row>
    <row r="15" spans="1:168" ht="14.25">
      <c r="A15" s="2"/>
      <c r="B15" s="66"/>
      <c r="C15" s="180"/>
      <c r="D15" s="71"/>
      <c r="E15" s="75" t="s">
        <v>17</v>
      </c>
      <c r="F15" s="75"/>
      <c r="G15" s="76" t="s">
        <v>17</v>
      </c>
      <c r="H15" s="66"/>
      <c r="I15" s="75" t="s">
        <v>17</v>
      </c>
      <c r="J15" s="76"/>
      <c r="K15" s="76" t="s">
        <v>17</v>
      </c>
      <c r="L15" s="66"/>
      <c r="M15" s="253"/>
      <c r="N15" s="254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</row>
    <row r="16" spans="1:14" ht="14.25">
      <c r="A16" s="77" t="s">
        <v>18</v>
      </c>
      <c r="B16" s="77"/>
      <c r="C16" s="78"/>
      <c r="D16" s="13"/>
      <c r="E16" s="132">
        <v>3.15</v>
      </c>
      <c r="F16" s="138">
        <v>1</v>
      </c>
      <c r="G16" s="95">
        <f>E16*F16</f>
        <v>3.15</v>
      </c>
      <c r="H16" s="34"/>
      <c r="I16" s="132">
        <v>3.17</v>
      </c>
      <c r="J16" s="35">
        <v>1</v>
      </c>
      <c r="K16" s="95">
        <f>I16*J16</f>
        <v>3.17</v>
      </c>
      <c r="L16" s="34"/>
      <c r="M16" s="109">
        <f>K16-G16</f>
        <v>0.020000000000000018</v>
      </c>
      <c r="N16" s="110">
        <f>M16/G16</f>
        <v>0.006349206349206355</v>
      </c>
    </row>
    <row r="17" spans="1:20" ht="14.25">
      <c r="A17" s="77" t="s">
        <v>19</v>
      </c>
      <c r="B17" s="77"/>
      <c r="C17" s="78"/>
      <c r="D17" s="13"/>
      <c r="E17" s="63">
        <v>12.0383</v>
      </c>
      <c r="F17" s="36">
        <v>1</v>
      </c>
      <c r="G17" s="95">
        <f>E17*F17</f>
        <v>12.0383</v>
      </c>
      <c r="H17" s="34"/>
      <c r="I17" s="63">
        <v>12.0961</v>
      </c>
      <c r="J17" s="37">
        <v>1</v>
      </c>
      <c r="K17" s="95">
        <f>I17*J17</f>
        <v>12.0961</v>
      </c>
      <c r="L17" s="34"/>
      <c r="M17" s="109">
        <f aca="true" t="shared" si="0" ref="M17:M35">K17-G17</f>
        <v>0.057800000000000296</v>
      </c>
      <c r="N17" s="110">
        <f>M17/G17</f>
        <v>0.004801342382230074</v>
      </c>
      <c r="Q17" s="232"/>
      <c r="R17" s="233"/>
      <c r="S17" s="148"/>
      <c r="T17" s="149"/>
    </row>
    <row r="18" spans="1:20" ht="14.25">
      <c r="A18" s="78" t="s">
        <v>20</v>
      </c>
      <c r="B18" s="78"/>
      <c r="C18" s="78"/>
      <c r="D18" s="13"/>
      <c r="E18" s="134">
        <v>0</v>
      </c>
      <c r="F18" s="138">
        <v>1</v>
      </c>
      <c r="G18" s="95">
        <f>E18*F18</f>
        <v>0</v>
      </c>
      <c r="H18" s="34"/>
      <c r="I18" s="134">
        <v>0</v>
      </c>
      <c r="J18" s="35">
        <v>1</v>
      </c>
      <c r="K18" s="95">
        <f>I18*J18</f>
        <v>0</v>
      </c>
      <c r="L18" s="34"/>
      <c r="M18" s="109">
        <f t="shared" si="0"/>
        <v>0</v>
      </c>
      <c r="N18" s="110">
        <v>0</v>
      </c>
      <c r="Q18" s="232"/>
      <c r="R18" s="233"/>
      <c r="S18" s="148"/>
      <c r="T18" s="149"/>
    </row>
    <row r="19" spans="1:20" ht="14.25">
      <c r="A19" s="79" t="s">
        <v>21</v>
      </c>
      <c r="B19" s="80"/>
      <c r="C19" s="80"/>
      <c r="D19" s="14"/>
      <c r="E19" s="136">
        <v>-0.1387</v>
      </c>
      <c r="F19" s="38">
        <v>1</v>
      </c>
      <c r="G19" s="95">
        <f>E19*F19</f>
        <v>-0.1387</v>
      </c>
      <c r="H19" s="39"/>
      <c r="I19" s="136">
        <v>-0.1307</v>
      </c>
      <c r="J19" s="40">
        <v>1</v>
      </c>
      <c r="K19" s="95">
        <f>I19*J19</f>
        <v>-0.1307</v>
      </c>
      <c r="L19" s="39"/>
      <c r="M19" s="109">
        <f t="shared" si="0"/>
        <v>0.00799999999999998</v>
      </c>
      <c r="N19" s="110">
        <f>M19/G19</f>
        <v>-0.05767844268204744</v>
      </c>
      <c r="Q19" s="251"/>
      <c r="R19" s="252"/>
      <c r="S19" s="148"/>
      <c r="T19" s="149"/>
    </row>
    <row r="20" spans="1:168" ht="14.25">
      <c r="A20" s="81" t="s">
        <v>22</v>
      </c>
      <c r="B20" s="82"/>
      <c r="C20" s="82"/>
      <c r="D20" s="8"/>
      <c r="E20" s="32"/>
      <c r="F20" s="166"/>
      <c r="G20" s="151">
        <f>G16+G17+G18+G19</f>
        <v>15.0496</v>
      </c>
      <c r="H20" s="44"/>
      <c r="I20" s="32"/>
      <c r="J20" s="165"/>
      <c r="K20" s="151">
        <f>K16+K17+K18+K19</f>
        <v>15.1354</v>
      </c>
      <c r="L20" s="44"/>
      <c r="M20" s="151">
        <f>M16+M17+M18+M19</f>
        <v>0.08580000000000029</v>
      </c>
      <c r="N20" s="115">
        <f>M20/G20</f>
        <v>0.005701148203274525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39"/>
      <c r="AA20" s="139"/>
      <c r="AB20" s="13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</row>
    <row r="21" spans="1:14" ht="14.25">
      <c r="A21" s="83" t="s">
        <v>23</v>
      </c>
      <c r="B21" s="84"/>
      <c r="C21" s="177"/>
      <c r="D21" s="16"/>
      <c r="E21" s="190">
        <v>0.08392</v>
      </c>
      <c r="F21" s="45">
        <f>E6*(E4-1)</f>
        <v>18.17335</v>
      </c>
      <c r="G21" s="95">
        <f>F21*E21</f>
        <v>1.5251075319999998</v>
      </c>
      <c r="H21" s="42"/>
      <c r="I21" s="190">
        <v>0.08392</v>
      </c>
      <c r="J21" s="45">
        <f>E6*(E4-1)</f>
        <v>18.17335</v>
      </c>
      <c r="K21" s="95">
        <f>J21*I21</f>
        <v>1.5251075319999998</v>
      </c>
      <c r="L21" s="46"/>
      <c r="M21" s="109">
        <f t="shared" si="0"/>
        <v>0</v>
      </c>
      <c r="N21" s="110">
        <f>M21/G21</f>
        <v>0</v>
      </c>
    </row>
    <row r="22" spans="1:14" ht="26.25">
      <c r="A22" s="83" t="s">
        <v>24</v>
      </c>
      <c r="B22" s="84"/>
      <c r="C22" s="177"/>
      <c r="D22" s="16"/>
      <c r="E22" s="189">
        <f>0.255+-1.2718</f>
        <v>-1.0168</v>
      </c>
      <c r="F22" s="45">
        <v>1</v>
      </c>
      <c r="G22" s="95">
        <f>E22*F22</f>
        <v>-1.0168</v>
      </c>
      <c r="H22" s="42"/>
      <c r="I22" s="189">
        <v>-2.1314</v>
      </c>
      <c r="J22" s="45">
        <v>1</v>
      </c>
      <c r="K22" s="95">
        <f>I22*J22</f>
        <v>-2.1314</v>
      </c>
      <c r="L22" s="46"/>
      <c r="M22" s="109">
        <f t="shared" si="0"/>
        <v>-1.1146000000000003</v>
      </c>
      <c r="N22" s="110">
        <f>M22/G22</f>
        <v>1.0961841070023606</v>
      </c>
    </row>
    <row r="23" spans="1:14" ht="14.25">
      <c r="A23" s="85" t="s">
        <v>25</v>
      </c>
      <c r="B23" s="84"/>
      <c r="C23" s="177"/>
      <c r="D23" s="16"/>
      <c r="E23" s="190"/>
      <c r="F23" s="45">
        <v>1</v>
      </c>
      <c r="G23" s="95">
        <v>0</v>
      </c>
      <c r="H23" s="42"/>
      <c r="I23" s="190"/>
      <c r="J23" s="45">
        <v>0</v>
      </c>
      <c r="K23" s="95">
        <v>0</v>
      </c>
      <c r="L23" s="46"/>
      <c r="M23" s="109">
        <f t="shared" si="0"/>
        <v>0</v>
      </c>
      <c r="N23" s="110" t="s">
        <v>8</v>
      </c>
    </row>
    <row r="24" spans="1:14" ht="14.25">
      <c r="A24" s="85" t="s">
        <v>26</v>
      </c>
      <c r="B24" s="84"/>
      <c r="C24" s="177"/>
      <c r="D24" s="16"/>
      <c r="E24" s="190"/>
      <c r="F24" s="45">
        <v>1</v>
      </c>
      <c r="G24" s="95">
        <v>0</v>
      </c>
      <c r="H24" s="42"/>
      <c r="I24" s="190"/>
      <c r="J24" s="45">
        <v>1</v>
      </c>
      <c r="K24" s="95">
        <v>0</v>
      </c>
      <c r="L24" s="46"/>
      <c r="M24" s="109">
        <f t="shared" si="0"/>
        <v>0</v>
      </c>
      <c r="N24" s="110" t="s">
        <v>8</v>
      </c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G20+G21+G23+G24+G22</f>
        <v>15.557907531999998</v>
      </c>
      <c r="H25" s="44"/>
      <c r="I25" s="47"/>
      <c r="J25" s="48"/>
      <c r="K25" s="98">
        <f>K20+K21+K23+K24+K22</f>
        <v>14.529107532000001</v>
      </c>
      <c r="L25" s="44"/>
      <c r="M25" s="114">
        <f>M20+M21+M23+M24+M22</f>
        <v>-1.0288</v>
      </c>
      <c r="N25" s="152">
        <f aca="true" t="shared" si="1" ref="N25:N30">M25/G25</f>
        <v>-0.06612714453302486</v>
      </c>
    </row>
    <row r="26" spans="1:14" ht="14.25">
      <c r="A26" s="178" t="s">
        <v>28</v>
      </c>
      <c r="B26" s="178"/>
      <c r="C26" s="178"/>
      <c r="D26" s="18"/>
      <c r="E26" s="63">
        <v>2.1985</v>
      </c>
      <c r="F26" s="49">
        <v>1</v>
      </c>
      <c r="G26" s="95">
        <f>E26*F26</f>
        <v>2.1985</v>
      </c>
      <c r="H26" s="42"/>
      <c r="I26" s="63">
        <v>2.1647</v>
      </c>
      <c r="J26" s="50">
        <v>1</v>
      </c>
      <c r="K26" s="95">
        <f>I26*J26</f>
        <v>2.1647</v>
      </c>
      <c r="L26" s="173"/>
      <c r="M26" s="109">
        <f t="shared" si="0"/>
        <v>-0.033800000000000274</v>
      </c>
      <c r="N26" s="110">
        <f t="shared" si="1"/>
        <v>-0.01537411871730738</v>
      </c>
    </row>
    <row r="27" spans="1:14" ht="24" customHeight="1">
      <c r="A27" s="188" t="s">
        <v>29</v>
      </c>
      <c r="B27" s="188"/>
      <c r="C27" s="188"/>
      <c r="D27" s="18"/>
      <c r="E27" s="63">
        <v>1.6017</v>
      </c>
      <c r="F27" s="49">
        <v>1</v>
      </c>
      <c r="G27" s="95">
        <f>E27*F27</f>
        <v>1.6017</v>
      </c>
      <c r="H27" s="42"/>
      <c r="I27" s="63">
        <v>1.5692</v>
      </c>
      <c r="J27" s="50">
        <v>1</v>
      </c>
      <c r="K27" s="95">
        <f>I27*J27</f>
        <v>1.5692</v>
      </c>
      <c r="L27" s="173"/>
      <c r="M27" s="109">
        <f t="shared" si="0"/>
        <v>-0.03249999999999997</v>
      </c>
      <c r="N27" s="110">
        <f t="shared" si="1"/>
        <v>-0.020290940875319956</v>
      </c>
    </row>
    <row r="28" spans="1:14" ht="26.25">
      <c r="A28" s="86" t="s">
        <v>30</v>
      </c>
      <c r="B28" s="88"/>
      <c r="C28" s="88"/>
      <c r="D28" s="7"/>
      <c r="E28" s="47"/>
      <c r="F28" s="47"/>
      <c r="G28" s="98">
        <f>G25+G26+G27</f>
        <v>19.358107532</v>
      </c>
      <c r="H28" s="44"/>
      <c r="I28" s="51"/>
      <c r="J28" s="52"/>
      <c r="K28" s="98">
        <f>K25+K26+K27</f>
        <v>18.263007532</v>
      </c>
      <c r="L28" s="44"/>
      <c r="M28" s="114">
        <f>M25+M26+M27</f>
        <v>-1.0951000000000002</v>
      </c>
      <c r="N28" s="152">
        <f t="shared" si="1"/>
        <v>-0.05657061250381736</v>
      </c>
    </row>
    <row r="29" spans="1:14" ht="26.25">
      <c r="A29" s="89" t="s">
        <v>31</v>
      </c>
      <c r="B29" s="84"/>
      <c r="C29" s="177"/>
      <c r="D29" s="16"/>
      <c r="E29" s="64">
        <v>0.0044</v>
      </c>
      <c r="F29" s="49">
        <f>E6*E4</f>
        <v>492.67335</v>
      </c>
      <c r="G29" s="95">
        <f>E29*F29</f>
        <v>2.16776274</v>
      </c>
      <c r="H29" s="46"/>
      <c r="I29" s="64">
        <v>0.0044</v>
      </c>
      <c r="J29" s="49">
        <f>E6*E4</f>
        <v>492.67335</v>
      </c>
      <c r="K29" s="95">
        <f>I29*J29</f>
        <v>2.16776274</v>
      </c>
      <c r="L29" s="46"/>
      <c r="M29" s="109">
        <f t="shared" si="0"/>
        <v>0</v>
      </c>
      <c r="N29" s="110">
        <f t="shared" si="1"/>
        <v>0</v>
      </c>
    </row>
    <row r="30" spans="1:14" ht="26.25">
      <c r="A30" s="89" t="s">
        <v>32</v>
      </c>
      <c r="B30" s="84"/>
      <c r="C30" s="177"/>
      <c r="D30" s="16"/>
      <c r="E30" s="64">
        <v>0.0012</v>
      </c>
      <c r="F30" s="49">
        <f>E6*E4</f>
        <v>492.67335</v>
      </c>
      <c r="G30" s="95">
        <f>E30*F30</f>
        <v>0.59120802</v>
      </c>
      <c r="H30" s="46"/>
      <c r="I30" s="64">
        <v>0.0012</v>
      </c>
      <c r="J30" s="49">
        <f>E6*E4</f>
        <v>492.67335</v>
      </c>
      <c r="K30" s="95">
        <f>I30*J30</f>
        <v>0.59120802</v>
      </c>
      <c r="L30" s="46"/>
      <c r="M30" s="109">
        <f t="shared" si="0"/>
        <v>0</v>
      </c>
      <c r="N30" s="110">
        <f t="shared" si="1"/>
        <v>0</v>
      </c>
    </row>
    <row r="31" spans="1:14" ht="14.25">
      <c r="A31" s="84" t="s">
        <v>33</v>
      </c>
      <c r="B31" s="84"/>
      <c r="C31" s="177"/>
      <c r="D31" s="16"/>
      <c r="E31" s="64">
        <v>0.25</v>
      </c>
      <c r="F31" s="49">
        <v>1</v>
      </c>
      <c r="G31" s="99">
        <v>0.25</v>
      </c>
      <c r="H31" s="46"/>
      <c r="I31" s="64">
        <v>0.25</v>
      </c>
      <c r="J31" s="50">
        <v>1</v>
      </c>
      <c r="K31" s="99">
        <v>0.25</v>
      </c>
      <c r="L31" s="46"/>
      <c r="M31" s="109">
        <f t="shared" si="0"/>
        <v>0</v>
      </c>
      <c r="N31" s="116">
        <v>0</v>
      </c>
    </row>
    <row r="32" spans="1:14" ht="14.25">
      <c r="A32" s="84" t="s">
        <v>34</v>
      </c>
      <c r="B32" s="84"/>
      <c r="C32" s="177"/>
      <c r="D32" s="16"/>
      <c r="E32" s="64">
        <v>0.007</v>
      </c>
      <c r="F32" s="49">
        <f>E6</f>
        <v>474.5</v>
      </c>
      <c r="G32" s="95">
        <f>E32*F32</f>
        <v>3.3215</v>
      </c>
      <c r="H32" s="46"/>
      <c r="I32" s="64">
        <v>0.007</v>
      </c>
      <c r="J32" s="49">
        <f>E6</f>
        <v>474.5</v>
      </c>
      <c r="K32" s="95">
        <f>I32*J32</f>
        <v>3.3215</v>
      </c>
      <c r="L32" s="46"/>
      <c r="M32" s="109">
        <f t="shared" si="0"/>
        <v>0</v>
      </c>
      <c r="N32" s="110">
        <f>M32/G32</f>
        <v>0</v>
      </c>
    </row>
    <row r="33" spans="1:14" ht="14.25">
      <c r="A33" s="85" t="s">
        <v>35</v>
      </c>
      <c r="B33" s="84"/>
      <c r="C33" s="177"/>
      <c r="D33" s="16"/>
      <c r="E33" s="54">
        <v>0.067</v>
      </c>
      <c r="F33" s="49">
        <v>304</v>
      </c>
      <c r="G33" s="95">
        <f>E33*F33</f>
        <v>20.368000000000002</v>
      </c>
      <c r="H33" s="46"/>
      <c r="I33" s="64">
        <v>0.067</v>
      </c>
      <c r="J33" s="49">
        <v>304</v>
      </c>
      <c r="K33" s="95">
        <f>I33*J33</f>
        <v>20.368000000000002</v>
      </c>
      <c r="L33" s="46"/>
      <c r="M33" s="109">
        <f t="shared" si="0"/>
        <v>0</v>
      </c>
      <c r="N33" s="110">
        <f>M33/G33</f>
        <v>0</v>
      </c>
    </row>
    <row r="34" spans="1:14" ht="14.25">
      <c r="A34" s="85" t="s">
        <v>36</v>
      </c>
      <c r="B34" s="84"/>
      <c r="C34" s="177"/>
      <c r="D34" s="16"/>
      <c r="E34" s="54">
        <v>0.104</v>
      </c>
      <c r="F34" s="49">
        <v>85</v>
      </c>
      <c r="G34" s="99">
        <f>F34*E34</f>
        <v>8.84</v>
      </c>
      <c r="H34" s="46"/>
      <c r="I34" s="64">
        <v>0.104</v>
      </c>
      <c r="J34" s="49">
        <v>85</v>
      </c>
      <c r="K34" s="99">
        <f>J34*I34</f>
        <v>8.84</v>
      </c>
      <c r="L34" s="46"/>
      <c r="M34" s="109">
        <f t="shared" si="0"/>
        <v>0</v>
      </c>
      <c r="N34" s="110">
        <v>0</v>
      </c>
    </row>
    <row r="35" spans="1:14" ht="15" thickBot="1">
      <c r="A35" s="2" t="s">
        <v>37</v>
      </c>
      <c r="B35" s="84"/>
      <c r="C35" s="177"/>
      <c r="D35" s="16"/>
      <c r="E35" s="54">
        <v>0.124</v>
      </c>
      <c r="F35" s="49">
        <v>85</v>
      </c>
      <c r="G35" s="99">
        <f>F35*E35</f>
        <v>10.54</v>
      </c>
      <c r="H35" s="46"/>
      <c r="I35" s="64">
        <v>0.124</v>
      </c>
      <c r="J35" s="49">
        <v>85</v>
      </c>
      <c r="K35" s="99">
        <f>J35*I35</f>
        <v>10.54</v>
      </c>
      <c r="L35" s="46"/>
      <c r="M35" s="109">
        <f t="shared" si="0"/>
        <v>0</v>
      </c>
      <c r="N35" s="110">
        <v>0</v>
      </c>
    </row>
    <row r="36" spans="1:14" ht="15" thickBot="1">
      <c r="A36" s="90"/>
      <c r="B36" s="91"/>
      <c r="C36" s="91"/>
      <c r="D36" s="3"/>
      <c r="E36" s="55"/>
      <c r="F36" s="56"/>
      <c r="G36" s="100"/>
      <c r="H36" s="57"/>
      <c r="I36" s="55"/>
      <c r="J36" s="58"/>
      <c r="K36" s="100"/>
      <c r="L36" s="57"/>
      <c r="M36" s="117"/>
      <c r="N36" s="156"/>
    </row>
    <row r="37" spans="1:14" ht="14.25">
      <c r="A37" s="92" t="s">
        <v>38</v>
      </c>
      <c r="B37" s="84"/>
      <c r="C37" s="84"/>
      <c r="D37" s="15"/>
      <c r="E37" s="124"/>
      <c r="F37" s="125"/>
      <c r="G37" s="101">
        <f>G28+G29+G30+G31+G32+G33+G34+G35</f>
        <v>65.43657829200001</v>
      </c>
      <c r="H37" s="126"/>
      <c r="I37" s="127"/>
      <c r="J37" s="127"/>
      <c r="K37" s="101">
        <f>K28+K29+K30+K31+K32+K33+K34+K35</f>
        <v>64.341478292</v>
      </c>
      <c r="L37" s="59"/>
      <c r="M37" s="101">
        <f>M28+M29+M30+M31+M32+M33+M34+M35</f>
        <v>-1.0951000000000002</v>
      </c>
      <c r="N37" s="167">
        <f>M37/G37</f>
        <v>-0.016735288252898797</v>
      </c>
    </row>
    <row r="38" spans="1:14" ht="14.25">
      <c r="A38" s="93" t="s">
        <v>39</v>
      </c>
      <c r="B38" s="84"/>
      <c r="C38" s="84"/>
      <c r="D38" s="15"/>
      <c r="E38" s="124">
        <v>0.13</v>
      </c>
      <c r="F38" s="128"/>
      <c r="G38" s="102">
        <f>G37*0.13</f>
        <v>8.50675517796</v>
      </c>
      <c r="H38" s="33"/>
      <c r="I38" s="124">
        <v>0.13</v>
      </c>
      <c r="J38" s="33"/>
      <c r="K38" s="102">
        <f>K37*0.13</f>
        <v>8.364392177960001</v>
      </c>
      <c r="L38" s="60"/>
      <c r="M38" s="172">
        <f>K38-G38</f>
        <v>-0.14236299999999957</v>
      </c>
      <c r="N38" s="168">
        <f>M38/G38</f>
        <v>-0.016735288252898745</v>
      </c>
    </row>
    <row r="39" spans="1:14" ht="14.25">
      <c r="A39" s="94" t="s">
        <v>40</v>
      </c>
      <c r="B39" s="84"/>
      <c r="C39" s="84"/>
      <c r="D39" s="15"/>
      <c r="E39" s="33"/>
      <c r="F39" s="128"/>
      <c r="G39" s="102">
        <f>G37+G38</f>
        <v>73.94333346996001</v>
      </c>
      <c r="H39" s="33"/>
      <c r="I39" s="33"/>
      <c r="J39" s="33"/>
      <c r="K39" s="102">
        <f>K37+K38</f>
        <v>72.70587046996</v>
      </c>
      <c r="L39" s="60"/>
      <c r="M39" s="102">
        <f>M37+M38</f>
        <v>-1.2374629999999998</v>
      </c>
      <c r="N39" s="168">
        <f>M39/G39</f>
        <v>-0.01673528825289879</v>
      </c>
    </row>
    <row r="40" spans="1:14" ht="15">
      <c r="A40" s="194" t="s">
        <v>41</v>
      </c>
      <c r="B40" s="194"/>
      <c r="C40" s="194"/>
      <c r="D40" s="15"/>
      <c r="E40" s="33"/>
      <c r="F40" s="128"/>
      <c r="G40" s="103">
        <f>G39*0.1*-1</f>
        <v>-7.394333346996001</v>
      </c>
      <c r="H40" s="33"/>
      <c r="I40" s="33"/>
      <c r="J40" s="33"/>
      <c r="K40" s="103">
        <f>K39*0.1*-1</f>
        <v>-7.270587046996001</v>
      </c>
      <c r="L40" s="60"/>
      <c r="M40" s="172">
        <f>K40-G40</f>
        <v>0.12374630000000053</v>
      </c>
      <c r="N40" s="168">
        <f>M40/G40</f>
        <v>-0.016735288252898866</v>
      </c>
    </row>
    <row r="41" spans="1:14" ht="15" thickBot="1">
      <c r="A41" s="229" t="s">
        <v>42</v>
      </c>
      <c r="B41" s="229"/>
      <c r="C41" s="229"/>
      <c r="D41" s="20"/>
      <c r="E41" s="129"/>
      <c r="F41" s="130"/>
      <c r="G41" s="104">
        <f>G39+G40</f>
        <v>66.549000122964</v>
      </c>
      <c r="H41" s="131"/>
      <c r="I41" s="131"/>
      <c r="J41" s="131"/>
      <c r="K41" s="104">
        <f>K39+K40</f>
        <v>65.435283422964</v>
      </c>
      <c r="L41" s="61"/>
      <c r="M41" s="104">
        <f>M39+M40</f>
        <v>-1.1137166999999992</v>
      </c>
      <c r="N41" s="169">
        <f>M41/G41</f>
        <v>-0.016735288252898783</v>
      </c>
    </row>
    <row r="42" spans="1:14" ht="15" thickBot="1">
      <c r="A42" s="90"/>
      <c r="B42" s="91"/>
      <c r="C42" s="91"/>
      <c r="D42" s="3"/>
      <c r="E42" s="5"/>
      <c r="F42" s="6"/>
      <c r="G42" s="21"/>
      <c r="H42" s="4"/>
      <c r="I42" s="5"/>
      <c r="J42" s="4"/>
      <c r="K42" s="22"/>
      <c r="L42" s="6"/>
      <c r="M42" s="23"/>
      <c r="N42" s="157"/>
    </row>
  </sheetData>
  <sheetProtection/>
  <mergeCells count="11">
    <mergeCell ref="M13:N13"/>
    <mergeCell ref="A41:C41"/>
    <mergeCell ref="C2:K2"/>
    <mergeCell ref="E11:J11"/>
    <mergeCell ref="Q17:R17"/>
    <mergeCell ref="Q18:R18"/>
    <mergeCell ref="Q19:R19"/>
    <mergeCell ref="M14:M15"/>
    <mergeCell ref="N14:N15"/>
    <mergeCell ref="E13:G13"/>
    <mergeCell ref="I13:K13"/>
  </mergeCell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2"/>
  <sheetViews>
    <sheetView zoomScalePageLayoutView="0" workbookViewId="0" topLeftCell="A1">
      <selection activeCell="A1" sqref="A1:N42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5" width="11.00390625" style="0" bestFit="1" customWidth="1"/>
    <col min="6" max="6" width="9.8515625" style="0" bestFit="1" customWidth="1"/>
    <col min="7" max="7" width="12.7109375" style="0" bestFit="1" customWidth="1"/>
    <col min="8" max="8" width="3.8515625" style="0" customWidth="1"/>
    <col min="9" max="9" width="11.00390625" style="0" bestFit="1" customWidth="1"/>
    <col min="10" max="10" width="9.8515625" style="0" bestFit="1" customWidth="1"/>
    <col min="11" max="11" width="12.7109375" style="0" bestFit="1" customWidth="1"/>
    <col min="12" max="12" width="3.8515625" style="0" customWidth="1"/>
    <col min="13" max="13" width="9.57421875" style="0" bestFit="1" customWidth="1"/>
    <col min="14" max="14" width="12.140625" style="0" bestFit="1" customWidth="1"/>
    <col min="16" max="16" width="12.00390625" style="0" bestFit="1" customWidth="1"/>
  </cols>
  <sheetData>
    <row r="1" spans="12:14" ht="14.25">
      <c r="L1" s="181"/>
      <c r="M1" s="181"/>
      <c r="N1" s="181"/>
    </row>
    <row r="2" spans="1:14" ht="15">
      <c r="A2" s="9" t="s">
        <v>0</v>
      </c>
      <c r="C2" s="230" t="s">
        <v>55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</row>
    <row r="3" spans="1:168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182"/>
      <c r="N3" s="182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</row>
    <row r="4" spans="1:14" ht="15">
      <c r="A4" s="9" t="s">
        <v>1</v>
      </c>
      <c r="C4" s="10"/>
      <c r="D4" s="10"/>
      <c r="E4" s="198">
        <v>1.0383</v>
      </c>
      <c r="F4" s="10"/>
      <c r="G4" s="10"/>
      <c r="H4" s="10"/>
      <c r="I4" s="10"/>
      <c r="J4" s="10"/>
      <c r="K4" s="10"/>
      <c r="L4" s="10"/>
      <c r="M4" s="10"/>
      <c r="N4" s="10"/>
    </row>
    <row r="5" spans="1:168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</row>
    <row r="6" spans="1:5" ht="14.25">
      <c r="A6" s="9" t="s">
        <v>2</v>
      </c>
      <c r="C6" s="11" t="s">
        <v>3</v>
      </c>
      <c r="D6" s="12"/>
      <c r="E6" s="143">
        <f>730*E9*E10</f>
        <v>474.5</v>
      </c>
    </row>
    <row r="7" spans="1:168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144">
        <v>1</v>
      </c>
      <c r="F9" s="12"/>
    </row>
    <row r="10" spans="1:5" ht="14.25">
      <c r="A10" s="25" t="s">
        <v>7</v>
      </c>
      <c r="B10" s="26"/>
      <c r="C10" s="27"/>
      <c r="D10" s="28"/>
      <c r="E10" s="145">
        <v>0.65</v>
      </c>
    </row>
    <row r="11" spans="1:168" ht="14.25">
      <c r="A11" s="68"/>
      <c r="B11" s="66"/>
      <c r="C11" s="69"/>
      <c r="D11" s="1"/>
      <c r="E11" s="231" t="s">
        <v>8</v>
      </c>
      <c r="F11" s="231"/>
      <c r="G11" s="231"/>
      <c r="H11" s="231"/>
      <c r="I11" s="231"/>
      <c r="J11" s="23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ht="14.25">
      <c r="A12" s="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</row>
    <row r="13" spans="1:168" ht="14.25">
      <c r="A13" s="2"/>
      <c r="B13" s="66"/>
      <c r="C13" s="186"/>
      <c r="D13" s="70"/>
      <c r="E13" s="240" t="s">
        <v>9</v>
      </c>
      <c r="F13" s="241"/>
      <c r="G13" s="242"/>
      <c r="H13" s="66"/>
      <c r="I13" s="240" t="s">
        <v>10</v>
      </c>
      <c r="J13" s="241"/>
      <c r="K13" s="242"/>
      <c r="L13" s="66"/>
      <c r="M13" s="240" t="s">
        <v>11</v>
      </c>
      <c r="N13" s="242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</row>
    <row r="14" spans="1:168" ht="14.25">
      <c r="A14" s="2"/>
      <c r="B14" s="66"/>
      <c r="C14" s="179"/>
      <c r="D14" s="71"/>
      <c r="E14" s="72" t="s">
        <v>12</v>
      </c>
      <c r="F14" s="72" t="s">
        <v>13</v>
      </c>
      <c r="G14" s="73" t="s">
        <v>14</v>
      </c>
      <c r="H14" s="66"/>
      <c r="I14" s="72" t="s">
        <v>12</v>
      </c>
      <c r="J14" s="74" t="s">
        <v>13</v>
      </c>
      <c r="K14" s="73" t="s">
        <v>14</v>
      </c>
      <c r="L14" s="66"/>
      <c r="M14" s="236" t="s">
        <v>15</v>
      </c>
      <c r="N14" s="238" t="s">
        <v>16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</row>
    <row r="15" spans="1:168" ht="14.25">
      <c r="A15" s="2"/>
      <c r="B15" s="66"/>
      <c r="C15" s="180"/>
      <c r="D15" s="71"/>
      <c r="E15" s="75" t="s">
        <v>17</v>
      </c>
      <c r="F15" s="75"/>
      <c r="G15" s="76" t="s">
        <v>17</v>
      </c>
      <c r="H15" s="66"/>
      <c r="I15" s="75" t="s">
        <v>17</v>
      </c>
      <c r="J15" s="76"/>
      <c r="K15" s="76" t="s">
        <v>17</v>
      </c>
      <c r="L15" s="66"/>
      <c r="M15" s="253"/>
      <c r="N15" s="254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</row>
    <row r="16" spans="1:14" ht="14.25">
      <c r="A16" s="77" t="s">
        <v>18</v>
      </c>
      <c r="B16" s="77"/>
      <c r="C16" s="78"/>
      <c r="D16" s="13"/>
      <c r="E16" s="200">
        <v>3.15</v>
      </c>
      <c r="F16" s="138">
        <v>1</v>
      </c>
      <c r="G16" s="95">
        <f>E16*F16</f>
        <v>3.15</v>
      </c>
      <c r="H16" s="34"/>
      <c r="I16" s="200">
        <v>3.17</v>
      </c>
      <c r="J16" s="35">
        <v>1</v>
      </c>
      <c r="K16" s="95">
        <f>I16*J16</f>
        <v>3.17</v>
      </c>
      <c r="L16" s="34"/>
      <c r="M16" s="109">
        <f>K16-G16</f>
        <v>0.020000000000000018</v>
      </c>
      <c r="N16" s="110">
        <f>M16/G16</f>
        <v>0.006349206349206355</v>
      </c>
    </row>
    <row r="17" spans="1:20" ht="15" customHeight="1">
      <c r="A17" s="77" t="s">
        <v>19</v>
      </c>
      <c r="B17" s="77"/>
      <c r="C17" s="78"/>
      <c r="D17" s="13"/>
      <c r="E17" s="190">
        <v>12.0383</v>
      </c>
      <c r="F17" s="36">
        <v>1</v>
      </c>
      <c r="G17" s="95">
        <f>E17*F17</f>
        <v>12.0383</v>
      </c>
      <c r="H17" s="34"/>
      <c r="I17" s="190">
        <v>12.0961</v>
      </c>
      <c r="J17" s="37">
        <v>1</v>
      </c>
      <c r="K17" s="95">
        <f>I17*J17</f>
        <v>12.0961</v>
      </c>
      <c r="L17" s="34"/>
      <c r="M17" s="109">
        <f>K17-G17</f>
        <v>0.057800000000000296</v>
      </c>
      <c r="N17" s="110">
        <f>M17/G17</f>
        <v>0.004801342382230074</v>
      </c>
      <c r="Q17" s="232"/>
      <c r="R17" s="233"/>
      <c r="S17" s="148"/>
      <c r="T17" s="149"/>
    </row>
    <row r="18" spans="1:20" ht="14.25">
      <c r="A18" s="78" t="s">
        <v>20</v>
      </c>
      <c r="B18" s="78"/>
      <c r="C18" s="78"/>
      <c r="D18" s="13"/>
      <c r="E18" s="201">
        <v>0</v>
      </c>
      <c r="F18" s="138">
        <v>1</v>
      </c>
      <c r="G18" s="95">
        <f>E18*F18</f>
        <v>0</v>
      </c>
      <c r="H18" s="34"/>
      <c r="I18" s="201">
        <v>0</v>
      </c>
      <c r="J18" s="35">
        <v>1</v>
      </c>
      <c r="K18" s="95">
        <f>I18*J18</f>
        <v>0</v>
      </c>
      <c r="L18" s="34"/>
      <c r="M18" s="109">
        <f>K18-G18</f>
        <v>0</v>
      </c>
      <c r="N18" s="110">
        <v>0</v>
      </c>
      <c r="Q18" s="232"/>
      <c r="R18" s="233"/>
      <c r="S18" s="148"/>
      <c r="T18" s="149"/>
    </row>
    <row r="19" spans="1:20" ht="15" customHeight="1">
      <c r="A19" s="79" t="s">
        <v>21</v>
      </c>
      <c r="B19" s="80"/>
      <c r="C19" s="80"/>
      <c r="D19" s="14"/>
      <c r="E19" s="202">
        <v>-0.1387</v>
      </c>
      <c r="F19" s="38">
        <v>1</v>
      </c>
      <c r="G19" s="95">
        <f>E19*F19</f>
        <v>-0.1387</v>
      </c>
      <c r="H19" s="39"/>
      <c r="I19" s="202">
        <v>-0.1307</v>
      </c>
      <c r="J19" s="40">
        <v>1</v>
      </c>
      <c r="K19" s="95">
        <f>I19*J19</f>
        <v>-0.1307</v>
      </c>
      <c r="L19" s="39"/>
      <c r="M19" s="109">
        <f>K19-G19</f>
        <v>0.00799999999999998</v>
      </c>
      <c r="N19" s="110">
        <f>M19/G19</f>
        <v>-0.05767844268204744</v>
      </c>
      <c r="Q19" s="251"/>
      <c r="R19" s="252"/>
      <c r="S19" s="148"/>
      <c r="T19" s="149"/>
    </row>
    <row r="20" spans="1:168" ht="14.25">
      <c r="A20" s="81" t="s">
        <v>22</v>
      </c>
      <c r="B20" s="82"/>
      <c r="C20" s="8"/>
      <c r="D20" s="8"/>
      <c r="E20" s="32"/>
      <c r="F20" s="41"/>
      <c r="G20" s="151">
        <f>G16+G17+G18+G19</f>
        <v>15.0496</v>
      </c>
      <c r="H20" s="44"/>
      <c r="I20" s="32"/>
      <c r="J20" s="43"/>
      <c r="K20" s="151">
        <f>K16+K17+K18+K19</f>
        <v>15.1354</v>
      </c>
      <c r="L20" s="44"/>
      <c r="M20" s="151">
        <f>M16+M17+M18+M19</f>
        <v>0.08580000000000029</v>
      </c>
      <c r="N20" s="115">
        <f>M20/G20</f>
        <v>0.005701148203274525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39"/>
      <c r="AA20" s="139"/>
      <c r="AB20" s="13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</row>
    <row r="21" spans="1:14" ht="14.25">
      <c r="A21" s="83" t="s">
        <v>23</v>
      </c>
      <c r="B21" s="84"/>
      <c r="C21" s="177"/>
      <c r="D21" s="16"/>
      <c r="E21" s="190">
        <v>0.08392</v>
      </c>
      <c r="F21" s="45">
        <f>E6*(E4-1)</f>
        <v>18.17335</v>
      </c>
      <c r="G21" s="95">
        <f>F21*E21</f>
        <v>1.5251075319999998</v>
      </c>
      <c r="H21" s="42"/>
      <c r="I21" s="190">
        <v>0.08392</v>
      </c>
      <c r="J21" s="45">
        <f>E6*(E4-1)</f>
        <v>18.17335</v>
      </c>
      <c r="K21" s="95">
        <f>J21*I21</f>
        <v>1.5251075319999998</v>
      </c>
      <c r="L21" s="46"/>
      <c r="M21" s="109">
        <f>K21-G21</f>
        <v>0</v>
      </c>
      <c r="N21" s="110">
        <f>M21/G21</f>
        <v>0</v>
      </c>
    </row>
    <row r="22" spans="1:14" ht="26.25">
      <c r="A22" s="83" t="s">
        <v>24</v>
      </c>
      <c r="B22" s="84"/>
      <c r="C22" s="177"/>
      <c r="D22" s="16"/>
      <c r="E22" s="189">
        <f>-5.1307+-0.228</f>
        <v>-5.3587</v>
      </c>
      <c r="F22" s="45">
        <v>1</v>
      </c>
      <c r="G22" s="95">
        <f>E22*F22</f>
        <v>-5.3587</v>
      </c>
      <c r="H22" s="42"/>
      <c r="I22" s="189">
        <v>0.1814</v>
      </c>
      <c r="J22" s="45">
        <v>1</v>
      </c>
      <c r="K22" s="95">
        <f>I22*J22</f>
        <v>0.1814</v>
      </c>
      <c r="L22" s="46"/>
      <c r="M22" s="109">
        <f>K22-G22</f>
        <v>5.5401</v>
      </c>
      <c r="N22" s="110">
        <f>M22/G22</f>
        <v>-1.0338514938324594</v>
      </c>
    </row>
    <row r="23" spans="1:14" ht="14.25">
      <c r="A23" s="85" t="s">
        <v>25</v>
      </c>
      <c r="B23" s="84"/>
      <c r="C23" s="177"/>
      <c r="D23" s="16"/>
      <c r="E23" s="190"/>
      <c r="F23" s="45"/>
      <c r="G23" s="95">
        <v>0</v>
      </c>
      <c r="H23" s="42"/>
      <c r="I23" s="190"/>
      <c r="J23" s="45">
        <v>0</v>
      </c>
      <c r="K23" s="95">
        <v>0</v>
      </c>
      <c r="L23" s="46"/>
      <c r="M23" s="109">
        <f>K23-G23</f>
        <v>0</v>
      </c>
      <c r="N23" s="110" t="s">
        <v>8</v>
      </c>
    </row>
    <row r="24" spans="1:14" ht="14.25">
      <c r="A24" s="85" t="s">
        <v>26</v>
      </c>
      <c r="B24" s="84"/>
      <c r="C24" s="177"/>
      <c r="D24" s="16"/>
      <c r="E24" s="190"/>
      <c r="F24" s="45">
        <v>1</v>
      </c>
      <c r="G24" s="95">
        <v>0</v>
      </c>
      <c r="H24" s="42"/>
      <c r="I24" s="190"/>
      <c r="J24" s="45">
        <v>1</v>
      </c>
      <c r="K24" s="95">
        <v>0</v>
      </c>
      <c r="L24" s="46"/>
      <c r="M24" s="109">
        <f>K24-G24</f>
        <v>0</v>
      </c>
      <c r="N24" s="110" t="s">
        <v>8</v>
      </c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G20+G21+G23+G24+G22</f>
        <v>11.216007531999999</v>
      </c>
      <c r="H25" s="44"/>
      <c r="I25" s="47"/>
      <c r="J25" s="48"/>
      <c r="K25" s="98">
        <f>K20+K21+K23+K24+K22</f>
        <v>16.841907532</v>
      </c>
      <c r="L25" s="44"/>
      <c r="M25" s="114">
        <f>M20+M21+M23+M24+M22</f>
        <v>5.6259</v>
      </c>
      <c r="N25" s="152">
        <f aca="true" t="shared" si="0" ref="N25:N30">M25/G25</f>
        <v>0.5015955975376212</v>
      </c>
    </row>
    <row r="26" spans="1:14" ht="14.25">
      <c r="A26" s="178" t="s">
        <v>28</v>
      </c>
      <c r="B26" s="178"/>
      <c r="C26" s="178"/>
      <c r="D26" s="18"/>
      <c r="E26" s="63">
        <v>2.1985</v>
      </c>
      <c r="F26" s="49">
        <v>1</v>
      </c>
      <c r="G26" s="95">
        <f>E26*F26</f>
        <v>2.1985</v>
      </c>
      <c r="H26" s="42"/>
      <c r="I26" s="63">
        <v>2.1647</v>
      </c>
      <c r="J26" s="50">
        <v>1</v>
      </c>
      <c r="K26" s="95">
        <f>I26*J26</f>
        <v>2.1647</v>
      </c>
      <c r="L26" s="46"/>
      <c r="M26" s="109">
        <f>K26-G26</f>
        <v>-0.033800000000000274</v>
      </c>
      <c r="N26" s="110">
        <f t="shared" si="0"/>
        <v>-0.01537411871730738</v>
      </c>
    </row>
    <row r="27" spans="1:14" ht="24" customHeight="1">
      <c r="A27" s="188" t="s">
        <v>29</v>
      </c>
      <c r="B27" s="188"/>
      <c r="C27" s="188"/>
      <c r="D27" s="18"/>
      <c r="E27" s="63">
        <v>1.6017</v>
      </c>
      <c r="F27" s="49">
        <v>1</v>
      </c>
      <c r="G27" s="95">
        <f>E27*F27</f>
        <v>1.6017</v>
      </c>
      <c r="H27" s="42"/>
      <c r="I27" s="63">
        <v>1.5692</v>
      </c>
      <c r="J27" s="50">
        <v>1</v>
      </c>
      <c r="K27" s="95">
        <f>I27*J27</f>
        <v>1.5692</v>
      </c>
      <c r="L27" s="46"/>
      <c r="M27" s="109">
        <f>K27-G27</f>
        <v>-0.03249999999999997</v>
      </c>
      <c r="N27" s="110">
        <f t="shared" si="0"/>
        <v>-0.020290940875319956</v>
      </c>
    </row>
    <row r="28" spans="1:14" ht="26.25">
      <c r="A28" s="86" t="s">
        <v>30</v>
      </c>
      <c r="B28" s="88"/>
      <c r="C28" s="88"/>
      <c r="D28" s="7"/>
      <c r="E28" s="47"/>
      <c r="F28" s="47"/>
      <c r="G28" s="98">
        <f>G25+G26+G27</f>
        <v>15.016207531999997</v>
      </c>
      <c r="H28" s="44"/>
      <c r="I28" s="51"/>
      <c r="J28" s="52"/>
      <c r="K28" s="98">
        <f>K25+K26+K27</f>
        <v>20.575807532</v>
      </c>
      <c r="L28" s="53"/>
      <c r="M28" s="114">
        <f>M25+M26+M27</f>
        <v>5.5596</v>
      </c>
      <c r="N28" s="152">
        <f t="shared" si="0"/>
        <v>0.3702399549388434</v>
      </c>
    </row>
    <row r="29" spans="1:14" ht="26.25">
      <c r="A29" s="89" t="s">
        <v>31</v>
      </c>
      <c r="B29" s="84"/>
      <c r="C29" s="177"/>
      <c r="D29" s="16"/>
      <c r="E29" s="64">
        <v>0.0044</v>
      </c>
      <c r="F29" s="49">
        <v>364</v>
      </c>
      <c r="G29" s="95">
        <f>E29*F29</f>
        <v>1.6016000000000001</v>
      </c>
      <c r="H29" s="46"/>
      <c r="I29" s="64">
        <v>0.0044</v>
      </c>
      <c r="J29" s="49">
        <v>364</v>
      </c>
      <c r="K29" s="95">
        <f>I29*J29</f>
        <v>1.6016000000000001</v>
      </c>
      <c r="L29" s="46"/>
      <c r="M29" s="109">
        <f aca="true" t="shared" si="1" ref="M29:M35">K29-G29</f>
        <v>0</v>
      </c>
      <c r="N29" s="110">
        <f t="shared" si="0"/>
        <v>0</v>
      </c>
    </row>
    <row r="30" spans="1:14" ht="26.25">
      <c r="A30" s="89" t="s">
        <v>32</v>
      </c>
      <c r="B30" s="84"/>
      <c r="C30" s="177"/>
      <c r="D30" s="16"/>
      <c r="E30" s="64">
        <v>0.0012</v>
      </c>
      <c r="F30" s="49">
        <v>364</v>
      </c>
      <c r="G30" s="95">
        <f>E30*F30</f>
        <v>0.43679999999999997</v>
      </c>
      <c r="H30" s="46"/>
      <c r="I30" s="64">
        <v>0.0012</v>
      </c>
      <c r="J30" s="49">
        <v>364</v>
      </c>
      <c r="K30" s="95">
        <f>I30*J30</f>
        <v>0.43679999999999997</v>
      </c>
      <c r="L30" s="46"/>
      <c r="M30" s="109">
        <f t="shared" si="1"/>
        <v>0</v>
      </c>
      <c r="N30" s="110">
        <f t="shared" si="0"/>
        <v>0</v>
      </c>
    </row>
    <row r="31" spans="1:14" ht="14.25">
      <c r="A31" s="84" t="s">
        <v>33</v>
      </c>
      <c r="B31" s="84"/>
      <c r="C31" s="177"/>
      <c r="D31" s="16"/>
      <c r="E31" s="64">
        <v>0.25</v>
      </c>
      <c r="F31" s="49">
        <v>1</v>
      </c>
      <c r="G31" s="99">
        <v>0.25</v>
      </c>
      <c r="H31" s="46"/>
      <c r="I31" s="64">
        <v>0.25</v>
      </c>
      <c r="J31" s="50">
        <v>1</v>
      </c>
      <c r="K31" s="99">
        <v>0.25</v>
      </c>
      <c r="L31" s="46"/>
      <c r="M31" s="109">
        <f t="shared" si="1"/>
        <v>0</v>
      </c>
      <c r="N31" s="116">
        <v>0</v>
      </c>
    </row>
    <row r="32" spans="1:14" ht="14.25">
      <c r="A32" s="84" t="s">
        <v>34</v>
      </c>
      <c r="B32" s="84"/>
      <c r="C32" s="177"/>
      <c r="D32" s="16"/>
      <c r="E32" s="64">
        <v>0.007</v>
      </c>
      <c r="F32" s="49">
        <f>E6</f>
        <v>474.5</v>
      </c>
      <c r="G32" s="95">
        <f>E32*F32</f>
        <v>3.3215</v>
      </c>
      <c r="H32" s="46"/>
      <c r="I32" s="64">
        <v>0.007</v>
      </c>
      <c r="J32" s="49">
        <f>E6</f>
        <v>474.5</v>
      </c>
      <c r="K32" s="95">
        <f>I32*J32</f>
        <v>3.3215</v>
      </c>
      <c r="L32" s="46"/>
      <c r="M32" s="109">
        <f t="shared" si="1"/>
        <v>0</v>
      </c>
      <c r="N32" s="110">
        <f>M32/G32</f>
        <v>0</v>
      </c>
    </row>
    <row r="33" spans="1:14" ht="14.25">
      <c r="A33" s="85" t="s">
        <v>35</v>
      </c>
      <c r="B33" s="84"/>
      <c r="C33" s="177"/>
      <c r="D33" s="16"/>
      <c r="E33" s="54">
        <v>0.067</v>
      </c>
      <c r="F33" s="49">
        <f>E6*0.64</f>
        <v>303.68</v>
      </c>
      <c r="G33" s="95">
        <f>E33*F33</f>
        <v>20.34656</v>
      </c>
      <c r="H33" s="46"/>
      <c r="I33" s="64">
        <v>0.067</v>
      </c>
      <c r="J33" s="49">
        <f>F33</f>
        <v>303.68</v>
      </c>
      <c r="K33" s="95">
        <f>I33*J33</f>
        <v>20.34656</v>
      </c>
      <c r="L33" s="46"/>
      <c r="M33" s="109">
        <f t="shared" si="1"/>
        <v>0</v>
      </c>
      <c r="N33" s="110">
        <f>M33/G33</f>
        <v>0</v>
      </c>
    </row>
    <row r="34" spans="1:14" ht="14.25">
      <c r="A34" s="85" t="s">
        <v>36</v>
      </c>
      <c r="B34" s="84"/>
      <c r="C34" s="177"/>
      <c r="D34" s="16"/>
      <c r="E34" s="54">
        <v>0.104</v>
      </c>
      <c r="F34" s="49">
        <f>E6*0.18</f>
        <v>85.41</v>
      </c>
      <c r="G34" s="99">
        <f>F34*E34</f>
        <v>8.882639999999999</v>
      </c>
      <c r="H34" s="46"/>
      <c r="I34" s="64">
        <v>0.104</v>
      </c>
      <c r="J34" s="49">
        <f>F34</f>
        <v>85.41</v>
      </c>
      <c r="K34" s="99">
        <f>J34*I34</f>
        <v>8.882639999999999</v>
      </c>
      <c r="L34" s="46"/>
      <c r="M34" s="109">
        <f t="shared" si="1"/>
        <v>0</v>
      </c>
      <c r="N34" s="110">
        <v>0</v>
      </c>
    </row>
    <row r="35" spans="1:14" ht="15" thickBot="1">
      <c r="A35" s="2" t="s">
        <v>37</v>
      </c>
      <c r="B35" s="84"/>
      <c r="C35" s="177"/>
      <c r="D35" s="16"/>
      <c r="E35" s="54">
        <v>0.124</v>
      </c>
      <c r="F35" s="49">
        <f>E6*0.18</f>
        <v>85.41</v>
      </c>
      <c r="G35" s="99">
        <f>F35*E35</f>
        <v>10.59084</v>
      </c>
      <c r="H35" s="46"/>
      <c r="I35" s="64">
        <v>0.124</v>
      </c>
      <c r="J35" s="49">
        <f>F35</f>
        <v>85.41</v>
      </c>
      <c r="K35" s="99">
        <f>J35*I35</f>
        <v>10.59084</v>
      </c>
      <c r="L35" s="46"/>
      <c r="M35" s="109">
        <f t="shared" si="1"/>
        <v>0</v>
      </c>
      <c r="N35" s="110">
        <v>0</v>
      </c>
    </row>
    <row r="36" spans="1:14" ht="15" thickBot="1">
      <c r="A36" s="90"/>
      <c r="B36" s="91"/>
      <c r="C36" s="91"/>
      <c r="D36" s="3"/>
      <c r="E36" s="55"/>
      <c r="F36" s="56"/>
      <c r="G36" s="100"/>
      <c r="H36" s="57"/>
      <c r="I36" s="55"/>
      <c r="J36" s="58"/>
      <c r="K36" s="100"/>
      <c r="L36" s="57"/>
      <c r="M36" s="117"/>
      <c r="N36" s="118"/>
    </row>
    <row r="37" spans="1:14" ht="14.25">
      <c r="A37" s="92" t="s">
        <v>38</v>
      </c>
      <c r="B37" s="84"/>
      <c r="C37" s="84"/>
      <c r="D37" s="15"/>
      <c r="E37" s="124"/>
      <c r="F37" s="125"/>
      <c r="G37" s="101">
        <f>G28+G29+G30+G31+G32+G33+G34+G35</f>
        <v>60.446147532</v>
      </c>
      <c r="H37" s="126"/>
      <c r="I37" s="127"/>
      <c r="J37" s="127"/>
      <c r="K37" s="101">
        <f>K28+K29+K30+K31+K32+K33+K34+K35</f>
        <v>66.005747532</v>
      </c>
      <c r="L37" s="59"/>
      <c r="M37" s="101">
        <f>M28+M29+M30+M31+M32+M33+M34+M35</f>
        <v>5.5596</v>
      </c>
      <c r="N37" s="110">
        <f>M37/G37</f>
        <v>0.09197608494497958</v>
      </c>
    </row>
    <row r="38" spans="1:14" ht="14.25">
      <c r="A38" s="93" t="s">
        <v>39</v>
      </c>
      <c r="B38" s="84"/>
      <c r="C38" s="84"/>
      <c r="D38" s="15"/>
      <c r="E38" s="124">
        <v>0.13</v>
      </c>
      <c r="F38" s="128"/>
      <c r="G38" s="102">
        <f>G37*0.13</f>
        <v>7.85799917916</v>
      </c>
      <c r="H38" s="33"/>
      <c r="I38" s="124">
        <v>0.13</v>
      </c>
      <c r="J38" s="33"/>
      <c r="K38" s="102">
        <f>K37*0.13</f>
        <v>8.580747179160001</v>
      </c>
      <c r="L38" s="60"/>
      <c r="M38" s="109">
        <f>K38-G38</f>
        <v>0.7227480000000011</v>
      </c>
      <c r="N38" s="110">
        <f>M38/G38</f>
        <v>0.09197608494497972</v>
      </c>
    </row>
    <row r="39" spans="1:14" ht="14.25">
      <c r="A39" s="94" t="s">
        <v>40</v>
      </c>
      <c r="B39" s="84"/>
      <c r="C39" s="84"/>
      <c r="D39" s="15"/>
      <c r="E39" s="33"/>
      <c r="F39" s="128"/>
      <c r="G39" s="102">
        <f>G37+G38</f>
        <v>68.30414671116</v>
      </c>
      <c r="H39" s="33"/>
      <c r="I39" s="33"/>
      <c r="J39" s="33"/>
      <c r="K39" s="102">
        <f>K37+K38</f>
        <v>74.58649471116</v>
      </c>
      <c r="L39" s="60"/>
      <c r="M39" s="102">
        <f>M37+M38</f>
        <v>6.282348000000001</v>
      </c>
      <c r="N39" s="110">
        <f>M39/G39</f>
        <v>0.0919760849449796</v>
      </c>
    </row>
    <row r="40" spans="1:14" ht="15">
      <c r="A40" s="194" t="s">
        <v>59</v>
      </c>
      <c r="B40" s="194"/>
      <c r="C40" s="194"/>
      <c r="D40" s="15"/>
      <c r="E40" s="33"/>
      <c r="F40" s="128"/>
      <c r="G40" s="103">
        <f>G39*0.1*-1</f>
        <v>-6.830414671116</v>
      </c>
      <c r="H40" s="33"/>
      <c r="I40" s="33"/>
      <c r="J40" s="33"/>
      <c r="K40" s="103">
        <f>K39*0.1*-1</f>
        <v>-7.458649471116001</v>
      </c>
      <c r="L40" s="60"/>
      <c r="M40" s="109">
        <f>K40-G40</f>
        <v>-0.6282348000000004</v>
      </c>
      <c r="N40" s="110">
        <f>M40/G40</f>
        <v>0.09197608494497964</v>
      </c>
    </row>
    <row r="41" spans="1:14" ht="15" thickBot="1">
      <c r="A41" s="229" t="s">
        <v>42</v>
      </c>
      <c r="B41" s="229"/>
      <c r="C41" s="229"/>
      <c r="D41" s="20"/>
      <c r="E41" s="129"/>
      <c r="F41" s="130"/>
      <c r="G41" s="104">
        <f>G39+G40</f>
        <v>61.473732040044</v>
      </c>
      <c r="H41" s="131"/>
      <c r="I41" s="131"/>
      <c r="J41" s="131"/>
      <c r="K41" s="104">
        <f>K39+K40</f>
        <v>67.127845240044</v>
      </c>
      <c r="L41" s="61"/>
      <c r="M41" s="104">
        <f>M39+M40</f>
        <v>5.6541132</v>
      </c>
      <c r="N41" s="113">
        <f>M41/G41</f>
        <v>0.0919760849449796</v>
      </c>
    </row>
    <row r="42" spans="1:14" ht="15" thickBot="1">
      <c r="A42" s="90"/>
      <c r="B42" s="91"/>
      <c r="C42" s="91"/>
      <c r="D42" s="3"/>
      <c r="E42" s="5"/>
      <c r="F42" s="6"/>
      <c r="G42" s="21"/>
      <c r="H42" s="4"/>
      <c r="I42" s="5"/>
      <c r="J42" s="4"/>
      <c r="K42" s="22"/>
      <c r="L42" s="6"/>
      <c r="M42" s="23"/>
      <c r="N42" s="19"/>
    </row>
  </sheetData>
  <sheetProtection/>
  <mergeCells count="11">
    <mergeCell ref="C2:K2"/>
    <mergeCell ref="E11:J11"/>
    <mergeCell ref="E13:G13"/>
    <mergeCell ref="I13:K13"/>
    <mergeCell ref="M13:N13"/>
    <mergeCell ref="Q17:R17"/>
    <mergeCell ref="Q18:R18"/>
    <mergeCell ref="Q19:R19"/>
    <mergeCell ref="M14:M15"/>
    <mergeCell ref="N14:N15"/>
    <mergeCell ref="A41:C41"/>
  </mergeCell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1"/>
  <sheetViews>
    <sheetView zoomScalePageLayoutView="0" workbookViewId="0" topLeftCell="A1">
      <selection activeCell="A1" sqref="A1:N41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5" width="11.00390625" style="0" bestFit="1" customWidth="1"/>
    <col min="6" max="6" width="9.8515625" style="0" bestFit="1" customWidth="1"/>
    <col min="7" max="7" width="12.7109375" style="0" bestFit="1" customWidth="1"/>
    <col min="8" max="8" width="3.8515625" style="0" customWidth="1"/>
    <col min="9" max="9" width="11.00390625" style="0" bestFit="1" customWidth="1"/>
    <col min="10" max="10" width="9.8515625" style="0" bestFit="1" customWidth="1"/>
    <col min="11" max="11" width="12.7109375" style="0" bestFit="1" customWidth="1"/>
    <col min="12" max="12" width="3.8515625" style="0" customWidth="1"/>
    <col min="13" max="13" width="11.57421875" style="0" bestFit="1" customWidth="1"/>
    <col min="14" max="14" width="12.140625" style="0" bestFit="1" customWidth="1"/>
    <col min="16" max="16" width="12.00390625" style="0" bestFit="1" customWidth="1"/>
  </cols>
  <sheetData>
    <row r="1" spans="12:14" ht="14.25">
      <c r="L1" s="181"/>
      <c r="M1" s="181"/>
      <c r="N1" s="181"/>
    </row>
    <row r="2" spans="1:14" ht="15">
      <c r="A2" s="9" t="s">
        <v>0</v>
      </c>
      <c r="C2" s="230" t="s">
        <v>54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</row>
    <row r="3" spans="1:168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182"/>
      <c r="N3" s="182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</row>
    <row r="4" spans="1:14" ht="15">
      <c r="A4" s="9" t="s">
        <v>1</v>
      </c>
      <c r="C4" s="10"/>
      <c r="D4" s="10"/>
      <c r="E4" s="198">
        <v>1.0383</v>
      </c>
      <c r="F4" s="10"/>
      <c r="G4" s="10"/>
      <c r="H4" s="10"/>
      <c r="I4" s="10"/>
      <c r="J4" s="10"/>
      <c r="K4" s="10"/>
      <c r="L4" s="183"/>
      <c r="M4" s="183"/>
      <c r="N4" s="183"/>
    </row>
    <row r="5" spans="1:168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</row>
    <row r="6" spans="1:5" ht="14.25">
      <c r="A6" s="9" t="s">
        <v>2</v>
      </c>
      <c r="C6" s="11" t="s">
        <v>3</v>
      </c>
      <c r="D6" s="12"/>
      <c r="E6" s="143">
        <f>730*E9*E10</f>
        <v>474500</v>
      </c>
    </row>
    <row r="7" spans="1:168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144">
        <v>1000</v>
      </c>
      <c r="F9" s="12"/>
    </row>
    <row r="10" spans="1:5" ht="14.25">
      <c r="A10" s="25" t="s">
        <v>7</v>
      </c>
      <c r="B10" s="26"/>
      <c r="C10" s="27"/>
      <c r="D10" s="28"/>
      <c r="E10" s="145">
        <v>0.65</v>
      </c>
    </row>
    <row r="11" spans="1:168" ht="14.25">
      <c r="A11" s="68"/>
      <c r="B11" s="66"/>
      <c r="C11" s="69"/>
      <c r="D11" s="1"/>
      <c r="E11" s="231" t="s">
        <v>8</v>
      </c>
      <c r="F11" s="231"/>
      <c r="G11" s="231"/>
      <c r="H11" s="231"/>
      <c r="I11" s="231"/>
      <c r="J11" s="23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ht="14.25">
      <c r="A12" s="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</row>
    <row r="13" spans="1:168" ht="14.25">
      <c r="A13" s="2"/>
      <c r="B13" s="66"/>
      <c r="C13" s="186"/>
      <c r="D13" s="70"/>
      <c r="E13" s="240" t="s">
        <v>9</v>
      </c>
      <c r="F13" s="241"/>
      <c r="G13" s="242"/>
      <c r="H13" s="66"/>
      <c r="I13" s="240" t="s">
        <v>10</v>
      </c>
      <c r="J13" s="241"/>
      <c r="K13" s="242"/>
      <c r="L13" s="66"/>
      <c r="M13" s="240" t="s">
        <v>11</v>
      </c>
      <c r="N13" s="242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</row>
    <row r="14" spans="1:168" ht="14.25">
      <c r="A14" s="2"/>
      <c r="B14" s="66"/>
      <c r="C14" s="179"/>
      <c r="D14" s="71"/>
      <c r="E14" s="72" t="s">
        <v>12</v>
      </c>
      <c r="F14" s="72" t="s">
        <v>13</v>
      </c>
      <c r="G14" s="73" t="s">
        <v>14</v>
      </c>
      <c r="H14" s="66"/>
      <c r="I14" s="72" t="s">
        <v>12</v>
      </c>
      <c r="J14" s="74" t="s">
        <v>13</v>
      </c>
      <c r="K14" s="73" t="s">
        <v>14</v>
      </c>
      <c r="L14" s="66"/>
      <c r="M14" s="236" t="s">
        <v>15</v>
      </c>
      <c r="N14" s="238" t="s">
        <v>16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</row>
    <row r="15" spans="1:168" ht="14.25">
      <c r="A15" s="2"/>
      <c r="B15" s="66"/>
      <c r="C15" s="180"/>
      <c r="D15" s="71"/>
      <c r="E15" s="75" t="s">
        <v>17</v>
      </c>
      <c r="F15" s="75"/>
      <c r="G15" s="76" t="s">
        <v>17</v>
      </c>
      <c r="H15" s="66"/>
      <c r="I15" s="75" t="s">
        <v>17</v>
      </c>
      <c r="J15" s="76"/>
      <c r="K15" s="76" t="s">
        <v>17</v>
      </c>
      <c r="L15" s="66"/>
      <c r="M15" s="253"/>
      <c r="N15" s="254"/>
      <c r="O15" s="66"/>
      <c r="P15" s="66"/>
      <c r="Q15" s="208"/>
      <c r="R15" s="209"/>
      <c r="S15" s="148"/>
      <c r="T15" s="149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</row>
    <row r="16" spans="1:20" ht="14.25">
      <c r="A16" s="77" t="s">
        <v>18</v>
      </c>
      <c r="B16" s="77"/>
      <c r="C16" s="78"/>
      <c r="D16" s="13"/>
      <c r="E16" s="200">
        <v>3.09</v>
      </c>
      <c r="F16" s="138">
        <v>1</v>
      </c>
      <c r="G16" s="95">
        <f>E16*F16</f>
        <v>3.09</v>
      </c>
      <c r="H16" s="34"/>
      <c r="I16" s="200">
        <v>3.1</v>
      </c>
      <c r="J16" s="35">
        <v>1</v>
      </c>
      <c r="K16" s="95">
        <f>I16*J16</f>
        <v>3.1</v>
      </c>
      <c r="L16" s="34"/>
      <c r="M16" s="109">
        <f>K16-G16</f>
        <v>0.010000000000000231</v>
      </c>
      <c r="N16" s="110">
        <f>M16/G16</f>
        <v>0.0032362459546926314</v>
      </c>
      <c r="Q16" s="208"/>
      <c r="R16" s="209"/>
      <c r="S16" s="148"/>
      <c r="T16" s="149"/>
    </row>
    <row r="17" spans="1:20" ht="14.25">
      <c r="A17" s="77" t="s">
        <v>19</v>
      </c>
      <c r="B17" s="77"/>
      <c r="C17" s="78"/>
      <c r="D17" s="13"/>
      <c r="E17" s="190">
        <v>15.3423</v>
      </c>
      <c r="F17" s="36">
        <f>E9</f>
        <v>1000</v>
      </c>
      <c r="G17" s="95">
        <f>E17*F17</f>
        <v>15342.3</v>
      </c>
      <c r="H17" s="34"/>
      <c r="I17" s="190">
        <v>15.4159</v>
      </c>
      <c r="J17" s="36">
        <f>E9</f>
        <v>1000</v>
      </c>
      <c r="K17" s="95">
        <f>I17*J17</f>
        <v>15415.900000000001</v>
      </c>
      <c r="L17" s="34"/>
      <c r="M17" s="109">
        <f aca="true" t="shared" si="0" ref="M17:M33">K17-G17</f>
        <v>73.60000000000218</v>
      </c>
      <c r="N17" s="110">
        <f aca="true" t="shared" si="1" ref="N17:N22">M17/G17</f>
        <v>0.0047971946839784245</v>
      </c>
      <c r="Q17" s="208"/>
      <c r="R17" s="209"/>
      <c r="S17" s="148"/>
      <c r="T17" s="149"/>
    </row>
    <row r="18" spans="1:14" ht="14.25">
      <c r="A18" s="78" t="s">
        <v>20</v>
      </c>
      <c r="B18" s="78"/>
      <c r="C18" s="78"/>
      <c r="D18" s="13"/>
      <c r="E18" s="201">
        <v>0</v>
      </c>
      <c r="F18" s="138">
        <v>1</v>
      </c>
      <c r="G18" s="95">
        <v>0</v>
      </c>
      <c r="H18" s="34"/>
      <c r="I18" s="201">
        <v>0</v>
      </c>
      <c r="J18" s="35">
        <v>1</v>
      </c>
      <c r="K18" s="95">
        <v>0</v>
      </c>
      <c r="L18" s="34"/>
      <c r="M18" s="109">
        <f t="shared" si="0"/>
        <v>0</v>
      </c>
      <c r="N18" s="110">
        <v>0</v>
      </c>
    </row>
    <row r="19" spans="1:14" ht="14.25">
      <c r="A19" s="79" t="s">
        <v>21</v>
      </c>
      <c r="B19" s="80"/>
      <c r="C19" s="80"/>
      <c r="D19" s="14"/>
      <c r="E19" s="202">
        <v>-0.1687</v>
      </c>
      <c r="F19" s="38">
        <f>E9</f>
        <v>1000</v>
      </c>
      <c r="G19" s="95">
        <f>E19*F19</f>
        <v>-168.7</v>
      </c>
      <c r="H19" s="39"/>
      <c r="I19" s="202">
        <v>-0.159</v>
      </c>
      <c r="J19" s="40">
        <f>E9</f>
        <v>1000</v>
      </c>
      <c r="K19" s="95">
        <f>I19*J19</f>
        <v>-159</v>
      </c>
      <c r="L19" s="39"/>
      <c r="M19" s="109">
        <f t="shared" si="0"/>
        <v>9.699999999999989</v>
      </c>
      <c r="N19" s="110">
        <f t="shared" si="1"/>
        <v>-0.05749851807943088</v>
      </c>
    </row>
    <row r="20" spans="1:168" ht="14.25">
      <c r="A20" s="81" t="s">
        <v>22</v>
      </c>
      <c r="B20" s="82"/>
      <c r="C20" s="82"/>
      <c r="D20" s="8"/>
      <c r="E20" s="32"/>
      <c r="F20" s="166"/>
      <c r="G20" s="151">
        <f>G16+G17+G18+G19</f>
        <v>15176.689999999999</v>
      </c>
      <c r="H20" s="44"/>
      <c r="I20" s="32"/>
      <c r="J20" s="165"/>
      <c r="K20" s="151">
        <f>K16+K17+K18+K19</f>
        <v>15260.000000000002</v>
      </c>
      <c r="L20" s="44"/>
      <c r="M20" s="151">
        <f>M16+M17+M18+M19</f>
        <v>83.31000000000218</v>
      </c>
      <c r="N20" s="152">
        <f>M20/G20</f>
        <v>0.005489339243273875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39"/>
      <c r="AA20" s="139"/>
      <c r="AB20" s="13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</row>
    <row r="21" spans="1:14" ht="14.25">
      <c r="A21" s="83" t="s">
        <v>23</v>
      </c>
      <c r="B21" s="84"/>
      <c r="C21" s="177"/>
      <c r="D21" s="16"/>
      <c r="E21" s="190">
        <v>0.08392</v>
      </c>
      <c r="F21" s="45">
        <f>E6*(E4-1)</f>
        <v>18173.35</v>
      </c>
      <c r="G21" s="95">
        <f>F21*E21</f>
        <v>1525.1075319999998</v>
      </c>
      <c r="H21" s="42"/>
      <c r="I21" s="190">
        <v>0.08392</v>
      </c>
      <c r="J21" s="45">
        <f>E6*(E4-1)</f>
        <v>18173.35</v>
      </c>
      <c r="K21" s="95">
        <f>J21*I21</f>
        <v>1525.1075319999998</v>
      </c>
      <c r="L21" s="46"/>
      <c r="M21" s="109">
        <f t="shared" si="0"/>
        <v>0</v>
      </c>
      <c r="N21" s="110">
        <v>0</v>
      </c>
    </row>
    <row r="22" spans="1:14" ht="26.25">
      <c r="A22" s="83" t="s">
        <v>24</v>
      </c>
      <c r="B22" s="84"/>
      <c r="C22" s="177"/>
      <c r="D22" s="16"/>
      <c r="E22" s="189">
        <f>-1.5463+0.1104</f>
        <v>-1.4359</v>
      </c>
      <c r="F22" s="45">
        <f>E9</f>
        <v>1000</v>
      </c>
      <c r="G22" s="95">
        <f>E22*F22</f>
        <v>-1435.8999999999999</v>
      </c>
      <c r="H22" s="42"/>
      <c r="I22" s="189">
        <v>-2.4054</v>
      </c>
      <c r="J22" s="45">
        <f>E9</f>
        <v>1000</v>
      </c>
      <c r="K22" s="95">
        <f>I22*J22</f>
        <v>-2405.4</v>
      </c>
      <c r="L22" s="46"/>
      <c r="M22" s="109">
        <f t="shared" si="0"/>
        <v>-969.5000000000002</v>
      </c>
      <c r="N22" s="110">
        <f t="shared" si="1"/>
        <v>0.675186294310189</v>
      </c>
    </row>
    <row r="23" spans="1:14" ht="14.25">
      <c r="A23" s="85" t="s">
        <v>25</v>
      </c>
      <c r="B23" s="84"/>
      <c r="C23" s="177"/>
      <c r="D23" s="16"/>
      <c r="E23" s="190"/>
      <c r="F23" s="45"/>
      <c r="G23" s="95">
        <v>0</v>
      </c>
      <c r="H23" s="42"/>
      <c r="I23" s="190"/>
      <c r="J23" s="45">
        <v>0</v>
      </c>
      <c r="K23" s="95">
        <v>0</v>
      </c>
      <c r="L23" s="46"/>
      <c r="M23" s="109">
        <f t="shared" si="0"/>
        <v>0</v>
      </c>
      <c r="N23" s="110">
        <v>0</v>
      </c>
    </row>
    <row r="24" spans="1:14" ht="14.25">
      <c r="A24" s="85" t="s">
        <v>26</v>
      </c>
      <c r="B24" s="84"/>
      <c r="C24" s="177"/>
      <c r="D24" s="16"/>
      <c r="E24" s="190"/>
      <c r="F24" s="45">
        <v>1</v>
      </c>
      <c r="G24" s="95">
        <v>0</v>
      </c>
      <c r="H24" s="42"/>
      <c r="I24" s="190"/>
      <c r="J24" s="45">
        <v>1</v>
      </c>
      <c r="K24" s="95">
        <v>0</v>
      </c>
      <c r="L24" s="46"/>
      <c r="M24" s="109">
        <f t="shared" si="0"/>
        <v>0</v>
      </c>
      <c r="N24" s="110" t="s">
        <v>8</v>
      </c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G20+G21+G23+G24+G22</f>
        <v>15265.897531999997</v>
      </c>
      <c r="H25" s="44"/>
      <c r="I25" s="47"/>
      <c r="J25" s="48"/>
      <c r="K25" s="98">
        <f>K20+K21+K23+K24+K22</f>
        <v>14379.707532000002</v>
      </c>
      <c r="L25" s="44"/>
      <c r="M25" s="114">
        <f>M20+M21+M23+M24+M22</f>
        <v>-886.189999999998</v>
      </c>
      <c r="N25" s="152">
        <f aca="true" t="shared" si="2" ref="N25:N30">M25/G25</f>
        <v>-0.05805030448700369</v>
      </c>
    </row>
    <row r="26" spans="1:14" ht="14.25">
      <c r="A26" s="178" t="s">
        <v>28</v>
      </c>
      <c r="B26" s="178"/>
      <c r="C26" s="178"/>
      <c r="D26" s="18"/>
      <c r="E26" s="63">
        <v>2.2188</v>
      </c>
      <c r="F26" s="49">
        <f>E9</f>
        <v>1000</v>
      </c>
      <c r="G26" s="95">
        <f>E26*F26</f>
        <v>2218.7999999999997</v>
      </c>
      <c r="H26" s="42"/>
      <c r="I26" s="63">
        <v>2.1847</v>
      </c>
      <c r="J26" s="49">
        <f>E9</f>
        <v>1000</v>
      </c>
      <c r="K26" s="95">
        <f>I26*J26</f>
        <v>2184.7</v>
      </c>
      <c r="L26" s="46"/>
      <c r="M26" s="109">
        <f t="shared" si="0"/>
        <v>-34.09999999999991</v>
      </c>
      <c r="N26" s="110">
        <f t="shared" si="2"/>
        <v>-0.015368667748332393</v>
      </c>
    </row>
    <row r="27" spans="1:14" ht="27" customHeight="1">
      <c r="A27" s="188" t="s">
        <v>29</v>
      </c>
      <c r="B27" s="188"/>
      <c r="C27" s="188"/>
      <c r="D27" s="18"/>
      <c r="E27" s="63">
        <v>1.5676</v>
      </c>
      <c r="F27" s="49">
        <f>E9</f>
        <v>1000</v>
      </c>
      <c r="G27" s="95">
        <f>E27*F27</f>
        <v>1567.6000000000001</v>
      </c>
      <c r="H27" s="42"/>
      <c r="I27" s="63">
        <v>1.5358</v>
      </c>
      <c r="J27" s="49">
        <f>E9</f>
        <v>1000</v>
      </c>
      <c r="K27" s="95">
        <f>I27*J27</f>
        <v>1535.8</v>
      </c>
      <c r="L27" s="46"/>
      <c r="M27" s="109">
        <f t="shared" si="0"/>
        <v>-31.800000000000182</v>
      </c>
      <c r="N27" s="110">
        <f t="shared" si="2"/>
        <v>-0.020285787190609965</v>
      </c>
    </row>
    <row r="28" spans="1:14" ht="26.25">
      <c r="A28" s="86" t="s">
        <v>30</v>
      </c>
      <c r="B28" s="88"/>
      <c r="C28" s="88"/>
      <c r="D28" s="7"/>
      <c r="E28" s="47"/>
      <c r="F28" s="47"/>
      <c r="G28" s="98">
        <f>G25+G26+G27</f>
        <v>19052.297531999997</v>
      </c>
      <c r="H28" s="44"/>
      <c r="I28" s="51"/>
      <c r="J28" s="52"/>
      <c r="K28" s="98">
        <f>K25+K26+K27</f>
        <v>18100.207532</v>
      </c>
      <c r="L28" s="53"/>
      <c r="M28" s="114">
        <f>M25+M26+M27</f>
        <v>-952.0899999999981</v>
      </c>
      <c r="N28" s="152">
        <f t="shared" si="2"/>
        <v>-0.04997245074515973</v>
      </c>
    </row>
    <row r="29" spans="1:14" ht="26.25">
      <c r="A29" s="89" t="s">
        <v>31</v>
      </c>
      <c r="B29" s="84"/>
      <c r="C29" s="177"/>
      <c r="D29" s="16"/>
      <c r="E29" s="64">
        <v>0.0044</v>
      </c>
      <c r="F29" s="49">
        <f>E6*E4</f>
        <v>492673.35</v>
      </c>
      <c r="G29" s="95">
        <f>E29*F29</f>
        <v>2167.76274</v>
      </c>
      <c r="H29" s="46"/>
      <c r="I29" s="64">
        <v>0.0044</v>
      </c>
      <c r="J29" s="49">
        <f>E6*E4</f>
        <v>492673.35</v>
      </c>
      <c r="K29" s="95">
        <f>I29*J29</f>
        <v>2167.76274</v>
      </c>
      <c r="L29" s="46"/>
      <c r="M29" s="109">
        <f t="shared" si="0"/>
        <v>0</v>
      </c>
      <c r="N29" s="110">
        <f t="shared" si="2"/>
        <v>0</v>
      </c>
    </row>
    <row r="30" spans="1:14" ht="26.25">
      <c r="A30" s="89" t="s">
        <v>32</v>
      </c>
      <c r="B30" s="84"/>
      <c r="C30" s="177"/>
      <c r="D30" s="16"/>
      <c r="E30" s="64">
        <v>0.0012</v>
      </c>
      <c r="F30" s="49">
        <f>E6*E4</f>
        <v>492673.35</v>
      </c>
      <c r="G30" s="95">
        <f>E30*F30</f>
        <v>591.2080199999999</v>
      </c>
      <c r="H30" s="46"/>
      <c r="I30" s="64">
        <v>0.0012</v>
      </c>
      <c r="J30" s="49">
        <f>E6*E4</f>
        <v>492673.35</v>
      </c>
      <c r="K30" s="95">
        <f>I30*J30</f>
        <v>591.2080199999999</v>
      </c>
      <c r="L30" s="46"/>
      <c r="M30" s="109">
        <f t="shared" si="0"/>
        <v>0</v>
      </c>
      <c r="N30" s="110">
        <f t="shared" si="2"/>
        <v>0</v>
      </c>
    </row>
    <row r="31" spans="1:14" ht="14.25">
      <c r="A31" s="84" t="s">
        <v>33</v>
      </c>
      <c r="B31" s="84"/>
      <c r="C31" s="177"/>
      <c r="D31" s="16"/>
      <c r="E31" s="64">
        <v>0.25</v>
      </c>
      <c r="F31" s="49">
        <v>1</v>
      </c>
      <c r="G31" s="95">
        <f>E31*F31</f>
        <v>0.25</v>
      </c>
      <c r="H31" s="46"/>
      <c r="I31" s="64">
        <v>0.25</v>
      </c>
      <c r="J31" s="50">
        <v>1</v>
      </c>
      <c r="K31" s="95">
        <f>I31*J31</f>
        <v>0.25</v>
      </c>
      <c r="L31" s="46"/>
      <c r="M31" s="109">
        <f t="shared" si="0"/>
        <v>0</v>
      </c>
      <c r="N31" s="116">
        <v>0</v>
      </c>
    </row>
    <row r="32" spans="1:14" ht="14.25">
      <c r="A32" s="84" t="s">
        <v>34</v>
      </c>
      <c r="B32" s="84"/>
      <c r="C32" s="177"/>
      <c r="D32" s="16"/>
      <c r="E32" s="64">
        <v>0.007</v>
      </c>
      <c r="F32" s="49">
        <f>E6</f>
        <v>474500</v>
      </c>
      <c r="G32" s="95">
        <f>E32*F32</f>
        <v>3321.5</v>
      </c>
      <c r="H32" s="46"/>
      <c r="I32" s="64">
        <v>0.007</v>
      </c>
      <c r="J32" s="49">
        <f>E6</f>
        <v>474500</v>
      </c>
      <c r="K32" s="95">
        <f>I32*J32</f>
        <v>3321.5</v>
      </c>
      <c r="L32" s="46"/>
      <c r="M32" s="109">
        <f t="shared" si="0"/>
        <v>0</v>
      </c>
      <c r="N32" s="110">
        <f>M32/G32</f>
        <v>0</v>
      </c>
    </row>
    <row r="33" spans="1:14" ht="14.25">
      <c r="A33" s="85" t="s">
        <v>35</v>
      </c>
      <c r="B33" s="84"/>
      <c r="C33" s="177"/>
      <c r="D33" s="16"/>
      <c r="E33" s="54">
        <v>0.067</v>
      </c>
      <c r="F33" s="49">
        <v>303680</v>
      </c>
      <c r="G33" s="95">
        <f>E33*F33</f>
        <v>20346.56</v>
      </c>
      <c r="H33" s="46"/>
      <c r="I33" s="64">
        <v>0.067</v>
      </c>
      <c r="J33" s="49">
        <v>303680</v>
      </c>
      <c r="K33" s="95">
        <f>I33*J33</f>
        <v>20346.56</v>
      </c>
      <c r="L33" s="46"/>
      <c r="M33" s="109">
        <f t="shared" si="0"/>
        <v>0</v>
      </c>
      <c r="N33" s="110">
        <f>M33/G33</f>
        <v>0</v>
      </c>
    </row>
    <row r="34" spans="1:14" ht="14.25">
      <c r="A34" s="85" t="s">
        <v>36</v>
      </c>
      <c r="B34" s="84"/>
      <c r="C34" s="177"/>
      <c r="D34" s="16"/>
      <c r="E34" s="54">
        <v>0.104</v>
      </c>
      <c r="F34" s="49">
        <v>85410</v>
      </c>
      <c r="G34" s="99">
        <f>F34*E34</f>
        <v>8882.64</v>
      </c>
      <c r="H34" s="46"/>
      <c r="I34" s="64">
        <v>0.104</v>
      </c>
      <c r="J34" s="49">
        <v>85410</v>
      </c>
      <c r="K34" s="99">
        <f>J34*I34</f>
        <v>8882.64</v>
      </c>
      <c r="L34" s="46"/>
      <c r="M34" s="109">
        <v>0</v>
      </c>
      <c r="N34" s="110">
        <f>M34/G34</f>
        <v>0</v>
      </c>
    </row>
    <row r="35" spans="1:14" ht="15" thickBot="1">
      <c r="A35" s="2" t="s">
        <v>37</v>
      </c>
      <c r="B35" s="84"/>
      <c r="C35" s="177"/>
      <c r="D35" s="16"/>
      <c r="E35" s="54">
        <v>0.124</v>
      </c>
      <c r="F35" s="49">
        <v>85410</v>
      </c>
      <c r="G35" s="99">
        <f>F35*E35</f>
        <v>10590.84</v>
      </c>
      <c r="H35" s="46"/>
      <c r="I35" s="64">
        <v>0.124</v>
      </c>
      <c r="J35" s="49">
        <v>85410</v>
      </c>
      <c r="K35" s="99">
        <f>J35*I35</f>
        <v>10590.84</v>
      </c>
      <c r="L35" s="46"/>
      <c r="M35" s="109">
        <v>0</v>
      </c>
      <c r="N35" s="110">
        <f>M35/G35</f>
        <v>0</v>
      </c>
    </row>
    <row r="36" spans="1:14" ht="15" thickBot="1">
      <c r="A36" s="90"/>
      <c r="B36" s="91"/>
      <c r="C36" s="91"/>
      <c r="D36" s="3"/>
      <c r="E36" s="55"/>
      <c r="F36" s="56"/>
      <c r="G36" s="100"/>
      <c r="H36" s="57"/>
      <c r="I36" s="55"/>
      <c r="J36" s="58"/>
      <c r="K36" s="170"/>
      <c r="L36" s="57"/>
      <c r="M36" s="153"/>
      <c r="N36" s="156"/>
    </row>
    <row r="37" spans="1:14" ht="14.25">
      <c r="A37" s="92" t="s">
        <v>38</v>
      </c>
      <c r="B37" s="84"/>
      <c r="C37" s="84"/>
      <c r="D37" s="15"/>
      <c r="E37" s="124"/>
      <c r="F37" s="125"/>
      <c r="G37" s="101">
        <f>G28+G29+G30+G31+G32+G33+G34+G35</f>
        <v>64953.05829199999</v>
      </c>
      <c r="H37" s="126"/>
      <c r="I37" s="127"/>
      <c r="J37" s="127"/>
      <c r="K37" s="155">
        <f>K28+K29+K30+K31+K32+K33+K34+K35</f>
        <v>64000.96829199999</v>
      </c>
      <c r="L37" s="59"/>
      <c r="M37" s="155">
        <f>M28+M29+M30+M31+M32+M33+M34+M35</f>
        <v>-952.0899999999981</v>
      </c>
      <c r="N37" s="167">
        <f>M37/G37</f>
        <v>-0.014658124267526034</v>
      </c>
    </row>
    <row r="38" spans="1:14" ht="14.25">
      <c r="A38" s="93" t="s">
        <v>39</v>
      </c>
      <c r="B38" s="84"/>
      <c r="C38" s="84"/>
      <c r="D38" s="15"/>
      <c r="E38" s="124">
        <v>0.13</v>
      </c>
      <c r="F38" s="128"/>
      <c r="G38" s="102">
        <f>G37*0.13</f>
        <v>8443.897577959999</v>
      </c>
      <c r="H38" s="33"/>
      <c r="I38" s="124">
        <v>0.13</v>
      </c>
      <c r="J38" s="33"/>
      <c r="K38" s="121">
        <f>K37*0.13</f>
        <v>8320.12587796</v>
      </c>
      <c r="L38" s="60"/>
      <c r="M38" s="109">
        <f>K38-G38</f>
        <v>-123.77169999999933</v>
      </c>
      <c r="N38" s="168">
        <f>M38/G38</f>
        <v>-0.014658124267525984</v>
      </c>
    </row>
    <row r="39" spans="1:14" ht="14.25">
      <c r="A39" s="94" t="s">
        <v>40</v>
      </c>
      <c r="B39" s="84"/>
      <c r="C39" s="84"/>
      <c r="D39" s="15"/>
      <c r="E39" s="33"/>
      <c r="F39" s="128"/>
      <c r="G39" s="102">
        <f>G37+G38</f>
        <v>73396.95586995999</v>
      </c>
      <c r="H39" s="33"/>
      <c r="I39" s="33"/>
      <c r="J39" s="33"/>
      <c r="K39" s="121">
        <f>K37+K38</f>
        <v>72321.09416996</v>
      </c>
      <c r="L39" s="60"/>
      <c r="M39" s="121">
        <f>M37+M38</f>
        <v>-1075.8616999999974</v>
      </c>
      <c r="N39" s="168">
        <f>M39/G39</f>
        <v>-0.014658124267526027</v>
      </c>
    </row>
    <row r="40" spans="1:14" ht="15">
      <c r="A40" s="194" t="s">
        <v>59</v>
      </c>
      <c r="B40" s="194"/>
      <c r="C40" s="194"/>
      <c r="D40" s="15"/>
      <c r="E40" s="33"/>
      <c r="F40" s="128"/>
      <c r="G40" s="103">
        <f>-G39*0.1</f>
        <v>-7339.695586995999</v>
      </c>
      <c r="H40" s="33"/>
      <c r="I40" s="33"/>
      <c r="J40" s="33"/>
      <c r="K40" s="123">
        <f>-K39*0.1</f>
        <v>-7232.109416996</v>
      </c>
      <c r="L40" s="60"/>
      <c r="M40" s="121">
        <f>K40-G40</f>
        <v>107.58616999999958</v>
      </c>
      <c r="N40" s="168">
        <f>M40/G40</f>
        <v>-0.014658124267526005</v>
      </c>
    </row>
    <row r="41" spans="1:16" ht="14.25">
      <c r="A41" s="229" t="s">
        <v>42</v>
      </c>
      <c r="B41" s="229"/>
      <c r="C41" s="229"/>
      <c r="D41" s="20"/>
      <c r="E41" s="129"/>
      <c r="F41" s="130"/>
      <c r="G41" s="104">
        <f>G39+G40</f>
        <v>66057.260282964</v>
      </c>
      <c r="H41" s="131"/>
      <c r="I41" s="131"/>
      <c r="J41" s="131"/>
      <c r="K41" s="112">
        <f>K39+K40</f>
        <v>65088.984752963996</v>
      </c>
      <c r="L41" s="61"/>
      <c r="M41" s="112">
        <f>M39+M40</f>
        <v>-968.2755299999978</v>
      </c>
      <c r="N41" s="169">
        <f>M41/G41</f>
        <v>-0.014658124267526029</v>
      </c>
      <c r="P41" s="164"/>
    </row>
  </sheetData>
  <sheetProtection/>
  <mergeCells count="8">
    <mergeCell ref="A41:C41"/>
    <mergeCell ref="C2:K2"/>
    <mergeCell ref="E11:J11"/>
    <mergeCell ref="M14:M15"/>
    <mergeCell ref="N14:N15"/>
    <mergeCell ref="E13:G13"/>
    <mergeCell ref="I13:K13"/>
    <mergeCell ref="M13:N13"/>
  </mergeCells>
  <printOptions/>
  <pageMargins left="0.7" right="0.7" top="0.75" bottom="0.75" header="0.3" footer="0.3"/>
  <pageSetup fitToHeight="1" fitToWidth="1" horizontalDpi="600" verticalDpi="600" orientation="portrait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1"/>
  <sheetViews>
    <sheetView zoomScalePageLayoutView="0" workbookViewId="0" topLeftCell="A1">
      <selection activeCell="R20" sqref="R20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5" width="11.00390625" style="0" bestFit="1" customWidth="1"/>
    <col min="6" max="6" width="9.8515625" style="0" bestFit="1" customWidth="1"/>
    <col min="7" max="7" width="12.7109375" style="0" bestFit="1" customWidth="1"/>
    <col min="8" max="8" width="3.8515625" style="0" customWidth="1"/>
    <col min="9" max="9" width="11.00390625" style="0" bestFit="1" customWidth="1"/>
    <col min="10" max="10" width="9.8515625" style="0" bestFit="1" customWidth="1"/>
    <col min="11" max="11" width="12.7109375" style="0" bestFit="1" customWidth="1"/>
    <col min="12" max="12" width="3.8515625" style="0" customWidth="1"/>
    <col min="13" max="13" width="11.57421875" style="0" bestFit="1" customWidth="1"/>
    <col min="14" max="14" width="12.140625" style="0" bestFit="1" customWidth="1"/>
    <col min="16" max="16" width="12.00390625" style="0" bestFit="1" customWidth="1"/>
  </cols>
  <sheetData>
    <row r="1" spans="12:14" ht="14.25">
      <c r="L1" s="181"/>
      <c r="M1" s="211"/>
      <c r="N1" s="211"/>
    </row>
    <row r="2" spans="1:14" ht="15">
      <c r="A2" s="9" t="s">
        <v>0</v>
      </c>
      <c r="C2" s="230" t="s">
        <v>53</v>
      </c>
      <c r="D2" s="230"/>
      <c r="E2" s="230"/>
      <c r="F2" s="230"/>
      <c r="G2" s="230"/>
      <c r="H2" s="230"/>
      <c r="I2" s="230"/>
      <c r="J2" s="230"/>
      <c r="K2" s="230"/>
      <c r="L2" s="210"/>
      <c r="M2" s="211"/>
      <c r="N2" s="211"/>
    </row>
    <row r="3" spans="1:168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211"/>
      <c r="N3" s="211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</row>
    <row r="4" spans="1:14" ht="15">
      <c r="A4" s="9" t="s">
        <v>1</v>
      </c>
      <c r="C4" s="10"/>
      <c r="D4" s="10"/>
      <c r="E4" s="198">
        <v>1.0383</v>
      </c>
      <c r="F4" s="10"/>
      <c r="G4" s="10"/>
      <c r="H4" s="10"/>
      <c r="I4" s="10"/>
      <c r="J4" s="10"/>
      <c r="K4" s="10"/>
      <c r="L4" s="183"/>
      <c r="M4" s="10"/>
      <c r="N4" s="10"/>
    </row>
    <row r="5" spans="1:168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</row>
    <row r="6" spans="1:5" ht="14.25">
      <c r="A6" s="9" t="s">
        <v>2</v>
      </c>
      <c r="C6" s="11" t="s">
        <v>3</v>
      </c>
      <c r="D6" s="12"/>
      <c r="E6" s="143">
        <f>730*E9*E10</f>
        <v>474500</v>
      </c>
    </row>
    <row r="7" spans="1:168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144">
        <v>1000</v>
      </c>
      <c r="F9" s="12"/>
    </row>
    <row r="10" spans="1:5" ht="14.25">
      <c r="A10" s="25" t="s">
        <v>7</v>
      </c>
      <c r="B10" s="26"/>
      <c r="C10" s="27"/>
      <c r="D10" s="28"/>
      <c r="E10" s="145">
        <v>0.65</v>
      </c>
    </row>
    <row r="11" spans="1:168" ht="14.25">
      <c r="A11" s="68"/>
      <c r="B11" s="66"/>
      <c r="C11" s="69"/>
      <c r="D11" s="1"/>
      <c r="E11" s="231" t="s">
        <v>8</v>
      </c>
      <c r="F11" s="231"/>
      <c r="G11" s="231"/>
      <c r="H11" s="231"/>
      <c r="I11" s="231"/>
      <c r="J11" s="23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ht="14.25">
      <c r="A12" s="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</row>
    <row r="13" spans="1:168" ht="14.25">
      <c r="A13" s="2"/>
      <c r="B13" s="66"/>
      <c r="C13" s="70"/>
      <c r="D13" s="70"/>
      <c r="E13" s="240" t="s">
        <v>9</v>
      </c>
      <c r="F13" s="241"/>
      <c r="G13" s="242"/>
      <c r="H13" s="66"/>
      <c r="I13" s="240" t="s">
        <v>10</v>
      </c>
      <c r="J13" s="241"/>
      <c r="K13" s="242"/>
      <c r="L13" s="66"/>
      <c r="M13" s="240" t="s">
        <v>11</v>
      </c>
      <c r="N13" s="242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</row>
    <row r="14" spans="1:168" ht="14.25">
      <c r="A14" s="2"/>
      <c r="B14" s="66"/>
      <c r="C14" s="179"/>
      <c r="D14" s="71"/>
      <c r="E14" s="72" t="s">
        <v>12</v>
      </c>
      <c r="F14" s="72" t="s">
        <v>13</v>
      </c>
      <c r="G14" s="73" t="s">
        <v>14</v>
      </c>
      <c r="H14" s="66"/>
      <c r="I14" s="72" t="s">
        <v>12</v>
      </c>
      <c r="J14" s="74" t="s">
        <v>13</v>
      </c>
      <c r="K14" s="73" t="s">
        <v>14</v>
      </c>
      <c r="L14" s="66"/>
      <c r="M14" s="236" t="s">
        <v>15</v>
      </c>
      <c r="N14" s="238" t="s">
        <v>16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</row>
    <row r="15" spans="1:168" ht="15" customHeight="1">
      <c r="A15" s="2"/>
      <c r="B15" s="66"/>
      <c r="C15" s="180"/>
      <c r="D15" s="71"/>
      <c r="E15" s="75" t="s">
        <v>17</v>
      </c>
      <c r="F15" s="75"/>
      <c r="G15" s="76" t="s">
        <v>17</v>
      </c>
      <c r="H15" s="66"/>
      <c r="I15" s="75" t="s">
        <v>17</v>
      </c>
      <c r="J15" s="76"/>
      <c r="K15" s="76" t="s">
        <v>17</v>
      </c>
      <c r="L15" s="66"/>
      <c r="M15" s="253"/>
      <c r="N15" s="254"/>
      <c r="O15" s="66"/>
      <c r="P15" s="66"/>
      <c r="Q15" s="208"/>
      <c r="R15" s="209"/>
      <c r="S15" s="148"/>
      <c r="T15" s="149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</row>
    <row r="16" spans="1:20" ht="14.25">
      <c r="A16" s="77" t="s">
        <v>18</v>
      </c>
      <c r="B16" s="77"/>
      <c r="C16" s="78"/>
      <c r="D16" s="13"/>
      <c r="E16" s="200">
        <v>3.09</v>
      </c>
      <c r="F16" s="138">
        <v>1</v>
      </c>
      <c r="G16" s="95">
        <f>E16*F16</f>
        <v>3.09</v>
      </c>
      <c r="H16" s="34"/>
      <c r="I16" s="200">
        <v>3.1</v>
      </c>
      <c r="J16" s="138">
        <v>1</v>
      </c>
      <c r="K16" s="95">
        <f>I16*J16</f>
        <v>3.1</v>
      </c>
      <c r="L16" s="34"/>
      <c r="M16" s="109">
        <f>K16-G16</f>
        <v>0.010000000000000231</v>
      </c>
      <c r="N16" s="110">
        <f>M16/G16</f>
        <v>0.0032362459546926314</v>
      </c>
      <c r="Q16" s="208"/>
      <c r="R16" s="209"/>
      <c r="S16" s="148"/>
      <c r="T16" s="149"/>
    </row>
    <row r="17" spans="1:20" ht="15" customHeight="1">
      <c r="A17" s="77" t="s">
        <v>19</v>
      </c>
      <c r="B17" s="77"/>
      <c r="C17" s="78"/>
      <c r="D17" s="13"/>
      <c r="E17" s="190">
        <v>15.3423</v>
      </c>
      <c r="F17" s="36">
        <f>E9</f>
        <v>1000</v>
      </c>
      <c r="G17" s="95">
        <f>E17*F17</f>
        <v>15342.3</v>
      </c>
      <c r="H17" s="34"/>
      <c r="I17" s="190">
        <v>15.4159</v>
      </c>
      <c r="J17" s="36">
        <f>E9</f>
        <v>1000</v>
      </c>
      <c r="K17" s="95">
        <f>I17*J17</f>
        <v>15415.900000000001</v>
      </c>
      <c r="L17" s="34"/>
      <c r="M17" s="109">
        <f>K17-G17</f>
        <v>73.60000000000218</v>
      </c>
      <c r="N17" s="110">
        <f>M17/G17</f>
        <v>0.0047971946839784245</v>
      </c>
      <c r="Q17" s="208"/>
      <c r="R17" s="209"/>
      <c r="S17" s="148"/>
      <c r="T17" s="149"/>
    </row>
    <row r="18" spans="1:14" ht="14.25">
      <c r="A18" s="78" t="s">
        <v>20</v>
      </c>
      <c r="B18" s="78"/>
      <c r="C18" s="78"/>
      <c r="D18" s="13"/>
      <c r="E18" s="201">
        <v>0</v>
      </c>
      <c r="F18" s="138">
        <v>1</v>
      </c>
      <c r="G18" s="95">
        <v>0</v>
      </c>
      <c r="H18" s="34"/>
      <c r="I18" s="201">
        <v>0</v>
      </c>
      <c r="J18" s="138">
        <v>1</v>
      </c>
      <c r="K18" s="95">
        <v>0</v>
      </c>
      <c r="L18" s="34"/>
      <c r="M18" s="109">
        <f>K18-G18</f>
        <v>0</v>
      </c>
      <c r="N18" s="110">
        <v>0</v>
      </c>
    </row>
    <row r="19" spans="1:14" ht="14.25">
      <c r="A19" s="79" t="s">
        <v>21</v>
      </c>
      <c r="B19" s="80"/>
      <c r="C19" s="80"/>
      <c r="D19" s="14"/>
      <c r="E19" s="202">
        <v>-0.1687</v>
      </c>
      <c r="F19" s="38">
        <f>E9</f>
        <v>1000</v>
      </c>
      <c r="G19" s="95">
        <f>E19*F19</f>
        <v>-168.7</v>
      </c>
      <c r="H19" s="39"/>
      <c r="I19" s="202">
        <v>-0.159</v>
      </c>
      <c r="J19" s="38">
        <f>E9</f>
        <v>1000</v>
      </c>
      <c r="K19" s="95">
        <f>I19*J19</f>
        <v>-159</v>
      </c>
      <c r="L19" s="39"/>
      <c r="M19" s="109">
        <f>K19-G19</f>
        <v>9.699999999999989</v>
      </c>
      <c r="N19" s="110">
        <f>M19/G19</f>
        <v>-0.05749851807943088</v>
      </c>
    </row>
    <row r="20" spans="1:168" ht="14.25">
      <c r="A20" s="81" t="s">
        <v>22</v>
      </c>
      <c r="B20" s="82"/>
      <c r="C20" s="82"/>
      <c r="D20" s="8"/>
      <c r="E20" s="32"/>
      <c r="F20" s="166"/>
      <c r="G20" s="151">
        <f>G16+G17+G18+G19</f>
        <v>15176.689999999999</v>
      </c>
      <c r="H20" s="44"/>
      <c r="I20" s="32"/>
      <c r="J20" s="165"/>
      <c r="K20" s="151">
        <f>K16+K17+K18+K19</f>
        <v>15260.000000000002</v>
      </c>
      <c r="L20" s="44"/>
      <c r="M20" s="151">
        <f>M16+M17+M18+M19</f>
        <v>83.31000000000218</v>
      </c>
      <c r="N20" s="152">
        <f>M20/G20</f>
        <v>0.005489339243273875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39"/>
      <c r="AA20" s="139"/>
      <c r="AB20" s="13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</row>
    <row r="21" spans="1:14" ht="14.25">
      <c r="A21" s="83" t="s">
        <v>23</v>
      </c>
      <c r="B21" s="84"/>
      <c r="C21" s="177"/>
      <c r="D21" s="16"/>
      <c r="E21" s="190">
        <v>0.08392</v>
      </c>
      <c r="F21" s="45">
        <f>E6*(E4-1)</f>
        <v>18173.35</v>
      </c>
      <c r="G21" s="95">
        <f>F21*E21</f>
        <v>1525.1075319999998</v>
      </c>
      <c r="H21" s="42"/>
      <c r="I21" s="190">
        <v>0.08392</v>
      </c>
      <c r="J21" s="45">
        <f>E6*(E4-1)</f>
        <v>18173.35</v>
      </c>
      <c r="K21" s="95">
        <v>0</v>
      </c>
      <c r="L21" s="173"/>
      <c r="M21" s="109">
        <f>K21-G21</f>
        <v>-1525.1075319999998</v>
      </c>
      <c r="N21" s="110">
        <v>0</v>
      </c>
    </row>
    <row r="22" spans="1:14" ht="26.25">
      <c r="A22" s="83" t="s">
        <v>24</v>
      </c>
      <c r="B22" s="84"/>
      <c r="C22" s="177"/>
      <c r="D22" s="16"/>
      <c r="E22" s="189">
        <f>-1.8268+-0.5255</f>
        <v>-2.3523</v>
      </c>
      <c r="F22" s="45">
        <f>E9</f>
        <v>1000</v>
      </c>
      <c r="G22" s="95">
        <f>E22*F22</f>
        <v>-2352.3</v>
      </c>
      <c r="H22" s="42"/>
      <c r="I22" s="189">
        <v>0.0215</v>
      </c>
      <c r="J22" s="45">
        <f>E9</f>
        <v>1000</v>
      </c>
      <c r="K22" s="95">
        <f>I22*J22</f>
        <v>21.5</v>
      </c>
      <c r="L22" s="173"/>
      <c r="M22" s="109">
        <f>K22-G22</f>
        <v>2373.8</v>
      </c>
      <c r="N22" s="110">
        <f>M22/G22</f>
        <v>-1.0091399906474514</v>
      </c>
    </row>
    <row r="23" spans="1:14" ht="14.25">
      <c r="A23" s="85" t="s">
        <v>25</v>
      </c>
      <c r="B23" s="84"/>
      <c r="C23" s="177"/>
      <c r="D23" s="16"/>
      <c r="E23" s="190"/>
      <c r="F23" s="45">
        <f>E9</f>
        <v>1000</v>
      </c>
      <c r="G23" s="95">
        <v>0</v>
      </c>
      <c r="H23" s="42"/>
      <c r="I23" s="190"/>
      <c r="J23" s="45">
        <f>E9</f>
        <v>1000</v>
      </c>
      <c r="K23" s="95">
        <v>0</v>
      </c>
      <c r="L23" s="173"/>
      <c r="M23" s="109">
        <f>K23-G23</f>
        <v>0</v>
      </c>
      <c r="N23" s="110">
        <v>0</v>
      </c>
    </row>
    <row r="24" spans="1:14" ht="14.25">
      <c r="A24" s="85" t="s">
        <v>26</v>
      </c>
      <c r="B24" s="84"/>
      <c r="C24" s="177"/>
      <c r="D24" s="16"/>
      <c r="E24" s="190"/>
      <c r="F24" s="45">
        <v>1</v>
      </c>
      <c r="G24" s="95">
        <v>0</v>
      </c>
      <c r="H24" s="42"/>
      <c r="I24" s="190"/>
      <c r="J24" s="45">
        <v>1</v>
      </c>
      <c r="K24" s="95">
        <v>0</v>
      </c>
      <c r="L24" s="173"/>
      <c r="M24" s="109">
        <f>K24-G24</f>
        <v>0</v>
      </c>
      <c r="N24" s="110" t="s">
        <v>8</v>
      </c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G20+G21+G23+G24+G22</f>
        <v>14349.497531999998</v>
      </c>
      <c r="H25" s="44"/>
      <c r="I25" s="47"/>
      <c r="J25" s="48"/>
      <c r="K25" s="98">
        <f>K20+K21+K23+K24+K22</f>
        <v>15281.500000000002</v>
      </c>
      <c r="L25" s="44"/>
      <c r="M25" s="114">
        <f>M20+M21+M23+M24+M22</f>
        <v>932.0024680000026</v>
      </c>
      <c r="N25" s="152">
        <f aca="true" t="shared" si="0" ref="N25:N30">M25/G25</f>
        <v>0.06495018142074989</v>
      </c>
    </row>
    <row r="26" spans="1:14" ht="14.25">
      <c r="A26" s="178" t="s">
        <v>28</v>
      </c>
      <c r="B26" s="178"/>
      <c r="C26" s="178"/>
      <c r="D26" s="18"/>
      <c r="E26" s="63">
        <v>2.2188</v>
      </c>
      <c r="F26" s="49">
        <v>104</v>
      </c>
      <c r="G26" s="95">
        <f>E26*F26</f>
        <v>230.7552</v>
      </c>
      <c r="H26" s="42"/>
      <c r="I26" s="63">
        <v>2.1847</v>
      </c>
      <c r="J26" s="45">
        <v>104</v>
      </c>
      <c r="K26" s="95">
        <f>I26*J26</f>
        <v>227.2088</v>
      </c>
      <c r="L26" s="173"/>
      <c r="M26" s="109">
        <f>K26-G26</f>
        <v>-3.5464000000000055</v>
      </c>
      <c r="N26" s="110">
        <f t="shared" si="0"/>
        <v>-0.015368667748332456</v>
      </c>
    </row>
    <row r="27" spans="1:17" ht="24" customHeight="1">
      <c r="A27" s="188" t="s">
        <v>29</v>
      </c>
      <c r="B27" s="188"/>
      <c r="C27" s="188"/>
      <c r="D27" s="18"/>
      <c r="E27" s="63">
        <v>1.5676</v>
      </c>
      <c r="F27" s="49">
        <v>104</v>
      </c>
      <c r="G27" s="95">
        <f>E27*F27</f>
        <v>163.03040000000001</v>
      </c>
      <c r="H27" s="42"/>
      <c r="I27" s="63">
        <v>1.5358</v>
      </c>
      <c r="J27" s="45">
        <v>104</v>
      </c>
      <c r="K27" s="95">
        <f>I27*J27</f>
        <v>159.72320000000002</v>
      </c>
      <c r="L27" s="173"/>
      <c r="M27" s="109">
        <f>K27-G27</f>
        <v>-3.3071999999999946</v>
      </c>
      <c r="N27" s="110">
        <f t="shared" si="0"/>
        <v>-0.020285787190609816</v>
      </c>
      <c r="Q27" s="181"/>
    </row>
    <row r="28" spans="1:17" ht="26.25">
      <c r="A28" s="86" t="s">
        <v>30</v>
      </c>
      <c r="B28" s="88"/>
      <c r="C28" s="88"/>
      <c r="D28" s="7"/>
      <c r="E28" s="47"/>
      <c r="F28" s="47"/>
      <c r="G28" s="98">
        <f>G25+G26+G27</f>
        <v>14743.283131999997</v>
      </c>
      <c r="H28" s="44"/>
      <c r="I28" s="51"/>
      <c r="J28" s="52"/>
      <c r="K28" s="98">
        <f>K25+K26+K27</f>
        <v>15668.432000000003</v>
      </c>
      <c r="L28" s="44"/>
      <c r="M28" s="114">
        <f>M25+M26+M27</f>
        <v>925.1488680000027</v>
      </c>
      <c r="N28" s="152">
        <f t="shared" si="0"/>
        <v>0.06275053254535863</v>
      </c>
      <c r="Q28" s="181"/>
    </row>
    <row r="29" spans="1:17" ht="26.25">
      <c r="A29" s="89" t="s">
        <v>31</v>
      </c>
      <c r="B29" s="84"/>
      <c r="C29" s="177"/>
      <c r="D29" s="16"/>
      <c r="E29" s="64">
        <v>0.0044</v>
      </c>
      <c r="F29" s="49">
        <f>E6*E4</f>
        <v>492673.35</v>
      </c>
      <c r="G29" s="95">
        <f>E29*F29</f>
        <v>2167.76274</v>
      </c>
      <c r="H29" s="46"/>
      <c r="I29" s="64">
        <v>0.0044</v>
      </c>
      <c r="J29" s="49">
        <f>E6*E4</f>
        <v>492673.35</v>
      </c>
      <c r="K29" s="95">
        <f aca="true" t="shared" si="1" ref="K29:K35">I29*J29</f>
        <v>2167.76274</v>
      </c>
      <c r="L29" s="46"/>
      <c r="M29" s="109">
        <f>K29-G29</f>
        <v>0</v>
      </c>
      <c r="N29" s="110">
        <f t="shared" si="0"/>
        <v>0</v>
      </c>
      <c r="Q29" s="173"/>
    </row>
    <row r="30" spans="1:17" ht="26.25">
      <c r="A30" s="89" t="s">
        <v>32</v>
      </c>
      <c r="B30" s="84"/>
      <c r="C30" s="177"/>
      <c r="D30" s="16"/>
      <c r="E30" s="64">
        <v>0.0012</v>
      </c>
      <c r="F30" s="49">
        <f>E6*E4</f>
        <v>492673.35</v>
      </c>
      <c r="G30" s="95">
        <f aca="true" t="shared" si="2" ref="G30:G35">E30*F30</f>
        <v>591.2080199999999</v>
      </c>
      <c r="H30" s="46"/>
      <c r="I30" s="64">
        <v>0.0012</v>
      </c>
      <c r="J30" s="49">
        <f>E6*E4</f>
        <v>492673.35</v>
      </c>
      <c r="K30" s="95">
        <f t="shared" si="1"/>
        <v>591.2080199999999</v>
      </c>
      <c r="L30" s="46"/>
      <c r="M30" s="109">
        <f>K30-G30</f>
        <v>0</v>
      </c>
      <c r="N30" s="110">
        <f t="shared" si="0"/>
        <v>0</v>
      </c>
      <c r="Q30" s="181"/>
    </row>
    <row r="31" spans="1:14" ht="14.25">
      <c r="A31" s="84" t="s">
        <v>33</v>
      </c>
      <c r="B31" s="84"/>
      <c r="C31" s="177"/>
      <c r="D31" s="16"/>
      <c r="E31" s="64">
        <v>0.25</v>
      </c>
      <c r="F31" s="49">
        <v>1</v>
      </c>
      <c r="G31" s="95">
        <f t="shared" si="2"/>
        <v>0.25</v>
      </c>
      <c r="H31" s="46"/>
      <c r="I31" s="64">
        <v>0.25</v>
      </c>
      <c r="J31" s="49">
        <v>1</v>
      </c>
      <c r="K31" s="95">
        <f t="shared" si="1"/>
        <v>0.25</v>
      </c>
      <c r="L31" s="46"/>
      <c r="M31" s="109">
        <f>K31-G31</f>
        <v>0</v>
      </c>
      <c r="N31" s="116">
        <v>0</v>
      </c>
    </row>
    <row r="32" spans="1:14" ht="14.25">
      <c r="A32" s="84" t="s">
        <v>34</v>
      </c>
      <c r="B32" s="84"/>
      <c r="C32" s="177"/>
      <c r="D32" s="16"/>
      <c r="E32" s="64">
        <v>0.007</v>
      </c>
      <c r="F32" s="49">
        <f>E6</f>
        <v>474500</v>
      </c>
      <c r="G32" s="95">
        <f t="shared" si="2"/>
        <v>3321.5</v>
      </c>
      <c r="H32" s="46"/>
      <c r="I32" s="64">
        <v>0.007</v>
      </c>
      <c r="J32" s="49">
        <f>E6</f>
        <v>474500</v>
      </c>
      <c r="K32" s="95">
        <f t="shared" si="1"/>
        <v>3321.5</v>
      </c>
      <c r="L32" s="46"/>
      <c r="M32" s="109">
        <f>K32-G32</f>
        <v>0</v>
      </c>
      <c r="N32" s="110">
        <f>M32/G32</f>
        <v>0</v>
      </c>
    </row>
    <row r="33" spans="1:14" ht="14.25">
      <c r="A33" s="85" t="s">
        <v>35</v>
      </c>
      <c r="B33" s="84"/>
      <c r="C33" s="177"/>
      <c r="D33" s="16"/>
      <c r="E33" s="54">
        <v>0.067</v>
      </c>
      <c r="F33" s="49">
        <v>303680</v>
      </c>
      <c r="G33" s="95">
        <f t="shared" si="2"/>
        <v>20346.56</v>
      </c>
      <c r="H33" s="46"/>
      <c r="I33" s="64">
        <v>0.067</v>
      </c>
      <c r="J33" s="49">
        <f>F33</f>
        <v>303680</v>
      </c>
      <c r="K33" s="95">
        <f t="shared" si="1"/>
        <v>20346.56</v>
      </c>
      <c r="L33" s="46"/>
      <c r="M33" s="109">
        <f>K33-G33</f>
        <v>0</v>
      </c>
      <c r="N33" s="110">
        <f>M33/G33</f>
        <v>0</v>
      </c>
    </row>
    <row r="34" spans="1:14" ht="14.25">
      <c r="A34" s="85" t="s">
        <v>36</v>
      </c>
      <c r="B34" s="84"/>
      <c r="C34" s="177"/>
      <c r="D34" s="16"/>
      <c r="E34" s="54">
        <v>0.104</v>
      </c>
      <c r="F34" s="49">
        <v>85410</v>
      </c>
      <c r="G34" s="95">
        <f t="shared" si="2"/>
        <v>8882.64</v>
      </c>
      <c r="H34" s="46"/>
      <c r="I34" s="64">
        <v>0.104</v>
      </c>
      <c r="J34" s="49">
        <f>F34</f>
        <v>85410</v>
      </c>
      <c r="K34" s="95">
        <f t="shared" si="1"/>
        <v>8882.64</v>
      </c>
      <c r="L34" s="46"/>
      <c r="M34" s="109">
        <v>0</v>
      </c>
      <c r="N34" s="110">
        <f>M34/G34</f>
        <v>0</v>
      </c>
    </row>
    <row r="35" spans="1:14" ht="15" thickBot="1">
      <c r="A35" s="2" t="s">
        <v>37</v>
      </c>
      <c r="B35" s="84"/>
      <c r="C35" s="177"/>
      <c r="D35" s="16"/>
      <c r="E35" s="54">
        <v>0.124</v>
      </c>
      <c r="F35" s="49">
        <v>85410</v>
      </c>
      <c r="G35" s="95">
        <f t="shared" si="2"/>
        <v>10590.84</v>
      </c>
      <c r="H35" s="46"/>
      <c r="I35" s="64">
        <v>0.124</v>
      </c>
      <c r="J35" s="49">
        <f>F35</f>
        <v>85410</v>
      </c>
      <c r="K35" s="95">
        <f t="shared" si="1"/>
        <v>10590.84</v>
      </c>
      <c r="L35" s="46"/>
      <c r="M35" s="109">
        <v>0</v>
      </c>
      <c r="N35" s="110">
        <f>M35/G35</f>
        <v>0</v>
      </c>
    </row>
    <row r="36" spans="1:14" ht="15" thickBot="1">
      <c r="A36" s="90"/>
      <c r="B36" s="91"/>
      <c r="C36" s="91"/>
      <c r="D36" s="3"/>
      <c r="E36" s="55"/>
      <c r="F36" s="56"/>
      <c r="G36" s="100"/>
      <c r="H36" s="57"/>
      <c r="I36" s="55"/>
      <c r="J36" s="58"/>
      <c r="K36" s="170"/>
      <c r="L36" s="57"/>
      <c r="M36" s="153"/>
      <c r="N36" s="118"/>
    </row>
    <row r="37" spans="1:14" ht="14.25">
      <c r="A37" s="92" t="s">
        <v>38</v>
      </c>
      <c r="B37" s="177"/>
      <c r="C37" s="177"/>
      <c r="D37" s="15"/>
      <c r="E37" s="124"/>
      <c r="F37" s="125"/>
      <c r="G37" s="101">
        <f>G28+G29+G30+G31+G32+G33+G34+G35</f>
        <v>60644.04389199999</v>
      </c>
      <c r="H37" s="126"/>
      <c r="I37" s="127"/>
      <c r="J37" s="127"/>
      <c r="K37" s="155">
        <f>K28+K29+K30+K31+K32+K33+K34+K35</f>
        <v>61569.192760000005</v>
      </c>
      <c r="L37" s="59"/>
      <c r="M37" s="155">
        <f>M28+M29+M30+M31+M32+M33+M34+M35</f>
        <v>925.1488680000027</v>
      </c>
      <c r="N37" s="110">
        <f>M37/G37</f>
        <v>0.015255395396250053</v>
      </c>
    </row>
    <row r="38" spans="1:14" ht="14.25">
      <c r="A38" s="93" t="s">
        <v>39</v>
      </c>
      <c r="B38" s="177"/>
      <c r="C38" s="177"/>
      <c r="D38" s="15"/>
      <c r="E38" s="124">
        <v>0.13</v>
      </c>
      <c r="F38" s="128"/>
      <c r="G38" s="102">
        <f>G37*0.13</f>
        <v>7883.725705959999</v>
      </c>
      <c r="H38" s="33"/>
      <c r="I38" s="124">
        <v>0.13</v>
      </c>
      <c r="J38" s="33"/>
      <c r="K38" s="121">
        <f>K37*0.13</f>
        <v>8003.995058800001</v>
      </c>
      <c r="L38" s="60"/>
      <c r="M38" s="109">
        <f>K38-G38</f>
        <v>120.26935284000228</v>
      </c>
      <c r="N38" s="110">
        <f>M38/G38</f>
        <v>0.015255395396250296</v>
      </c>
    </row>
    <row r="39" spans="1:14" ht="14.25">
      <c r="A39" s="193" t="s">
        <v>40</v>
      </c>
      <c r="B39" s="177"/>
      <c r="C39" s="177"/>
      <c r="D39" s="15"/>
      <c r="E39" s="33"/>
      <c r="F39" s="128"/>
      <c r="G39" s="102">
        <f>G37+G38</f>
        <v>68527.76959795998</v>
      </c>
      <c r="H39" s="33"/>
      <c r="I39" s="33"/>
      <c r="J39" s="33"/>
      <c r="K39" s="121">
        <f>K37+K38</f>
        <v>69573.18781880001</v>
      </c>
      <c r="L39" s="60"/>
      <c r="M39" s="109">
        <f>K39-G39</f>
        <v>1045.4182208400307</v>
      </c>
      <c r="N39" s="110">
        <f>M39/G39</f>
        <v>0.015255395396250456</v>
      </c>
    </row>
    <row r="40" spans="1:14" ht="15">
      <c r="A40" s="194" t="s">
        <v>59</v>
      </c>
      <c r="B40" s="194"/>
      <c r="C40" s="194"/>
      <c r="D40" s="15"/>
      <c r="E40" s="33"/>
      <c r="F40" s="128"/>
      <c r="G40" s="103">
        <f>-G39*0.1</f>
        <v>-6852.776959795999</v>
      </c>
      <c r="H40" s="33"/>
      <c r="I40" s="33"/>
      <c r="J40" s="33"/>
      <c r="K40" s="171">
        <f>-K39*0.1</f>
        <v>-6957.318781880002</v>
      </c>
      <c r="L40" s="60"/>
      <c r="M40" s="171">
        <f>K40-G40</f>
        <v>-104.54182208400289</v>
      </c>
      <c r="N40" s="110">
        <f>M40/G40</f>
        <v>0.015255395396250428</v>
      </c>
    </row>
    <row r="41" spans="1:14" ht="14.25">
      <c r="A41" s="229" t="s">
        <v>42</v>
      </c>
      <c r="B41" s="229"/>
      <c r="C41" s="229"/>
      <c r="D41" s="20"/>
      <c r="E41" s="129"/>
      <c r="F41" s="130"/>
      <c r="G41" s="104">
        <f>G39+G40</f>
        <v>61674.99263816398</v>
      </c>
      <c r="H41" s="131"/>
      <c r="I41" s="131"/>
      <c r="J41" s="131"/>
      <c r="K41" s="104">
        <f>K39+K40</f>
        <v>62615.86903692001</v>
      </c>
      <c r="L41" s="61"/>
      <c r="M41" s="104">
        <f>M39+M40</f>
        <v>940.8763987560278</v>
      </c>
      <c r="N41" s="113">
        <f>M41/G41</f>
        <v>0.01525539539625046</v>
      </c>
    </row>
  </sheetData>
  <sheetProtection/>
  <mergeCells count="8">
    <mergeCell ref="A41:C41"/>
    <mergeCell ref="C2:K2"/>
    <mergeCell ref="E11:J11"/>
    <mergeCell ref="E13:G13"/>
    <mergeCell ref="I13:K13"/>
    <mergeCell ref="M13:N13"/>
    <mergeCell ref="M14:M15"/>
    <mergeCell ref="N14:N15"/>
  </mergeCells>
  <printOptions/>
  <pageMargins left="0.7" right="0.7" top="0.75" bottom="0.75" header="0.3" footer="0.3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workbookViewId="0" topLeftCell="A13">
      <selection activeCell="A1" sqref="A1:N43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5" width="9.8515625" style="0" bestFit="1" customWidth="1"/>
    <col min="6" max="6" width="8.00390625" style="0" bestFit="1" customWidth="1"/>
    <col min="7" max="7" width="11.57421875" style="0" bestFit="1" customWidth="1"/>
    <col min="8" max="8" width="3.8515625" style="0" customWidth="1"/>
    <col min="9" max="9" width="9.8515625" style="0" bestFit="1" customWidth="1"/>
    <col min="10" max="10" width="8.00390625" style="0" bestFit="1" customWidth="1"/>
    <col min="11" max="11" width="9.8515625" style="0" bestFit="1" customWidth="1"/>
    <col min="12" max="12" width="3.8515625" style="0" customWidth="1"/>
    <col min="13" max="13" width="9.57421875" style="0" bestFit="1" customWidth="1"/>
    <col min="14" max="14" width="12.140625" style="0" bestFit="1" customWidth="1"/>
    <col min="16" max="16" width="12.00390625" style="0" bestFit="1" customWidth="1"/>
  </cols>
  <sheetData>
    <row r="1" spans="12:14" ht="14.25">
      <c r="L1" s="181"/>
      <c r="M1" s="181"/>
      <c r="N1" s="181"/>
    </row>
    <row r="2" spans="1:14" ht="15">
      <c r="A2" s="9" t="s">
        <v>0</v>
      </c>
      <c r="C2" s="230" t="s">
        <v>47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</row>
    <row r="3" spans="1:14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182"/>
      <c r="N3" s="182"/>
    </row>
    <row r="4" spans="1:14" ht="15">
      <c r="A4" s="9" t="s">
        <v>1</v>
      </c>
      <c r="C4" s="10"/>
      <c r="D4" s="10"/>
      <c r="E4" s="198">
        <v>1.0383</v>
      </c>
      <c r="F4" s="10"/>
      <c r="G4" s="10"/>
      <c r="H4" s="10"/>
      <c r="I4" s="10"/>
      <c r="J4" s="10"/>
      <c r="K4" s="10"/>
      <c r="L4" s="10"/>
      <c r="M4" s="10"/>
      <c r="N4" s="10"/>
    </row>
    <row r="5" spans="1:14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5" ht="14.25">
      <c r="A6" s="9" t="s">
        <v>2</v>
      </c>
      <c r="C6" s="11" t="s">
        <v>3</v>
      </c>
      <c r="D6" s="12"/>
      <c r="E6" s="31">
        <v>800</v>
      </c>
    </row>
    <row r="7" spans="1:14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29"/>
      <c r="F9" s="12"/>
    </row>
    <row r="10" spans="1:5" ht="14.25">
      <c r="A10" s="25" t="s">
        <v>7</v>
      </c>
      <c r="B10" s="26"/>
      <c r="C10" s="27"/>
      <c r="D10" s="28"/>
      <c r="E10" s="30"/>
    </row>
    <row r="11" spans="1:14" ht="14.25">
      <c r="A11" s="68"/>
      <c r="B11" s="66"/>
      <c r="C11" s="69"/>
      <c r="D11" s="1"/>
      <c r="E11" s="231" t="s">
        <v>8</v>
      </c>
      <c r="F11" s="231"/>
      <c r="G11" s="231"/>
      <c r="H11" s="231"/>
      <c r="I11" s="231"/>
      <c r="J11" s="231"/>
      <c r="K11" s="66"/>
      <c r="L11" s="66"/>
      <c r="M11" s="66"/>
      <c r="N11" s="66"/>
    </row>
    <row r="12" spans="1:14" ht="14.25">
      <c r="A12" s="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4.25">
      <c r="A13" s="2"/>
      <c r="B13" s="66"/>
      <c r="C13" s="70"/>
      <c r="D13" s="70"/>
      <c r="E13" s="240" t="s">
        <v>9</v>
      </c>
      <c r="F13" s="241"/>
      <c r="G13" s="242"/>
      <c r="H13" s="66"/>
      <c r="I13" s="240" t="s">
        <v>10</v>
      </c>
      <c r="J13" s="241"/>
      <c r="K13" s="242"/>
      <c r="L13" s="66"/>
      <c r="M13" s="240" t="s">
        <v>11</v>
      </c>
      <c r="N13" s="242"/>
    </row>
    <row r="14" spans="1:14" s="181" customFormat="1" ht="14.25">
      <c r="A14" s="142"/>
      <c r="B14" s="141"/>
      <c r="C14" s="179"/>
      <c r="D14" s="187"/>
      <c r="E14" s="213" t="s">
        <v>12</v>
      </c>
      <c r="F14" s="213" t="s">
        <v>13</v>
      </c>
      <c r="G14" s="214" t="s">
        <v>14</v>
      </c>
      <c r="H14" s="141"/>
      <c r="I14" s="213" t="s">
        <v>12</v>
      </c>
      <c r="J14" s="215" t="s">
        <v>13</v>
      </c>
      <c r="K14" s="214" t="s">
        <v>14</v>
      </c>
      <c r="L14" s="141"/>
      <c r="M14" s="236" t="s">
        <v>15</v>
      </c>
      <c r="N14" s="238" t="s">
        <v>16</v>
      </c>
    </row>
    <row r="15" spans="1:14" s="181" customFormat="1" ht="14.25">
      <c r="A15" s="142"/>
      <c r="B15" s="141"/>
      <c r="C15" s="180"/>
      <c r="D15" s="187"/>
      <c r="E15" s="218" t="s">
        <v>17</v>
      </c>
      <c r="F15" s="218"/>
      <c r="G15" s="219" t="s">
        <v>17</v>
      </c>
      <c r="H15" s="141"/>
      <c r="I15" s="218" t="s">
        <v>17</v>
      </c>
      <c r="J15" s="219"/>
      <c r="K15" s="219" t="s">
        <v>17</v>
      </c>
      <c r="L15" s="141"/>
      <c r="M15" s="237"/>
      <c r="N15" s="239"/>
    </row>
    <row r="16" spans="1:14" s="181" customFormat="1" ht="14.25">
      <c r="A16" s="78" t="s">
        <v>18</v>
      </c>
      <c r="B16" s="78"/>
      <c r="C16" s="78"/>
      <c r="D16" s="13"/>
      <c r="E16" s="200">
        <v>14.84</v>
      </c>
      <c r="F16" s="138">
        <v>1</v>
      </c>
      <c r="G16" s="203">
        <v>14.84</v>
      </c>
      <c r="H16" s="60"/>
      <c r="I16" s="200">
        <v>14.91</v>
      </c>
      <c r="J16" s="35">
        <v>1</v>
      </c>
      <c r="K16" s="220">
        <v>14.91</v>
      </c>
      <c r="L16" s="60"/>
      <c r="M16" s="121">
        <v>0.07000000000000028</v>
      </c>
      <c r="N16" s="195">
        <v>0.004716981132075491</v>
      </c>
    </row>
    <row r="17" spans="1:14" s="181" customFormat="1" ht="14.25">
      <c r="A17" s="78" t="s">
        <v>19</v>
      </c>
      <c r="B17" s="78"/>
      <c r="C17" s="78"/>
      <c r="D17" s="13"/>
      <c r="E17" s="190">
        <v>0.0144</v>
      </c>
      <c r="F17" s="36">
        <v>800</v>
      </c>
      <c r="G17" s="203">
        <v>11.52</v>
      </c>
      <c r="H17" s="60"/>
      <c r="I17" s="190">
        <v>0.0145</v>
      </c>
      <c r="J17" s="37">
        <v>800</v>
      </c>
      <c r="K17" s="203">
        <v>11.600000000000001</v>
      </c>
      <c r="L17" s="60"/>
      <c r="M17" s="121">
        <v>0.08000000000000185</v>
      </c>
      <c r="N17" s="195">
        <v>0.006944444444444605</v>
      </c>
    </row>
    <row r="18" spans="1:20" s="181" customFormat="1" ht="14.25">
      <c r="A18" s="78" t="s">
        <v>20</v>
      </c>
      <c r="B18" s="78"/>
      <c r="C18" s="78"/>
      <c r="D18" s="13"/>
      <c r="E18" s="201">
        <v>0</v>
      </c>
      <c r="F18" s="138">
        <v>1</v>
      </c>
      <c r="G18" s="203">
        <v>0</v>
      </c>
      <c r="H18" s="60"/>
      <c r="I18" s="201">
        <v>0</v>
      </c>
      <c r="J18" s="35">
        <v>1</v>
      </c>
      <c r="K18" s="220">
        <v>0</v>
      </c>
      <c r="L18" s="60"/>
      <c r="M18" s="121">
        <v>0</v>
      </c>
      <c r="N18" s="195" t="s">
        <v>8</v>
      </c>
      <c r="Q18" s="227"/>
      <c r="R18" s="228"/>
      <c r="S18" s="216"/>
      <c r="T18" s="217"/>
    </row>
    <row r="19" spans="1:20" s="181" customFormat="1" ht="14.25">
      <c r="A19" s="80" t="s">
        <v>21</v>
      </c>
      <c r="B19" s="80"/>
      <c r="C19" s="80"/>
      <c r="D19" s="14"/>
      <c r="E19" s="202">
        <v>-0.00016</v>
      </c>
      <c r="F19" s="38">
        <v>800</v>
      </c>
      <c r="G19" s="204">
        <v>-0.128</v>
      </c>
      <c r="H19" s="221"/>
      <c r="I19" s="202">
        <v>-0.0001</v>
      </c>
      <c r="J19" s="40">
        <v>800</v>
      </c>
      <c r="K19" s="204">
        <v>-0.08</v>
      </c>
      <c r="L19" s="221"/>
      <c r="M19" s="225">
        <v>0.048</v>
      </c>
      <c r="N19" s="226">
        <v>-0.375</v>
      </c>
      <c r="Q19" s="227"/>
      <c r="R19" s="228"/>
      <c r="S19" s="216"/>
      <c r="T19" s="217"/>
    </row>
    <row r="20" spans="1:20" ht="14.25">
      <c r="A20" s="81" t="s">
        <v>22</v>
      </c>
      <c r="B20" s="82"/>
      <c r="C20" s="82"/>
      <c r="D20" s="8"/>
      <c r="E20" s="32"/>
      <c r="F20" s="41"/>
      <c r="G20" s="97">
        <v>26.232</v>
      </c>
      <c r="H20" s="44"/>
      <c r="I20" s="32"/>
      <c r="J20" s="43"/>
      <c r="K20" s="97">
        <v>26.430000000000003</v>
      </c>
      <c r="L20" s="44"/>
      <c r="M20" s="112">
        <v>0.19800000000000395</v>
      </c>
      <c r="N20" s="113">
        <f>M20/G20</f>
        <v>0.007548032936871148</v>
      </c>
      <c r="Q20" s="208"/>
      <c r="R20" s="209"/>
      <c r="S20" s="148"/>
      <c r="T20" s="149"/>
    </row>
    <row r="21" spans="1:14" s="181" customFormat="1" ht="14.25">
      <c r="A21" s="83" t="s">
        <v>23</v>
      </c>
      <c r="B21" s="177"/>
      <c r="C21" s="177"/>
      <c r="D21" s="16"/>
      <c r="E21" s="190">
        <v>0.08392</v>
      </c>
      <c r="F21" s="45">
        <f>$E$6*($E$4-1)</f>
        <v>30.64</v>
      </c>
      <c r="G21" s="203">
        <f>E21*F21</f>
        <v>2.5713087999999997</v>
      </c>
      <c r="H21" s="173"/>
      <c r="I21" s="190">
        <v>0.08392</v>
      </c>
      <c r="J21" s="45">
        <f>$E$6*($E$4-1)</f>
        <v>30.64</v>
      </c>
      <c r="K21" s="203">
        <f>I21*J21</f>
        <v>2.5713087999999997</v>
      </c>
      <c r="L21" s="173"/>
      <c r="M21" s="121">
        <v>0</v>
      </c>
      <c r="N21" s="195">
        <f>M21/G21</f>
        <v>0</v>
      </c>
    </row>
    <row r="22" spans="1:14" s="181" customFormat="1" ht="26.25">
      <c r="A22" s="83" t="s">
        <v>24</v>
      </c>
      <c r="B22" s="177"/>
      <c r="C22" s="177"/>
      <c r="D22" s="16"/>
      <c r="E22" s="189">
        <f>-0.0048+-0.0005</f>
        <v>-0.005299999999999999</v>
      </c>
      <c r="F22" s="45">
        <v>800</v>
      </c>
      <c r="G22" s="203">
        <f>F22*E22</f>
        <v>-4.239999999999999</v>
      </c>
      <c r="H22" s="173"/>
      <c r="I22" s="189">
        <v>0.001</v>
      </c>
      <c r="J22" s="45">
        <v>800</v>
      </c>
      <c r="K22" s="203">
        <f>J22*I22</f>
        <v>0.8</v>
      </c>
      <c r="L22" s="173"/>
      <c r="M22" s="121">
        <f>K22-G22</f>
        <v>5.039999999999999</v>
      </c>
      <c r="N22" s="195">
        <f>M22/G22</f>
        <v>-1.1886792452830188</v>
      </c>
    </row>
    <row r="23" spans="1:14" s="181" customFormat="1" ht="14.25">
      <c r="A23" s="222" t="s">
        <v>25</v>
      </c>
      <c r="B23" s="177"/>
      <c r="C23" s="177"/>
      <c r="D23" s="16"/>
      <c r="E23" s="190"/>
      <c r="F23" s="45">
        <v>800</v>
      </c>
      <c r="G23" s="203">
        <v>0</v>
      </c>
      <c r="H23" s="173"/>
      <c r="I23" s="190"/>
      <c r="J23" s="45">
        <v>800</v>
      </c>
      <c r="K23" s="203">
        <v>0</v>
      </c>
      <c r="L23" s="173"/>
      <c r="M23" s="121">
        <v>0</v>
      </c>
      <c r="N23" s="195" t="s">
        <v>8</v>
      </c>
    </row>
    <row r="24" spans="1:14" s="181" customFormat="1" ht="14.25">
      <c r="A24" s="222" t="s">
        <v>26</v>
      </c>
      <c r="B24" s="177"/>
      <c r="C24" s="177"/>
      <c r="D24" s="16"/>
      <c r="E24" s="190"/>
      <c r="F24" s="45">
        <v>1</v>
      </c>
      <c r="G24" s="203">
        <v>0</v>
      </c>
      <c r="H24" s="173"/>
      <c r="I24" s="190"/>
      <c r="J24" s="45">
        <v>1</v>
      </c>
      <c r="K24" s="203">
        <v>0</v>
      </c>
      <c r="L24" s="173"/>
      <c r="M24" s="121">
        <v>0</v>
      </c>
      <c r="N24" s="195" t="s">
        <v>8</v>
      </c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G20+G21+G23+G24+G22</f>
        <v>24.5633088</v>
      </c>
      <c r="H25" s="44"/>
      <c r="I25" s="47"/>
      <c r="J25" s="48"/>
      <c r="K25" s="98">
        <f>K20+K21+K23+K24+K22</f>
        <v>29.801308800000005</v>
      </c>
      <c r="L25" s="44"/>
      <c r="M25" s="114">
        <f>K25-G25</f>
        <v>5.238000000000003</v>
      </c>
      <c r="N25" s="115">
        <f>M25/G25</f>
        <v>0.2132448866172298</v>
      </c>
    </row>
    <row r="26" spans="1:14" s="181" customFormat="1" ht="14.25">
      <c r="A26" s="178" t="s">
        <v>28</v>
      </c>
      <c r="B26" s="178"/>
      <c r="C26" s="178"/>
      <c r="D26" s="18"/>
      <c r="E26" s="190">
        <v>0.0079</v>
      </c>
      <c r="F26" s="45">
        <v>800</v>
      </c>
      <c r="G26" s="203">
        <v>6.32</v>
      </c>
      <c r="H26" s="173"/>
      <c r="I26" s="190">
        <v>0.0078</v>
      </c>
      <c r="J26" s="205">
        <v>800</v>
      </c>
      <c r="K26" s="203">
        <v>6.239999999999999</v>
      </c>
      <c r="L26" s="173"/>
      <c r="M26" s="121">
        <v>-0.08000000000000096</v>
      </c>
      <c r="N26" s="195">
        <v>-0.012658227848101417</v>
      </c>
    </row>
    <row r="27" spans="1:14" s="181" customFormat="1" ht="24.75" customHeight="1">
      <c r="A27" s="188" t="s">
        <v>29</v>
      </c>
      <c r="B27" s="188"/>
      <c r="C27" s="188"/>
      <c r="D27" s="18"/>
      <c r="E27" s="190">
        <v>0.0057</v>
      </c>
      <c r="F27" s="45">
        <v>800</v>
      </c>
      <c r="G27" s="203">
        <v>4.5600000000000005</v>
      </c>
      <c r="H27" s="173"/>
      <c r="I27" s="190">
        <v>0.0056</v>
      </c>
      <c r="J27" s="205">
        <v>800</v>
      </c>
      <c r="K27" s="203">
        <v>4.4799999999999995</v>
      </c>
      <c r="L27" s="173"/>
      <c r="M27" s="121">
        <v>-0.08000000000000096</v>
      </c>
      <c r="N27" s="195">
        <v>-0.017543859649123014</v>
      </c>
    </row>
    <row r="28" spans="1:14" ht="26.25">
      <c r="A28" s="86" t="s">
        <v>30</v>
      </c>
      <c r="B28" s="88"/>
      <c r="C28" s="88"/>
      <c r="D28" s="7"/>
      <c r="E28" s="47"/>
      <c r="F28" s="47"/>
      <c r="G28" s="98">
        <f>G25+G26+G27</f>
        <v>35.443308800000004</v>
      </c>
      <c r="H28" s="44"/>
      <c r="I28" s="51"/>
      <c r="J28" s="52"/>
      <c r="K28" s="98">
        <f>K25+K26+K27</f>
        <v>40.5213088</v>
      </c>
      <c r="L28" s="53"/>
      <c r="M28" s="114">
        <f>K28-G28</f>
        <v>5.077999999999996</v>
      </c>
      <c r="N28" s="115">
        <f>M28/G28</f>
        <v>0.1432710481025969</v>
      </c>
    </row>
    <row r="29" spans="1:14" s="181" customFormat="1" ht="26.25">
      <c r="A29" s="223" t="s">
        <v>31</v>
      </c>
      <c r="B29" s="177"/>
      <c r="C29" s="177"/>
      <c r="D29" s="16"/>
      <c r="E29" s="54">
        <v>0.0044</v>
      </c>
      <c r="F29" s="45">
        <f>E6*E4</f>
        <v>830.64</v>
      </c>
      <c r="G29" s="206">
        <v>3.52</v>
      </c>
      <c r="H29" s="173"/>
      <c r="I29" s="54">
        <v>0.0044</v>
      </c>
      <c r="J29" s="205">
        <f>E6*E4</f>
        <v>830.64</v>
      </c>
      <c r="K29" s="206">
        <v>3.52</v>
      </c>
      <c r="L29" s="173"/>
      <c r="M29" s="121">
        <v>0</v>
      </c>
      <c r="N29" s="122">
        <v>0</v>
      </c>
    </row>
    <row r="30" spans="1:14" s="181" customFormat="1" ht="26.25">
      <c r="A30" s="223" t="s">
        <v>32</v>
      </c>
      <c r="B30" s="177"/>
      <c r="C30" s="177"/>
      <c r="D30" s="16"/>
      <c r="E30" s="54">
        <v>0.0012</v>
      </c>
      <c r="F30" s="45">
        <f>E6*E4</f>
        <v>830.64</v>
      </c>
      <c r="G30" s="206">
        <v>0.96</v>
      </c>
      <c r="H30" s="173"/>
      <c r="I30" s="54">
        <v>0.0012</v>
      </c>
      <c r="J30" s="205">
        <f>E6*E4</f>
        <v>830.64</v>
      </c>
      <c r="K30" s="206">
        <v>0.96</v>
      </c>
      <c r="L30" s="173"/>
      <c r="M30" s="121">
        <v>0</v>
      </c>
      <c r="N30" s="122">
        <v>0</v>
      </c>
    </row>
    <row r="31" spans="1:14" s="181" customFormat="1" ht="14.25">
      <c r="A31" s="177" t="s">
        <v>33</v>
      </c>
      <c r="B31" s="177"/>
      <c r="C31" s="177"/>
      <c r="D31" s="16"/>
      <c r="E31" s="54">
        <v>0.25</v>
      </c>
      <c r="F31" s="45">
        <v>1</v>
      </c>
      <c r="G31" s="206">
        <v>0.25</v>
      </c>
      <c r="H31" s="173"/>
      <c r="I31" s="54">
        <v>0.25</v>
      </c>
      <c r="J31" s="205">
        <v>1</v>
      </c>
      <c r="K31" s="206">
        <v>0.25</v>
      </c>
      <c r="L31" s="173"/>
      <c r="M31" s="121">
        <v>0</v>
      </c>
      <c r="N31" s="122">
        <v>0</v>
      </c>
    </row>
    <row r="32" spans="1:14" s="181" customFormat="1" ht="14.25">
      <c r="A32" s="177" t="s">
        <v>34</v>
      </c>
      <c r="B32" s="177"/>
      <c r="C32" s="177"/>
      <c r="D32" s="16"/>
      <c r="E32" s="54">
        <v>0.007</v>
      </c>
      <c r="F32" s="45">
        <v>800</v>
      </c>
      <c r="G32" s="206">
        <v>5.6000000000000005</v>
      </c>
      <c r="H32" s="173"/>
      <c r="I32" s="54">
        <v>0.007</v>
      </c>
      <c r="J32" s="205">
        <v>800</v>
      </c>
      <c r="K32" s="206">
        <v>5.6000000000000005</v>
      </c>
      <c r="L32" s="173"/>
      <c r="M32" s="121">
        <v>0</v>
      </c>
      <c r="N32" s="122">
        <v>0</v>
      </c>
    </row>
    <row r="33" spans="1:14" s="181" customFormat="1" ht="14.25">
      <c r="A33" s="222" t="s">
        <v>35</v>
      </c>
      <c r="B33" s="177"/>
      <c r="C33" s="177"/>
      <c r="D33" s="16"/>
      <c r="E33" s="54">
        <v>0.067</v>
      </c>
      <c r="F33" s="45">
        <v>512</v>
      </c>
      <c r="G33" s="206">
        <v>34.304</v>
      </c>
      <c r="H33" s="173"/>
      <c r="I33" s="54">
        <v>0.067</v>
      </c>
      <c r="J33" s="45">
        <v>512</v>
      </c>
      <c r="K33" s="206">
        <v>34.304</v>
      </c>
      <c r="L33" s="173"/>
      <c r="M33" s="121">
        <v>0</v>
      </c>
      <c r="N33" s="122">
        <v>0</v>
      </c>
    </row>
    <row r="34" spans="1:14" s="181" customFormat="1" ht="14.25">
      <c r="A34" s="222" t="s">
        <v>36</v>
      </c>
      <c r="B34" s="177"/>
      <c r="C34" s="177"/>
      <c r="D34" s="16"/>
      <c r="E34" s="54">
        <v>0.104</v>
      </c>
      <c r="F34" s="45">
        <v>144</v>
      </c>
      <c r="G34" s="206">
        <v>14.975999999999999</v>
      </c>
      <c r="H34" s="173"/>
      <c r="I34" s="54">
        <v>0.104</v>
      </c>
      <c r="J34" s="45">
        <v>144</v>
      </c>
      <c r="K34" s="206">
        <v>14.975999999999999</v>
      </c>
      <c r="L34" s="173"/>
      <c r="M34" s="121">
        <v>0</v>
      </c>
      <c r="N34" s="122">
        <v>0</v>
      </c>
    </row>
    <row r="35" spans="1:14" s="181" customFormat="1" ht="15" thickBot="1">
      <c r="A35" s="142" t="s">
        <v>37</v>
      </c>
      <c r="B35" s="177"/>
      <c r="C35" s="177"/>
      <c r="D35" s="16"/>
      <c r="E35" s="54">
        <v>0.124</v>
      </c>
      <c r="F35" s="45">
        <v>144</v>
      </c>
      <c r="G35" s="206">
        <v>17.856</v>
      </c>
      <c r="H35" s="173"/>
      <c r="I35" s="54">
        <v>0.124</v>
      </c>
      <c r="J35" s="45">
        <v>144</v>
      </c>
      <c r="K35" s="206">
        <v>17.856</v>
      </c>
      <c r="L35" s="173"/>
      <c r="M35" s="121">
        <v>0</v>
      </c>
      <c r="N35" s="122">
        <v>0</v>
      </c>
    </row>
    <row r="36" spans="1:14" ht="15" thickBot="1">
      <c r="A36" s="90"/>
      <c r="B36" s="91"/>
      <c r="C36" s="91"/>
      <c r="D36" s="3"/>
      <c r="E36" s="55"/>
      <c r="F36" s="56"/>
      <c r="G36" s="100"/>
      <c r="H36" s="57"/>
      <c r="I36" s="55"/>
      <c r="J36" s="58"/>
      <c r="K36" s="100"/>
      <c r="L36" s="57"/>
      <c r="M36" s="117"/>
      <c r="N36" s="156"/>
    </row>
    <row r="37" spans="1:16" ht="14.25">
      <c r="A37" s="92" t="s">
        <v>38</v>
      </c>
      <c r="B37" s="84"/>
      <c r="C37" s="84"/>
      <c r="D37" s="15"/>
      <c r="E37" s="124"/>
      <c r="F37" s="125"/>
      <c r="G37" s="101">
        <f>G28+G29+G30+G31+G32+G33+G34+G35</f>
        <v>112.90930880000002</v>
      </c>
      <c r="H37" s="126"/>
      <c r="I37" s="127"/>
      <c r="J37" s="127"/>
      <c r="K37" s="101">
        <f>K28+K29+K30+K31+K32+K33+K34+K35</f>
        <v>117.9873088</v>
      </c>
      <c r="L37" s="59"/>
      <c r="M37" s="101">
        <f>M28+M29+M30+M31+M32+M33+M34+M35</f>
        <v>5.077999999999996</v>
      </c>
      <c r="N37" s="159">
        <f>M37/G37</f>
        <v>0.044974148313978474</v>
      </c>
      <c r="P37" s="164"/>
    </row>
    <row r="38" spans="1:14" ht="14.25">
      <c r="A38" s="93" t="s">
        <v>39</v>
      </c>
      <c r="B38" s="84"/>
      <c r="C38" s="84"/>
      <c r="D38" s="15"/>
      <c r="E38" s="124">
        <v>0.13</v>
      </c>
      <c r="F38" s="128"/>
      <c r="G38" s="102">
        <f>G37*0.13</f>
        <v>14.678210144000003</v>
      </c>
      <c r="H38" s="33"/>
      <c r="I38" s="124">
        <v>0.13</v>
      </c>
      <c r="J38" s="33"/>
      <c r="K38" s="102">
        <f>K37*0.13</f>
        <v>15.338350144</v>
      </c>
      <c r="L38" s="60"/>
      <c r="M38" s="102">
        <f>M37*0.13</f>
        <v>0.6601399999999995</v>
      </c>
      <c r="N38" s="160">
        <f>M38/G38</f>
        <v>0.044974148313978474</v>
      </c>
    </row>
    <row r="39" spans="1:14" ht="14.25">
      <c r="A39" s="94" t="s">
        <v>40</v>
      </c>
      <c r="B39" s="84"/>
      <c r="C39" s="84"/>
      <c r="D39" s="15"/>
      <c r="E39" s="33"/>
      <c r="F39" s="128"/>
      <c r="G39" s="102">
        <f>G37+G38</f>
        <v>127.58751894400002</v>
      </c>
      <c r="H39" s="33"/>
      <c r="I39" s="33"/>
      <c r="J39" s="33"/>
      <c r="K39" s="102">
        <f>K37+K38</f>
        <v>133.325658944</v>
      </c>
      <c r="L39" s="60"/>
      <c r="M39" s="102">
        <f>M37+M38</f>
        <v>5.738139999999995</v>
      </c>
      <c r="N39" s="160">
        <f>M39/G39</f>
        <v>0.044974148313978474</v>
      </c>
    </row>
    <row r="40" spans="1:14" ht="15">
      <c r="A40" s="192" t="s">
        <v>59</v>
      </c>
      <c r="B40" s="192"/>
      <c r="C40" s="192"/>
      <c r="D40" s="15"/>
      <c r="E40" s="33"/>
      <c r="F40" s="128"/>
      <c r="G40" s="103">
        <f>-1*G39*0.1</f>
        <v>-12.758751894400003</v>
      </c>
      <c r="H40" s="33"/>
      <c r="I40" s="33"/>
      <c r="J40" s="33"/>
      <c r="K40" s="103">
        <f>-1*K39*0.1</f>
        <v>-13.3325658944</v>
      </c>
      <c r="L40" s="60"/>
      <c r="M40" s="103">
        <f>-1*M39*0.1</f>
        <v>-0.5738139999999995</v>
      </c>
      <c r="N40" s="160">
        <f>M40/G40</f>
        <v>0.04497414831397847</v>
      </c>
    </row>
    <row r="41" spans="1:14" ht="15" thickBot="1">
      <c r="A41" s="229" t="s">
        <v>42</v>
      </c>
      <c r="B41" s="229"/>
      <c r="C41" s="229"/>
      <c r="D41" s="20"/>
      <c r="E41" s="129"/>
      <c r="F41" s="130"/>
      <c r="G41" s="104">
        <f>G39+G40</f>
        <v>114.82876704960002</v>
      </c>
      <c r="H41" s="131"/>
      <c r="I41" s="131"/>
      <c r="J41" s="131"/>
      <c r="K41" s="104">
        <f>K39+K40</f>
        <v>119.99309304959999</v>
      </c>
      <c r="L41" s="61"/>
      <c r="M41" s="158">
        <f>K41-G41</f>
        <v>5.164325999999974</v>
      </c>
      <c r="N41" s="174">
        <f>M41/G41</f>
        <v>0.044974148313978286</v>
      </c>
    </row>
    <row r="42" spans="1:14" ht="15" thickBot="1">
      <c r="A42" s="90"/>
      <c r="B42" s="91"/>
      <c r="C42" s="91"/>
      <c r="D42" s="3"/>
      <c r="E42" s="5"/>
      <c r="F42" s="6"/>
      <c r="G42" s="21"/>
      <c r="H42" s="4"/>
      <c r="I42" s="5"/>
      <c r="J42" s="4"/>
      <c r="K42" s="22"/>
      <c r="L42" s="6"/>
      <c r="M42" s="175"/>
      <c r="N42" s="176"/>
    </row>
  </sheetData>
  <sheetProtection/>
  <mergeCells count="8">
    <mergeCell ref="A41:C41"/>
    <mergeCell ref="C2:K2"/>
    <mergeCell ref="E11:J11"/>
    <mergeCell ref="M14:M15"/>
    <mergeCell ref="N14:N15"/>
    <mergeCell ref="E13:G13"/>
    <mergeCell ref="I13:K13"/>
    <mergeCell ref="M13:N13"/>
  </mergeCells>
  <printOptions/>
  <pageMargins left="0.7" right="0.7" top="0.75" bottom="0.75" header="0.3" footer="0.3"/>
  <pageSetup fitToHeight="1" fitToWidth="1" horizontalDpi="600" verticalDpi="600" orientation="portrait" scale="68" r:id="rId1"/>
  <rowBreaks count="1" manualBreakCount="1">
    <brk id="40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6"/>
  <sheetViews>
    <sheetView zoomScalePageLayoutView="0" workbookViewId="0" topLeftCell="A1">
      <selection activeCell="A1" sqref="A1:N42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5" width="9.8515625" style="0" bestFit="1" customWidth="1"/>
    <col min="6" max="6" width="8.00390625" style="0" bestFit="1" customWidth="1"/>
    <col min="7" max="7" width="11.57421875" style="0" bestFit="1" customWidth="1"/>
    <col min="8" max="8" width="3.8515625" style="0" customWidth="1"/>
    <col min="9" max="9" width="9.8515625" style="0" bestFit="1" customWidth="1"/>
    <col min="10" max="10" width="8.00390625" style="0" bestFit="1" customWidth="1"/>
    <col min="11" max="11" width="9.8515625" style="0" bestFit="1" customWidth="1"/>
    <col min="12" max="12" width="3.8515625" style="0" customWidth="1"/>
    <col min="13" max="13" width="9.57421875" style="0" bestFit="1" customWidth="1"/>
    <col min="14" max="14" width="12.140625" style="0" bestFit="1" customWidth="1"/>
    <col min="16" max="16" width="12.00390625" style="0" bestFit="1" customWidth="1"/>
  </cols>
  <sheetData>
    <row r="1" spans="12:14" ht="14.25">
      <c r="L1" s="181"/>
      <c r="M1" s="181"/>
      <c r="N1" s="181"/>
    </row>
    <row r="2" spans="1:14" ht="15">
      <c r="A2" s="9" t="s">
        <v>0</v>
      </c>
      <c r="C2" s="230" t="s">
        <v>48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</row>
    <row r="3" spans="1:168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182"/>
      <c r="N3" s="182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</row>
    <row r="4" spans="1:14" ht="15">
      <c r="A4" s="9" t="s">
        <v>1</v>
      </c>
      <c r="C4" s="10"/>
      <c r="D4" s="10"/>
      <c r="E4" s="199">
        <v>1.0383</v>
      </c>
      <c r="F4" s="10"/>
      <c r="G4" s="10"/>
      <c r="H4" s="10"/>
      <c r="I4" s="10"/>
      <c r="J4" s="10"/>
      <c r="K4" s="10"/>
      <c r="L4" s="10"/>
      <c r="M4" s="10"/>
      <c r="N4" s="10"/>
    </row>
    <row r="5" spans="1:168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</row>
    <row r="6" spans="1:5" ht="14.25">
      <c r="A6" s="9" t="s">
        <v>2</v>
      </c>
      <c r="C6" s="11" t="s">
        <v>3</v>
      </c>
      <c r="D6" s="12"/>
      <c r="E6" s="31">
        <v>2000</v>
      </c>
    </row>
    <row r="7" spans="1:168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29"/>
      <c r="F9" s="12"/>
    </row>
    <row r="10" spans="1:5" ht="14.25">
      <c r="A10" s="25" t="s">
        <v>7</v>
      </c>
      <c r="B10" s="26"/>
      <c r="C10" s="27"/>
      <c r="D10" s="28"/>
      <c r="E10" s="30"/>
    </row>
    <row r="11" spans="1:168" ht="14.25">
      <c r="A11" s="68"/>
      <c r="B11" s="66"/>
      <c r="C11" s="69"/>
      <c r="D11" s="1"/>
      <c r="E11" s="231" t="s">
        <v>8</v>
      </c>
      <c r="F11" s="231"/>
      <c r="G11" s="231"/>
      <c r="H11" s="231"/>
      <c r="I11" s="231"/>
      <c r="J11" s="231"/>
      <c r="K11" s="66"/>
      <c r="L11" s="66"/>
      <c r="M11" s="66"/>
      <c r="N11" s="66"/>
      <c r="O11" s="66"/>
      <c r="P11" s="66"/>
      <c r="Q11" s="66"/>
      <c r="R11" s="147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ht="14.25">
      <c r="A12" s="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47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</row>
    <row r="13" spans="1:168" s="181" customFormat="1" ht="14.25">
      <c r="A13" s="142"/>
      <c r="B13" s="141"/>
      <c r="C13" s="186"/>
      <c r="D13" s="186"/>
      <c r="E13" s="247" t="s">
        <v>9</v>
      </c>
      <c r="F13" s="248"/>
      <c r="G13" s="249"/>
      <c r="H13" s="141"/>
      <c r="I13" s="247" t="s">
        <v>10</v>
      </c>
      <c r="J13" s="248"/>
      <c r="K13" s="249"/>
      <c r="L13" s="141"/>
      <c r="M13" s="247" t="s">
        <v>11</v>
      </c>
      <c r="N13" s="249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</row>
    <row r="14" spans="1:168" s="181" customFormat="1" ht="14.25">
      <c r="A14" s="142"/>
      <c r="B14" s="141"/>
      <c r="C14" s="179"/>
      <c r="D14" s="187"/>
      <c r="E14" s="213" t="s">
        <v>12</v>
      </c>
      <c r="F14" s="213" t="s">
        <v>13</v>
      </c>
      <c r="G14" s="214" t="s">
        <v>14</v>
      </c>
      <c r="H14" s="141"/>
      <c r="I14" s="213" t="s">
        <v>12</v>
      </c>
      <c r="J14" s="215" t="s">
        <v>13</v>
      </c>
      <c r="K14" s="214" t="s">
        <v>14</v>
      </c>
      <c r="L14" s="141"/>
      <c r="M14" s="245" t="s">
        <v>15</v>
      </c>
      <c r="N14" s="245" t="s">
        <v>16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</row>
    <row r="15" spans="1:168" s="181" customFormat="1" ht="14.25">
      <c r="A15" s="142"/>
      <c r="B15" s="141"/>
      <c r="C15" s="180"/>
      <c r="D15" s="187"/>
      <c r="E15" s="218" t="s">
        <v>17</v>
      </c>
      <c r="F15" s="218"/>
      <c r="G15" s="219" t="s">
        <v>17</v>
      </c>
      <c r="H15" s="141"/>
      <c r="I15" s="218" t="s">
        <v>17</v>
      </c>
      <c r="J15" s="219"/>
      <c r="K15" s="219" t="s">
        <v>17</v>
      </c>
      <c r="L15" s="141"/>
      <c r="M15" s="246"/>
      <c r="N15" s="246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</row>
    <row r="16" spans="1:20" s="181" customFormat="1" ht="14.25">
      <c r="A16" s="78" t="s">
        <v>18</v>
      </c>
      <c r="B16" s="78"/>
      <c r="C16" s="78"/>
      <c r="D16" s="13"/>
      <c r="E16" s="200">
        <v>29.54</v>
      </c>
      <c r="F16" s="138">
        <v>1</v>
      </c>
      <c r="G16" s="203">
        <f>F16*E16</f>
        <v>29.54</v>
      </c>
      <c r="H16" s="60"/>
      <c r="I16" s="200">
        <v>29.68</v>
      </c>
      <c r="J16" s="35">
        <v>1</v>
      </c>
      <c r="K16" s="203">
        <f>J16*I16</f>
        <v>29.68</v>
      </c>
      <c r="L16" s="60"/>
      <c r="M16" s="121">
        <f>K16-G16</f>
        <v>0.14000000000000057</v>
      </c>
      <c r="N16" s="195">
        <v>0.004739336492891015</v>
      </c>
      <c r="Q16" s="234"/>
      <c r="R16" s="234"/>
      <c r="S16" s="216"/>
      <c r="T16" s="217"/>
    </row>
    <row r="17" spans="1:20" s="181" customFormat="1" ht="14.25">
      <c r="A17" s="78" t="s">
        <v>19</v>
      </c>
      <c r="B17" s="78"/>
      <c r="C17" s="78"/>
      <c r="D17" s="13"/>
      <c r="E17" s="190">
        <v>0.0193</v>
      </c>
      <c r="F17" s="36">
        <v>2000</v>
      </c>
      <c r="G17" s="203">
        <f>F17*E17</f>
        <v>38.6</v>
      </c>
      <c r="H17" s="60"/>
      <c r="I17" s="190">
        <v>0.0194</v>
      </c>
      <c r="J17" s="37">
        <v>2000</v>
      </c>
      <c r="K17" s="203">
        <f>J17*I17</f>
        <v>38.800000000000004</v>
      </c>
      <c r="L17" s="60"/>
      <c r="M17" s="121">
        <f>K17-G17</f>
        <v>0.20000000000000284</v>
      </c>
      <c r="N17" s="195">
        <v>0.0051813471502589565</v>
      </c>
      <c r="Q17" s="234"/>
      <c r="R17" s="234"/>
      <c r="S17" s="216"/>
      <c r="T17" s="217"/>
    </row>
    <row r="18" spans="1:20" s="181" customFormat="1" ht="14.25">
      <c r="A18" s="78" t="s">
        <v>20</v>
      </c>
      <c r="B18" s="78"/>
      <c r="C18" s="78"/>
      <c r="D18" s="13"/>
      <c r="E18" s="201">
        <v>0</v>
      </c>
      <c r="F18" s="138">
        <v>1</v>
      </c>
      <c r="G18" s="203">
        <f>F18*E18</f>
        <v>0</v>
      </c>
      <c r="H18" s="60"/>
      <c r="I18" s="201">
        <v>0</v>
      </c>
      <c r="J18" s="35">
        <v>1</v>
      </c>
      <c r="K18" s="203">
        <f>J18*I18</f>
        <v>0</v>
      </c>
      <c r="L18" s="60"/>
      <c r="M18" s="121">
        <v>0</v>
      </c>
      <c r="N18" s="195" t="s">
        <v>8</v>
      </c>
      <c r="Q18" s="244"/>
      <c r="R18" s="244"/>
      <c r="S18" s="216"/>
      <c r="T18" s="217"/>
    </row>
    <row r="19" spans="1:14" s="181" customFormat="1" ht="14.25">
      <c r="A19" s="80" t="s">
        <v>21</v>
      </c>
      <c r="B19" s="80"/>
      <c r="C19" s="80"/>
      <c r="D19" s="14"/>
      <c r="E19" s="202">
        <v>-0.0001</v>
      </c>
      <c r="F19" s="38">
        <v>2000</v>
      </c>
      <c r="G19" s="203">
        <f>F19*E19</f>
        <v>-0.2</v>
      </c>
      <c r="H19" s="221"/>
      <c r="I19" s="202">
        <v>-0.0001</v>
      </c>
      <c r="J19" s="40">
        <v>2000</v>
      </c>
      <c r="K19" s="203">
        <f>J19*I19</f>
        <v>-0.2</v>
      </c>
      <c r="L19" s="221"/>
      <c r="M19" s="225">
        <v>0</v>
      </c>
      <c r="N19" s="226">
        <v>0</v>
      </c>
    </row>
    <row r="20" spans="1:168" ht="14.25">
      <c r="A20" s="81" t="s">
        <v>22</v>
      </c>
      <c r="B20" s="82"/>
      <c r="C20" s="82"/>
      <c r="D20" s="8"/>
      <c r="E20" s="32"/>
      <c r="F20" s="41"/>
      <c r="G20" s="151">
        <f>G16+G17+G18+G19</f>
        <v>67.94</v>
      </c>
      <c r="H20" s="44"/>
      <c r="I20" s="32"/>
      <c r="J20" s="43"/>
      <c r="K20" s="151">
        <f>K16+K17+K18+K19</f>
        <v>68.28</v>
      </c>
      <c r="L20" s="44"/>
      <c r="M20" s="112">
        <v>0.21999999999999886</v>
      </c>
      <c r="N20" s="113">
        <f>M20/G20</f>
        <v>0.003238151309979377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39"/>
      <c r="AA20" s="139"/>
      <c r="AB20" s="13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</row>
    <row r="21" spans="1:14" s="181" customFormat="1" ht="14.25">
      <c r="A21" s="83" t="s">
        <v>23</v>
      </c>
      <c r="B21" s="177"/>
      <c r="C21" s="177"/>
      <c r="D21" s="16"/>
      <c r="E21" s="190">
        <v>0.08392</v>
      </c>
      <c r="F21" s="45">
        <f>$E$6*($E$4-1)</f>
        <v>76.6</v>
      </c>
      <c r="G21" s="203">
        <f>E21*F21</f>
        <v>6.428271999999999</v>
      </c>
      <c r="H21" s="173"/>
      <c r="I21" s="190">
        <v>0.08392</v>
      </c>
      <c r="J21" s="45">
        <f>$E$6*($E$4-1)</f>
        <v>76.6</v>
      </c>
      <c r="K21" s="203">
        <f>I21*J21</f>
        <v>6.428271999999999</v>
      </c>
      <c r="L21" s="173"/>
      <c r="M21" s="121">
        <v>0</v>
      </c>
      <c r="N21" s="195">
        <f>M21/G21</f>
        <v>0</v>
      </c>
    </row>
    <row r="22" spans="1:14" s="181" customFormat="1" ht="15" customHeight="1">
      <c r="A22" s="83" t="s">
        <v>24</v>
      </c>
      <c r="B22" s="177"/>
      <c r="C22" s="177"/>
      <c r="D22" s="16"/>
      <c r="E22" s="189">
        <v>-0.0005</v>
      </c>
      <c r="F22" s="36">
        <v>2000</v>
      </c>
      <c r="G22" s="203">
        <f>E22*F22</f>
        <v>-1</v>
      </c>
      <c r="H22" s="173"/>
      <c r="I22" s="189">
        <v>-0.0036</v>
      </c>
      <c r="J22" s="36">
        <v>2000</v>
      </c>
      <c r="K22" s="203">
        <f>I22*J22</f>
        <v>-7.2</v>
      </c>
      <c r="L22" s="173"/>
      <c r="M22" s="121">
        <f>K22-G22</f>
        <v>-6.2</v>
      </c>
      <c r="N22" s="195">
        <f>M22/G22</f>
        <v>6.2</v>
      </c>
    </row>
    <row r="23" spans="1:14" s="181" customFormat="1" ht="14.25">
      <c r="A23" s="222" t="s">
        <v>25</v>
      </c>
      <c r="B23" s="177"/>
      <c r="C23" s="177"/>
      <c r="D23" s="16"/>
      <c r="E23" s="190"/>
      <c r="F23" s="45" t="s">
        <v>45</v>
      </c>
      <c r="G23" s="203">
        <v>0</v>
      </c>
      <c r="H23" s="173"/>
      <c r="I23" s="190"/>
      <c r="J23" s="45" t="s">
        <v>45</v>
      </c>
      <c r="K23" s="203">
        <v>0</v>
      </c>
      <c r="L23" s="173"/>
      <c r="M23" s="121">
        <v>0</v>
      </c>
      <c r="N23" s="195" t="s">
        <v>8</v>
      </c>
    </row>
    <row r="24" spans="1:14" s="181" customFormat="1" ht="14.25">
      <c r="A24" s="222" t="s">
        <v>26</v>
      </c>
      <c r="B24" s="177"/>
      <c r="C24" s="177"/>
      <c r="D24" s="16"/>
      <c r="E24" s="190"/>
      <c r="F24" s="45">
        <v>1</v>
      </c>
      <c r="G24" s="203">
        <v>0</v>
      </c>
      <c r="H24" s="173"/>
      <c r="I24" s="190"/>
      <c r="J24" s="45">
        <v>1</v>
      </c>
      <c r="K24" s="203">
        <v>0</v>
      </c>
      <c r="L24" s="173"/>
      <c r="M24" s="121">
        <v>0</v>
      </c>
      <c r="N24" s="195" t="s">
        <v>8</v>
      </c>
    </row>
    <row r="25" spans="1:14" ht="15" customHeight="1">
      <c r="A25" s="86" t="s">
        <v>27</v>
      </c>
      <c r="B25" s="87"/>
      <c r="C25" s="87"/>
      <c r="D25" s="17"/>
      <c r="E25" s="47"/>
      <c r="F25" s="47"/>
      <c r="G25" s="98">
        <f>G20+G21+G22+G23+G24</f>
        <v>73.36827199999999</v>
      </c>
      <c r="H25" s="44"/>
      <c r="I25" s="47"/>
      <c r="J25" s="48"/>
      <c r="K25" s="98">
        <f>K20+K21+K22+K23+K24</f>
        <v>67.50827199999999</v>
      </c>
      <c r="L25" s="44"/>
      <c r="M25" s="162">
        <f>K25-G25</f>
        <v>-5.859999999999999</v>
      </c>
      <c r="N25" s="115">
        <f>M25/G25</f>
        <v>-0.07987103744245197</v>
      </c>
    </row>
    <row r="26" spans="1:14" s="181" customFormat="1" ht="14.25">
      <c r="A26" s="178" t="s">
        <v>28</v>
      </c>
      <c r="B26" s="178"/>
      <c r="C26" s="178"/>
      <c r="D26" s="18"/>
      <c r="E26" s="190">
        <v>0.0072</v>
      </c>
      <c r="F26" s="36">
        <v>2000</v>
      </c>
      <c r="G26" s="203">
        <f aca="true" t="shared" si="0" ref="G26:G35">E26*F26</f>
        <v>14.4</v>
      </c>
      <c r="H26" s="173"/>
      <c r="I26" s="190">
        <v>0.0071</v>
      </c>
      <c r="J26" s="36">
        <v>2000</v>
      </c>
      <c r="K26" s="203">
        <f>I26*J26</f>
        <v>14.200000000000001</v>
      </c>
      <c r="L26" s="173"/>
      <c r="M26" s="121">
        <f>K26-G26</f>
        <v>-0.1999999999999993</v>
      </c>
      <c r="N26" s="195">
        <v>-0.013888888888888748</v>
      </c>
    </row>
    <row r="27" spans="1:14" s="181" customFormat="1" ht="24" customHeight="1">
      <c r="A27" s="188" t="s">
        <v>29</v>
      </c>
      <c r="B27" s="188"/>
      <c r="C27" s="188"/>
      <c r="D27" s="18"/>
      <c r="E27" s="190">
        <v>0.0051</v>
      </c>
      <c r="F27" s="36">
        <v>2000</v>
      </c>
      <c r="G27" s="203">
        <f t="shared" si="0"/>
        <v>10.200000000000001</v>
      </c>
      <c r="H27" s="173"/>
      <c r="I27" s="190">
        <v>0.005</v>
      </c>
      <c r="J27" s="36">
        <v>2000</v>
      </c>
      <c r="K27" s="203">
        <f>I27*J27</f>
        <v>10</v>
      </c>
      <c r="L27" s="173"/>
      <c r="M27" s="121">
        <f>K27-G27</f>
        <v>-0.20000000000000107</v>
      </c>
      <c r="N27" s="195">
        <v>-0.01960784313725492</v>
      </c>
    </row>
    <row r="28" spans="1:14" ht="15" customHeight="1">
      <c r="A28" s="86" t="s">
        <v>30</v>
      </c>
      <c r="B28" s="88"/>
      <c r="C28" s="88"/>
      <c r="D28" s="7"/>
      <c r="E28" s="47"/>
      <c r="F28" s="47"/>
      <c r="G28" s="98">
        <f>G25+G26+G27</f>
        <v>97.968272</v>
      </c>
      <c r="H28" s="44"/>
      <c r="I28" s="51"/>
      <c r="J28" s="52"/>
      <c r="K28" s="98">
        <f>K25+K26+K27</f>
        <v>91.708272</v>
      </c>
      <c r="L28" s="53"/>
      <c r="M28" s="114">
        <f>K28-G28</f>
        <v>-6.260000000000005</v>
      </c>
      <c r="N28" s="115">
        <f>M28/G28</f>
        <v>-0.063898238401102</v>
      </c>
    </row>
    <row r="29" spans="1:14" s="181" customFormat="1" ht="15" customHeight="1">
      <c r="A29" s="223" t="s">
        <v>31</v>
      </c>
      <c r="B29" s="177"/>
      <c r="C29" s="177"/>
      <c r="D29" s="16"/>
      <c r="E29" s="54">
        <v>0.0044</v>
      </c>
      <c r="F29" s="36">
        <f>E6*E4</f>
        <v>2076.6</v>
      </c>
      <c r="G29" s="203">
        <f t="shared" si="0"/>
        <v>9.13704</v>
      </c>
      <c r="H29" s="173"/>
      <c r="I29" s="54">
        <v>0.0044</v>
      </c>
      <c r="J29" s="36">
        <f>F29</f>
        <v>2076.6</v>
      </c>
      <c r="K29" s="203">
        <f aca="true" t="shared" si="1" ref="K29:K35">I29*J29</f>
        <v>9.13704</v>
      </c>
      <c r="L29" s="173"/>
      <c r="M29" s="121">
        <f aca="true" t="shared" si="2" ref="M29:M35">K29-G29</f>
        <v>0</v>
      </c>
      <c r="N29" s="122">
        <v>0</v>
      </c>
    </row>
    <row r="30" spans="1:14" s="181" customFormat="1" ht="15" customHeight="1">
      <c r="A30" s="223" t="s">
        <v>32</v>
      </c>
      <c r="B30" s="177"/>
      <c r="C30" s="177"/>
      <c r="D30" s="16"/>
      <c r="E30" s="54">
        <v>0.0012</v>
      </c>
      <c r="F30" s="36">
        <f>E6*E4</f>
        <v>2076.6</v>
      </c>
      <c r="G30" s="203">
        <f t="shared" si="0"/>
        <v>2.4919199999999995</v>
      </c>
      <c r="H30" s="173"/>
      <c r="I30" s="54">
        <v>0.0012</v>
      </c>
      <c r="J30" s="36">
        <f>F30</f>
        <v>2076.6</v>
      </c>
      <c r="K30" s="203">
        <f t="shared" si="1"/>
        <v>2.4919199999999995</v>
      </c>
      <c r="L30" s="173"/>
      <c r="M30" s="121">
        <f t="shared" si="2"/>
        <v>0</v>
      </c>
      <c r="N30" s="122">
        <v>0</v>
      </c>
    </row>
    <row r="31" spans="1:14" s="181" customFormat="1" ht="14.25">
      <c r="A31" s="177" t="s">
        <v>33</v>
      </c>
      <c r="B31" s="177"/>
      <c r="C31" s="177"/>
      <c r="D31" s="16"/>
      <c r="E31" s="54">
        <v>0.25</v>
      </c>
      <c r="F31" s="45">
        <v>1</v>
      </c>
      <c r="G31" s="203">
        <f t="shared" si="0"/>
        <v>0.25</v>
      </c>
      <c r="H31" s="173"/>
      <c r="I31" s="54">
        <v>0.25</v>
      </c>
      <c r="J31" s="205">
        <v>1</v>
      </c>
      <c r="K31" s="203">
        <f t="shared" si="1"/>
        <v>0.25</v>
      </c>
      <c r="L31" s="173"/>
      <c r="M31" s="121">
        <f t="shared" si="2"/>
        <v>0</v>
      </c>
      <c r="N31" s="122">
        <v>0</v>
      </c>
    </row>
    <row r="32" spans="1:14" s="181" customFormat="1" ht="14.25">
      <c r="A32" s="177" t="s">
        <v>34</v>
      </c>
      <c r="B32" s="177"/>
      <c r="C32" s="177"/>
      <c r="D32" s="16"/>
      <c r="E32" s="54">
        <v>0.007</v>
      </c>
      <c r="F32" s="36">
        <v>2000</v>
      </c>
      <c r="G32" s="203">
        <f t="shared" si="0"/>
        <v>14</v>
      </c>
      <c r="H32" s="173"/>
      <c r="I32" s="54">
        <v>0.007</v>
      </c>
      <c r="J32" s="36">
        <v>2000</v>
      </c>
      <c r="K32" s="203">
        <f t="shared" si="1"/>
        <v>14</v>
      </c>
      <c r="L32" s="173"/>
      <c r="M32" s="121">
        <f t="shared" si="2"/>
        <v>0</v>
      </c>
      <c r="N32" s="122">
        <v>0</v>
      </c>
    </row>
    <row r="33" spans="1:14" s="181" customFormat="1" ht="14.25">
      <c r="A33" s="222" t="s">
        <v>35</v>
      </c>
      <c r="B33" s="177"/>
      <c r="C33" s="177"/>
      <c r="D33" s="16"/>
      <c r="E33" s="54">
        <v>0.067</v>
      </c>
      <c r="F33" s="45">
        <v>666</v>
      </c>
      <c r="G33" s="203">
        <f t="shared" si="0"/>
        <v>44.622</v>
      </c>
      <c r="H33" s="173"/>
      <c r="I33" s="54">
        <v>0.067</v>
      </c>
      <c r="J33" s="45">
        <v>666</v>
      </c>
      <c r="K33" s="203">
        <f t="shared" si="1"/>
        <v>44.622</v>
      </c>
      <c r="L33" s="173"/>
      <c r="M33" s="121">
        <f t="shared" si="2"/>
        <v>0</v>
      </c>
      <c r="N33" s="122">
        <v>0</v>
      </c>
    </row>
    <row r="34" spans="1:14" s="181" customFormat="1" ht="14.25">
      <c r="A34" s="222" t="s">
        <v>36</v>
      </c>
      <c r="B34" s="177"/>
      <c r="C34" s="177"/>
      <c r="D34" s="16"/>
      <c r="E34" s="54">
        <v>0.104</v>
      </c>
      <c r="F34" s="45">
        <v>666</v>
      </c>
      <c r="G34" s="203">
        <f t="shared" si="0"/>
        <v>69.264</v>
      </c>
      <c r="H34" s="173"/>
      <c r="I34" s="54">
        <v>0.104</v>
      </c>
      <c r="J34" s="45">
        <v>666</v>
      </c>
      <c r="K34" s="203">
        <f t="shared" si="1"/>
        <v>69.264</v>
      </c>
      <c r="L34" s="173"/>
      <c r="M34" s="121">
        <f t="shared" si="2"/>
        <v>0</v>
      </c>
      <c r="N34" s="122">
        <v>0</v>
      </c>
    </row>
    <row r="35" spans="1:14" s="181" customFormat="1" ht="15" thickBot="1">
      <c r="A35" s="142" t="s">
        <v>37</v>
      </c>
      <c r="B35" s="177"/>
      <c r="C35" s="177"/>
      <c r="D35" s="16"/>
      <c r="E35" s="54">
        <v>0.124</v>
      </c>
      <c r="F35" s="45">
        <v>668</v>
      </c>
      <c r="G35" s="203">
        <f t="shared" si="0"/>
        <v>82.832</v>
      </c>
      <c r="H35" s="173"/>
      <c r="I35" s="54">
        <v>0.124</v>
      </c>
      <c r="J35" s="45">
        <v>668</v>
      </c>
      <c r="K35" s="203">
        <f t="shared" si="1"/>
        <v>82.832</v>
      </c>
      <c r="L35" s="173"/>
      <c r="M35" s="121">
        <f t="shared" si="2"/>
        <v>0</v>
      </c>
      <c r="N35" s="122">
        <v>0</v>
      </c>
    </row>
    <row r="36" spans="1:14" ht="15" thickBot="1">
      <c r="A36" s="90"/>
      <c r="B36" s="91"/>
      <c r="C36" s="91"/>
      <c r="D36" s="3"/>
      <c r="E36" s="55"/>
      <c r="F36" s="56"/>
      <c r="G36" s="170"/>
      <c r="H36" s="57"/>
      <c r="I36" s="55"/>
      <c r="J36" s="58"/>
      <c r="K36" s="100"/>
      <c r="L36" s="57"/>
      <c r="M36" s="117"/>
      <c r="N36" s="118"/>
    </row>
    <row r="37" spans="1:16" ht="14.25">
      <c r="A37" s="92" t="s">
        <v>38</v>
      </c>
      <c r="B37" s="84"/>
      <c r="C37" s="84"/>
      <c r="D37" s="15"/>
      <c r="E37" s="124"/>
      <c r="F37" s="125"/>
      <c r="G37" s="155">
        <f>G28+G29+G30+G31+G32+G33+G35+G34</f>
        <v>320.565232</v>
      </c>
      <c r="H37" s="126"/>
      <c r="I37" s="127"/>
      <c r="J37" s="127"/>
      <c r="K37" s="105">
        <f>K28+K29+K30+K31+K32+K33+K35+K34</f>
        <v>314.305232</v>
      </c>
      <c r="L37" s="59"/>
      <c r="M37" s="119">
        <f>K37-G37</f>
        <v>-6.259999999999991</v>
      </c>
      <c r="N37" s="120">
        <f>M37/G37</f>
        <v>-0.01952800670535597</v>
      </c>
      <c r="P37" s="164"/>
    </row>
    <row r="38" spans="1:14" ht="14.25">
      <c r="A38" s="93" t="s">
        <v>39</v>
      </c>
      <c r="B38" s="84"/>
      <c r="C38" s="84"/>
      <c r="D38" s="15"/>
      <c r="E38" s="124">
        <v>0.13</v>
      </c>
      <c r="F38" s="128"/>
      <c r="G38" s="121">
        <f>G37*0.13</f>
        <v>41.67348016</v>
      </c>
      <c r="H38" s="33"/>
      <c r="I38" s="124">
        <v>0.13</v>
      </c>
      <c r="J38" s="33"/>
      <c r="K38" s="106">
        <f>K37*0.13</f>
        <v>40.85968016</v>
      </c>
      <c r="L38" s="60"/>
      <c r="M38" s="119">
        <f>K38-G38</f>
        <v>-0.8137999999999934</v>
      </c>
      <c r="N38" s="120">
        <f>M38/G38</f>
        <v>-0.019528006705355837</v>
      </c>
    </row>
    <row r="39" spans="1:14" ht="14.25">
      <c r="A39" s="94" t="s">
        <v>40</v>
      </c>
      <c r="B39" s="84"/>
      <c r="C39" s="84"/>
      <c r="D39" s="15"/>
      <c r="E39" s="33"/>
      <c r="F39" s="128"/>
      <c r="G39" s="121">
        <f>G37+G38</f>
        <v>362.23871216</v>
      </c>
      <c r="H39" s="33"/>
      <c r="I39" s="33"/>
      <c r="J39" s="33"/>
      <c r="K39" s="106">
        <f>K37+K38</f>
        <v>355.16491216</v>
      </c>
      <c r="L39" s="60"/>
      <c r="M39" s="119">
        <f>K39-G39</f>
        <v>-7.073800000000006</v>
      </c>
      <c r="N39" s="120">
        <f>M39/G39</f>
        <v>-0.01952800670535601</v>
      </c>
    </row>
    <row r="40" spans="1:14" ht="15">
      <c r="A40" s="192" t="s">
        <v>59</v>
      </c>
      <c r="B40" s="192"/>
      <c r="C40" s="192"/>
      <c r="D40" s="15"/>
      <c r="E40" s="33"/>
      <c r="F40" s="128"/>
      <c r="G40" s="123">
        <f>G39*0.1*-1</f>
        <v>-36.223871216</v>
      </c>
      <c r="H40" s="33"/>
      <c r="I40" s="33"/>
      <c r="J40" s="33"/>
      <c r="K40" s="107">
        <f>K39*0.1*-1</f>
        <v>-35.516491216</v>
      </c>
      <c r="L40" s="60"/>
      <c r="M40" s="119">
        <f>K40-G40</f>
        <v>0.7073800000000006</v>
      </c>
      <c r="N40" s="120">
        <f>M40/G40</f>
        <v>-0.01952800670535601</v>
      </c>
    </row>
    <row r="41" spans="1:14" ht="15" thickBot="1">
      <c r="A41" s="243" t="s">
        <v>42</v>
      </c>
      <c r="B41" s="243"/>
      <c r="C41" s="243"/>
      <c r="D41" s="20"/>
      <c r="E41" s="129"/>
      <c r="F41" s="130"/>
      <c r="G41" s="112">
        <f>G39+G40</f>
        <v>326.01484094399996</v>
      </c>
      <c r="H41" s="131"/>
      <c r="I41" s="131"/>
      <c r="J41" s="131"/>
      <c r="K41" s="108">
        <f>K39+K40</f>
        <v>319.64842094399995</v>
      </c>
      <c r="L41" s="61"/>
      <c r="M41" s="114">
        <f>K41-G41</f>
        <v>-6.366420000000005</v>
      </c>
      <c r="N41" s="150">
        <f>M41/G41</f>
        <v>-0.019528006705356014</v>
      </c>
    </row>
    <row r="42" spans="1:14" ht="15" thickBot="1">
      <c r="A42" s="90"/>
      <c r="B42" s="91"/>
      <c r="C42" s="91"/>
      <c r="D42" s="3"/>
      <c r="E42" s="5"/>
      <c r="F42" s="6"/>
      <c r="G42" s="191"/>
      <c r="H42" s="4"/>
      <c r="I42" s="5"/>
      <c r="J42" s="4"/>
      <c r="K42" s="22"/>
      <c r="L42" s="6"/>
      <c r="M42" s="23"/>
      <c r="N42" s="19"/>
    </row>
    <row r="43" spans="1:11" ht="14.25">
      <c r="A43" s="66"/>
      <c r="B43" s="66"/>
      <c r="C43" s="66"/>
      <c r="K43" s="140"/>
    </row>
    <row r="44" spans="1:3" ht="14.25">
      <c r="A44" s="66"/>
      <c r="B44" s="66"/>
      <c r="C44" s="66"/>
    </row>
    <row r="45" spans="1:3" ht="14.25">
      <c r="A45" s="66"/>
      <c r="B45" s="66"/>
      <c r="C45" s="66"/>
    </row>
    <row r="46" spans="1:3" ht="14.25">
      <c r="A46" s="1" t="s">
        <v>43</v>
      </c>
      <c r="B46" s="66"/>
      <c r="C46" s="66"/>
    </row>
  </sheetData>
  <sheetProtection/>
  <mergeCells count="11">
    <mergeCell ref="M13:N13"/>
    <mergeCell ref="A41:C41"/>
    <mergeCell ref="C2:K2"/>
    <mergeCell ref="E11:J11"/>
    <mergeCell ref="Q16:R16"/>
    <mergeCell ref="Q17:R17"/>
    <mergeCell ref="Q18:R18"/>
    <mergeCell ref="M14:M15"/>
    <mergeCell ref="N14:N15"/>
    <mergeCell ref="E13:G13"/>
    <mergeCell ref="I13:K13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6"/>
  <sheetViews>
    <sheetView zoomScalePageLayoutView="0" workbookViewId="0" topLeftCell="A1">
      <selection activeCell="A1" sqref="A1:N42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5" width="9.8515625" style="0" bestFit="1" customWidth="1"/>
    <col min="6" max="6" width="8.00390625" style="0" bestFit="1" customWidth="1"/>
    <col min="7" max="7" width="11.57421875" style="0" bestFit="1" customWidth="1"/>
    <col min="8" max="8" width="3.8515625" style="0" customWidth="1"/>
    <col min="9" max="9" width="9.8515625" style="0" bestFit="1" customWidth="1"/>
    <col min="10" max="10" width="8.00390625" style="0" bestFit="1" customWidth="1"/>
    <col min="11" max="11" width="9.8515625" style="0" bestFit="1" customWidth="1"/>
    <col min="12" max="12" width="3.8515625" style="0" customWidth="1"/>
    <col min="13" max="13" width="9.57421875" style="0" bestFit="1" customWidth="1"/>
    <col min="14" max="14" width="12.140625" style="0" bestFit="1" customWidth="1"/>
    <col min="16" max="16" width="12.00390625" style="0" bestFit="1" customWidth="1"/>
  </cols>
  <sheetData>
    <row r="1" spans="12:14" ht="14.25">
      <c r="L1" s="181"/>
      <c r="M1" s="181"/>
      <c r="N1" s="181"/>
    </row>
    <row r="2" spans="1:14" ht="15">
      <c r="A2" s="9" t="s">
        <v>0</v>
      </c>
      <c r="C2" s="230" t="s">
        <v>49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</row>
    <row r="3" spans="1:168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</row>
    <row r="4" spans="1:14" ht="15">
      <c r="A4" s="9" t="s">
        <v>1</v>
      </c>
      <c r="C4" s="10"/>
      <c r="D4" s="10"/>
      <c r="E4" s="198">
        <v>1.0383</v>
      </c>
      <c r="F4" s="10"/>
      <c r="G4" s="10"/>
      <c r="H4" s="10"/>
      <c r="I4" s="10"/>
      <c r="J4" s="10"/>
      <c r="K4" s="10"/>
      <c r="L4" s="10"/>
      <c r="M4" s="10"/>
      <c r="N4" s="10"/>
    </row>
    <row r="5" spans="1:168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</row>
    <row r="6" spans="1:5" ht="14.25">
      <c r="A6" s="9" t="s">
        <v>2</v>
      </c>
      <c r="C6" s="11" t="s">
        <v>3</v>
      </c>
      <c r="D6" s="12"/>
      <c r="E6" s="31">
        <v>2000</v>
      </c>
    </row>
    <row r="7" spans="1:168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29"/>
      <c r="F9" s="12"/>
    </row>
    <row r="10" spans="1:5" ht="14.25">
      <c r="A10" s="25" t="s">
        <v>7</v>
      </c>
      <c r="B10" s="26"/>
      <c r="C10" s="27"/>
      <c r="D10" s="28"/>
      <c r="E10" s="30"/>
    </row>
    <row r="11" spans="1:168" ht="14.25">
      <c r="A11" s="68"/>
      <c r="B11" s="66"/>
      <c r="C11" s="69"/>
      <c r="D11" s="1"/>
      <c r="E11" s="212" t="s">
        <v>8</v>
      </c>
      <c r="F11" s="212"/>
      <c r="G11" s="212"/>
      <c r="H11" s="212"/>
      <c r="I11" s="212"/>
      <c r="J11" s="212"/>
      <c r="K11" s="66"/>
      <c r="L11" s="66"/>
      <c r="M11" s="66"/>
      <c r="N11" s="66"/>
      <c r="O11" s="66"/>
      <c r="P11" s="66"/>
      <c r="Q11" s="66"/>
      <c r="R11" s="147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ht="14.25">
      <c r="A12" s="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47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</row>
    <row r="13" spans="1:168" s="181" customFormat="1" ht="14.25">
      <c r="A13" s="142"/>
      <c r="B13" s="141"/>
      <c r="C13" s="186"/>
      <c r="D13" s="186"/>
      <c r="E13" s="247" t="s">
        <v>9</v>
      </c>
      <c r="F13" s="248"/>
      <c r="G13" s="249"/>
      <c r="H13" s="141"/>
      <c r="I13" s="247" t="s">
        <v>10</v>
      </c>
      <c r="J13" s="248"/>
      <c r="K13" s="249"/>
      <c r="L13" s="141"/>
      <c r="M13" s="247" t="s">
        <v>11</v>
      </c>
      <c r="N13" s="249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</row>
    <row r="14" spans="1:168" s="181" customFormat="1" ht="14.25">
      <c r="A14" s="142"/>
      <c r="B14" s="141"/>
      <c r="C14" s="179"/>
      <c r="D14" s="187"/>
      <c r="E14" s="213" t="s">
        <v>12</v>
      </c>
      <c r="F14" s="213" t="s">
        <v>13</v>
      </c>
      <c r="G14" s="214" t="s">
        <v>14</v>
      </c>
      <c r="H14" s="141"/>
      <c r="I14" s="213" t="s">
        <v>12</v>
      </c>
      <c r="J14" s="215" t="s">
        <v>13</v>
      </c>
      <c r="K14" s="214" t="s">
        <v>14</v>
      </c>
      <c r="L14" s="141"/>
      <c r="M14" s="236" t="s">
        <v>15</v>
      </c>
      <c r="N14" s="238" t="s">
        <v>16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</row>
    <row r="15" spans="1:168" s="181" customFormat="1" ht="14.25">
      <c r="A15" s="142"/>
      <c r="B15" s="141"/>
      <c r="C15" s="180"/>
      <c r="D15" s="187"/>
      <c r="E15" s="218" t="s">
        <v>17</v>
      </c>
      <c r="F15" s="218"/>
      <c r="G15" s="219" t="s">
        <v>17</v>
      </c>
      <c r="H15" s="141"/>
      <c r="I15" s="218" t="s">
        <v>17</v>
      </c>
      <c r="J15" s="219"/>
      <c r="K15" s="219" t="s">
        <v>17</v>
      </c>
      <c r="L15" s="141"/>
      <c r="M15" s="237"/>
      <c r="N15" s="239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</row>
    <row r="16" spans="1:20" s="181" customFormat="1" ht="15" customHeight="1">
      <c r="A16" s="78" t="s">
        <v>18</v>
      </c>
      <c r="B16" s="78"/>
      <c r="C16" s="78"/>
      <c r="D16" s="13"/>
      <c r="E16" s="200">
        <v>29.54</v>
      </c>
      <c r="F16" s="138">
        <v>1</v>
      </c>
      <c r="G16" s="203">
        <f>F16*E16</f>
        <v>29.54</v>
      </c>
      <c r="H16" s="60"/>
      <c r="I16" s="200">
        <v>29.68</v>
      </c>
      <c r="J16" s="35">
        <v>1</v>
      </c>
      <c r="K16" s="203">
        <f>J16*I16</f>
        <v>29.68</v>
      </c>
      <c r="L16" s="60"/>
      <c r="M16" s="121">
        <f>K16-G16</f>
        <v>0.14000000000000057</v>
      </c>
      <c r="N16" s="122">
        <f>M16/G16</f>
        <v>0.004739336492891015</v>
      </c>
      <c r="Q16" s="234"/>
      <c r="R16" s="235"/>
      <c r="S16" s="216"/>
      <c r="T16" s="217"/>
    </row>
    <row r="17" spans="1:20" s="181" customFormat="1" ht="14.25">
      <c r="A17" s="78" t="s">
        <v>19</v>
      </c>
      <c r="B17" s="78"/>
      <c r="C17" s="78"/>
      <c r="D17" s="13"/>
      <c r="E17" s="190">
        <v>0.0193</v>
      </c>
      <c r="F17" s="36">
        <v>2000</v>
      </c>
      <c r="G17" s="203">
        <f>F17*E17</f>
        <v>38.6</v>
      </c>
      <c r="H17" s="60"/>
      <c r="I17" s="190">
        <v>0.0194</v>
      </c>
      <c r="J17" s="37">
        <v>2000</v>
      </c>
      <c r="K17" s="203">
        <f>J17*I17</f>
        <v>38.800000000000004</v>
      </c>
      <c r="L17" s="60"/>
      <c r="M17" s="121">
        <f aca="true" t="shared" si="0" ref="M17:M24">K17-G17</f>
        <v>0.20000000000000284</v>
      </c>
      <c r="N17" s="122">
        <f>M17/G17</f>
        <v>0.00518134715025914</v>
      </c>
      <c r="Q17" s="234"/>
      <c r="R17" s="235"/>
      <c r="S17" s="216"/>
      <c r="T17" s="217"/>
    </row>
    <row r="18" spans="1:20" s="181" customFormat="1" ht="14.25">
      <c r="A18" s="78" t="s">
        <v>20</v>
      </c>
      <c r="B18" s="78"/>
      <c r="C18" s="78"/>
      <c r="D18" s="13"/>
      <c r="E18" s="201">
        <v>0</v>
      </c>
      <c r="F18" s="138">
        <v>1</v>
      </c>
      <c r="G18" s="203">
        <f>F18*E18</f>
        <v>0</v>
      </c>
      <c r="H18" s="60"/>
      <c r="I18" s="201">
        <v>0</v>
      </c>
      <c r="J18" s="35">
        <v>1</v>
      </c>
      <c r="K18" s="203">
        <f>J18*I18</f>
        <v>0</v>
      </c>
      <c r="L18" s="60"/>
      <c r="M18" s="121">
        <f t="shared" si="0"/>
        <v>0</v>
      </c>
      <c r="N18" s="122"/>
      <c r="Q18" s="244"/>
      <c r="R18" s="250"/>
      <c r="S18" s="216"/>
      <c r="T18" s="217"/>
    </row>
    <row r="19" spans="1:14" s="181" customFormat="1" ht="14.25">
      <c r="A19" s="80" t="s">
        <v>21</v>
      </c>
      <c r="B19" s="80"/>
      <c r="C19" s="80"/>
      <c r="D19" s="14"/>
      <c r="E19" s="202">
        <v>-0.0001</v>
      </c>
      <c r="F19" s="38">
        <v>2000</v>
      </c>
      <c r="G19" s="203">
        <f>F19*E19</f>
        <v>-0.2</v>
      </c>
      <c r="H19" s="221"/>
      <c r="I19" s="202">
        <v>-0.0001</v>
      </c>
      <c r="J19" s="40">
        <v>2000</v>
      </c>
      <c r="K19" s="203">
        <f>J19*I19</f>
        <v>-0.2</v>
      </c>
      <c r="L19" s="221"/>
      <c r="M19" s="121">
        <f t="shared" si="0"/>
        <v>0</v>
      </c>
      <c r="N19" s="122">
        <f>M19/G19</f>
        <v>0</v>
      </c>
    </row>
    <row r="20" spans="1:168" ht="14.25">
      <c r="A20" s="81" t="s">
        <v>22</v>
      </c>
      <c r="B20" s="82"/>
      <c r="C20" s="82"/>
      <c r="D20" s="8"/>
      <c r="E20" s="32"/>
      <c r="F20" s="41"/>
      <c r="G20" s="151">
        <f>SUM(G16:G19)</f>
        <v>67.94</v>
      </c>
      <c r="H20" s="44"/>
      <c r="I20" s="32"/>
      <c r="J20" s="43"/>
      <c r="K20" s="151">
        <f>SUM(K16:K19)</f>
        <v>68.28</v>
      </c>
      <c r="L20" s="44"/>
      <c r="M20" s="151">
        <f>SUM(M16:M19)</f>
        <v>0.3400000000000034</v>
      </c>
      <c r="N20" s="115">
        <f>M20/G20</f>
        <v>0.005004415660877295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39"/>
      <c r="AA20" s="139"/>
      <c r="AB20" s="13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</row>
    <row r="21" spans="1:14" s="181" customFormat="1" ht="14.25">
      <c r="A21" s="83" t="s">
        <v>23</v>
      </c>
      <c r="B21" s="177"/>
      <c r="C21" s="177"/>
      <c r="D21" s="16"/>
      <c r="E21" s="190">
        <v>0.08392</v>
      </c>
      <c r="F21" s="45">
        <f>$E$6*($E$4-1)</f>
        <v>76.6</v>
      </c>
      <c r="G21" s="203">
        <f>E21*F21</f>
        <v>6.428271999999999</v>
      </c>
      <c r="H21" s="173"/>
      <c r="I21" s="190">
        <v>0.08392</v>
      </c>
      <c r="J21" s="45">
        <f>$E$6*($E$4-1)</f>
        <v>76.6</v>
      </c>
      <c r="K21" s="203">
        <f>I21*J21</f>
        <v>6.428271999999999</v>
      </c>
      <c r="L21" s="173"/>
      <c r="M21" s="121">
        <f t="shared" si="0"/>
        <v>0</v>
      </c>
      <c r="N21" s="195">
        <f>M21/G21</f>
        <v>0</v>
      </c>
    </row>
    <row r="22" spans="1:14" s="181" customFormat="1" ht="26.25">
      <c r="A22" s="83" t="s">
        <v>24</v>
      </c>
      <c r="B22" s="177"/>
      <c r="C22" s="177"/>
      <c r="D22" s="16"/>
      <c r="E22" s="189">
        <v>-0.0028</v>
      </c>
      <c r="F22" s="45">
        <v>800</v>
      </c>
      <c r="G22" s="203">
        <f>E22*F22</f>
        <v>-2.2399999999999998</v>
      </c>
      <c r="H22" s="173"/>
      <c r="I22" s="189">
        <v>0.001</v>
      </c>
      <c r="J22" s="45">
        <v>800</v>
      </c>
      <c r="K22" s="203">
        <f>I22*J22</f>
        <v>0.8</v>
      </c>
      <c r="L22" s="173"/>
      <c r="M22" s="121">
        <f t="shared" si="0"/>
        <v>3.04</v>
      </c>
      <c r="N22" s="195">
        <f>M22/G22</f>
        <v>-1.3571428571428572</v>
      </c>
    </row>
    <row r="23" spans="1:14" s="181" customFormat="1" ht="14.25">
      <c r="A23" s="222" t="s">
        <v>25</v>
      </c>
      <c r="B23" s="177"/>
      <c r="C23" s="177"/>
      <c r="D23" s="16"/>
      <c r="E23" s="190"/>
      <c r="F23" s="45">
        <v>800</v>
      </c>
      <c r="G23" s="203">
        <v>0</v>
      </c>
      <c r="H23" s="173"/>
      <c r="I23" s="190"/>
      <c r="J23" s="45">
        <v>800</v>
      </c>
      <c r="K23" s="203">
        <v>0</v>
      </c>
      <c r="L23" s="173"/>
      <c r="M23" s="121">
        <f t="shared" si="0"/>
        <v>0</v>
      </c>
      <c r="N23" s="195" t="s">
        <v>8</v>
      </c>
    </row>
    <row r="24" spans="1:14" s="181" customFormat="1" ht="14.25">
      <c r="A24" s="222" t="s">
        <v>26</v>
      </c>
      <c r="B24" s="177"/>
      <c r="C24" s="177"/>
      <c r="D24" s="16"/>
      <c r="E24" s="190"/>
      <c r="F24" s="45">
        <v>1</v>
      </c>
      <c r="G24" s="203">
        <v>0</v>
      </c>
      <c r="H24" s="173"/>
      <c r="I24" s="190"/>
      <c r="J24" s="45">
        <v>1</v>
      </c>
      <c r="K24" s="203">
        <v>0</v>
      </c>
      <c r="L24" s="173"/>
      <c r="M24" s="121">
        <f t="shared" si="0"/>
        <v>0</v>
      </c>
      <c r="N24" s="195" t="s">
        <v>8</v>
      </c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G20+G21+G22+G23+G24</f>
        <v>72.128272</v>
      </c>
      <c r="H25" s="44"/>
      <c r="I25" s="47"/>
      <c r="J25" s="48"/>
      <c r="K25" s="98">
        <f>K20+K21+K22+K23+K24</f>
        <v>75.50827199999999</v>
      </c>
      <c r="L25" s="44"/>
      <c r="M25" s="162">
        <f>K25-G25</f>
        <v>3.3799999999999955</v>
      </c>
      <c r="N25" s="115">
        <f>M25/G25</f>
        <v>0.04686095904252351</v>
      </c>
    </row>
    <row r="26" spans="1:14" s="181" customFormat="1" ht="14.25">
      <c r="A26" s="178" t="s">
        <v>28</v>
      </c>
      <c r="B26" s="178"/>
      <c r="C26" s="178"/>
      <c r="D26" s="18"/>
      <c r="E26" s="190">
        <v>0.0072</v>
      </c>
      <c r="F26" s="36">
        <v>2000</v>
      </c>
      <c r="G26" s="203">
        <f aca="true" t="shared" si="1" ref="G26:G35">E26*F26</f>
        <v>14.4</v>
      </c>
      <c r="H26" s="173"/>
      <c r="I26" s="190">
        <v>0.0071</v>
      </c>
      <c r="J26" s="36">
        <v>2000</v>
      </c>
      <c r="K26" s="203">
        <f>I26*J26</f>
        <v>14.200000000000001</v>
      </c>
      <c r="L26" s="173"/>
      <c r="M26" s="121">
        <v>-0.07999999999999918</v>
      </c>
      <c r="N26" s="122">
        <f>M26/G26</f>
        <v>-0.0055555555555554985</v>
      </c>
    </row>
    <row r="27" spans="1:14" s="181" customFormat="1" ht="24" customHeight="1">
      <c r="A27" s="188" t="s">
        <v>29</v>
      </c>
      <c r="B27" s="188"/>
      <c r="C27" s="188"/>
      <c r="D27" s="18"/>
      <c r="E27" s="190">
        <v>0.0051</v>
      </c>
      <c r="F27" s="36">
        <v>2000</v>
      </c>
      <c r="G27" s="203">
        <f t="shared" si="1"/>
        <v>10.200000000000001</v>
      </c>
      <c r="H27" s="173"/>
      <c r="I27" s="190">
        <v>0.005</v>
      </c>
      <c r="J27" s="36">
        <v>2000</v>
      </c>
      <c r="K27" s="203">
        <f>I27*J27</f>
        <v>10</v>
      </c>
      <c r="L27" s="173"/>
      <c r="M27" s="121">
        <v>-0.08000000000000007</v>
      </c>
      <c r="N27" s="122">
        <f>M27/G27</f>
        <v>-0.007843137254901968</v>
      </c>
    </row>
    <row r="28" spans="1:14" ht="26.25">
      <c r="A28" s="86" t="s">
        <v>30</v>
      </c>
      <c r="B28" s="88"/>
      <c r="C28" s="88"/>
      <c r="D28" s="7"/>
      <c r="E28" s="47"/>
      <c r="F28" s="47"/>
      <c r="G28" s="98">
        <f>G25+G26+G27</f>
        <v>96.728272</v>
      </c>
      <c r="H28" s="44"/>
      <c r="I28" s="51"/>
      <c r="J28" s="52"/>
      <c r="K28" s="98">
        <f>K25+K26+K27</f>
        <v>99.708272</v>
      </c>
      <c r="L28" s="53"/>
      <c r="M28" s="114">
        <f>K28-G28</f>
        <v>2.9799999999999898</v>
      </c>
      <c r="N28" s="115">
        <f>M28/G28</f>
        <v>0.030807952405063017</v>
      </c>
    </row>
    <row r="29" spans="1:14" s="181" customFormat="1" ht="26.25">
      <c r="A29" s="223" t="s">
        <v>31</v>
      </c>
      <c r="B29" s="177"/>
      <c r="C29" s="177"/>
      <c r="D29" s="16"/>
      <c r="E29" s="54">
        <v>0.0044</v>
      </c>
      <c r="F29" s="36">
        <f>E6*E4</f>
        <v>2076.6</v>
      </c>
      <c r="G29" s="203">
        <f t="shared" si="1"/>
        <v>9.13704</v>
      </c>
      <c r="H29" s="173"/>
      <c r="I29" s="54">
        <v>0.0044</v>
      </c>
      <c r="J29" s="36">
        <f>E6*E4</f>
        <v>2076.6</v>
      </c>
      <c r="K29" s="203">
        <f aca="true" t="shared" si="2" ref="K29:K35">I29*J29</f>
        <v>9.13704</v>
      </c>
      <c r="L29" s="173"/>
      <c r="M29" s="121">
        <v>0</v>
      </c>
      <c r="N29" s="122">
        <v>0</v>
      </c>
    </row>
    <row r="30" spans="1:14" s="181" customFormat="1" ht="26.25">
      <c r="A30" s="223" t="s">
        <v>32</v>
      </c>
      <c r="B30" s="177"/>
      <c r="C30" s="177"/>
      <c r="D30" s="16"/>
      <c r="E30" s="54">
        <v>0.0012</v>
      </c>
      <c r="F30" s="36">
        <f>E6*E4</f>
        <v>2076.6</v>
      </c>
      <c r="G30" s="203">
        <f t="shared" si="1"/>
        <v>2.4919199999999995</v>
      </c>
      <c r="H30" s="173"/>
      <c r="I30" s="54">
        <v>0.0012</v>
      </c>
      <c r="J30" s="36">
        <f>E6*E4</f>
        <v>2076.6</v>
      </c>
      <c r="K30" s="203">
        <f t="shared" si="2"/>
        <v>2.4919199999999995</v>
      </c>
      <c r="L30" s="173"/>
      <c r="M30" s="121">
        <v>0</v>
      </c>
      <c r="N30" s="122">
        <v>0</v>
      </c>
    </row>
    <row r="31" spans="1:14" s="181" customFormat="1" ht="14.25">
      <c r="A31" s="177" t="s">
        <v>33</v>
      </c>
      <c r="B31" s="177"/>
      <c r="C31" s="177"/>
      <c r="D31" s="16"/>
      <c r="E31" s="54">
        <v>0.25</v>
      </c>
      <c r="F31" s="45">
        <v>1</v>
      </c>
      <c r="G31" s="203">
        <f t="shared" si="1"/>
        <v>0.25</v>
      </c>
      <c r="H31" s="173"/>
      <c r="I31" s="54">
        <v>0.25</v>
      </c>
      <c r="J31" s="205">
        <v>1</v>
      </c>
      <c r="K31" s="203">
        <f t="shared" si="2"/>
        <v>0.25</v>
      </c>
      <c r="L31" s="173"/>
      <c r="M31" s="121">
        <v>0</v>
      </c>
      <c r="N31" s="122">
        <v>0</v>
      </c>
    </row>
    <row r="32" spans="1:14" s="181" customFormat="1" ht="14.25">
      <c r="A32" s="177" t="s">
        <v>34</v>
      </c>
      <c r="B32" s="177"/>
      <c r="C32" s="177"/>
      <c r="D32" s="16"/>
      <c r="E32" s="54">
        <v>0.007</v>
      </c>
      <c r="F32" s="36">
        <v>2000</v>
      </c>
      <c r="G32" s="203">
        <f t="shared" si="1"/>
        <v>14</v>
      </c>
      <c r="H32" s="173"/>
      <c r="I32" s="54">
        <v>0.007</v>
      </c>
      <c r="J32" s="36">
        <v>2000</v>
      </c>
      <c r="K32" s="203">
        <f t="shared" si="2"/>
        <v>14</v>
      </c>
      <c r="L32" s="173"/>
      <c r="M32" s="121">
        <v>0</v>
      </c>
      <c r="N32" s="122">
        <v>0</v>
      </c>
    </row>
    <row r="33" spans="1:14" s="181" customFormat="1" ht="14.25">
      <c r="A33" s="222" t="s">
        <v>35</v>
      </c>
      <c r="B33" s="177"/>
      <c r="C33" s="177"/>
      <c r="D33" s="16"/>
      <c r="E33" s="54">
        <v>0.067</v>
      </c>
      <c r="F33" s="45">
        <v>666</v>
      </c>
      <c r="G33" s="203">
        <f t="shared" si="1"/>
        <v>44.622</v>
      </c>
      <c r="H33" s="173"/>
      <c r="I33" s="54">
        <v>0.067</v>
      </c>
      <c r="J33" s="45">
        <v>666</v>
      </c>
      <c r="K33" s="203">
        <f t="shared" si="2"/>
        <v>44.622</v>
      </c>
      <c r="L33" s="173"/>
      <c r="M33" s="121">
        <v>0</v>
      </c>
      <c r="N33" s="122">
        <v>0</v>
      </c>
    </row>
    <row r="34" spans="1:14" s="181" customFormat="1" ht="14.25">
      <c r="A34" s="222" t="s">
        <v>36</v>
      </c>
      <c r="B34" s="177"/>
      <c r="C34" s="177"/>
      <c r="D34" s="16"/>
      <c r="E34" s="54">
        <v>0.104</v>
      </c>
      <c r="F34" s="45">
        <v>666</v>
      </c>
      <c r="G34" s="203">
        <f t="shared" si="1"/>
        <v>69.264</v>
      </c>
      <c r="H34" s="173"/>
      <c r="I34" s="54">
        <v>0.104</v>
      </c>
      <c r="J34" s="45">
        <v>666</v>
      </c>
      <c r="K34" s="203">
        <f t="shared" si="2"/>
        <v>69.264</v>
      </c>
      <c r="L34" s="173"/>
      <c r="M34" s="121">
        <v>0</v>
      </c>
      <c r="N34" s="122">
        <v>0</v>
      </c>
    </row>
    <row r="35" spans="1:14" s="181" customFormat="1" ht="15" thickBot="1">
      <c r="A35" s="142" t="s">
        <v>37</v>
      </c>
      <c r="B35" s="177"/>
      <c r="C35" s="177"/>
      <c r="D35" s="16"/>
      <c r="E35" s="54">
        <v>0.124</v>
      </c>
      <c r="F35" s="45">
        <v>668</v>
      </c>
      <c r="G35" s="203">
        <f t="shared" si="1"/>
        <v>82.832</v>
      </c>
      <c r="H35" s="173"/>
      <c r="I35" s="54">
        <v>0.124</v>
      </c>
      <c r="J35" s="45">
        <v>668</v>
      </c>
      <c r="K35" s="203">
        <f t="shared" si="2"/>
        <v>82.832</v>
      </c>
      <c r="L35" s="173"/>
      <c r="M35" s="121">
        <v>0</v>
      </c>
      <c r="N35" s="122">
        <v>0</v>
      </c>
    </row>
    <row r="36" spans="1:14" ht="15" thickBot="1">
      <c r="A36" s="90"/>
      <c r="B36" s="91"/>
      <c r="C36" s="91"/>
      <c r="D36" s="3"/>
      <c r="E36" s="55"/>
      <c r="F36" s="56"/>
      <c r="G36" s="170"/>
      <c r="H36" s="57"/>
      <c r="I36" s="55"/>
      <c r="J36" s="58"/>
      <c r="K36" s="100"/>
      <c r="L36" s="57"/>
      <c r="M36" s="117"/>
      <c r="N36" s="118"/>
    </row>
    <row r="37" spans="1:16" ht="14.25">
      <c r="A37" s="92" t="s">
        <v>38</v>
      </c>
      <c r="B37" s="84"/>
      <c r="C37" s="84"/>
      <c r="D37" s="15"/>
      <c r="E37" s="124"/>
      <c r="F37" s="125"/>
      <c r="G37" s="155">
        <f>G28+G29+G30+G31+G32+G33+G35+G34</f>
        <v>319.32523199999997</v>
      </c>
      <c r="H37" s="126"/>
      <c r="I37" s="127"/>
      <c r="J37" s="127"/>
      <c r="K37" s="105">
        <f>K28+K29+K30+K31+K32+K33+K35+K34</f>
        <v>322.305232</v>
      </c>
      <c r="L37" s="59"/>
      <c r="M37" s="119">
        <f>K37-G37</f>
        <v>2.980000000000018</v>
      </c>
      <c r="N37" s="120">
        <f>M37/G37</f>
        <v>0.009332178297767646</v>
      </c>
      <c r="P37" s="164"/>
    </row>
    <row r="38" spans="1:14" ht="14.25">
      <c r="A38" s="93" t="s">
        <v>39</v>
      </c>
      <c r="B38" s="177"/>
      <c r="C38" s="177"/>
      <c r="D38" s="15"/>
      <c r="E38" s="124">
        <v>0.13</v>
      </c>
      <c r="F38" s="128"/>
      <c r="G38" s="121">
        <f>G37*0.13</f>
        <v>41.512280159999996</v>
      </c>
      <c r="H38" s="33"/>
      <c r="I38" s="124">
        <v>0.13</v>
      </c>
      <c r="J38" s="33"/>
      <c r="K38" s="106">
        <f>K37*0.13</f>
        <v>41.89968016</v>
      </c>
      <c r="L38" s="60"/>
      <c r="M38" s="119">
        <f>K38-G38</f>
        <v>0.38740000000000663</v>
      </c>
      <c r="N38" s="120">
        <f>M38/G38</f>
        <v>0.009332178297767748</v>
      </c>
    </row>
    <row r="39" spans="1:14" ht="14.25">
      <c r="A39" s="193" t="s">
        <v>40</v>
      </c>
      <c r="B39" s="177"/>
      <c r="C39" s="177"/>
      <c r="D39" s="15"/>
      <c r="E39" s="33"/>
      <c r="F39" s="128"/>
      <c r="G39" s="121">
        <f>G37+G38</f>
        <v>360.83751215999996</v>
      </c>
      <c r="H39" s="33"/>
      <c r="I39" s="33"/>
      <c r="J39" s="33"/>
      <c r="K39" s="106">
        <f>K37+K38</f>
        <v>364.20491216</v>
      </c>
      <c r="L39" s="60"/>
      <c r="M39" s="119">
        <f>K39-G39</f>
        <v>3.367400000000032</v>
      </c>
      <c r="N39" s="120">
        <f>M39/G39</f>
        <v>0.009332178297767677</v>
      </c>
    </row>
    <row r="40" spans="1:14" ht="15">
      <c r="A40" s="194" t="s">
        <v>59</v>
      </c>
      <c r="B40" s="194"/>
      <c r="C40" s="194"/>
      <c r="D40" s="15"/>
      <c r="E40" s="33"/>
      <c r="F40" s="128"/>
      <c r="G40" s="123">
        <f>G39*0.1*-1</f>
        <v>-36.083751215999996</v>
      </c>
      <c r="H40" s="33"/>
      <c r="I40" s="33"/>
      <c r="J40" s="33"/>
      <c r="K40" s="107">
        <f>K39*0.1*-1</f>
        <v>-36.420491216</v>
      </c>
      <c r="L40" s="60"/>
      <c r="M40" s="119">
        <f>K40-G40</f>
        <v>-0.33674000000000603</v>
      </c>
      <c r="N40" s="120">
        <f>M40/G40</f>
        <v>0.009332178297767757</v>
      </c>
    </row>
    <row r="41" spans="1:14" ht="15" thickBot="1">
      <c r="A41" s="229" t="s">
        <v>42</v>
      </c>
      <c r="B41" s="229"/>
      <c r="C41" s="229"/>
      <c r="D41" s="20"/>
      <c r="E41" s="129"/>
      <c r="F41" s="130"/>
      <c r="G41" s="112">
        <f>G39+G40</f>
        <v>324.75376094399996</v>
      </c>
      <c r="H41" s="131"/>
      <c r="I41" s="131"/>
      <c r="J41" s="131"/>
      <c r="K41" s="108">
        <f>K39+K40</f>
        <v>327.784420944</v>
      </c>
      <c r="L41" s="61"/>
      <c r="M41" s="114">
        <f>K41-G41</f>
        <v>3.0306600000000117</v>
      </c>
      <c r="N41" s="150">
        <f>M41/G41</f>
        <v>0.009332178297767625</v>
      </c>
    </row>
    <row r="42" spans="1:14" ht="15" thickBot="1">
      <c r="A42" s="90"/>
      <c r="B42" s="91"/>
      <c r="C42" s="91"/>
      <c r="D42" s="3"/>
      <c r="E42" s="5"/>
      <c r="F42" s="6"/>
      <c r="G42" s="191"/>
      <c r="H42" s="4"/>
      <c r="I42" s="5"/>
      <c r="J42" s="4"/>
      <c r="K42" s="22"/>
      <c r="L42" s="6"/>
      <c r="M42" s="23"/>
      <c r="N42" s="19"/>
    </row>
    <row r="43" spans="1:11" ht="14.25">
      <c r="A43" s="66"/>
      <c r="B43" s="66"/>
      <c r="C43" s="66"/>
      <c r="K43" s="140"/>
    </row>
    <row r="44" spans="1:3" ht="14.25">
      <c r="A44" s="66"/>
      <c r="B44" s="66"/>
      <c r="C44" s="66"/>
    </row>
    <row r="45" spans="1:3" ht="14.25">
      <c r="A45" s="66"/>
      <c r="B45" s="66"/>
      <c r="C45" s="66"/>
    </row>
    <row r="46" spans="1:3" ht="14.25">
      <c r="A46" s="1" t="s">
        <v>43</v>
      </c>
      <c r="B46" s="66"/>
      <c r="C46" s="66"/>
    </row>
  </sheetData>
  <sheetProtection/>
  <mergeCells count="10">
    <mergeCell ref="A41:C41"/>
    <mergeCell ref="C2:K2"/>
    <mergeCell ref="E13:G13"/>
    <mergeCell ref="I13:K13"/>
    <mergeCell ref="M13:N13"/>
    <mergeCell ref="Q16:R16"/>
    <mergeCell ref="Q17:R17"/>
    <mergeCell ref="Q18:R18"/>
    <mergeCell ref="M14:M15"/>
    <mergeCell ref="N14:N15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2"/>
  <sheetViews>
    <sheetView zoomScalePageLayoutView="0" workbookViewId="0" topLeftCell="A1">
      <selection activeCell="A1" sqref="A1:N42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5" width="9.8515625" style="0" bestFit="1" customWidth="1"/>
    <col min="6" max="6" width="8.00390625" style="0" bestFit="1" customWidth="1"/>
    <col min="7" max="7" width="11.57421875" style="0" bestFit="1" customWidth="1"/>
    <col min="8" max="8" width="3.8515625" style="0" customWidth="1"/>
    <col min="9" max="9" width="9.8515625" style="0" bestFit="1" customWidth="1"/>
    <col min="10" max="10" width="8.00390625" style="0" bestFit="1" customWidth="1"/>
    <col min="11" max="11" width="9.8515625" style="0" bestFit="1" customWidth="1"/>
    <col min="12" max="12" width="3.8515625" style="0" customWidth="1"/>
    <col min="13" max="13" width="9.57421875" style="0" bestFit="1" customWidth="1"/>
    <col min="14" max="14" width="12.140625" style="0" bestFit="1" customWidth="1"/>
    <col min="16" max="16" width="12.00390625" style="0" bestFit="1" customWidth="1"/>
  </cols>
  <sheetData>
    <row r="1" spans="1:168" ht="14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141"/>
      <c r="M1" s="141"/>
      <c r="N1" s="141"/>
      <c r="O1" s="141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</row>
    <row r="2" spans="1:15" ht="15">
      <c r="A2" s="9" t="s">
        <v>0</v>
      </c>
      <c r="C2" s="230" t="s">
        <v>50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  <c r="O2" s="181"/>
    </row>
    <row r="3" spans="1:168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182"/>
      <c r="N3" s="182"/>
      <c r="O3" s="141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</row>
    <row r="4" spans="1:14" ht="15">
      <c r="A4" s="9" t="s">
        <v>1</v>
      </c>
      <c r="C4" s="10"/>
      <c r="D4" s="10"/>
      <c r="E4" s="198">
        <v>1.0383</v>
      </c>
      <c r="F4" s="10"/>
      <c r="G4" s="10"/>
      <c r="H4" s="10"/>
      <c r="I4" s="10"/>
      <c r="J4" s="10"/>
      <c r="K4" s="10"/>
      <c r="L4" s="10"/>
      <c r="M4" s="10"/>
      <c r="N4" s="10"/>
    </row>
    <row r="5" spans="1:168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</row>
    <row r="6" spans="1:5" ht="14.25">
      <c r="A6" s="9" t="s">
        <v>2</v>
      </c>
      <c r="C6" s="11" t="s">
        <v>3</v>
      </c>
      <c r="D6" s="12"/>
      <c r="E6" s="31">
        <v>200</v>
      </c>
    </row>
    <row r="7" spans="1:168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29"/>
      <c r="F9" s="12"/>
    </row>
    <row r="10" spans="1:5" ht="14.25">
      <c r="A10" s="25" t="s">
        <v>7</v>
      </c>
      <c r="B10" s="26"/>
      <c r="C10" s="27"/>
      <c r="D10" s="28"/>
      <c r="E10" s="30"/>
    </row>
    <row r="11" spans="1:168" ht="14.25">
      <c r="A11" s="68"/>
      <c r="B11" s="66"/>
      <c r="C11" s="69"/>
      <c r="D11" s="1"/>
      <c r="E11" s="212" t="s">
        <v>8</v>
      </c>
      <c r="F11" s="212"/>
      <c r="G11" s="212"/>
      <c r="H11" s="212"/>
      <c r="I11" s="212"/>
      <c r="J11" s="212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s="181" customFormat="1" ht="14.25">
      <c r="A12" s="142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</row>
    <row r="13" spans="1:168" s="181" customFormat="1" ht="14.25">
      <c r="A13" s="142"/>
      <c r="B13" s="141"/>
      <c r="C13" s="186"/>
      <c r="D13" s="186"/>
      <c r="E13" s="247" t="s">
        <v>9</v>
      </c>
      <c r="F13" s="248"/>
      <c r="G13" s="249"/>
      <c r="H13" s="141"/>
      <c r="I13" s="247" t="s">
        <v>10</v>
      </c>
      <c r="J13" s="248"/>
      <c r="K13" s="249"/>
      <c r="L13" s="141"/>
      <c r="M13" s="247" t="s">
        <v>11</v>
      </c>
      <c r="N13" s="249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</row>
    <row r="14" spans="1:168" s="181" customFormat="1" ht="14.25">
      <c r="A14" s="142"/>
      <c r="B14" s="141"/>
      <c r="C14" s="179"/>
      <c r="D14" s="187"/>
      <c r="E14" s="213" t="s">
        <v>12</v>
      </c>
      <c r="F14" s="213" t="s">
        <v>13</v>
      </c>
      <c r="G14" s="214" t="s">
        <v>14</v>
      </c>
      <c r="H14" s="141"/>
      <c r="I14" s="213" t="s">
        <v>12</v>
      </c>
      <c r="J14" s="215" t="s">
        <v>13</v>
      </c>
      <c r="K14" s="214" t="s">
        <v>14</v>
      </c>
      <c r="L14" s="141"/>
      <c r="M14" s="236" t="s">
        <v>15</v>
      </c>
      <c r="N14" s="238" t="s">
        <v>16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</row>
    <row r="15" spans="1:168" s="181" customFormat="1" ht="14.25">
      <c r="A15" s="142"/>
      <c r="B15" s="141"/>
      <c r="C15" s="180"/>
      <c r="D15" s="187"/>
      <c r="E15" s="218" t="s">
        <v>17</v>
      </c>
      <c r="F15" s="218"/>
      <c r="G15" s="219" t="s">
        <v>17</v>
      </c>
      <c r="H15" s="141"/>
      <c r="I15" s="218" t="s">
        <v>17</v>
      </c>
      <c r="J15" s="219"/>
      <c r="K15" s="219" t="s">
        <v>17</v>
      </c>
      <c r="L15" s="141"/>
      <c r="M15" s="237"/>
      <c r="N15" s="239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</row>
    <row r="16" spans="1:14" s="181" customFormat="1" ht="14.25">
      <c r="A16" s="78" t="s">
        <v>18</v>
      </c>
      <c r="B16" s="78"/>
      <c r="C16" s="78"/>
      <c r="D16" s="13"/>
      <c r="E16" s="200">
        <v>17.05</v>
      </c>
      <c r="F16" s="138">
        <v>1</v>
      </c>
      <c r="G16" s="203">
        <f>F16*E16</f>
        <v>17.05</v>
      </c>
      <c r="H16" s="60"/>
      <c r="I16" s="200">
        <v>17.13</v>
      </c>
      <c r="J16" s="35">
        <v>1</v>
      </c>
      <c r="K16" s="220">
        <v>17.13</v>
      </c>
      <c r="L16" s="60"/>
      <c r="M16" s="121">
        <f>K16-G16</f>
        <v>0.0799999999999983</v>
      </c>
      <c r="N16" s="195">
        <f>M16/G16</f>
        <v>0.0046920821114368495</v>
      </c>
    </row>
    <row r="17" spans="1:14" s="181" customFormat="1" ht="14.25">
      <c r="A17" s="78" t="s">
        <v>19</v>
      </c>
      <c r="B17" s="78"/>
      <c r="C17" s="78"/>
      <c r="D17" s="13"/>
      <c r="E17" s="190">
        <v>0.0196</v>
      </c>
      <c r="F17" s="36">
        <v>200</v>
      </c>
      <c r="G17" s="203">
        <f>F17*E17</f>
        <v>3.92</v>
      </c>
      <c r="H17" s="60"/>
      <c r="I17" s="190">
        <v>0.0197</v>
      </c>
      <c r="J17" s="37">
        <v>200</v>
      </c>
      <c r="K17" s="203">
        <f>J17*I17</f>
        <v>3.94</v>
      </c>
      <c r="L17" s="60"/>
      <c r="M17" s="121">
        <f>K17-G17</f>
        <v>0.020000000000000018</v>
      </c>
      <c r="N17" s="195">
        <f>M17/G17</f>
        <v>0.005102040816326535</v>
      </c>
    </row>
    <row r="18" spans="1:20" s="181" customFormat="1" ht="14.25">
      <c r="A18" s="78" t="s">
        <v>20</v>
      </c>
      <c r="B18" s="78"/>
      <c r="C18" s="78"/>
      <c r="D18" s="13"/>
      <c r="E18" s="201">
        <v>0</v>
      </c>
      <c r="F18" s="138">
        <v>1</v>
      </c>
      <c r="G18" s="203">
        <v>0</v>
      </c>
      <c r="H18" s="60"/>
      <c r="I18" s="201">
        <v>0</v>
      </c>
      <c r="J18" s="35">
        <v>1</v>
      </c>
      <c r="K18" s="220">
        <v>0</v>
      </c>
      <c r="L18" s="60"/>
      <c r="M18" s="121">
        <f>K18-G18</f>
        <v>0</v>
      </c>
      <c r="N18" s="195">
        <v>0</v>
      </c>
      <c r="Q18" s="227"/>
      <c r="R18" s="228"/>
      <c r="S18" s="216"/>
      <c r="T18" s="217"/>
    </row>
    <row r="19" spans="1:14" s="181" customFormat="1" ht="14.25">
      <c r="A19" s="80" t="s">
        <v>21</v>
      </c>
      <c r="B19" s="80"/>
      <c r="C19" s="80"/>
      <c r="D19" s="14"/>
      <c r="E19" s="202">
        <v>-0.0004</v>
      </c>
      <c r="F19" s="38">
        <v>200</v>
      </c>
      <c r="G19" s="203">
        <f>F19*E19</f>
        <v>-0.08</v>
      </c>
      <c r="H19" s="221"/>
      <c r="I19" s="202">
        <v>-0.0004</v>
      </c>
      <c r="J19" s="40">
        <v>200</v>
      </c>
      <c r="K19" s="203">
        <f>J19*I19</f>
        <v>-0.08</v>
      </c>
      <c r="L19" s="221"/>
      <c r="M19" s="121">
        <f>K19-G19</f>
        <v>0</v>
      </c>
      <c r="N19" s="195">
        <v>0</v>
      </c>
    </row>
    <row r="20" spans="1:168" ht="14.25">
      <c r="A20" s="81" t="s">
        <v>22</v>
      </c>
      <c r="B20" s="82"/>
      <c r="C20" s="82"/>
      <c r="D20" s="8"/>
      <c r="E20" s="32"/>
      <c r="F20" s="41"/>
      <c r="G20" s="151">
        <f>G16+G17+G18+G19</f>
        <v>20.89</v>
      </c>
      <c r="H20" s="44"/>
      <c r="I20" s="32"/>
      <c r="J20" s="43"/>
      <c r="K20" s="151">
        <f>K16+K17+K18+K19</f>
        <v>20.990000000000002</v>
      </c>
      <c r="L20" s="44"/>
      <c r="M20" s="151">
        <f>M16+M17+M18+M19</f>
        <v>0.09999999999999831</v>
      </c>
      <c r="N20" s="150">
        <f>M20/G20</f>
        <v>0.004786979415988431</v>
      </c>
      <c r="O20" s="141"/>
      <c r="P20" s="141"/>
      <c r="Q20" s="208"/>
      <c r="R20" s="209"/>
      <c r="S20" s="148"/>
      <c r="T20" s="149"/>
      <c r="U20" s="141"/>
      <c r="V20" s="141"/>
      <c r="W20" s="141"/>
      <c r="X20" s="141"/>
      <c r="Y20" s="141"/>
      <c r="Z20" s="139"/>
      <c r="AA20" s="139"/>
      <c r="AB20" s="13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</row>
    <row r="21" spans="1:20" s="181" customFormat="1" ht="14.25">
      <c r="A21" s="83" t="s">
        <v>23</v>
      </c>
      <c r="B21" s="177"/>
      <c r="C21" s="177"/>
      <c r="D21" s="16"/>
      <c r="E21" s="190">
        <v>0.08392</v>
      </c>
      <c r="F21" s="45">
        <f>E6*(E4-1)</f>
        <v>7.66</v>
      </c>
      <c r="G21" s="203">
        <f>F21*E21</f>
        <v>0.6428271999999999</v>
      </c>
      <c r="H21" s="173"/>
      <c r="I21" s="190">
        <v>0.08392</v>
      </c>
      <c r="J21" s="45">
        <f>E6*(E4-1)</f>
        <v>7.66</v>
      </c>
      <c r="K21" s="203">
        <f>J21*I21</f>
        <v>0.6428271999999999</v>
      </c>
      <c r="L21" s="173"/>
      <c r="M21" s="121">
        <v>0</v>
      </c>
      <c r="N21" s="195">
        <f>M21/G21</f>
        <v>0</v>
      </c>
      <c r="Q21" s="227"/>
      <c r="R21" s="228"/>
      <c r="S21" s="216"/>
      <c r="T21" s="217"/>
    </row>
    <row r="22" spans="1:14" s="181" customFormat="1" ht="26.25">
      <c r="A22" s="83" t="s">
        <v>24</v>
      </c>
      <c r="B22" s="177"/>
      <c r="C22" s="177"/>
      <c r="D22" s="16"/>
      <c r="E22" s="189">
        <v>-0.0003</v>
      </c>
      <c r="F22" s="45">
        <v>200</v>
      </c>
      <c r="G22" s="203">
        <f>F22*E22</f>
        <v>-0.06</v>
      </c>
      <c r="H22" s="173"/>
      <c r="I22" s="189">
        <v>-0.0068</v>
      </c>
      <c r="J22" s="45">
        <v>200</v>
      </c>
      <c r="K22" s="203">
        <f>J22*I22</f>
        <v>-1.3599999999999999</v>
      </c>
      <c r="L22" s="173"/>
      <c r="M22" s="121">
        <f>K22-G22</f>
        <v>-1.2999999999999998</v>
      </c>
      <c r="N22" s="195">
        <f>M22/G22</f>
        <v>21.666666666666664</v>
      </c>
    </row>
    <row r="23" spans="1:14" s="181" customFormat="1" ht="14.25">
      <c r="A23" s="222" t="s">
        <v>25</v>
      </c>
      <c r="B23" s="177"/>
      <c r="C23" s="177"/>
      <c r="D23" s="16"/>
      <c r="E23" s="190"/>
      <c r="F23" s="45">
        <v>0</v>
      </c>
      <c r="G23" s="203">
        <v>0</v>
      </c>
      <c r="H23" s="173"/>
      <c r="I23" s="190"/>
      <c r="J23" s="45">
        <v>0</v>
      </c>
      <c r="K23" s="203">
        <v>0</v>
      </c>
      <c r="L23" s="173"/>
      <c r="M23" s="121">
        <v>0</v>
      </c>
      <c r="N23" s="195" t="s">
        <v>8</v>
      </c>
    </row>
    <row r="24" spans="1:14" s="181" customFormat="1" ht="14.25">
      <c r="A24" s="222" t="s">
        <v>26</v>
      </c>
      <c r="B24" s="177"/>
      <c r="C24" s="177"/>
      <c r="D24" s="16"/>
      <c r="E24" s="190"/>
      <c r="F24" s="45">
        <v>1</v>
      </c>
      <c r="G24" s="203">
        <v>0</v>
      </c>
      <c r="H24" s="173"/>
      <c r="I24" s="190"/>
      <c r="J24" s="45">
        <v>1</v>
      </c>
      <c r="K24" s="203">
        <v>0</v>
      </c>
      <c r="L24" s="173"/>
      <c r="M24" s="121">
        <v>0</v>
      </c>
      <c r="N24" s="195" t="s">
        <v>8</v>
      </c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G20+G21+G23+G24+G22</f>
        <v>21.4728272</v>
      </c>
      <c r="H25" s="44"/>
      <c r="I25" s="47"/>
      <c r="J25" s="48"/>
      <c r="K25" s="98">
        <f>K20+K21+K23+K24+K22</f>
        <v>20.272827200000002</v>
      </c>
      <c r="L25" s="44"/>
      <c r="M25" s="114">
        <f>M20+M21+M23+M24+M22</f>
        <v>-1.2000000000000015</v>
      </c>
      <c r="N25" s="146">
        <f>M25/G25</f>
        <v>-0.05588458328393764</v>
      </c>
    </row>
    <row r="26" spans="1:14" s="181" customFormat="1" ht="14.25">
      <c r="A26" s="178" t="s">
        <v>28</v>
      </c>
      <c r="B26" s="178"/>
      <c r="C26" s="178"/>
      <c r="D26" s="18"/>
      <c r="E26" s="190">
        <v>0.0071</v>
      </c>
      <c r="F26" s="45">
        <v>200</v>
      </c>
      <c r="G26" s="203">
        <f>F26*E26</f>
        <v>1.4200000000000002</v>
      </c>
      <c r="H26" s="173"/>
      <c r="I26" s="190">
        <v>0.007</v>
      </c>
      <c r="J26" s="205">
        <v>200</v>
      </c>
      <c r="K26" s="203">
        <f>J26*I26</f>
        <v>1.4000000000000001</v>
      </c>
      <c r="L26" s="173"/>
      <c r="M26" s="121">
        <f>K26-G26</f>
        <v>-0.020000000000000018</v>
      </c>
      <c r="N26" s="195">
        <f>M26/G26</f>
        <v>-0.014084507042253532</v>
      </c>
    </row>
    <row r="27" spans="1:14" s="181" customFormat="1" ht="24" customHeight="1">
      <c r="A27" s="188" t="s">
        <v>29</v>
      </c>
      <c r="B27" s="188"/>
      <c r="C27" s="188"/>
      <c r="D27" s="18"/>
      <c r="E27" s="190">
        <v>0.0051</v>
      </c>
      <c r="F27" s="45">
        <v>200</v>
      </c>
      <c r="G27" s="203">
        <f>F27*E27</f>
        <v>1.02</v>
      </c>
      <c r="H27" s="173"/>
      <c r="I27" s="190">
        <v>0.005</v>
      </c>
      <c r="J27" s="205">
        <v>200</v>
      </c>
      <c r="K27" s="203">
        <f>J27*I27</f>
        <v>1</v>
      </c>
      <c r="L27" s="173"/>
      <c r="M27" s="121">
        <f>K27-G27</f>
        <v>-0.020000000000000018</v>
      </c>
      <c r="N27" s="195">
        <f>M27/G27</f>
        <v>-0.01960784313725492</v>
      </c>
    </row>
    <row r="28" spans="1:14" ht="26.25">
      <c r="A28" s="86" t="s">
        <v>30</v>
      </c>
      <c r="B28" s="88"/>
      <c r="C28" s="88"/>
      <c r="D28" s="7"/>
      <c r="E28" s="47"/>
      <c r="F28" s="47"/>
      <c r="G28" s="98">
        <f>G25+G26+G27</f>
        <v>23.912827200000002</v>
      </c>
      <c r="H28" s="44"/>
      <c r="I28" s="51"/>
      <c r="J28" s="52"/>
      <c r="K28" s="98">
        <f>K25+K26+K27</f>
        <v>22.6728272</v>
      </c>
      <c r="L28" s="53"/>
      <c r="M28" s="114">
        <f>M25+M26+M27</f>
        <v>-1.2400000000000015</v>
      </c>
      <c r="N28" s="146">
        <f>M28/G28</f>
        <v>-0.05185501445015257</v>
      </c>
    </row>
    <row r="29" spans="1:14" s="181" customFormat="1" ht="26.25">
      <c r="A29" s="223" t="s">
        <v>31</v>
      </c>
      <c r="B29" s="177"/>
      <c r="C29" s="177"/>
      <c r="D29" s="16"/>
      <c r="E29" s="54">
        <v>0.0044</v>
      </c>
      <c r="F29" s="45">
        <f>E6*E4</f>
        <v>207.66</v>
      </c>
      <c r="G29" s="206">
        <f>F29*E29</f>
        <v>0.9137040000000001</v>
      </c>
      <c r="H29" s="173"/>
      <c r="I29" s="54">
        <v>0.0044</v>
      </c>
      <c r="J29" s="205">
        <f>F29</f>
        <v>207.66</v>
      </c>
      <c r="K29" s="206">
        <f>J29*I29</f>
        <v>0.9137040000000001</v>
      </c>
      <c r="L29" s="173"/>
      <c r="M29" s="121">
        <f>K29-G29</f>
        <v>0</v>
      </c>
      <c r="N29" s="122" t="s">
        <v>8</v>
      </c>
    </row>
    <row r="30" spans="1:14" s="181" customFormat="1" ht="26.25">
      <c r="A30" s="223" t="s">
        <v>32</v>
      </c>
      <c r="B30" s="177"/>
      <c r="C30" s="177"/>
      <c r="D30" s="16"/>
      <c r="E30" s="54">
        <v>0.0012</v>
      </c>
      <c r="F30" s="45">
        <f>E6*E4</f>
        <v>207.66</v>
      </c>
      <c r="G30" s="206">
        <f>F30*E30</f>
        <v>0.24919199999999997</v>
      </c>
      <c r="H30" s="173"/>
      <c r="I30" s="54">
        <v>0.0012</v>
      </c>
      <c r="J30" s="205">
        <f>F30</f>
        <v>207.66</v>
      </c>
      <c r="K30" s="206">
        <f>J30*I30</f>
        <v>0.24919199999999997</v>
      </c>
      <c r="L30" s="173"/>
      <c r="M30" s="121">
        <f>K30-G30</f>
        <v>0</v>
      </c>
      <c r="N30" s="122" t="s">
        <v>8</v>
      </c>
    </row>
    <row r="31" spans="1:14" s="181" customFormat="1" ht="14.25">
      <c r="A31" s="177" t="s">
        <v>33</v>
      </c>
      <c r="B31" s="177"/>
      <c r="C31" s="177"/>
      <c r="D31" s="16"/>
      <c r="E31" s="54">
        <v>0.25</v>
      </c>
      <c r="F31" s="45">
        <v>1</v>
      </c>
      <c r="G31" s="206">
        <v>0.25</v>
      </c>
      <c r="H31" s="173"/>
      <c r="I31" s="54">
        <v>0.25</v>
      </c>
      <c r="J31" s="205">
        <v>1</v>
      </c>
      <c r="K31" s="206">
        <v>0.25</v>
      </c>
      <c r="L31" s="173"/>
      <c r="M31" s="121">
        <v>0</v>
      </c>
      <c r="N31" s="122">
        <v>0</v>
      </c>
    </row>
    <row r="32" spans="1:14" s="181" customFormat="1" ht="14.25">
      <c r="A32" s="177" t="s">
        <v>34</v>
      </c>
      <c r="B32" s="177"/>
      <c r="C32" s="177"/>
      <c r="D32" s="16"/>
      <c r="E32" s="54">
        <v>0.007</v>
      </c>
      <c r="F32" s="45">
        <v>200</v>
      </c>
      <c r="G32" s="206">
        <f>F32*E32</f>
        <v>1.4000000000000001</v>
      </c>
      <c r="H32" s="173"/>
      <c r="I32" s="54">
        <v>0.007</v>
      </c>
      <c r="J32" s="205">
        <v>200</v>
      </c>
      <c r="K32" s="206">
        <f>J32*I32</f>
        <v>1.4000000000000001</v>
      </c>
      <c r="L32" s="173"/>
      <c r="M32" s="121">
        <f>K32-G32</f>
        <v>0</v>
      </c>
      <c r="N32" s="122" t="s">
        <v>8</v>
      </c>
    </row>
    <row r="33" spans="1:14" s="181" customFormat="1" ht="14.25">
      <c r="A33" s="222" t="s">
        <v>35</v>
      </c>
      <c r="B33" s="177"/>
      <c r="C33" s="177"/>
      <c r="D33" s="16"/>
      <c r="E33" s="54">
        <v>0.067</v>
      </c>
      <c r="F33" s="45">
        <v>128</v>
      </c>
      <c r="G33" s="206">
        <f>F33*E33</f>
        <v>8.576</v>
      </c>
      <c r="H33" s="173"/>
      <c r="I33" s="54">
        <v>0.067</v>
      </c>
      <c r="J33" s="45">
        <f>F33</f>
        <v>128</v>
      </c>
      <c r="K33" s="206">
        <f>J33*I33</f>
        <v>8.576</v>
      </c>
      <c r="L33" s="173"/>
      <c r="M33" s="121">
        <f>K33-G33</f>
        <v>0</v>
      </c>
      <c r="N33" s="122" t="s">
        <v>8</v>
      </c>
    </row>
    <row r="34" spans="1:14" s="181" customFormat="1" ht="14.25">
      <c r="A34" s="222" t="s">
        <v>36</v>
      </c>
      <c r="B34" s="177"/>
      <c r="C34" s="177"/>
      <c r="D34" s="16"/>
      <c r="E34" s="54">
        <v>0.104</v>
      </c>
      <c r="F34" s="45">
        <v>36</v>
      </c>
      <c r="G34" s="206">
        <v>0</v>
      </c>
      <c r="H34" s="173"/>
      <c r="I34" s="54">
        <v>0.104</v>
      </c>
      <c r="J34" s="45">
        <f>F34</f>
        <v>36</v>
      </c>
      <c r="K34" s="206">
        <v>0</v>
      </c>
      <c r="L34" s="173"/>
      <c r="M34" s="121">
        <f>K34-G34</f>
        <v>0</v>
      </c>
      <c r="N34" s="122" t="s">
        <v>8</v>
      </c>
    </row>
    <row r="35" spans="1:14" s="181" customFormat="1" ht="15" thickBot="1">
      <c r="A35" s="142" t="s">
        <v>37</v>
      </c>
      <c r="B35" s="177"/>
      <c r="C35" s="177"/>
      <c r="D35" s="16"/>
      <c r="E35" s="54">
        <v>0.124</v>
      </c>
      <c r="F35" s="45">
        <v>36</v>
      </c>
      <c r="G35" s="206">
        <v>0</v>
      </c>
      <c r="H35" s="173"/>
      <c r="I35" s="54">
        <v>0.124</v>
      </c>
      <c r="J35" s="45">
        <f>F35</f>
        <v>36</v>
      </c>
      <c r="K35" s="206">
        <v>0</v>
      </c>
      <c r="L35" s="173"/>
      <c r="M35" s="121">
        <v>0</v>
      </c>
      <c r="N35" s="122" t="s">
        <v>8</v>
      </c>
    </row>
    <row r="36" spans="1:14" ht="15" thickBot="1">
      <c r="A36" s="90"/>
      <c r="B36" s="91"/>
      <c r="C36" s="91"/>
      <c r="D36" s="3"/>
      <c r="E36" s="55"/>
      <c r="F36" s="56"/>
      <c r="G36" s="100"/>
      <c r="H36" s="57"/>
      <c r="I36" s="55"/>
      <c r="J36" s="58"/>
      <c r="K36" s="100"/>
      <c r="L36" s="57"/>
      <c r="M36" s="117"/>
      <c r="N36" s="156"/>
    </row>
    <row r="37" spans="1:16" ht="14.25">
      <c r="A37" s="92" t="s">
        <v>38</v>
      </c>
      <c r="B37" s="84"/>
      <c r="C37" s="84"/>
      <c r="D37" s="15"/>
      <c r="E37" s="124"/>
      <c r="F37" s="125"/>
      <c r="G37" s="101">
        <f>G28+G29+G30+G31+G32+G33+G34+G35</f>
        <v>35.3017232</v>
      </c>
      <c r="H37" s="126"/>
      <c r="I37" s="127"/>
      <c r="J37" s="127"/>
      <c r="K37" s="101">
        <f>K28+K29+K30+K31+K32+K33+K34+K35</f>
        <v>34.0617232</v>
      </c>
      <c r="L37" s="59"/>
      <c r="M37" s="101">
        <f>M28+M29+M30+M31+M32+M33+M34+M35</f>
        <v>-1.2400000000000015</v>
      </c>
      <c r="N37" s="159">
        <f>M37/G37</f>
        <v>-0.03512576405901913</v>
      </c>
      <c r="P37" s="164"/>
    </row>
    <row r="38" spans="1:14" ht="14.25">
      <c r="A38" s="93" t="s">
        <v>39</v>
      </c>
      <c r="B38" s="84"/>
      <c r="C38" s="84"/>
      <c r="D38" s="15"/>
      <c r="E38" s="124">
        <v>0.13</v>
      </c>
      <c r="F38" s="128"/>
      <c r="G38" s="102">
        <f>G37*0.13</f>
        <v>4.589224016</v>
      </c>
      <c r="H38" s="33"/>
      <c r="I38" s="124">
        <v>0.13</v>
      </c>
      <c r="J38" s="33"/>
      <c r="K38" s="102">
        <f>K37*0.13</f>
        <v>4.428024016</v>
      </c>
      <c r="L38" s="60"/>
      <c r="M38" s="102">
        <f>M37*0.13</f>
        <v>-0.1612000000000002</v>
      </c>
      <c r="N38" s="196">
        <f>M38/G38</f>
        <v>-0.03512576405901912</v>
      </c>
    </row>
    <row r="39" spans="1:14" ht="14.25">
      <c r="A39" s="94" t="s">
        <v>40</v>
      </c>
      <c r="B39" s="84"/>
      <c r="C39" s="84"/>
      <c r="D39" s="15"/>
      <c r="E39" s="33"/>
      <c r="F39" s="128"/>
      <c r="G39" s="102">
        <f>G37+G38</f>
        <v>39.890947216</v>
      </c>
      <c r="H39" s="33"/>
      <c r="I39" s="33"/>
      <c r="J39" s="33"/>
      <c r="K39" s="102">
        <f>K37+K38</f>
        <v>38.489747216000005</v>
      </c>
      <c r="L39" s="60"/>
      <c r="M39" s="102">
        <f>M37+M38</f>
        <v>-1.4012000000000018</v>
      </c>
      <c r="N39" s="196">
        <f>M39/G39</f>
        <v>-0.03512576405901912</v>
      </c>
    </row>
    <row r="40" spans="1:14" ht="15">
      <c r="A40" s="194" t="s">
        <v>59</v>
      </c>
      <c r="B40" s="194"/>
      <c r="C40" s="194"/>
      <c r="D40" s="15"/>
      <c r="E40" s="33"/>
      <c r="F40" s="128"/>
      <c r="G40" s="103">
        <f>G39*0.1*-1</f>
        <v>-3.9890947216000003</v>
      </c>
      <c r="H40" s="33"/>
      <c r="I40" s="33"/>
      <c r="J40" s="33"/>
      <c r="K40" s="103">
        <f>K39*0.1*-1</f>
        <v>-3.8489747216000008</v>
      </c>
      <c r="L40" s="60"/>
      <c r="M40" s="103">
        <f>M39*0.1*-1</f>
        <v>0.1401200000000002</v>
      </c>
      <c r="N40" s="196">
        <f>M40/G40</f>
        <v>-0.03512576405901913</v>
      </c>
    </row>
    <row r="41" spans="1:14" ht="15" thickBot="1">
      <c r="A41" s="229" t="s">
        <v>42</v>
      </c>
      <c r="B41" s="229"/>
      <c r="C41" s="229"/>
      <c r="D41" s="20"/>
      <c r="E41" s="129"/>
      <c r="F41" s="130"/>
      <c r="G41" s="104">
        <f>G39+G40</f>
        <v>35.9018524944</v>
      </c>
      <c r="H41" s="131"/>
      <c r="I41" s="131"/>
      <c r="J41" s="131"/>
      <c r="K41" s="108">
        <v>17.679399999999998</v>
      </c>
      <c r="L41" s="61"/>
      <c r="M41" s="104">
        <f>M39+M40</f>
        <v>-1.2610800000000015</v>
      </c>
      <c r="N41" s="161">
        <f>M41/G41</f>
        <v>-0.03512576405901912</v>
      </c>
    </row>
    <row r="42" spans="1:14" ht="15" thickBot="1">
      <c r="A42" s="90"/>
      <c r="B42" s="91"/>
      <c r="C42" s="91"/>
      <c r="D42" s="3"/>
      <c r="E42" s="5"/>
      <c r="F42" s="6"/>
      <c r="G42" s="21"/>
      <c r="H42" s="4"/>
      <c r="I42" s="5"/>
      <c r="J42" s="4"/>
      <c r="K42" s="22"/>
      <c r="L42" s="6"/>
      <c r="M42" s="23"/>
      <c r="N42" s="197"/>
    </row>
  </sheetData>
  <sheetProtection/>
  <mergeCells count="7">
    <mergeCell ref="A41:C41"/>
    <mergeCell ref="C2:K2"/>
    <mergeCell ref="M14:M15"/>
    <mergeCell ref="N14:N15"/>
    <mergeCell ref="E13:G13"/>
    <mergeCell ref="I13:K13"/>
    <mergeCell ref="M13:N13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2"/>
  <sheetViews>
    <sheetView workbookViewId="0" topLeftCell="A1">
      <selection activeCell="P17" sqref="P17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5" width="9.8515625" style="0" bestFit="1" customWidth="1"/>
    <col min="6" max="6" width="8.00390625" style="0" bestFit="1" customWidth="1"/>
    <col min="7" max="7" width="11.57421875" style="0" bestFit="1" customWidth="1"/>
    <col min="8" max="8" width="3.8515625" style="0" customWidth="1"/>
    <col min="9" max="9" width="9.8515625" style="0" bestFit="1" customWidth="1"/>
    <col min="10" max="10" width="8.00390625" style="0" bestFit="1" customWidth="1"/>
    <col min="11" max="11" width="9.8515625" style="0" bestFit="1" customWidth="1"/>
    <col min="12" max="12" width="3.8515625" style="0" customWidth="1"/>
    <col min="13" max="13" width="9.57421875" style="0" bestFit="1" customWidth="1"/>
    <col min="14" max="14" width="12.140625" style="0" bestFit="1" customWidth="1"/>
    <col min="16" max="16" width="12.00390625" style="0" bestFit="1" customWidth="1"/>
  </cols>
  <sheetData>
    <row r="1" spans="1:168" ht="14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141"/>
      <c r="M1" s="141"/>
      <c r="N1" s="141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</row>
    <row r="2" spans="1:14" ht="15">
      <c r="A2" s="9" t="s">
        <v>0</v>
      </c>
      <c r="C2" s="230" t="s">
        <v>51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</row>
    <row r="3" spans="1:168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182"/>
      <c r="N3" s="182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</row>
    <row r="4" spans="1:14" ht="15">
      <c r="A4" s="9" t="s">
        <v>1</v>
      </c>
      <c r="C4" s="10"/>
      <c r="D4" s="10"/>
      <c r="E4" s="198">
        <v>1.0383</v>
      </c>
      <c r="F4" s="10"/>
      <c r="G4" s="10"/>
      <c r="H4" s="10"/>
      <c r="I4" s="10"/>
      <c r="J4" s="10"/>
      <c r="K4" s="10"/>
      <c r="L4" s="10"/>
      <c r="M4" s="10"/>
      <c r="N4" s="10"/>
    </row>
    <row r="5" spans="1:168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</row>
    <row r="6" spans="1:5" ht="14.25">
      <c r="A6" s="9" t="s">
        <v>2</v>
      </c>
      <c r="C6" s="11" t="s">
        <v>3</v>
      </c>
      <c r="D6" s="12"/>
      <c r="E6" s="31">
        <v>200</v>
      </c>
    </row>
    <row r="7" spans="1:168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29"/>
      <c r="F9" s="12"/>
    </row>
    <row r="10" spans="1:5" ht="14.25">
      <c r="A10" s="25" t="s">
        <v>7</v>
      </c>
      <c r="B10" s="26"/>
      <c r="C10" s="27"/>
      <c r="D10" s="28"/>
      <c r="E10" s="30"/>
    </row>
    <row r="11" spans="1:168" ht="14.25">
      <c r="A11" s="68"/>
      <c r="B11" s="66"/>
      <c r="C11" s="69"/>
      <c r="D11" s="1"/>
      <c r="E11" s="231" t="s">
        <v>8</v>
      </c>
      <c r="F11" s="231"/>
      <c r="G11" s="231"/>
      <c r="H11" s="231"/>
      <c r="I11" s="231"/>
      <c r="J11" s="23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s="181" customFormat="1" ht="14.25">
      <c r="A12" s="142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</row>
    <row r="13" spans="1:168" s="181" customFormat="1" ht="14.25">
      <c r="A13" s="142"/>
      <c r="B13" s="141"/>
      <c r="C13" s="186"/>
      <c r="D13" s="186"/>
      <c r="E13" s="247" t="s">
        <v>9</v>
      </c>
      <c r="F13" s="248"/>
      <c r="G13" s="249"/>
      <c r="H13" s="141"/>
      <c r="I13" s="247" t="s">
        <v>10</v>
      </c>
      <c r="J13" s="248"/>
      <c r="K13" s="249"/>
      <c r="L13" s="141"/>
      <c r="M13" s="247" t="s">
        <v>11</v>
      </c>
      <c r="N13" s="249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</row>
    <row r="14" spans="1:168" s="181" customFormat="1" ht="14.25">
      <c r="A14" s="142"/>
      <c r="B14" s="141"/>
      <c r="C14" s="179"/>
      <c r="D14" s="187"/>
      <c r="E14" s="213" t="s">
        <v>12</v>
      </c>
      <c r="F14" s="213" t="s">
        <v>13</v>
      </c>
      <c r="G14" s="214" t="s">
        <v>14</v>
      </c>
      <c r="H14" s="141"/>
      <c r="I14" s="213" t="s">
        <v>12</v>
      </c>
      <c r="J14" s="215" t="s">
        <v>13</v>
      </c>
      <c r="K14" s="214" t="s">
        <v>14</v>
      </c>
      <c r="L14" s="141"/>
      <c r="M14" s="236" t="s">
        <v>15</v>
      </c>
      <c r="N14" s="238" t="s">
        <v>16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</row>
    <row r="15" spans="1:168" s="181" customFormat="1" ht="14.25">
      <c r="A15" s="142"/>
      <c r="B15" s="141"/>
      <c r="C15" s="180"/>
      <c r="D15" s="187"/>
      <c r="E15" s="218" t="s">
        <v>17</v>
      </c>
      <c r="F15" s="218"/>
      <c r="G15" s="219" t="s">
        <v>17</v>
      </c>
      <c r="H15" s="141"/>
      <c r="I15" s="218" t="s">
        <v>17</v>
      </c>
      <c r="J15" s="219"/>
      <c r="K15" s="219" t="s">
        <v>17</v>
      </c>
      <c r="L15" s="141"/>
      <c r="M15" s="237"/>
      <c r="N15" s="239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</row>
    <row r="16" spans="1:14" s="181" customFormat="1" ht="14.25">
      <c r="A16" s="78" t="s">
        <v>18</v>
      </c>
      <c r="B16" s="78"/>
      <c r="C16" s="78"/>
      <c r="D16" s="13"/>
      <c r="E16" s="200">
        <v>17.05</v>
      </c>
      <c r="F16" s="138">
        <v>1</v>
      </c>
      <c r="G16" s="203">
        <v>17.05</v>
      </c>
      <c r="H16" s="60"/>
      <c r="I16" s="200">
        <v>17.13</v>
      </c>
      <c r="J16" s="35">
        <v>1</v>
      </c>
      <c r="K16" s="220">
        <v>17.13</v>
      </c>
      <c r="L16" s="60"/>
      <c r="M16" s="121">
        <f>K16-G16</f>
        <v>0.0799999999999983</v>
      </c>
      <c r="N16" s="195">
        <f>M16/G16</f>
        <v>0.0046920821114368495</v>
      </c>
    </row>
    <row r="17" spans="1:14" s="181" customFormat="1" ht="14.25">
      <c r="A17" s="78" t="s">
        <v>19</v>
      </c>
      <c r="B17" s="78"/>
      <c r="C17" s="78"/>
      <c r="D17" s="13"/>
      <c r="E17" s="190">
        <v>0.0196</v>
      </c>
      <c r="F17" s="36">
        <v>200</v>
      </c>
      <c r="G17" s="203">
        <f>F17*E17</f>
        <v>3.92</v>
      </c>
      <c r="H17" s="60"/>
      <c r="I17" s="190">
        <v>0.0197</v>
      </c>
      <c r="J17" s="37">
        <v>200</v>
      </c>
      <c r="K17" s="203">
        <f>J17*I17</f>
        <v>3.94</v>
      </c>
      <c r="L17" s="60"/>
      <c r="M17" s="121">
        <f>K17-G17</f>
        <v>0.020000000000000018</v>
      </c>
      <c r="N17" s="195">
        <f>M17/G17</f>
        <v>0.005102040816326535</v>
      </c>
    </row>
    <row r="18" spans="1:20" s="181" customFormat="1" ht="15" customHeight="1">
      <c r="A18" s="78" t="s">
        <v>20</v>
      </c>
      <c r="B18" s="78"/>
      <c r="C18" s="78"/>
      <c r="D18" s="13"/>
      <c r="E18" s="201">
        <v>0</v>
      </c>
      <c r="F18" s="138">
        <v>1</v>
      </c>
      <c r="G18" s="203">
        <v>0</v>
      </c>
      <c r="H18" s="60"/>
      <c r="I18" s="201">
        <v>0</v>
      </c>
      <c r="J18" s="35">
        <v>1</v>
      </c>
      <c r="K18" s="220">
        <v>0</v>
      </c>
      <c r="L18" s="60"/>
      <c r="M18" s="121">
        <f>K18-G18</f>
        <v>0</v>
      </c>
      <c r="N18" s="195">
        <v>0</v>
      </c>
      <c r="Q18" s="234"/>
      <c r="R18" s="235"/>
      <c r="S18" s="216"/>
      <c r="T18" s="217"/>
    </row>
    <row r="19" spans="1:14" s="181" customFormat="1" ht="14.25">
      <c r="A19" s="80" t="s">
        <v>21</v>
      </c>
      <c r="B19" s="80"/>
      <c r="C19" s="80"/>
      <c r="D19" s="14"/>
      <c r="E19" s="202">
        <v>-0.0004</v>
      </c>
      <c r="F19" s="38">
        <v>0</v>
      </c>
      <c r="G19" s="204">
        <v>0</v>
      </c>
      <c r="H19" s="221"/>
      <c r="I19" s="202">
        <v>-0.0004</v>
      </c>
      <c r="J19" s="40">
        <v>0</v>
      </c>
      <c r="K19" s="204">
        <v>0</v>
      </c>
      <c r="L19" s="221"/>
      <c r="M19" s="121">
        <f>K19-G19</f>
        <v>0</v>
      </c>
      <c r="N19" s="195">
        <v>0</v>
      </c>
    </row>
    <row r="20" spans="1:168" ht="14.25">
      <c r="A20" s="81" t="s">
        <v>22</v>
      </c>
      <c r="B20" s="82"/>
      <c r="C20" s="82"/>
      <c r="D20" s="8"/>
      <c r="E20" s="32"/>
      <c r="F20" s="41"/>
      <c r="G20" s="97">
        <f>G16+G17+G18+G19</f>
        <v>20.97</v>
      </c>
      <c r="H20" s="44"/>
      <c r="I20" s="32"/>
      <c r="J20" s="43"/>
      <c r="K20" s="97">
        <f>K16+K17+K18+K19</f>
        <v>21.07</v>
      </c>
      <c r="L20" s="44"/>
      <c r="M20" s="151">
        <f>M16+M17+M18+M19</f>
        <v>0.09999999999999831</v>
      </c>
      <c r="N20" s="163">
        <f>M20/G20</f>
        <v>0.004768717215069066</v>
      </c>
      <c r="O20" s="141"/>
      <c r="P20" s="141"/>
      <c r="Q20" s="232"/>
      <c r="R20" s="233"/>
      <c r="S20" s="148"/>
      <c r="T20" s="149"/>
      <c r="U20" s="141"/>
      <c r="V20" s="141"/>
      <c r="W20" s="141"/>
      <c r="X20" s="141"/>
      <c r="Y20" s="141"/>
      <c r="Z20" s="139"/>
      <c r="AA20" s="139"/>
      <c r="AB20" s="13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</row>
    <row r="21" spans="1:20" s="181" customFormat="1" ht="15" customHeight="1">
      <c r="A21" s="83" t="s">
        <v>23</v>
      </c>
      <c r="B21" s="177"/>
      <c r="C21" s="177"/>
      <c r="D21" s="16"/>
      <c r="E21" s="190">
        <v>0.08392</v>
      </c>
      <c r="F21" s="45">
        <f>E6*(E4-1)</f>
        <v>7.66</v>
      </c>
      <c r="G21" s="203">
        <f>F21*E21</f>
        <v>0.6428271999999999</v>
      </c>
      <c r="H21" s="173"/>
      <c r="I21" s="190">
        <v>0.08392</v>
      </c>
      <c r="J21" s="45">
        <f>E6*(E4-1)</f>
        <v>7.66</v>
      </c>
      <c r="K21" s="203">
        <f>J21*I21</f>
        <v>0.6428271999999999</v>
      </c>
      <c r="L21" s="173"/>
      <c r="M21" s="121">
        <v>0</v>
      </c>
      <c r="N21" s="195">
        <f>M21/G21</f>
        <v>0</v>
      </c>
      <c r="Q21" s="244"/>
      <c r="R21" s="250"/>
      <c r="S21" s="216"/>
      <c r="T21" s="217"/>
    </row>
    <row r="22" spans="1:14" s="181" customFormat="1" ht="26.25">
      <c r="A22" s="83" t="s">
        <v>24</v>
      </c>
      <c r="B22" s="177"/>
      <c r="C22" s="177"/>
      <c r="D22" s="16"/>
      <c r="E22" s="189">
        <v>-0.0078</v>
      </c>
      <c r="F22" s="45">
        <v>200</v>
      </c>
      <c r="G22" s="203">
        <f>F22*E22</f>
        <v>-1.5599999999999998</v>
      </c>
      <c r="H22" s="173"/>
      <c r="I22" s="189">
        <v>0.0006</v>
      </c>
      <c r="J22" s="45">
        <v>200</v>
      </c>
      <c r="K22" s="203">
        <f>J22*I22</f>
        <v>0.12</v>
      </c>
      <c r="L22" s="173"/>
      <c r="M22" s="121">
        <f>K22-G22</f>
        <v>1.6799999999999997</v>
      </c>
      <c r="N22" s="195">
        <f>M22/G22</f>
        <v>-1.0769230769230769</v>
      </c>
    </row>
    <row r="23" spans="1:14" s="181" customFormat="1" ht="14.25">
      <c r="A23" s="222" t="s">
        <v>25</v>
      </c>
      <c r="B23" s="177"/>
      <c r="C23" s="177"/>
      <c r="D23" s="16"/>
      <c r="E23" s="190"/>
      <c r="F23" s="45">
        <v>0</v>
      </c>
      <c r="G23" s="203">
        <v>0</v>
      </c>
      <c r="H23" s="173"/>
      <c r="I23" s="190"/>
      <c r="J23" s="45">
        <v>0</v>
      </c>
      <c r="K23" s="203">
        <v>0</v>
      </c>
      <c r="L23" s="173"/>
      <c r="M23" s="121">
        <v>0</v>
      </c>
      <c r="N23" s="195" t="s">
        <v>8</v>
      </c>
    </row>
    <row r="24" spans="1:14" s="181" customFormat="1" ht="14.25">
      <c r="A24" s="222" t="s">
        <v>26</v>
      </c>
      <c r="B24" s="177"/>
      <c r="C24" s="177"/>
      <c r="D24" s="16"/>
      <c r="E24" s="190"/>
      <c r="F24" s="45">
        <v>1</v>
      </c>
      <c r="G24" s="203">
        <v>0</v>
      </c>
      <c r="H24" s="173"/>
      <c r="I24" s="190"/>
      <c r="J24" s="45">
        <v>1</v>
      </c>
      <c r="K24" s="203">
        <v>0</v>
      </c>
      <c r="L24" s="173"/>
      <c r="M24" s="121">
        <v>0</v>
      </c>
      <c r="N24" s="195" t="s">
        <v>8</v>
      </c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G20+G21+G23+G24+G22</f>
        <v>20.0528272</v>
      </c>
      <c r="H25" s="44"/>
      <c r="I25" s="47"/>
      <c r="J25" s="48"/>
      <c r="K25" s="98">
        <f>K20+K21+K23+K24+K22</f>
        <v>21.8328272</v>
      </c>
      <c r="L25" s="44"/>
      <c r="M25" s="114">
        <f>M20+M21+M23+M24+M22</f>
        <v>1.779999999999998</v>
      </c>
      <c r="N25" s="146">
        <f>M25/G25</f>
        <v>0.08876553825786711</v>
      </c>
    </row>
    <row r="26" spans="1:14" s="181" customFormat="1" ht="14.25">
      <c r="A26" s="178" t="s">
        <v>28</v>
      </c>
      <c r="B26" s="178"/>
      <c r="C26" s="178"/>
      <c r="D26" s="18"/>
      <c r="E26" s="190">
        <v>0.0071</v>
      </c>
      <c r="F26" s="45">
        <v>200</v>
      </c>
      <c r="G26" s="203">
        <f>F26*E26</f>
        <v>1.4200000000000002</v>
      </c>
      <c r="H26" s="173"/>
      <c r="I26" s="190">
        <v>0.007</v>
      </c>
      <c r="J26" s="205">
        <v>200</v>
      </c>
      <c r="K26" s="203">
        <f>J26*I26</f>
        <v>1.4000000000000001</v>
      </c>
      <c r="L26" s="173"/>
      <c r="M26" s="121">
        <f>K26-G26</f>
        <v>-0.020000000000000018</v>
      </c>
      <c r="N26" s="195">
        <f>M26/G26</f>
        <v>-0.014084507042253532</v>
      </c>
    </row>
    <row r="27" spans="1:14" s="181" customFormat="1" ht="24" customHeight="1">
      <c r="A27" s="188" t="s">
        <v>29</v>
      </c>
      <c r="B27" s="188"/>
      <c r="C27" s="188"/>
      <c r="D27" s="18"/>
      <c r="E27" s="190">
        <v>0.0051</v>
      </c>
      <c r="F27" s="45">
        <v>200</v>
      </c>
      <c r="G27" s="203">
        <f>F27*E27</f>
        <v>1.02</v>
      </c>
      <c r="H27" s="173"/>
      <c r="I27" s="190">
        <v>0.005</v>
      </c>
      <c r="J27" s="205">
        <v>200</v>
      </c>
      <c r="K27" s="203">
        <f>J27*I27</f>
        <v>1</v>
      </c>
      <c r="L27" s="173"/>
      <c r="M27" s="121">
        <f>K27-G27</f>
        <v>-0.020000000000000018</v>
      </c>
      <c r="N27" s="195">
        <f>M27/G27</f>
        <v>-0.01960784313725492</v>
      </c>
    </row>
    <row r="28" spans="1:14" ht="26.25">
      <c r="A28" s="86" t="s">
        <v>30</v>
      </c>
      <c r="B28" s="88"/>
      <c r="C28" s="88"/>
      <c r="D28" s="7"/>
      <c r="E28" s="47"/>
      <c r="F28" s="47"/>
      <c r="G28" s="98">
        <f>G25+G26+G27</f>
        <v>22.4928272</v>
      </c>
      <c r="H28" s="44"/>
      <c r="I28" s="51"/>
      <c r="J28" s="52"/>
      <c r="K28" s="98">
        <f>K25+K26+K27</f>
        <v>24.2328272</v>
      </c>
      <c r="L28" s="53"/>
      <c r="M28" s="114">
        <f>M25+M26+M27</f>
        <v>1.739999999999998</v>
      </c>
      <c r="N28" s="146">
        <f>M28/G28</f>
        <v>0.07735799437431315</v>
      </c>
    </row>
    <row r="29" spans="1:14" s="181" customFormat="1" ht="26.25">
      <c r="A29" s="223" t="s">
        <v>31</v>
      </c>
      <c r="B29" s="177"/>
      <c r="C29" s="177"/>
      <c r="D29" s="16"/>
      <c r="E29" s="54">
        <v>0.0044</v>
      </c>
      <c r="F29" s="45">
        <f>E6*E4</f>
        <v>207.66</v>
      </c>
      <c r="G29" s="206">
        <f>F29*E29</f>
        <v>0.9137040000000001</v>
      </c>
      <c r="H29" s="173"/>
      <c r="I29" s="54">
        <v>0.0044</v>
      </c>
      <c r="J29" s="205">
        <f>E6*E4</f>
        <v>207.66</v>
      </c>
      <c r="K29" s="206">
        <f>J29*I29</f>
        <v>0.9137040000000001</v>
      </c>
      <c r="L29" s="173"/>
      <c r="M29" s="121">
        <f>K29-G29</f>
        <v>0</v>
      </c>
      <c r="N29" s="122">
        <v>0</v>
      </c>
    </row>
    <row r="30" spans="1:14" s="181" customFormat="1" ht="26.25">
      <c r="A30" s="223" t="s">
        <v>32</v>
      </c>
      <c r="B30" s="177"/>
      <c r="C30" s="177"/>
      <c r="D30" s="16"/>
      <c r="E30" s="54">
        <v>0.0012</v>
      </c>
      <c r="F30" s="45">
        <f>E6*E4</f>
        <v>207.66</v>
      </c>
      <c r="G30" s="206">
        <f>F30*E30</f>
        <v>0.24919199999999997</v>
      </c>
      <c r="H30" s="173"/>
      <c r="I30" s="54">
        <v>0.0012</v>
      </c>
      <c r="J30" s="205">
        <f>E6*E4</f>
        <v>207.66</v>
      </c>
      <c r="K30" s="206">
        <f>J30*I30</f>
        <v>0.24919199999999997</v>
      </c>
      <c r="L30" s="173"/>
      <c r="M30" s="121">
        <f>K30-G30</f>
        <v>0</v>
      </c>
      <c r="N30" s="122">
        <v>0</v>
      </c>
    </row>
    <row r="31" spans="1:14" s="181" customFormat="1" ht="14.25">
      <c r="A31" s="177" t="s">
        <v>33</v>
      </c>
      <c r="B31" s="177"/>
      <c r="C31" s="177"/>
      <c r="D31" s="16"/>
      <c r="E31" s="54">
        <v>0.25</v>
      </c>
      <c r="F31" s="45">
        <v>1</v>
      </c>
      <c r="G31" s="206">
        <v>0.25</v>
      </c>
      <c r="H31" s="173"/>
      <c r="I31" s="54">
        <v>0.25</v>
      </c>
      <c r="J31" s="205">
        <v>1</v>
      </c>
      <c r="K31" s="206">
        <v>0.25</v>
      </c>
      <c r="L31" s="173"/>
      <c r="M31" s="121">
        <v>0</v>
      </c>
      <c r="N31" s="122">
        <v>0</v>
      </c>
    </row>
    <row r="32" spans="1:14" s="181" customFormat="1" ht="14.25">
      <c r="A32" s="177" t="s">
        <v>34</v>
      </c>
      <c r="B32" s="177"/>
      <c r="C32" s="177"/>
      <c r="D32" s="16"/>
      <c r="E32" s="54">
        <v>0.007</v>
      </c>
      <c r="F32" s="45">
        <f>E6</f>
        <v>200</v>
      </c>
      <c r="G32" s="206">
        <f>F32*E32</f>
        <v>1.4000000000000001</v>
      </c>
      <c r="H32" s="173"/>
      <c r="I32" s="54">
        <v>0.007</v>
      </c>
      <c r="J32" s="205">
        <v>200</v>
      </c>
      <c r="K32" s="206">
        <f>J32*I32</f>
        <v>1.4000000000000001</v>
      </c>
      <c r="L32" s="173"/>
      <c r="M32" s="121">
        <f>K32-G32</f>
        <v>0</v>
      </c>
      <c r="N32" s="122">
        <v>0</v>
      </c>
    </row>
    <row r="33" spans="1:14" s="181" customFormat="1" ht="14.25">
      <c r="A33" s="222" t="s">
        <v>35</v>
      </c>
      <c r="B33" s="177"/>
      <c r="C33" s="177"/>
      <c r="D33" s="16"/>
      <c r="E33" s="54">
        <v>0.067</v>
      </c>
      <c r="F33" s="45">
        <f>E6*0.64</f>
        <v>128</v>
      </c>
      <c r="G33" s="206">
        <f>F33*E33</f>
        <v>8.576</v>
      </c>
      <c r="H33" s="173"/>
      <c r="I33" s="54">
        <v>0.067</v>
      </c>
      <c r="J33" s="45">
        <f>E6*0.64</f>
        <v>128</v>
      </c>
      <c r="K33" s="206">
        <f>J33*I33</f>
        <v>8.576</v>
      </c>
      <c r="L33" s="173"/>
      <c r="M33" s="121">
        <f>K33-G33</f>
        <v>0</v>
      </c>
      <c r="N33" s="122">
        <v>0</v>
      </c>
    </row>
    <row r="34" spans="1:14" s="181" customFormat="1" ht="14.25">
      <c r="A34" s="222" t="s">
        <v>36</v>
      </c>
      <c r="B34" s="177"/>
      <c r="C34" s="177"/>
      <c r="D34" s="16"/>
      <c r="E34" s="54">
        <v>0.104</v>
      </c>
      <c r="F34" s="45">
        <f>F32*0.18</f>
        <v>36</v>
      </c>
      <c r="G34" s="206">
        <v>0</v>
      </c>
      <c r="H34" s="173"/>
      <c r="I34" s="54">
        <v>0.104</v>
      </c>
      <c r="J34" s="45">
        <f>E6*0.18</f>
        <v>36</v>
      </c>
      <c r="K34" s="206">
        <v>0</v>
      </c>
      <c r="L34" s="173"/>
      <c r="M34" s="121">
        <f>K34-G34</f>
        <v>0</v>
      </c>
      <c r="N34" s="122">
        <v>0</v>
      </c>
    </row>
    <row r="35" spans="1:14" s="181" customFormat="1" ht="15" thickBot="1">
      <c r="A35" s="142" t="s">
        <v>37</v>
      </c>
      <c r="B35" s="177"/>
      <c r="C35" s="177"/>
      <c r="D35" s="16"/>
      <c r="E35" s="54">
        <v>0.124</v>
      </c>
      <c r="F35" s="45">
        <f>F32*0.18</f>
        <v>36</v>
      </c>
      <c r="G35" s="206">
        <v>0</v>
      </c>
      <c r="H35" s="173"/>
      <c r="I35" s="54">
        <v>0.124</v>
      </c>
      <c r="J35" s="45">
        <f>E6*0.18</f>
        <v>36</v>
      </c>
      <c r="K35" s="206">
        <v>0</v>
      </c>
      <c r="L35" s="173"/>
      <c r="M35" s="121">
        <v>0</v>
      </c>
      <c r="N35" s="122">
        <v>0</v>
      </c>
    </row>
    <row r="36" spans="1:14" ht="15" thickBot="1">
      <c r="A36" s="90"/>
      <c r="B36" s="91"/>
      <c r="C36" s="91"/>
      <c r="D36" s="3"/>
      <c r="E36" s="55"/>
      <c r="F36" s="56"/>
      <c r="G36" s="100"/>
      <c r="H36" s="57"/>
      <c r="I36" s="55"/>
      <c r="J36" s="58"/>
      <c r="K36" s="100"/>
      <c r="L36" s="57"/>
      <c r="M36" s="117"/>
      <c r="N36" s="156"/>
    </row>
    <row r="37" spans="1:14" s="181" customFormat="1" ht="14.25">
      <c r="A37" s="92" t="s">
        <v>38</v>
      </c>
      <c r="B37" s="177"/>
      <c r="C37" s="177"/>
      <c r="D37" s="16"/>
      <c r="E37" s="124"/>
      <c r="F37" s="125"/>
      <c r="G37" s="101">
        <f>G28+G29+G30+G31+G32+G33+G34+G35</f>
        <v>33.881723199999996</v>
      </c>
      <c r="H37" s="126"/>
      <c r="I37" s="127"/>
      <c r="J37" s="127"/>
      <c r="K37" s="101">
        <f>K28+K29+K30+K31+K32+K33+K34+K35</f>
        <v>35.6217232</v>
      </c>
      <c r="L37" s="59"/>
      <c r="M37" s="101">
        <f>M28+M29+M30+M31+M32+M33+M34+M35</f>
        <v>1.739999999999998</v>
      </c>
      <c r="N37" s="159">
        <f>M37/G37</f>
        <v>0.05135512115865459</v>
      </c>
    </row>
    <row r="38" spans="1:14" s="181" customFormat="1" ht="14.25">
      <c r="A38" s="93" t="s">
        <v>39</v>
      </c>
      <c r="B38" s="177"/>
      <c r="C38" s="177"/>
      <c r="D38" s="16"/>
      <c r="E38" s="124">
        <v>0.13</v>
      </c>
      <c r="F38" s="128"/>
      <c r="G38" s="102">
        <f>G37*0.13</f>
        <v>4.404624016</v>
      </c>
      <c r="H38" s="33"/>
      <c r="I38" s="124">
        <v>0.13</v>
      </c>
      <c r="J38" s="33"/>
      <c r="K38" s="102">
        <f>K37*0.13</f>
        <v>4.630824016</v>
      </c>
      <c r="L38" s="60"/>
      <c r="M38" s="102">
        <f>M37*0.13</f>
        <v>0.22619999999999973</v>
      </c>
      <c r="N38" s="196">
        <f>M38/G38</f>
        <v>0.05135512115865459</v>
      </c>
    </row>
    <row r="39" spans="1:14" s="181" customFormat="1" ht="14.25">
      <c r="A39" s="193" t="s">
        <v>40</v>
      </c>
      <c r="B39" s="177"/>
      <c r="C39" s="177"/>
      <c r="D39" s="16"/>
      <c r="E39" s="33"/>
      <c r="F39" s="128"/>
      <c r="G39" s="102">
        <f>G37+G38</f>
        <v>38.286347215999996</v>
      </c>
      <c r="H39" s="33"/>
      <c r="I39" s="33"/>
      <c r="J39" s="33"/>
      <c r="K39" s="102">
        <f>K37+K38</f>
        <v>40.252547215999996</v>
      </c>
      <c r="L39" s="60"/>
      <c r="M39" s="102">
        <f>M37+M38</f>
        <v>1.9661999999999977</v>
      </c>
      <c r="N39" s="196">
        <f>M39/G39</f>
        <v>0.05135512115865459</v>
      </c>
    </row>
    <row r="40" spans="1:14" s="181" customFormat="1" ht="15">
      <c r="A40" s="194" t="s">
        <v>59</v>
      </c>
      <c r="B40" s="194"/>
      <c r="C40" s="194"/>
      <c r="D40" s="16"/>
      <c r="E40" s="33"/>
      <c r="F40" s="128"/>
      <c r="G40" s="103">
        <f>G39*0.1*-1</f>
        <v>-3.8286347216</v>
      </c>
      <c r="H40" s="33"/>
      <c r="I40" s="33"/>
      <c r="J40" s="33"/>
      <c r="K40" s="103">
        <f>K39*0.1*-1</f>
        <v>-4.0252547216</v>
      </c>
      <c r="L40" s="60"/>
      <c r="M40" s="103">
        <f>M39*0.1*-1</f>
        <v>-0.1966199999999998</v>
      </c>
      <c r="N40" s="196">
        <f>M40/G40</f>
        <v>0.05135512115865459</v>
      </c>
    </row>
    <row r="41" spans="1:14" ht="15" thickBot="1">
      <c r="A41" s="229" t="s">
        <v>42</v>
      </c>
      <c r="B41" s="229"/>
      <c r="C41" s="229"/>
      <c r="D41" s="20"/>
      <c r="E41" s="129"/>
      <c r="F41" s="130"/>
      <c r="G41" s="104">
        <f>G39+G40</f>
        <v>34.4577124944</v>
      </c>
      <c r="H41" s="131"/>
      <c r="I41" s="131"/>
      <c r="J41" s="131"/>
      <c r="K41" s="108">
        <v>17.679399999999998</v>
      </c>
      <c r="L41" s="61"/>
      <c r="M41" s="104">
        <f>M39+M40</f>
        <v>1.769579999999998</v>
      </c>
      <c r="N41" s="161">
        <f>M41/G41</f>
        <v>0.051355121158654586</v>
      </c>
    </row>
    <row r="42" spans="1:14" ht="15" thickBot="1">
      <c r="A42" s="90"/>
      <c r="B42" s="91"/>
      <c r="C42" s="91"/>
      <c r="D42" s="3"/>
      <c r="E42" s="5"/>
      <c r="F42" s="6"/>
      <c r="G42" s="21"/>
      <c r="H42" s="4"/>
      <c r="I42" s="5"/>
      <c r="J42" s="4"/>
      <c r="K42" s="22"/>
      <c r="L42" s="6"/>
      <c r="M42" s="23"/>
      <c r="N42" s="157"/>
    </row>
  </sheetData>
  <sheetProtection/>
  <mergeCells count="11">
    <mergeCell ref="C2:K2"/>
    <mergeCell ref="E11:J11"/>
    <mergeCell ref="E13:G13"/>
    <mergeCell ref="I13:K13"/>
    <mergeCell ref="M13:N13"/>
    <mergeCell ref="Q18:R18"/>
    <mergeCell ref="Q20:R20"/>
    <mergeCell ref="Q21:R21"/>
    <mergeCell ref="M14:M15"/>
    <mergeCell ref="N14:N15"/>
    <mergeCell ref="A41:C41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6"/>
  <sheetViews>
    <sheetView zoomScalePageLayoutView="0" workbookViewId="0" topLeftCell="A1">
      <selection activeCell="A1" sqref="A1:N42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6" width="9.8515625" style="0" bestFit="1" customWidth="1"/>
    <col min="7" max="7" width="12.7109375" style="0" bestFit="1" customWidth="1"/>
    <col min="8" max="8" width="3.8515625" style="0" customWidth="1"/>
    <col min="9" max="10" width="9.8515625" style="0" bestFit="1" customWidth="1"/>
    <col min="11" max="11" width="12.7109375" style="0" bestFit="1" customWidth="1"/>
    <col min="12" max="12" width="3.8515625" style="0" customWidth="1"/>
    <col min="13" max="13" width="9.57421875" style="0" bestFit="1" customWidth="1"/>
    <col min="14" max="14" width="12.140625" style="0" bestFit="1" customWidth="1"/>
    <col min="16" max="16" width="12.00390625" style="0" bestFit="1" customWidth="1"/>
  </cols>
  <sheetData>
    <row r="1" spans="1:168" ht="14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</row>
    <row r="2" spans="1:14" ht="15">
      <c r="A2" s="9" t="s">
        <v>0</v>
      </c>
      <c r="C2" s="230" t="s">
        <v>58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</row>
    <row r="3" spans="1:168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182"/>
      <c r="N3" s="182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</row>
    <row r="4" spans="1:14" ht="15">
      <c r="A4" s="9" t="s">
        <v>1</v>
      </c>
      <c r="C4" s="10"/>
      <c r="D4" s="10"/>
      <c r="E4" s="62">
        <v>1.0383</v>
      </c>
      <c r="F4" s="10"/>
      <c r="G4" s="10"/>
      <c r="H4" s="10"/>
      <c r="I4" s="10"/>
      <c r="J4" s="10"/>
      <c r="K4" s="10"/>
      <c r="L4" s="183"/>
      <c r="M4" s="183"/>
      <c r="N4" s="183"/>
    </row>
    <row r="5" spans="1:168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</row>
    <row r="6" spans="1:5" ht="14.25">
      <c r="A6" s="9" t="s">
        <v>2</v>
      </c>
      <c r="C6" s="11" t="s">
        <v>3</v>
      </c>
      <c r="D6" s="12"/>
      <c r="E6" s="143">
        <f>730*E9*E10</f>
        <v>237250</v>
      </c>
    </row>
    <row r="7" spans="1:168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144">
        <v>500</v>
      </c>
      <c r="F9" s="12"/>
    </row>
    <row r="10" spans="1:5" ht="14.25">
      <c r="A10" s="25" t="s">
        <v>7</v>
      </c>
      <c r="B10" s="26"/>
      <c r="C10" s="27"/>
      <c r="D10" s="28"/>
      <c r="E10" s="145">
        <v>0.65</v>
      </c>
    </row>
    <row r="11" spans="1:168" ht="14.25">
      <c r="A11" s="68"/>
      <c r="B11" s="66"/>
      <c r="C11" s="69"/>
      <c r="D11" s="1"/>
      <c r="E11" s="231" t="s">
        <v>8</v>
      </c>
      <c r="F11" s="231"/>
      <c r="G11" s="231"/>
      <c r="H11" s="231"/>
      <c r="I11" s="231"/>
      <c r="J11" s="23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ht="14.25">
      <c r="A12" s="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</row>
    <row r="13" spans="1:168" s="181" customFormat="1" ht="14.25">
      <c r="A13" s="142"/>
      <c r="B13" s="141"/>
      <c r="C13" s="186"/>
      <c r="D13" s="186"/>
      <c r="E13" s="247" t="s">
        <v>9</v>
      </c>
      <c r="F13" s="248"/>
      <c r="G13" s="249"/>
      <c r="H13" s="141"/>
      <c r="I13" s="247" t="s">
        <v>10</v>
      </c>
      <c r="J13" s="248"/>
      <c r="K13" s="249"/>
      <c r="L13" s="141"/>
      <c r="M13" s="247" t="s">
        <v>11</v>
      </c>
      <c r="N13" s="249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</row>
    <row r="14" spans="1:168" s="181" customFormat="1" ht="14.25">
      <c r="A14" s="142"/>
      <c r="B14" s="141"/>
      <c r="C14" s="179"/>
      <c r="D14" s="187"/>
      <c r="E14" s="213" t="s">
        <v>12</v>
      </c>
      <c r="F14" s="213" t="s">
        <v>13</v>
      </c>
      <c r="G14" s="214" t="s">
        <v>14</v>
      </c>
      <c r="H14" s="141"/>
      <c r="I14" s="213" t="s">
        <v>12</v>
      </c>
      <c r="J14" s="215" t="s">
        <v>13</v>
      </c>
      <c r="K14" s="214" t="s">
        <v>14</v>
      </c>
      <c r="L14" s="141"/>
      <c r="M14" s="236" t="s">
        <v>15</v>
      </c>
      <c r="N14" s="238" t="s">
        <v>16</v>
      </c>
      <c r="O14" s="141"/>
      <c r="P14" s="141"/>
      <c r="Q14" s="141"/>
      <c r="R14" s="141"/>
      <c r="S14" s="244"/>
      <c r="T14" s="250"/>
      <c r="U14" s="216"/>
      <c r="V14" s="217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</row>
    <row r="15" spans="1:168" s="181" customFormat="1" ht="14.25">
      <c r="A15" s="142"/>
      <c r="B15" s="141"/>
      <c r="C15" s="180"/>
      <c r="D15" s="187"/>
      <c r="E15" s="218" t="s">
        <v>17</v>
      </c>
      <c r="F15" s="218"/>
      <c r="G15" s="219" t="s">
        <v>17</v>
      </c>
      <c r="H15" s="141"/>
      <c r="I15" s="218" t="s">
        <v>17</v>
      </c>
      <c r="J15" s="219"/>
      <c r="K15" s="219" t="s">
        <v>17</v>
      </c>
      <c r="L15" s="141"/>
      <c r="M15" s="237"/>
      <c r="N15" s="239"/>
      <c r="O15" s="141"/>
      <c r="P15" s="141"/>
      <c r="Q15" s="141"/>
      <c r="R15" s="141"/>
      <c r="S15" s="234"/>
      <c r="T15" s="235"/>
      <c r="U15" s="216"/>
      <c r="V15" s="217"/>
      <c r="W15" s="142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</row>
    <row r="16" spans="1:14" s="181" customFormat="1" ht="14.25">
      <c r="A16" s="78" t="s">
        <v>18</v>
      </c>
      <c r="B16" s="78"/>
      <c r="C16" s="78"/>
      <c r="D16" s="13"/>
      <c r="E16" s="200">
        <v>133.94</v>
      </c>
      <c r="F16" s="138">
        <v>1</v>
      </c>
      <c r="G16" s="203">
        <v>133.94</v>
      </c>
      <c r="H16" s="60"/>
      <c r="I16" s="200">
        <v>134.58</v>
      </c>
      <c r="J16" s="35">
        <v>1</v>
      </c>
      <c r="K16" s="220">
        <v>134.58</v>
      </c>
      <c r="L16" s="60"/>
      <c r="M16" s="121">
        <f>K16-G16</f>
        <v>0.6400000000000148</v>
      </c>
      <c r="N16" s="195">
        <f>M16/G16</f>
        <v>0.004778258921905441</v>
      </c>
    </row>
    <row r="17" spans="1:22" s="181" customFormat="1" ht="14.25">
      <c r="A17" s="78" t="s">
        <v>19</v>
      </c>
      <c r="B17" s="78"/>
      <c r="C17" s="78"/>
      <c r="D17" s="13"/>
      <c r="E17" s="190">
        <v>4.6203</v>
      </c>
      <c r="F17" s="36">
        <v>500</v>
      </c>
      <c r="G17" s="203">
        <f>E17*F17</f>
        <v>2310.15</v>
      </c>
      <c r="H17" s="60"/>
      <c r="I17" s="190">
        <v>4.6425</v>
      </c>
      <c r="J17" s="37">
        <v>500</v>
      </c>
      <c r="K17" s="203">
        <f>I17*J17</f>
        <v>2321.25</v>
      </c>
      <c r="L17" s="60"/>
      <c r="M17" s="121">
        <f>K17-G17</f>
        <v>11.099999999999909</v>
      </c>
      <c r="N17" s="195">
        <f>M17/G17</f>
        <v>0.004804882799818154</v>
      </c>
      <c r="S17" s="234"/>
      <c r="T17" s="235"/>
      <c r="U17" s="216"/>
      <c r="V17" s="217"/>
    </row>
    <row r="18" spans="1:14" s="181" customFormat="1" ht="14.25">
      <c r="A18" s="78" t="s">
        <v>20</v>
      </c>
      <c r="B18" s="78"/>
      <c r="C18" s="78"/>
      <c r="D18" s="13"/>
      <c r="E18" s="201">
        <v>0</v>
      </c>
      <c r="F18" s="138">
        <v>1</v>
      </c>
      <c r="G18" s="203">
        <v>0</v>
      </c>
      <c r="H18" s="60"/>
      <c r="I18" s="201">
        <v>0</v>
      </c>
      <c r="J18" s="35">
        <v>1</v>
      </c>
      <c r="K18" s="220">
        <v>0</v>
      </c>
      <c r="L18" s="60"/>
      <c r="M18" s="121">
        <f>K18-G18</f>
        <v>0</v>
      </c>
      <c r="N18" s="195" t="s">
        <v>8</v>
      </c>
    </row>
    <row r="19" spans="1:22" s="181" customFormat="1" ht="14.25">
      <c r="A19" s="80" t="s">
        <v>21</v>
      </c>
      <c r="B19" s="80"/>
      <c r="C19" s="80"/>
      <c r="D19" s="14"/>
      <c r="E19" s="202">
        <v>-0.008200000000000002</v>
      </c>
      <c r="F19" s="38">
        <v>500</v>
      </c>
      <c r="G19" s="203">
        <f>E19*F19</f>
        <v>-4.100000000000001</v>
      </c>
      <c r="H19" s="221"/>
      <c r="I19" s="202">
        <v>-0.0236</v>
      </c>
      <c r="J19" s="40">
        <v>500</v>
      </c>
      <c r="K19" s="203">
        <f>I19*J19</f>
        <v>-11.799999999999999</v>
      </c>
      <c r="L19" s="221"/>
      <c r="M19" s="121">
        <f>K19-G19</f>
        <v>-7.6999999999999975</v>
      </c>
      <c r="N19" s="195">
        <f>M19/G19</f>
        <v>1.8780487804878037</v>
      </c>
      <c r="S19" s="244"/>
      <c r="T19" s="250"/>
      <c r="U19" s="216"/>
      <c r="V19" s="217"/>
    </row>
    <row r="20" spans="1:168" ht="14.25">
      <c r="A20" s="81" t="s">
        <v>22</v>
      </c>
      <c r="B20" s="82"/>
      <c r="C20" s="82"/>
      <c r="D20" s="8"/>
      <c r="E20" s="32"/>
      <c r="F20" s="41"/>
      <c r="G20" s="151">
        <f>G16+G17+G18+G19</f>
        <v>2439.9900000000002</v>
      </c>
      <c r="H20" s="44"/>
      <c r="I20" s="32"/>
      <c r="J20" s="43"/>
      <c r="K20" s="151">
        <f>K16+K17+K18+K19</f>
        <v>2444.0299999999997</v>
      </c>
      <c r="L20" s="44"/>
      <c r="M20" s="151">
        <f>M16+M17+M18+M19</f>
        <v>4.039999999999926</v>
      </c>
      <c r="N20" s="152">
        <f>M20/G20</f>
        <v>0.0016557444907560792</v>
      </c>
      <c r="O20" s="141"/>
      <c r="P20" s="141"/>
      <c r="Q20" s="141"/>
      <c r="R20" s="141"/>
      <c r="S20" s="251"/>
      <c r="T20" s="252"/>
      <c r="U20" s="148"/>
      <c r="V20" s="149"/>
      <c r="W20" s="142"/>
      <c r="X20" s="141"/>
      <c r="Y20" s="141"/>
      <c r="Z20" s="139"/>
      <c r="AA20" s="139"/>
      <c r="AB20" s="13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</row>
    <row r="21" spans="1:14" s="181" customFormat="1" ht="14.25">
      <c r="A21" s="83" t="s">
        <v>23</v>
      </c>
      <c r="B21" s="177"/>
      <c r="C21" s="177"/>
      <c r="D21" s="16"/>
      <c r="E21" s="190">
        <v>0.08392</v>
      </c>
      <c r="F21" s="45">
        <f>E6*(E4-1)</f>
        <v>9086.675</v>
      </c>
      <c r="G21" s="203">
        <f>F21*E21</f>
        <v>762.5537659999999</v>
      </c>
      <c r="H21" s="173"/>
      <c r="I21" s="190">
        <v>0.08392</v>
      </c>
      <c r="J21" s="45">
        <f>E6*(E4-1)</f>
        <v>9086.675</v>
      </c>
      <c r="K21" s="203">
        <f>J21*I21</f>
        <v>762.5537659999999</v>
      </c>
      <c r="L21" s="173"/>
      <c r="M21" s="121">
        <v>0</v>
      </c>
      <c r="N21" s="195" t="s">
        <v>8</v>
      </c>
    </row>
    <row r="22" spans="1:14" s="181" customFormat="1" ht="26.25">
      <c r="A22" s="83" t="s">
        <v>24</v>
      </c>
      <c r="B22" s="177"/>
      <c r="C22" s="177"/>
      <c r="D22" s="16"/>
      <c r="E22" s="189">
        <f>0.1188+0.002-0.2208</f>
        <v>-0.09999999999999999</v>
      </c>
      <c r="F22" s="45">
        <v>500</v>
      </c>
      <c r="G22" s="203">
        <f>F22*E22</f>
        <v>-49.99999999999999</v>
      </c>
      <c r="H22" s="173"/>
      <c r="I22" s="189">
        <v>0.0559</v>
      </c>
      <c r="J22" s="45">
        <v>500</v>
      </c>
      <c r="K22" s="203">
        <f>J22*I22</f>
        <v>27.95</v>
      </c>
      <c r="L22" s="173"/>
      <c r="M22" s="121">
        <f>K22-G22</f>
        <v>77.94999999999999</v>
      </c>
      <c r="N22" s="195">
        <f>M22/G22</f>
        <v>-1.559</v>
      </c>
    </row>
    <row r="23" spans="1:14" s="181" customFormat="1" ht="14.25">
      <c r="A23" s="222" t="s">
        <v>25</v>
      </c>
      <c r="B23" s="177"/>
      <c r="C23" s="177"/>
      <c r="D23" s="16"/>
      <c r="E23" s="190"/>
      <c r="F23" s="45"/>
      <c r="G23" s="203">
        <v>0</v>
      </c>
      <c r="H23" s="173"/>
      <c r="I23" s="190"/>
      <c r="J23" s="45">
        <v>0</v>
      </c>
      <c r="K23" s="203">
        <v>0</v>
      </c>
      <c r="L23" s="173"/>
      <c r="M23" s="121">
        <v>0</v>
      </c>
      <c r="N23" s="195" t="s">
        <v>8</v>
      </c>
    </row>
    <row r="24" spans="1:14" s="181" customFormat="1" ht="14.25">
      <c r="A24" s="222" t="s">
        <v>26</v>
      </c>
      <c r="B24" s="177"/>
      <c r="C24" s="177"/>
      <c r="D24" s="16"/>
      <c r="E24" s="190"/>
      <c r="F24" s="45">
        <v>1</v>
      </c>
      <c r="G24" s="203">
        <v>0</v>
      </c>
      <c r="H24" s="173"/>
      <c r="I24" s="190"/>
      <c r="J24" s="45">
        <v>1</v>
      </c>
      <c r="K24" s="203">
        <v>0</v>
      </c>
      <c r="L24" s="173"/>
      <c r="M24" s="121">
        <v>0</v>
      </c>
      <c r="N24" s="195" t="s">
        <v>8</v>
      </c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G20+G21+G23+G24+G22</f>
        <v>3152.5437660000002</v>
      </c>
      <c r="H25" s="44"/>
      <c r="I25" s="47"/>
      <c r="J25" s="48"/>
      <c r="K25" s="98">
        <f>K20+K21+K23+K24+K22</f>
        <v>3234.5337659999996</v>
      </c>
      <c r="L25" s="44"/>
      <c r="M25" s="114">
        <f>M20+M21+M23+M24+M22</f>
        <v>81.98999999999991</v>
      </c>
      <c r="N25" s="115">
        <f aca="true" t="shared" si="0" ref="N25:N30">M25/G25</f>
        <v>0.026007569152332558</v>
      </c>
    </row>
    <row r="26" spans="1:14" s="181" customFormat="1" ht="14.25">
      <c r="A26" s="178" t="s">
        <v>28</v>
      </c>
      <c r="B26" s="178"/>
      <c r="C26" s="178"/>
      <c r="D26" s="18"/>
      <c r="E26" s="190">
        <v>2.9139</v>
      </c>
      <c r="F26" s="45">
        <v>500</v>
      </c>
      <c r="G26" s="203">
        <f>F26*E26</f>
        <v>1456.95</v>
      </c>
      <c r="H26" s="173"/>
      <c r="I26" s="190">
        <v>2.8691</v>
      </c>
      <c r="J26" s="205">
        <v>500</v>
      </c>
      <c r="K26" s="203">
        <f>J26*I26</f>
        <v>1434.55</v>
      </c>
      <c r="L26" s="173"/>
      <c r="M26" s="121">
        <f>K26-G26</f>
        <v>-22.40000000000009</v>
      </c>
      <c r="N26" s="195">
        <f t="shared" si="0"/>
        <v>-0.015374583891005244</v>
      </c>
    </row>
    <row r="27" spans="1:14" s="181" customFormat="1" ht="24" customHeight="1">
      <c r="A27" s="188" t="s">
        <v>29</v>
      </c>
      <c r="B27" s="188"/>
      <c r="C27" s="188"/>
      <c r="D27" s="18"/>
      <c r="E27" s="190">
        <v>2.03</v>
      </c>
      <c r="F27" s="45">
        <v>500</v>
      </c>
      <c r="G27" s="203">
        <f>F27*E27</f>
        <v>1014.9999999999999</v>
      </c>
      <c r="H27" s="173"/>
      <c r="I27" s="190">
        <v>1.9889</v>
      </c>
      <c r="J27" s="205">
        <v>500</v>
      </c>
      <c r="K27" s="203">
        <f>J27*I27</f>
        <v>994.4499999999999</v>
      </c>
      <c r="L27" s="173"/>
      <c r="M27" s="121">
        <f>K27-G27</f>
        <v>-20.549999999999955</v>
      </c>
      <c r="N27" s="195">
        <f t="shared" si="0"/>
        <v>-0.02024630541871917</v>
      </c>
    </row>
    <row r="28" spans="1:14" ht="26.25">
      <c r="A28" s="86" t="s">
        <v>30</v>
      </c>
      <c r="B28" s="88"/>
      <c r="C28" s="88"/>
      <c r="D28" s="7"/>
      <c r="E28" s="47"/>
      <c r="F28" s="47"/>
      <c r="G28" s="98">
        <f>G25+G26+G27</f>
        <v>5624.4937660000005</v>
      </c>
      <c r="H28" s="44"/>
      <c r="I28" s="51"/>
      <c r="J28" s="52"/>
      <c r="K28" s="98">
        <f>K25+K26+K27</f>
        <v>5663.533766</v>
      </c>
      <c r="L28" s="53"/>
      <c r="M28" s="114">
        <f>M25+M26+M27</f>
        <v>39.039999999999864</v>
      </c>
      <c r="N28" s="115">
        <f t="shared" si="0"/>
        <v>0.006941069120921817</v>
      </c>
    </row>
    <row r="29" spans="1:14" s="181" customFormat="1" ht="26.25">
      <c r="A29" s="223" t="s">
        <v>31</v>
      </c>
      <c r="B29" s="177"/>
      <c r="C29" s="177"/>
      <c r="D29" s="16"/>
      <c r="E29" s="54">
        <v>0.0044</v>
      </c>
      <c r="F29" s="45">
        <f>E6*E4</f>
        <v>246336.675</v>
      </c>
      <c r="G29" s="206">
        <f>E29*F29</f>
        <v>1083.88137</v>
      </c>
      <c r="H29" s="173"/>
      <c r="I29" s="54">
        <v>0.0044</v>
      </c>
      <c r="J29" s="205">
        <f>E6*E4</f>
        <v>246336.675</v>
      </c>
      <c r="K29" s="206">
        <f>I29*J29</f>
        <v>1083.88137</v>
      </c>
      <c r="L29" s="173"/>
      <c r="M29" s="121">
        <f>K29-G29</f>
        <v>0</v>
      </c>
      <c r="N29" s="195">
        <f t="shared" si="0"/>
        <v>0</v>
      </c>
    </row>
    <row r="30" spans="1:14" s="181" customFormat="1" ht="26.25">
      <c r="A30" s="223" t="s">
        <v>32</v>
      </c>
      <c r="B30" s="177"/>
      <c r="C30" s="177"/>
      <c r="D30" s="16"/>
      <c r="E30" s="54">
        <v>0.0012</v>
      </c>
      <c r="F30" s="45">
        <f>E6*E4</f>
        <v>246336.675</v>
      </c>
      <c r="G30" s="206">
        <f>E30*F30</f>
        <v>295.60400999999996</v>
      </c>
      <c r="H30" s="173"/>
      <c r="I30" s="54">
        <v>0.0012</v>
      </c>
      <c r="J30" s="205">
        <f>E6*E4</f>
        <v>246336.675</v>
      </c>
      <c r="K30" s="206">
        <f>I30*J30</f>
        <v>295.60400999999996</v>
      </c>
      <c r="L30" s="173"/>
      <c r="M30" s="121">
        <f>K30-G30</f>
        <v>0</v>
      </c>
      <c r="N30" s="195">
        <f t="shared" si="0"/>
        <v>0</v>
      </c>
    </row>
    <row r="31" spans="1:14" s="181" customFormat="1" ht="14.25">
      <c r="A31" s="177" t="s">
        <v>33</v>
      </c>
      <c r="B31" s="177"/>
      <c r="C31" s="177"/>
      <c r="D31" s="16"/>
      <c r="E31" s="54">
        <v>0.25</v>
      </c>
      <c r="F31" s="45">
        <v>1</v>
      </c>
      <c r="G31" s="206">
        <v>0.25</v>
      </c>
      <c r="H31" s="173"/>
      <c r="I31" s="54">
        <v>0.25</v>
      </c>
      <c r="J31" s="205">
        <v>1</v>
      </c>
      <c r="K31" s="206">
        <v>0.25</v>
      </c>
      <c r="L31" s="173"/>
      <c r="M31" s="121">
        <f>K31-G31</f>
        <v>0</v>
      </c>
      <c r="N31" s="195">
        <f>M31/G31</f>
        <v>0</v>
      </c>
    </row>
    <row r="32" spans="1:14" s="181" customFormat="1" ht="14.25">
      <c r="A32" s="177" t="s">
        <v>34</v>
      </c>
      <c r="B32" s="177"/>
      <c r="C32" s="177"/>
      <c r="D32" s="16"/>
      <c r="E32" s="54">
        <v>0.007</v>
      </c>
      <c r="F32" s="45">
        <f>E6</f>
        <v>237250</v>
      </c>
      <c r="G32" s="206">
        <f>E32*F32</f>
        <v>1660.75</v>
      </c>
      <c r="H32" s="173"/>
      <c r="I32" s="54">
        <v>0.007</v>
      </c>
      <c r="J32" s="205">
        <f>E6</f>
        <v>237250</v>
      </c>
      <c r="K32" s="206">
        <f>I32*J32</f>
        <v>1660.75</v>
      </c>
      <c r="L32" s="173"/>
      <c r="M32" s="121">
        <f>K32-G32</f>
        <v>0</v>
      </c>
      <c r="N32" s="195">
        <f>M32/G32</f>
        <v>0</v>
      </c>
    </row>
    <row r="33" spans="1:14" s="181" customFormat="1" ht="14.25">
      <c r="A33" s="222" t="s">
        <v>35</v>
      </c>
      <c r="B33" s="177"/>
      <c r="C33" s="177"/>
      <c r="D33" s="16"/>
      <c r="E33" s="54">
        <v>0.067</v>
      </c>
      <c r="F33" s="45">
        <v>151840</v>
      </c>
      <c r="G33" s="206">
        <f>E33*F33</f>
        <v>10173.28</v>
      </c>
      <c r="H33" s="173"/>
      <c r="I33" s="54">
        <v>0.067</v>
      </c>
      <c r="J33" s="45">
        <v>151840</v>
      </c>
      <c r="K33" s="206">
        <f>I33*J33</f>
        <v>10173.28</v>
      </c>
      <c r="L33" s="173"/>
      <c r="M33" s="121">
        <f>K33-G33</f>
        <v>0</v>
      </c>
      <c r="N33" s="195">
        <f>M33/G33</f>
        <v>0</v>
      </c>
    </row>
    <row r="34" spans="1:14" s="181" customFormat="1" ht="14.25">
      <c r="A34" s="222" t="s">
        <v>36</v>
      </c>
      <c r="B34" s="177"/>
      <c r="C34" s="177"/>
      <c r="D34" s="16"/>
      <c r="E34" s="54">
        <v>0.104</v>
      </c>
      <c r="F34" s="45">
        <v>42705</v>
      </c>
      <c r="G34" s="206">
        <f>E34*F34</f>
        <v>4441.32</v>
      </c>
      <c r="H34" s="173"/>
      <c r="I34" s="54">
        <v>0.104</v>
      </c>
      <c r="J34" s="45">
        <v>42705</v>
      </c>
      <c r="K34" s="206">
        <f>I34*J34</f>
        <v>4441.32</v>
      </c>
      <c r="L34" s="173"/>
      <c r="M34" s="121">
        <v>0</v>
      </c>
      <c r="N34" s="195" t="s">
        <v>45</v>
      </c>
    </row>
    <row r="35" spans="1:14" s="181" customFormat="1" ht="15" thickBot="1">
      <c r="A35" s="142" t="s">
        <v>37</v>
      </c>
      <c r="B35" s="177"/>
      <c r="C35" s="177"/>
      <c r="D35" s="16"/>
      <c r="E35" s="54">
        <v>0.124</v>
      </c>
      <c r="F35" s="45">
        <v>42705</v>
      </c>
      <c r="G35" s="206">
        <f>E35*F35</f>
        <v>5295.42</v>
      </c>
      <c r="H35" s="173"/>
      <c r="I35" s="54">
        <v>0.124</v>
      </c>
      <c r="J35" s="45">
        <v>42705</v>
      </c>
      <c r="K35" s="206">
        <f>I35*J35</f>
        <v>5295.42</v>
      </c>
      <c r="L35" s="173"/>
      <c r="M35" s="121">
        <v>0</v>
      </c>
      <c r="N35" s="195" t="s">
        <v>45</v>
      </c>
    </row>
    <row r="36" spans="1:14" ht="15" thickBot="1">
      <c r="A36" s="90"/>
      <c r="B36" s="91"/>
      <c r="C36" s="91"/>
      <c r="D36" s="3"/>
      <c r="E36" s="55"/>
      <c r="F36" s="56"/>
      <c r="G36" s="100"/>
      <c r="H36" s="57"/>
      <c r="I36" s="55"/>
      <c r="J36" s="58"/>
      <c r="K36" s="100"/>
      <c r="L36" s="57"/>
      <c r="M36" s="117"/>
      <c r="N36" s="118"/>
    </row>
    <row r="37" spans="1:16" s="181" customFormat="1" ht="14.25">
      <c r="A37" s="92" t="s">
        <v>38</v>
      </c>
      <c r="B37" s="177"/>
      <c r="C37" s="177"/>
      <c r="D37" s="16"/>
      <c r="E37" s="124"/>
      <c r="F37" s="125"/>
      <c r="G37" s="101">
        <f>G28+G29+G30+G31+G32+G33+G34+G35</f>
        <v>28574.999146000002</v>
      </c>
      <c r="H37" s="126"/>
      <c r="I37" s="127"/>
      <c r="J37" s="119"/>
      <c r="K37" s="101">
        <f>K28+K29+K30+K31+K32+K33+K34+K35</f>
        <v>28614.039145999996</v>
      </c>
      <c r="L37" s="59"/>
      <c r="M37" s="101">
        <f>M28+M29+M30+M31+M32+M33+M34+M35</f>
        <v>39.039999999999864</v>
      </c>
      <c r="N37" s="195">
        <f>M37/G37</f>
        <v>0.0013662292621788154</v>
      </c>
      <c r="P37" s="224"/>
    </row>
    <row r="38" spans="1:14" s="181" customFormat="1" ht="14.25">
      <c r="A38" s="93" t="s">
        <v>39</v>
      </c>
      <c r="B38" s="177"/>
      <c r="C38" s="177"/>
      <c r="D38" s="16"/>
      <c r="E38" s="124">
        <v>0.13</v>
      </c>
      <c r="F38" s="128"/>
      <c r="G38" s="102">
        <f>G37*0.13</f>
        <v>3714.7498889800004</v>
      </c>
      <c r="H38" s="33"/>
      <c r="I38" s="124">
        <v>0.13</v>
      </c>
      <c r="J38" s="33"/>
      <c r="K38" s="102">
        <f>K37*0.13</f>
        <v>3719.8250889799997</v>
      </c>
      <c r="L38" s="60"/>
      <c r="M38" s="102">
        <f>M37*0.13</f>
        <v>5.075199999999983</v>
      </c>
      <c r="N38" s="195">
        <f>M38/G38</f>
        <v>0.0013662292621788156</v>
      </c>
    </row>
    <row r="39" spans="1:14" s="181" customFormat="1" ht="14.25">
      <c r="A39" s="193" t="s">
        <v>40</v>
      </c>
      <c r="B39" s="177"/>
      <c r="C39" s="177"/>
      <c r="D39" s="16"/>
      <c r="E39" s="33"/>
      <c r="F39" s="128"/>
      <c r="G39" s="102">
        <f>G37+G38</f>
        <v>32289.749034980003</v>
      </c>
      <c r="H39" s="33"/>
      <c r="I39" s="33"/>
      <c r="J39" s="33"/>
      <c r="K39" s="102">
        <f>K37+K38</f>
        <v>32333.864234979996</v>
      </c>
      <c r="L39" s="60"/>
      <c r="M39" s="102">
        <f>M37+M38</f>
        <v>44.115199999999845</v>
      </c>
      <c r="N39" s="195">
        <f>M39/G39</f>
        <v>0.0013662292621788154</v>
      </c>
    </row>
    <row r="40" spans="1:14" s="181" customFormat="1" ht="14.25">
      <c r="A40" s="194" t="s">
        <v>60</v>
      </c>
      <c r="B40" s="194"/>
      <c r="C40" s="194"/>
      <c r="D40" s="16"/>
      <c r="E40" s="33" t="s">
        <v>52</v>
      </c>
      <c r="F40" s="128"/>
      <c r="G40" s="103">
        <f>-1*G39*0.1</f>
        <v>-3228.9749034980005</v>
      </c>
      <c r="H40" s="33"/>
      <c r="I40" s="33"/>
      <c r="J40" s="33"/>
      <c r="K40" s="103">
        <f>-1*K39*0.1</f>
        <v>-3233.3864234979997</v>
      </c>
      <c r="L40" s="60"/>
      <c r="M40" s="103">
        <v>0</v>
      </c>
      <c r="N40" s="195">
        <v>0</v>
      </c>
    </row>
    <row r="41" spans="1:14" ht="15" thickBot="1">
      <c r="A41" s="229" t="s">
        <v>42</v>
      </c>
      <c r="B41" s="229"/>
      <c r="C41" s="229"/>
      <c r="D41" s="20"/>
      <c r="E41" s="129"/>
      <c r="F41" s="130"/>
      <c r="G41" s="104">
        <f>G39+G40</f>
        <v>29060.774131482</v>
      </c>
      <c r="H41" s="131"/>
      <c r="I41" s="131"/>
      <c r="J41" s="131"/>
      <c r="K41" s="104">
        <f>K39+K40</f>
        <v>29100.477811481996</v>
      </c>
      <c r="L41" s="61"/>
      <c r="M41" s="104">
        <f>M39+M40</f>
        <v>44.115199999999845</v>
      </c>
      <c r="N41" s="113">
        <f>M41/G41</f>
        <v>0.0015180325135320171</v>
      </c>
    </row>
    <row r="42" spans="1:14" ht="15" thickBot="1">
      <c r="A42" s="90"/>
      <c r="B42" s="91"/>
      <c r="C42" s="91"/>
      <c r="D42" s="3"/>
      <c r="E42" s="5"/>
      <c r="F42" s="6"/>
      <c r="G42" s="21"/>
      <c r="H42" s="4"/>
      <c r="I42" s="5"/>
      <c r="J42" s="4"/>
      <c r="K42" s="22"/>
      <c r="L42" s="6"/>
      <c r="M42" s="23"/>
      <c r="N42" s="19"/>
    </row>
    <row r="43" spans="1:11" ht="14.25">
      <c r="A43" s="66"/>
      <c r="B43" s="66"/>
      <c r="C43" s="66"/>
      <c r="K43" s="140"/>
    </row>
    <row r="44" spans="1:3" ht="14.25">
      <c r="A44" s="66"/>
      <c r="B44" s="66"/>
      <c r="C44" s="66"/>
    </row>
    <row r="45" spans="1:3" ht="14.25">
      <c r="A45" s="66"/>
      <c r="B45" s="66"/>
      <c r="C45" s="66"/>
    </row>
    <row r="46" spans="1:3" ht="14.25">
      <c r="A46" s="1" t="s">
        <v>43</v>
      </c>
      <c r="B46" s="66"/>
      <c r="C46" s="66"/>
    </row>
  </sheetData>
  <sheetProtection/>
  <mergeCells count="13">
    <mergeCell ref="S14:T14"/>
    <mergeCell ref="S15:T15"/>
    <mergeCell ref="S17:T17"/>
    <mergeCell ref="S19:T19"/>
    <mergeCell ref="S20:T20"/>
    <mergeCell ref="M14:M15"/>
    <mergeCell ref="N14:N15"/>
    <mergeCell ref="C2:K2"/>
    <mergeCell ref="E11:J11"/>
    <mergeCell ref="E13:G13"/>
    <mergeCell ref="I13:K13"/>
    <mergeCell ref="M13:N13"/>
    <mergeCell ref="A41:C41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6"/>
  <sheetViews>
    <sheetView zoomScalePageLayoutView="0" workbookViewId="0" topLeftCell="A1">
      <selection activeCell="A1" sqref="A1:N42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6" width="9.8515625" style="0" bestFit="1" customWidth="1"/>
    <col min="7" max="7" width="12.7109375" style="0" bestFit="1" customWidth="1"/>
    <col min="8" max="8" width="3.8515625" style="0" customWidth="1"/>
    <col min="9" max="10" width="9.8515625" style="0" bestFit="1" customWidth="1"/>
    <col min="11" max="11" width="12.7109375" style="0" bestFit="1" customWidth="1"/>
    <col min="12" max="12" width="3.8515625" style="0" customWidth="1"/>
    <col min="13" max="13" width="9.57421875" style="0" bestFit="1" customWidth="1"/>
    <col min="14" max="14" width="12.140625" style="0" bestFit="1" customWidth="1"/>
    <col min="16" max="16" width="12.00390625" style="0" bestFit="1" customWidth="1"/>
  </cols>
  <sheetData>
    <row r="1" spans="1:168" ht="14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141"/>
      <c r="M1" s="141"/>
      <c r="N1" s="141"/>
      <c r="O1" s="141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</row>
    <row r="2" spans="1:15" ht="15">
      <c r="A2" s="9" t="s">
        <v>0</v>
      </c>
      <c r="C2" s="230" t="s">
        <v>57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  <c r="O2" s="181"/>
    </row>
    <row r="3" spans="1:168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182"/>
      <c r="N3" s="182"/>
      <c r="O3" s="141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</row>
    <row r="4" spans="1:15" ht="15">
      <c r="A4" s="9" t="s">
        <v>1</v>
      </c>
      <c r="C4" s="10"/>
      <c r="D4" s="10"/>
      <c r="E4" s="198">
        <v>1.0383</v>
      </c>
      <c r="F4" s="10"/>
      <c r="G4" s="10"/>
      <c r="H4" s="10"/>
      <c r="I4" s="10"/>
      <c r="J4" s="10"/>
      <c r="K4" s="10"/>
      <c r="L4" s="183"/>
      <c r="M4" s="183"/>
      <c r="N4" s="183"/>
      <c r="O4" s="181"/>
    </row>
    <row r="5" spans="1:168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182"/>
      <c r="M5" s="182"/>
      <c r="N5" s="182"/>
      <c r="O5" s="141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</row>
    <row r="6" spans="1:15" ht="14.25">
      <c r="A6" s="9" t="s">
        <v>2</v>
      </c>
      <c r="C6" s="11" t="s">
        <v>3</v>
      </c>
      <c r="D6" s="12"/>
      <c r="E6" s="143">
        <f>730*E9*E10</f>
        <v>47450</v>
      </c>
      <c r="L6" s="181"/>
      <c r="M6" s="181"/>
      <c r="N6" s="181"/>
      <c r="O6" s="181"/>
    </row>
    <row r="7" spans="1:168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144">
        <v>100</v>
      </c>
      <c r="F9" s="12"/>
    </row>
    <row r="10" spans="1:5" ht="14.25">
      <c r="A10" s="25" t="s">
        <v>7</v>
      </c>
      <c r="B10" s="26"/>
      <c r="C10" s="27"/>
      <c r="D10" s="28"/>
      <c r="E10" s="145">
        <v>0.65</v>
      </c>
    </row>
    <row r="11" spans="1:168" ht="14.25">
      <c r="A11" s="68"/>
      <c r="B11" s="66"/>
      <c r="C11" s="69"/>
      <c r="D11" s="1"/>
      <c r="E11" s="212" t="s">
        <v>8</v>
      </c>
      <c r="F11" s="212"/>
      <c r="G11" s="212"/>
      <c r="H11" s="212"/>
      <c r="I11" s="212"/>
      <c r="J11" s="212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s="181" customFormat="1" ht="14.25">
      <c r="A12" s="142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</row>
    <row r="13" spans="1:168" s="181" customFormat="1" ht="14.25">
      <c r="A13" s="142"/>
      <c r="B13" s="141"/>
      <c r="C13" s="186"/>
      <c r="D13" s="186"/>
      <c r="E13" s="247" t="s">
        <v>9</v>
      </c>
      <c r="F13" s="248"/>
      <c r="G13" s="249"/>
      <c r="H13" s="141"/>
      <c r="I13" s="247" t="s">
        <v>10</v>
      </c>
      <c r="J13" s="248"/>
      <c r="K13" s="249"/>
      <c r="L13" s="141"/>
      <c r="M13" s="247" t="s">
        <v>11</v>
      </c>
      <c r="N13" s="249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</row>
    <row r="14" spans="1:168" s="181" customFormat="1" ht="14.25">
      <c r="A14" s="142"/>
      <c r="B14" s="141"/>
      <c r="C14" s="179"/>
      <c r="D14" s="187"/>
      <c r="E14" s="213" t="s">
        <v>12</v>
      </c>
      <c r="F14" s="213" t="s">
        <v>13</v>
      </c>
      <c r="G14" s="214" t="s">
        <v>14</v>
      </c>
      <c r="H14" s="141"/>
      <c r="I14" s="213" t="s">
        <v>12</v>
      </c>
      <c r="J14" s="215" t="s">
        <v>13</v>
      </c>
      <c r="K14" s="214" t="s">
        <v>14</v>
      </c>
      <c r="L14" s="141"/>
      <c r="M14" s="236" t="s">
        <v>15</v>
      </c>
      <c r="N14" s="238" t="s">
        <v>16</v>
      </c>
      <c r="O14" s="141"/>
      <c r="P14" s="141"/>
      <c r="Q14" s="141"/>
      <c r="R14" s="141"/>
      <c r="S14" s="234"/>
      <c r="T14" s="235"/>
      <c r="U14" s="216"/>
      <c r="V14" s="217"/>
      <c r="W14" s="142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</row>
    <row r="15" spans="1:168" s="181" customFormat="1" ht="14.25">
      <c r="A15" s="142"/>
      <c r="B15" s="141"/>
      <c r="C15" s="180"/>
      <c r="D15" s="187"/>
      <c r="E15" s="218" t="s">
        <v>17</v>
      </c>
      <c r="F15" s="218"/>
      <c r="G15" s="219" t="s">
        <v>17</v>
      </c>
      <c r="H15" s="141"/>
      <c r="I15" s="218" t="s">
        <v>17</v>
      </c>
      <c r="J15" s="219"/>
      <c r="K15" s="219" t="s">
        <v>17</v>
      </c>
      <c r="L15" s="141"/>
      <c r="M15" s="237"/>
      <c r="N15" s="239"/>
      <c r="O15" s="141"/>
      <c r="P15" s="141"/>
      <c r="Q15" s="141"/>
      <c r="R15" s="141"/>
      <c r="S15" s="244"/>
      <c r="T15" s="250"/>
      <c r="U15" s="216"/>
      <c r="V15" s="217"/>
      <c r="W15" s="142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</row>
    <row r="16" spans="1:14" s="181" customFormat="1" ht="14.25">
      <c r="A16" s="78" t="s">
        <v>18</v>
      </c>
      <c r="B16" s="78"/>
      <c r="C16" s="78"/>
      <c r="D16" s="13"/>
      <c r="E16" s="200">
        <v>133.94</v>
      </c>
      <c r="F16" s="138">
        <v>1</v>
      </c>
      <c r="G16" s="203">
        <v>133.94</v>
      </c>
      <c r="H16" s="60"/>
      <c r="I16" s="200">
        <v>134.58</v>
      </c>
      <c r="J16" s="35">
        <v>1</v>
      </c>
      <c r="K16" s="220">
        <v>134.58</v>
      </c>
      <c r="L16" s="60"/>
      <c r="M16" s="121">
        <f>K16-G16</f>
        <v>0.6400000000000148</v>
      </c>
      <c r="N16" s="195">
        <f>M16/G16</f>
        <v>0.004778258921905441</v>
      </c>
    </row>
    <row r="17" spans="1:22" s="181" customFormat="1" ht="14.25">
      <c r="A17" s="78" t="s">
        <v>19</v>
      </c>
      <c r="B17" s="78"/>
      <c r="C17" s="78"/>
      <c r="D17" s="13"/>
      <c r="E17" s="190">
        <v>4.6203</v>
      </c>
      <c r="F17" s="36">
        <v>100</v>
      </c>
      <c r="G17" s="203">
        <f>E17*F17</f>
        <v>462.03000000000003</v>
      </c>
      <c r="H17" s="60"/>
      <c r="I17" s="190">
        <v>4.6425</v>
      </c>
      <c r="J17" s="37">
        <v>100</v>
      </c>
      <c r="K17" s="203">
        <f>I17*J17</f>
        <v>464.25</v>
      </c>
      <c r="L17" s="60"/>
      <c r="M17" s="121">
        <f>K17-G17</f>
        <v>2.2199999999999704</v>
      </c>
      <c r="N17" s="195">
        <f>M17/G17</f>
        <v>0.004804882799818129</v>
      </c>
      <c r="S17" s="234"/>
      <c r="T17" s="235"/>
      <c r="U17" s="216"/>
      <c r="V17" s="217"/>
    </row>
    <row r="18" spans="1:14" s="181" customFormat="1" ht="14.25">
      <c r="A18" s="78" t="s">
        <v>20</v>
      </c>
      <c r="B18" s="78"/>
      <c r="C18" s="78"/>
      <c r="D18" s="13"/>
      <c r="E18" s="201">
        <v>0</v>
      </c>
      <c r="F18" s="138">
        <v>1</v>
      </c>
      <c r="G18" s="203">
        <v>0</v>
      </c>
      <c r="H18" s="60"/>
      <c r="I18" s="201">
        <v>0</v>
      </c>
      <c r="J18" s="35">
        <v>1</v>
      </c>
      <c r="K18" s="220">
        <v>0</v>
      </c>
      <c r="L18" s="60"/>
      <c r="M18" s="121">
        <f>K18-G18</f>
        <v>0</v>
      </c>
      <c r="N18" s="195" t="s">
        <v>8</v>
      </c>
    </row>
    <row r="19" spans="1:22" s="181" customFormat="1" ht="14.25">
      <c r="A19" s="80" t="s">
        <v>21</v>
      </c>
      <c r="B19" s="80"/>
      <c r="C19" s="80"/>
      <c r="D19" s="14"/>
      <c r="E19" s="202">
        <v>-0.008200000000000002</v>
      </c>
      <c r="F19" s="38">
        <v>100</v>
      </c>
      <c r="G19" s="203">
        <f>E19*F19</f>
        <v>-0.8200000000000003</v>
      </c>
      <c r="H19" s="221"/>
      <c r="I19" s="202">
        <v>-0.0236</v>
      </c>
      <c r="J19" s="40">
        <v>100</v>
      </c>
      <c r="K19" s="203">
        <f>I19*J19</f>
        <v>-2.36</v>
      </c>
      <c r="L19" s="221"/>
      <c r="M19" s="121">
        <f>K19-G19</f>
        <v>-1.5399999999999996</v>
      </c>
      <c r="N19" s="195">
        <f>M19/G19</f>
        <v>1.8780487804878037</v>
      </c>
      <c r="S19" s="244"/>
      <c r="T19" s="250"/>
      <c r="U19" s="216"/>
      <c r="V19" s="217"/>
    </row>
    <row r="20" spans="1:168" ht="14.25">
      <c r="A20" s="81" t="s">
        <v>22</v>
      </c>
      <c r="B20" s="82"/>
      <c r="C20" s="82"/>
      <c r="D20" s="8"/>
      <c r="E20" s="32"/>
      <c r="F20" s="166"/>
      <c r="G20" s="151">
        <f>G16+G17+G18+G19</f>
        <v>595.15</v>
      </c>
      <c r="H20" s="44"/>
      <c r="I20" s="32"/>
      <c r="J20" s="165"/>
      <c r="K20" s="151">
        <f>K16+K17+K18+K19</f>
        <v>596.47</v>
      </c>
      <c r="L20" s="44"/>
      <c r="M20" s="151">
        <f>M16+M17+M18+M19</f>
        <v>1.3199999999999856</v>
      </c>
      <c r="N20" s="152">
        <f>M20/G20</f>
        <v>0.0022179282533814765</v>
      </c>
      <c r="O20" s="141"/>
      <c r="P20" s="141"/>
      <c r="Q20" s="141"/>
      <c r="R20" s="141"/>
      <c r="S20" s="251"/>
      <c r="T20" s="252"/>
      <c r="U20" s="148"/>
      <c r="V20" s="149"/>
      <c r="W20" s="141"/>
      <c r="X20" s="141"/>
      <c r="Y20" s="141"/>
      <c r="Z20" s="139"/>
      <c r="AA20" s="139"/>
      <c r="AB20" s="13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</row>
    <row r="21" spans="1:22" s="181" customFormat="1" ht="14.25">
      <c r="A21" s="83" t="s">
        <v>23</v>
      </c>
      <c r="B21" s="177"/>
      <c r="C21" s="177"/>
      <c r="D21" s="16"/>
      <c r="E21" s="190">
        <v>0.08392</v>
      </c>
      <c r="F21" s="45">
        <f>E6*(E4-1)</f>
        <v>1817.335</v>
      </c>
      <c r="G21" s="203">
        <f>F21*E21</f>
        <v>152.51075319999998</v>
      </c>
      <c r="H21" s="173"/>
      <c r="I21" s="190">
        <v>0.08392</v>
      </c>
      <c r="J21" s="45">
        <f>E6*(E4-1)</f>
        <v>1817.335</v>
      </c>
      <c r="K21" s="203">
        <f>J21*I21</f>
        <v>152.51075319999998</v>
      </c>
      <c r="L21" s="173"/>
      <c r="M21" s="121">
        <v>0</v>
      </c>
      <c r="N21" s="195">
        <f>M21/G21</f>
        <v>0</v>
      </c>
      <c r="S21" s="244"/>
      <c r="T21" s="250"/>
      <c r="U21" s="216"/>
      <c r="V21" s="217"/>
    </row>
    <row r="22" spans="1:14" s="181" customFormat="1" ht="26.25">
      <c r="A22" s="83" t="s">
        <v>24</v>
      </c>
      <c r="B22" s="177"/>
      <c r="C22" s="177"/>
      <c r="D22" s="16"/>
      <c r="E22" s="189">
        <f>-0.0044+-3.1279+-0.0885</f>
        <v>-3.2207999999999997</v>
      </c>
      <c r="F22" s="45">
        <v>100</v>
      </c>
      <c r="G22" s="203">
        <f>F22*E22</f>
        <v>-322.08</v>
      </c>
      <c r="H22" s="173"/>
      <c r="I22" s="189">
        <v>-8.6716</v>
      </c>
      <c r="J22" s="45">
        <v>100</v>
      </c>
      <c r="K22" s="203">
        <f>J22*I22</f>
        <v>-867.16</v>
      </c>
      <c r="L22" s="173"/>
      <c r="M22" s="121">
        <f>K22-G22</f>
        <v>-545.0799999999999</v>
      </c>
      <c r="N22" s="195">
        <f>M22/G22</f>
        <v>1.6923745653253848</v>
      </c>
    </row>
    <row r="23" spans="1:14" s="181" customFormat="1" ht="14.25">
      <c r="A23" s="222" t="s">
        <v>25</v>
      </c>
      <c r="B23" s="177"/>
      <c r="C23" s="177"/>
      <c r="D23" s="16"/>
      <c r="E23" s="190"/>
      <c r="F23" s="45"/>
      <c r="G23" s="203">
        <v>0</v>
      </c>
      <c r="H23" s="173"/>
      <c r="I23" s="190"/>
      <c r="J23" s="45">
        <v>0</v>
      </c>
      <c r="K23" s="203">
        <v>0</v>
      </c>
      <c r="L23" s="173"/>
      <c r="M23" s="121">
        <v>0</v>
      </c>
      <c r="N23" s="195" t="s">
        <v>8</v>
      </c>
    </row>
    <row r="24" spans="1:14" s="181" customFormat="1" ht="14.25">
      <c r="A24" s="222" t="s">
        <v>26</v>
      </c>
      <c r="B24" s="177"/>
      <c r="C24" s="177"/>
      <c r="D24" s="16"/>
      <c r="E24" s="190"/>
      <c r="F24" s="45">
        <v>1</v>
      </c>
      <c r="G24" s="203">
        <v>0</v>
      </c>
      <c r="H24" s="173"/>
      <c r="I24" s="190"/>
      <c r="J24" s="45">
        <v>1</v>
      </c>
      <c r="K24" s="203">
        <v>0</v>
      </c>
      <c r="L24" s="173"/>
      <c r="M24" s="121">
        <v>0</v>
      </c>
      <c r="N24" s="195" t="s">
        <v>8</v>
      </c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G20+G21+G23+G24+G22</f>
        <v>425.58075319999995</v>
      </c>
      <c r="H25" s="44"/>
      <c r="I25" s="47"/>
      <c r="J25" s="48"/>
      <c r="K25" s="98">
        <f>K20+K21+K23+K24+K22</f>
        <v>-118.17924679999999</v>
      </c>
      <c r="L25" s="44"/>
      <c r="M25" s="114">
        <f>M20+M21+M23+M24+M22</f>
        <v>-543.76</v>
      </c>
      <c r="N25" s="115">
        <f aca="true" t="shared" si="0" ref="N25:N35">M25/G25</f>
        <v>-1.277689359566649</v>
      </c>
    </row>
    <row r="26" spans="1:14" s="181" customFormat="1" ht="14.25">
      <c r="A26" s="178" t="s">
        <v>28</v>
      </c>
      <c r="B26" s="178"/>
      <c r="C26" s="178"/>
      <c r="D26" s="18"/>
      <c r="E26" s="190">
        <v>2.9139</v>
      </c>
      <c r="F26" s="45">
        <v>100</v>
      </c>
      <c r="G26" s="203">
        <f>F26*E26</f>
        <v>291.39</v>
      </c>
      <c r="H26" s="173"/>
      <c r="I26" s="190">
        <v>2.8691</v>
      </c>
      <c r="J26" s="205">
        <v>100</v>
      </c>
      <c r="K26" s="203">
        <f>J26*I26</f>
        <v>286.91</v>
      </c>
      <c r="L26" s="173"/>
      <c r="M26" s="121">
        <f>K26-G26</f>
        <v>-4.479999999999961</v>
      </c>
      <c r="N26" s="195">
        <f t="shared" si="0"/>
        <v>-0.01537458389100505</v>
      </c>
    </row>
    <row r="27" spans="1:14" s="181" customFormat="1" ht="24" customHeight="1">
      <c r="A27" s="188" t="s">
        <v>29</v>
      </c>
      <c r="B27" s="188"/>
      <c r="C27" s="188"/>
      <c r="D27" s="18"/>
      <c r="E27" s="190">
        <v>2.03</v>
      </c>
      <c r="F27" s="45">
        <v>100</v>
      </c>
      <c r="G27" s="203">
        <f>F27*E27</f>
        <v>202.99999999999997</v>
      </c>
      <c r="H27" s="173"/>
      <c r="I27" s="190">
        <v>1.9889</v>
      </c>
      <c r="J27" s="205">
        <v>100</v>
      </c>
      <c r="K27" s="203">
        <f>J27*I27</f>
        <v>198.89</v>
      </c>
      <c r="L27" s="173"/>
      <c r="M27" s="121">
        <f>K27-G27</f>
        <v>-4.109999999999985</v>
      </c>
      <c r="N27" s="195">
        <f t="shared" si="0"/>
        <v>-0.020246305418719142</v>
      </c>
    </row>
    <row r="28" spans="1:14" ht="26.25">
      <c r="A28" s="86" t="s">
        <v>30</v>
      </c>
      <c r="B28" s="88"/>
      <c r="C28" s="88"/>
      <c r="D28" s="7"/>
      <c r="E28" s="47"/>
      <c r="F28" s="47"/>
      <c r="G28" s="98">
        <f>G25+G26+G27</f>
        <v>919.9707532</v>
      </c>
      <c r="H28" s="44"/>
      <c r="I28" s="51"/>
      <c r="J28" s="52"/>
      <c r="K28" s="98">
        <f>K25+K26+K27</f>
        <v>367.6207532</v>
      </c>
      <c r="L28" s="53"/>
      <c r="M28" s="114">
        <f>M25+M26+M27</f>
        <v>-552.35</v>
      </c>
      <c r="N28" s="115">
        <f t="shared" si="0"/>
        <v>-0.6003995214833967</v>
      </c>
    </row>
    <row r="29" spans="1:14" s="181" customFormat="1" ht="26.25">
      <c r="A29" s="223" t="s">
        <v>31</v>
      </c>
      <c r="B29" s="177"/>
      <c r="C29" s="177"/>
      <c r="D29" s="16"/>
      <c r="E29" s="54">
        <v>0.0044</v>
      </c>
      <c r="F29" s="45">
        <f>E6*E4</f>
        <v>49267.335</v>
      </c>
      <c r="G29" s="206">
        <f>E29*F29</f>
        <v>216.776274</v>
      </c>
      <c r="H29" s="173"/>
      <c r="I29" s="54">
        <v>0.0044</v>
      </c>
      <c r="J29" s="45">
        <f>E6*E4</f>
        <v>49267.335</v>
      </c>
      <c r="K29" s="206">
        <f>I29*J29</f>
        <v>216.776274</v>
      </c>
      <c r="L29" s="173"/>
      <c r="M29" s="121">
        <f>K29-G29</f>
        <v>0</v>
      </c>
      <c r="N29" s="195">
        <f>M29/G29</f>
        <v>0</v>
      </c>
    </row>
    <row r="30" spans="1:14" s="181" customFormat="1" ht="26.25">
      <c r="A30" s="223" t="s">
        <v>32</v>
      </c>
      <c r="B30" s="177"/>
      <c r="C30" s="177"/>
      <c r="D30" s="16"/>
      <c r="E30" s="54">
        <v>0.0012</v>
      </c>
      <c r="F30" s="45">
        <f>E6*E4</f>
        <v>49267.335</v>
      </c>
      <c r="G30" s="206">
        <f>E30*F30</f>
        <v>59.12080199999999</v>
      </c>
      <c r="H30" s="173"/>
      <c r="I30" s="54">
        <v>0.0012</v>
      </c>
      <c r="J30" s="45">
        <f>E6*E4</f>
        <v>49267.335</v>
      </c>
      <c r="K30" s="206">
        <f>I30*J30</f>
        <v>59.12080199999999</v>
      </c>
      <c r="L30" s="173"/>
      <c r="M30" s="121">
        <f>K30-G30</f>
        <v>0</v>
      </c>
      <c r="N30" s="195">
        <f t="shared" si="0"/>
        <v>0</v>
      </c>
    </row>
    <row r="31" spans="1:14" s="181" customFormat="1" ht="14.25">
      <c r="A31" s="177" t="s">
        <v>33</v>
      </c>
      <c r="B31" s="177"/>
      <c r="C31" s="177"/>
      <c r="D31" s="16"/>
      <c r="E31" s="54">
        <v>0.25</v>
      </c>
      <c r="F31" s="45">
        <v>1</v>
      </c>
      <c r="G31" s="206">
        <v>0.25</v>
      </c>
      <c r="H31" s="173"/>
      <c r="I31" s="54">
        <v>0.25</v>
      </c>
      <c r="J31" s="45">
        <v>1</v>
      </c>
      <c r="K31" s="206">
        <v>0.25</v>
      </c>
      <c r="L31" s="173"/>
      <c r="M31" s="121">
        <f>K31-G31</f>
        <v>0</v>
      </c>
      <c r="N31" s="195">
        <f t="shared" si="0"/>
        <v>0</v>
      </c>
    </row>
    <row r="32" spans="1:14" s="181" customFormat="1" ht="14.25">
      <c r="A32" s="177" t="s">
        <v>34</v>
      </c>
      <c r="B32" s="177"/>
      <c r="C32" s="177"/>
      <c r="D32" s="16"/>
      <c r="E32" s="54">
        <v>0.007</v>
      </c>
      <c r="F32" s="45">
        <f>E6</f>
        <v>47450</v>
      </c>
      <c r="G32" s="206">
        <f>E32*F32</f>
        <v>332.15000000000003</v>
      </c>
      <c r="H32" s="173"/>
      <c r="I32" s="54">
        <v>0.007</v>
      </c>
      <c r="J32" s="45">
        <f>E6</f>
        <v>47450</v>
      </c>
      <c r="K32" s="206">
        <f>I32*J32</f>
        <v>332.15000000000003</v>
      </c>
      <c r="L32" s="173"/>
      <c r="M32" s="121">
        <f>K32-G32</f>
        <v>0</v>
      </c>
      <c r="N32" s="195">
        <f t="shared" si="0"/>
        <v>0</v>
      </c>
    </row>
    <row r="33" spans="1:14" s="181" customFormat="1" ht="14.25">
      <c r="A33" s="222" t="s">
        <v>35</v>
      </c>
      <c r="B33" s="177"/>
      <c r="C33" s="177"/>
      <c r="D33" s="16"/>
      <c r="E33" s="54">
        <v>0.067</v>
      </c>
      <c r="F33" s="45">
        <v>30368</v>
      </c>
      <c r="G33" s="206">
        <f>E33*F33</f>
        <v>2034.6560000000002</v>
      </c>
      <c r="H33" s="173"/>
      <c r="I33" s="54">
        <v>0.067</v>
      </c>
      <c r="J33" s="45">
        <v>30368</v>
      </c>
      <c r="K33" s="206">
        <f>I33*J33</f>
        <v>2034.6560000000002</v>
      </c>
      <c r="L33" s="173"/>
      <c r="M33" s="121">
        <f>K33-G33</f>
        <v>0</v>
      </c>
      <c r="N33" s="195">
        <f t="shared" si="0"/>
        <v>0</v>
      </c>
    </row>
    <row r="34" spans="1:14" s="181" customFormat="1" ht="14.25">
      <c r="A34" s="222" t="s">
        <v>36</v>
      </c>
      <c r="B34" s="177"/>
      <c r="C34" s="177"/>
      <c r="D34" s="16"/>
      <c r="E34" s="54">
        <v>0.104</v>
      </c>
      <c r="F34" s="45">
        <v>8541</v>
      </c>
      <c r="G34" s="206">
        <f>E34*F34</f>
        <v>888.264</v>
      </c>
      <c r="H34" s="173"/>
      <c r="I34" s="54">
        <v>0.104</v>
      </c>
      <c r="J34" s="45">
        <v>8541</v>
      </c>
      <c r="K34" s="206">
        <f>I34*J34</f>
        <v>888.264</v>
      </c>
      <c r="L34" s="173"/>
      <c r="M34" s="121">
        <v>0</v>
      </c>
      <c r="N34" s="195">
        <f t="shared" si="0"/>
        <v>0</v>
      </c>
    </row>
    <row r="35" spans="1:14" s="181" customFormat="1" ht="15" thickBot="1">
      <c r="A35" s="142" t="s">
        <v>37</v>
      </c>
      <c r="B35" s="177"/>
      <c r="C35" s="177"/>
      <c r="D35" s="16"/>
      <c r="E35" s="54">
        <v>0.124</v>
      </c>
      <c r="F35" s="45">
        <v>8541</v>
      </c>
      <c r="G35" s="206">
        <f>E35*F35</f>
        <v>1059.084</v>
      </c>
      <c r="H35" s="173"/>
      <c r="I35" s="54">
        <v>0.124</v>
      </c>
      <c r="J35" s="45">
        <v>8541</v>
      </c>
      <c r="K35" s="206">
        <f>I35*J35</f>
        <v>1059.084</v>
      </c>
      <c r="L35" s="173"/>
      <c r="M35" s="121">
        <v>0</v>
      </c>
      <c r="N35" s="195">
        <f t="shared" si="0"/>
        <v>0</v>
      </c>
    </row>
    <row r="36" spans="1:14" ht="15" thickBot="1">
      <c r="A36" s="90"/>
      <c r="B36" s="91"/>
      <c r="C36" s="91"/>
      <c r="D36" s="3"/>
      <c r="E36" s="55"/>
      <c r="F36" s="56"/>
      <c r="G36" s="100"/>
      <c r="H36" s="57"/>
      <c r="I36" s="55"/>
      <c r="J36" s="58"/>
      <c r="K36" s="100"/>
      <c r="L36" s="57"/>
      <c r="M36" s="117"/>
      <c r="N36" s="118"/>
    </row>
    <row r="37" spans="1:16" s="181" customFormat="1" ht="14.25">
      <c r="A37" s="92" t="s">
        <v>38</v>
      </c>
      <c r="B37" s="177"/>
      <c r="C37" s="177"/>
      <c r="D37" s="16"/>
      <c r="E37" s="124"/>
      <c r="F37" s="125"/>
      <c r="G37" s="101">
        <f>G28+G29+G30+G31+G32+G33+G34+G35</f>
        <v>5510.2718292</v>
      </c>
      <c r="H37" s="126"/>
      <c r="I37" s="127"/>
      <c r="J37" s="127"/>
      <c r="K37" s="101">
        <f>K28+K29+K30+K31+K32+K33+K34+K35</f>
        <v>4957.9218292000005</v>
      </c>
      <c r="L37" s="59"/>
      <c r="M37" s="101">
        <f>M28+M29+M30+M31+M32+M33+M34+M35</f>
        <v>-552.35</v>
      </c>
      <c r="N37" s="195">
        <f>M37/G37</f>
        <v>-0.10024006385183942</v>
      </c>
      <c r="P37" s="224"/>
    </row>
    <row r="38" spans="1:14" s="181" customFormat="1" ht="14.25">
      <c r="A38" s="93" t="s">
        <v>39</v>
      </c>
      <c r="B38" s="177"/>
      <c r="C38" s="177"/>
      <c r="D38" s="16"/>
      <c r="E38" s="124">
        <v>0.13</v>
      </c>
      <c r="F38" s="128"/>
      <c r="G38" s="102">
        <f>G37*0.13</f>
        <v>716.335337796</v>
      </c>
      <c r="H38" s="33"/>
      <c r="I38" s="124">
        <v>0.13</v>
      </c>
      <c r="J38" s="33"/>
      <c r="K38" s="102">
        <f>K37*0.13</f>
        <v>644.529837796</v>
      </c>
      <c r="L38" s="60"/>
      <c r="M38" s="102">
        <f>M37*0.13</f>
        <v>-71.80550000000001</v>
      </c>
      <c r="N38" s="195">
        <f>M38/G38</f>
        <v>-0.10024006385183944</v>
      </c>
    </row>
    <row r="39" spans="1:14" s="181" customFormat="1" ht="14.25">
      <c r="A39" s="193" t="s">
        <v>40</v>
      </c>
      <c r="B39" s="177"/>
      <c r="C39" s="177"/>
      <c r="D39" s="16"/>
      <c r="E39" s="33"/>
      <c r="F39" s="128"/>
      <c r="G39" s="102">
        <f>G37+G38</f>
        <v>6226.607166996</v>
      </c>
      <c r="H39" s="33"/>
      <c r="I39" s="33"/>
      <c r="J39" s="33"/>
      <c r="K39" s="102">
        <f>K37+K38</f>
        <v>5602.451666996</v>
      </c>
      <c r="L39" s="60"/>
      <c r="M39" s="102">
        <f>M37+M38</f>
        <v>-624.1555000000001</v>
      </c>
      <c r="N39" s="195">
        <f>M39/G39</f>
        <v>-0.10024006385183944</v>
      </c>
    </row>
    <row r="40" spans="1:14" s="181" customFormat="1" ht="14.25">
      <c r="A40" s="194" t="s">
        <v>60</v>
      </c>
      <c r="B40" s="194"/>
      <c r="C40" s="194"/>
      <c r="D40" s="16"/>
      <c r="E40" s="33"/>
      <c r="F40" s="128"/>
      <c r="G40" s="103">
        <f>-1*G39*0.1</f>
        <v>-622.6607166996</v>
      </c>
      <c r="H40" s="33"/>
      <c r="I40" s="33"/>
      <c r="J40" s="33"/>
      <c r="K40" s="103">
        <f>-1*K39*0.1</f>
        <v>-560.2451666996001</v>
      </c>
      <c r="L40" s="60"/>
      <c r="M40" s="103">
        <f>K40-G40</f>
        <v>62.41554999999994</v>
      </c>
      <c r="N40" s="195">
        <v>0</v>
      </c>
    </row>
    <row r="41" spans="1:14" ht="15" thickBot="1">
      <c r="A41" s="229" t="s">
        <v>42</v>
      </c>
      <c r="B41" s="229"/>
      <c r="C41" s="229"/>
      <c r="D41" s="20"/>
      <c r="E41" s="129"/>
      <c r="F41" s="130"/>
      <c r="G41" s="104">
        <f>G39+G40</f>
        <v>5603.9464502964</v>
      </c>
      <c r="H41" s="131"/>
      <c r="I41" s="131"/>
      <c r="J41" s="131"/>
      <c r="K41" s="104">
        <f>K39+K40</f>
        <v>5042.2065002964</v>
      </c>
      <c r="L41" s="61"/>
      <c r="M41" s="104">
        <f>M39+M40</f>
        <v>-561.7399500000001</v>
      </c>
      <c r="N41" s="113">
        <f>M41/G41</f>
        <v>-0.10024006385183944</v>
      </c>
    </row>
    <row r="42" spans="1:14" ht="15" thickBot="1">
      <c r="A42" s="90"/>
      <c r="B42" s="91"/>
      <c r="C42" s="91"/>
      <c r="D42" s="3"/>
      <c r="E42" s="5"/>
      <c r="F42" s="6"/>
      <c r="G42" s="21"/>
      <c r="H42" s="4"/>
      <c r="I42" s="5"/>
      <c r="J42" s="4"/>
      <c r="K42" s="22"/>
      <c r="L42" s="6"/>
      <c r="M42" s="23"/>
      <c r="N42" s="19"/>
    </row>
    <row r="43" spans="1:11" ht="14.25">
      <c r="A43" s="66"/>
      <c r="B43" s="66"/>
      <c r="C43" s="66"/>
      <c r="K43" s="140"/>
    </row>
    <row r="44" spans="1:3" ht="14.25">
      <c r="A44" s="66"/>
      <c r="B44" s="66"/>
      <c r="C44" s="66"/>
    </row>
    <row r="45" spans="1:3" ht="14.25">
      <c r="A45" s="66"/>
      <c r="B45" s="66"/>
      <c r="C45" s="66"/>
    </row>
    <row r="46" spans="1:3" ht="14.25">
      <c r="A46" s="1" t="s">
        <v>43</v>
      </c>
      <c r="B46" s="66"/>
      <c r="C46" s="66"/>
    </row>
  </sheetData>
  <sheetProtection/>
  <mergeCells count="13">
    <mergeCell ref="C2:K2"/>
    <mergeCell ref="E13:G13"/>
    <mergeCell ref="I13:K13"/>
    <mergeCell ref="S21:T21"/>
    <mergeCell ref="S14:T14"/>
    <mergeCell ref="S15:T15"/>
    <mergeCell ref="S17:T17"/>
    <mergeCell ref="A41:C41"/>
    <mergeCell ref="S19:T19"/>
    <mergeCell ref="M13:N13"/>
    <mergeCell ref="S20:T20"/>
    <mergeCell ref="M14:M15"/>
    <mergeCell ref="N14:N15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46"/>
  <sheetViews>
    <sheetView zoomScalePageLayoutView="0" workbookViewId="0" topLeftCell="A1">
      <selection activeCell="A1" sqref="A1:N42"/>
    </sheetView>
  </sheetViews>
  <sheetFormatPr defaultColWidth="9.140625" defaultRowHeight="15"/>
  <cols>
    <col min="1" max="1" width="35.28125" style="0" bestFit="1" customWidth="1"/>
    <col min="2" max="2" width="1.7109375" style="0" customWidth="1"/>
    <col min="3" max="3" width="6.57421875" style="0" customWidth="1"/>
    <col min="4" max="4" width="1.7109375" style="0" customWidth="1"/>
    <col min="5" max="6" width="9.8515625" style="0" bestFit="1" customWidth="1"/>
    <col min="7" max="7" width="12.7109375" style="0" bestFit="1" customWidth="1"/>
    <col min="8" max="8" width="3.8515625" style="0" customWidth="1"/>
    <col min="9" max="10" width="9.8515625" style="0" bestFit="1" customWidth="1"/>
    <col min="11" max="11" width="12.7109375" style="0" bestFit="1" customWidth="1"/>
    <col min="12" max="12" width="3.8515625" style="0" customWidth="1"/>
    <col min="13" max="13" width="9.57421875" style="0" bestFit="1" customWidth="1"/>
    <col min="14" max="14" width="12.140625" style="0" bestFit="1" customWidth="1"/>
    <col min="16" max="16" width="12.00390625" style="0" bestFit="1" customWidth="1"/>
  </cols>
  <sheetData>
    <row r="1" spans="1:168" ht="14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141"/>
      <c r="M1" s="141"/>
      <c r="N1" s="141"/>
      <c r="O1" s="141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</row>
    <row r="2" spans="1:15" ht="15">
      <c r="A2" s="9" t="s">
        <v>0</v>
      </c>
      <c r="C2" s="230" t="s">
        <v>44</v>
      </c>
      <c r="D2" s="230"/>
      <c r="E2" s="230"/>
      <c r="F2" s="230"/>
      <c r="G2" s="230"/>
      <c r="H2" s="230"/>
      <c r="I2" s="230"/>
      <c r="J2" s="230"/>
      <c r="K2" s="230"/>
      <c r="L2" s="210"/>
      <c r="M2" s="210"/>
      <c r="N2" s="210"/>
      <c r="O2" s="181"/>
    </row>
    <row r="3" spans="1:168" ht="15">
      <c r="A3" s="65"/>
      <c r="B3" s="66"/>
      <c r="C3" s="133"/>
      <c r="D3" s="67"/>
      <c r="E3" s="67"/>
      <c r="F3" s="67"/>
      <c r="G3" s="67"/>
      <c r="H3" s="67"/>
      <c r="I3" s="67"/>
      <c r="J3" s="67"/>
      <c r="K3" s="67"/>
      <c r="L3" s="182"/>
      <c r="M3" s="182"/>
      <c r="N3" s="182"/>
      <c r="O3" s="141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</row>
    <row r="4" spans="1:15" ht="15">
      <c r="A4" s="9" t="s">
        <v>1</v>
      </c>
      <c r="C4" s="10"/>
      <c r="D4" s="10"/>
      <c r="E4" s="198">
        <v>1.0383</v>
      </c>
      <c r="F4" s="10"/>
      <c r="G4" s="10"/>
      <c r="H4" s="10"/>
      <c r="I4" s="10"/>
      <c r="J4" s="10"/>
      <c r="K4" s="10"/>
      <c r="L4" s="183"/>
      <c r="M4" s="183"/>
      <c r="N4" s="183"/>
      <c r="O4" s="181"/>
    </row>
    <row r="5" spans="1:168" ht="15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182"/>
      <c r="M5" s="182"/>
      <c r="N5" s="182"/>
      <c r="O5" s="141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</row>
    <row r="6" spans="1:5" ht="14.25">
      <c r="A6" s="9" t="s">
        <v>2</v>
      </c>
      <c r="C6" s="11" t="s">
        <v>3</v>
      </c>
      <c r="D6" s="12"/>
      <c r="E6" s="143">
        <f>730*E9*E10</f>
        <v>47450</v>
      </c>
    </row>
    <row r="7" spans="1:168" ht="14.25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</row>
    <row r="8" spans="1:6" ht="14.25">
      <c r="A8" s="24" t="s">
        <v>4</v>
      </c>
      <c r="F8" s="12"/>
    </row>
    <row r="9" spans="1:6" ht="14.25">
      <c r="A9" s="25" t="s">
        <v>5</v>
      </c>
      <c r="B9" s="26"/>
      <c r="C9" s="27" t="s">
        <v>6</v>
      </c>
      <c r="D9" s="28"/>
      <c r="E9" s="144">
        <v>100</v>
      </c>
      <c r="F9" s="12"/>
    </row>
    <row r="10" spans="1:5" ht="14.25">
      <c r="A10" s="25" t="s">
        <v>7</v>
      </c>
      <c r="B10" s="26"/>
      <c r="C10" s="27"/>
      <c r="D10" s="28"/>
      <c r="E10" s="145">
        <v>0.65</v>
      </c>
    </row>
    <row r="11" spans="1:168" ht="14.25">
      <c r="A11" s="68"/>
      <c r="B11" s="141"/>
      <c r="C11" s="184"/>
      <c r="D11" s="185"/>
      <c r="E11" s="231" t="s">
        <v>8</v>
      </c>
      <c r="F11" s="231"/>
      <c r="G11" s="231"/>
      <c r="H11" s="231"/>
      <c r="I11" s="231"/>
      <c r="J11" s="23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</row>
    <row r="12" spans="1:168" ht="14.25">
      <c r="A12" s="2"/>
      <c r="B12" s="141"/>
      <c r="C12" s="141"/>
      <c r="D12" s="141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</row>
    <row r="13" spans="1:168" ht="14.25">
      <c r="A13" s="2"/>
      <c r="B13" s="141"/>
      <c r="C13" s="186"/>
      <c r="D13" s="186"/>
      <c r="E13" s="240" t="s">
        <v>9</v>
      </c>
      <c r="F13" s="241"/>
      <c r="G13" s="242"/>
      <c r="H13" s="66"/>
      <c r="I13" s="240" t="s">
        <v>10</v>
      </c>
      <c r="J13" s="241"/>
      <c r="K13" s="242"/>
      <c r="L13" s="66"/>
      <c r="M13" s="240" t="s">
        <v>11</v>
      </c>
      <c r="N13" s="242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</row>
    <row r="14" spans="1:168" ht="14.25">
      <c r="A14" s="2"/>
      <c r="B14" s="141"/>
      <c r="C14" s="179"/>
      <c r="D14" s="187"/>
      <c r="E14" s="72" t="s">
        <v>12</v>
      </c>
      <c r="F14" s="72" t="s">
        <v>13</v>
      </c>
      <c r="G14" s="73" t="s">
        <v>14</v>
      </c>
      <c r="H14" s="66"/>
      <c r="I14" s="72" t="s">
        <v>12</v>
      </c>
      <c r="J14" s="74" t="s">
        <v>13</v>
      </c>
      <c r="K14" s="73" t="s">
        <v>14</v>
      </c>
      <c r="L14" s="66"/>
      <c r="M14" s="236" t="s">
        <v>15</v>
      </c>
      <c r="N14" s="238" t="s">
        <v>16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</row>
    <row r="15" spans="1:168" ht="14.25">
      <c r="A15" s="2"/>
      <c r="B15" s="141"/>
      <c r="C15" s="180"/>
      <c r="D15" s="187"/>
      <c r="E15" s="75" t="s">
        <v>17</v>
      </c>
      <c r="F15" s="75"/>
      <c r="G15" s="76" t="s">
        <v>17</v>
      </c>
      <c r="H15" s="66"/>
      <c r="I15" s="75" t="s">
        <v>17</v>
      </c>
      <c r="J15" s="76"/>
      <c r="K15" s="76" t="s">
        <v>17</v>
      </c>
      <c r="L15" s="66"/>
      <c r="M15" s="253"/>
      <c r="N15" s="254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</row>
    <row r="16" spans="1:14" ht="14.25">
      <c r="A16" s="77" t="s">
        <v>18</v>
      </c>
      <c r="B16" s="78"/>
      <c r="C16" s="78"/>
      <c r="D16" s="13"/>
      <c r="E16" s="200">
        <v>133.94</v>
      </c>
      <c r="F16" s="138">
        <v>1</v>
      </c>
      <c r="G16" s="203">
        <v>133.94</v>
      </c>
      <c r="H16" s="34"/>
      <c r="I16" s="200">
        <v>134.58</v>
      </c>
      <c r="J16" s="35">
        <v>1</v>
      </c>
      <c r="K16" s="135">
        <v>134.58</v>
      </c>
      <c r="L16" s="34"/>
      <c r="M16" s="109">
        <v>0.6400000000000148</v>
      </c>
      <c r="N16" s="110">
        <f>M16/G16</f>
        <v>0.004778258921905441</v>
      </c>
    </row>
    <row r="17" spans="1:14" ht="14.25">
      <c r="A17" s="77" t="s">
        <v>19</v>
      </c>
      <c r="B17" s="78"/>
      <c r="C17" s="78"/>
      <c r="D17" s="13"/>
      <c r="E17" s="190">
        <v>4.7495</v>
      </c>
      <c r="F17" s="36">
        <v>100</v>
      </c>
      <c r="G17" s="203">
        <f>E17*F17</f>
        <v>474.95000000000005</v>
      </c>
      <c r="H17" s="34"/>
      <c r="I17" s="190">
        <v>4.7723</v>
      </c>
      <c r="J17" s="37">
        <v>100</v>
      </c>
      <c r="K17" s="95">
        <f>I17*J17</f>
        <v>477.23</v>
      </c>
      <c r="L17" s="34"/>
      <c r="M17" s="109">
        <f>K17-G17</f>
        <v>2.2799999999999727</v>
      </c>
      <c r="N17" s="110">
        <f>M17/G17</f>
        <v>0.004800505316349031</v>
      </c>
    </row>
    <row r="18" spans="1:14" ht="14.25">
      <c r="A18" s="78" t="s">
        <v>20</v>
      </c>
      <c r="B18" s="78"/>
      <c r="C18" s="78"/>
      <c r="D18" s="13"/>
      <c r="E18" s="201">
        <v>0</v>
      </c>
      <c r="F18" s="138">
        <v>1</v>
      </c>
      <c r="G18" s="203">
        <v>0</v>
      </c>
      <c r="H18" s="34"/>
      <c r="I18" s="201">
        <v>0</v>
      </c>
      <c r="J18" s="35">
        <v>1</v>
      </c>
      <c r="K18" s="135">
        <v>0</v>
      </c>
      <c r="L18" s="34"/>
      <c r="M18" s="109">
        <v>0</v>
      </c>
      <c r="N18" s="110" t="s">
        <v>8</v>
      </c>
    </row>
    <row r="19" spans="1:14" ht="14.25">
      <c r="A19" s="79" t="s">
        <v>21</v>
      </c>
      <c r="B19" s="80"/>
      <c r="C19" s="80"/>
      <c r="D19" s="14"/>
      <c r="E19" s="202">
        <v>-0.008200000000000002</v>
      </c>
      <c r="F19" s="38">
        <v>100</v>
      </c>
      <c r="G19" s="204">
        <f>F19*E19</f>
        <v>-0.8200000000000003</v>
      </c>
      <c r="H19" s="39"/>
      <c r="I19" s="202">
        <v>0</v>
      </c>
      <c r="J19" s="40">
        <v>0</v>
      </c>
      <c r="K19" s="96">
        <v>0</v>
      </c>
      <c r="L19" s="39"/>
      <c r="M19" s="111">
        <f>K19-G19</f>
        <v>0.8200000000000003</v>
      </c>
      <c r="N19" s="110">
        <f>M19/G19</f>
        <v>-1</v>
      </c>
    </row>
    <row r="20" spans="1:168" ht="14.25">
      <c r="A20" s="81" t="s">
        <v>22</v>
      </c>
      <c r="B20" s="82"/>
      <c r="C20" s="82"/>
      <c r="D20" s="8"/>
      <c r="E20" s="32"/>
      <c r="F20" s="41"/>
      <c r="G20" s="97">
        <f>SUM(G16:G19)</f>
        <v>608.07</v>
      </c>
      <c r="H20" s="44"/>
      <c r="I20" s="32"/>
      <c r="J20" s="43"/>
      <c r="K20" s="97">
        <f>SUM(K16:K19)</f>
        <v>611.8100000000001</v>
      </c>
      <c r="L20" s="44"/>
      <c r="M20" s="112">
        <f>SUM(M16:M19)</f>
        <v>3.739999999999988</v>
      </c>
      <c r="N20" s="152">
        <v>0.004778258921905441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39"/>
      <c r="AA20" s="139"/>
      <c r="AB20" s="13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</row>
    <row r="21" spans="1:14" ht="14.25">
      <c r="A21" s="83" t="s">
        <v>23</v>
      </c>
      <c r="B21" s="84"/>
      <c r="C21" s="177"/>
      <c r="D21" s="16"/>
      <c r="E21" s="190">
        <v>0.08392</v>
      </c>
      <c r="F21" s="45">
        <f>E6*(E4-1)</f>
        <v>1817.335</v>
      </c>
      <c r="G21" s="95">
        <f>F21*E21</f>
        <v>152.51075319999998</v>
      </c>
      <c r="H21" s="42"/>
      <c r="I21" s="63">
        <v>0.08392</v>
      </c>
      <c r="J21" s="45">
        <f>E6*(E4-1)</f>
        <v>1817.335</v>
      </c>
      <c r="K21" s="95">
        <f>J21*I21</f>
        <v>152.51075319999998</v>
      </c>
      <c r="L21" s="46"/>
      <c r="M21" s="109">
        <v>0</v>
      </c>
      <c r="N21" s="110">
        <f>M21/G21</f>
        <v>0</v>
      </c>
    </row>
    <row r="22" spans="1:14" ht="15" customHeight="1">
      <c r="A22" s="83" t="s">
        <v>24</v>
      </c>
      <c r="B22" s="84"/>
      <c r="C22" s="177"/>
      <c r="D22" s="16"/>
      <c r="E22" s="189">
        <v>-3.3208</v>
      </c>
      <c r="F22" s="45">
        <f>E9</f>
        <v>100</v>
      </c>
      <c r="G22" s="95">
        <f>F22*E22</f>
        <v>-332.08000000000004</v>
      </c>
      <c r="H22" s="42"/>
      <c r="I22" s="137">
        <v>-0.3093</v>
      </c>
      <c r="J22" s="45">
        <v>100</v>
      </c>
      <c r="K22" s="95">
        <f>J22*I22</f>
        <v>-30.930000000000003</v>
      </c>
      <c r="L22" s="46"/>
      <c r="M22" s="109">
        <f>K22-G22</f>
        <v>301.15000000000003</v>
      </c>
      <c r="N22" s="110">
        <f>M22/G22</f>
        <v>-0.9068597928210069</v>
      </c>
    </row>
    <row r="23" spans="1:14" ht="14.25">
      <c r="A23" s="85" t="s">
        <v>25</v>
      </c>
      <c r="B23" s="84"/>
      <c r="C23" s="177"/>
      <c r="D23" s="16"/>
      <c r="E23" s="190"/>
      <c r="F23" s="45">
        <v>100</v>
      </c>
      <c r="G23" s="95">
        <v>0</v>
      </c>
      <c r="H23" s="42"/>
      <c r="I23" s="63"/>
      <c r="J23" s="45">
        <v>0</v>
      </c>
      <c r="K23" s="95">
        <v>0</v>
      </c>
      <c r="L23" s="46"/>
      <c r="M23" s="109">
        <v>0</v>
      </c>
      <c r="N23" s="110" t="s">
        <v>8</v>
      </c>
    </row>
    <row r="24" spans="1:14" ht="14.25">
      <c r="A24" s="85" t="s">
        <v>26</v>
      </c>
      <c r="B24" s="84"/>
      <c r="C24" s="177"/>
      <c r="D24" s="16"/>
      <c r="E24" s="190"/>
      <c r="F24" s="45">
        <v>1</v>
      </c>
      <c r="G24" s="95">
        <v>0</v>
      </c>
      <c r="H24" s="42"/>
      <c r="I24" s="63"/>
      <c r="J24" s="45">
        <v>1</v>
      </c>
      <c r="K24" s="95">
        <v>0</v>
      </c>
      <c r="L24" s="46"/>
      <c r="M24" s="109">
        <v>0</v>
      </c>
      <c r="N24" s="110" t="s">
        <v>8</v>
      </c>
    </row>
    <row r="25" spans="1:14" ht="26.25">
      <c r="A25" s="86" t="s">
        <v>27</v>
      </c>
      <c r="B25" s="87"/>
      <c r="C25" s="87"/>
      <c r="D25" s="17"/>
      <c r="E25" s="47"/>
      <c r="F25" s="47"/>
      <c r="G25" s="98">
        <f>SUM(G20:G24)</f>
        <v>428.50075319999996</v>
      </c>
      <c r="H25" s="44"/>
      <c r="I25" s="47"/>
      <c r="J25" s="48"/>
      <c r="K25" s="98">
        <f>SUM(K20:K24)</f>
        <v>733.3907532000001</v>
      </c>
      <c r="L25" s="44"/>
      <c r="M25" s="114">
        <f>SUM(M20:M24)</f>
        <v>304.89000000000004</v>
      </c>
      <c r="N25" s="115">
        <v>0.004778258921905441</v>
      </c>
    </row>
    <row r="26" spans="1:14" ht="14.25">
      <c r="A26" s="178" t="s">
        <v>28</v>
      </c>
      <c r="B26" s="178"/>
      <c r="C26" s="178"/>
      <c r="D26" s="18"/>
      <c r="E26" s="190">
        <v>2.9139</v>
      </c>
      <c r="F26" s="45">
        <v>100</v>
      </c>
      <c r="G26" s="203">
        <f>F26*E26</f>
        <v>291.39</v>
      </c>
      <c r="H26" s="42"/>
      <c r="I26" s="190">
        <v>2.8691</v>
      </c>
      <c r="J26" s="205">
        <v>100</v>
      </c>
      <c r="K26" s="203">
        <f>J26*I26</f>
        <v>286.91</v>
      </c>
      <c r="L26" s="46"/>
      <c r="M26" s="109">
        <f>K26-G26</f>
        <v>-4.479999999999961</v>
      </c>
      <c r="N26" s="110">
        <f>M26/G26</f>
        <v>-0.01537458389100505</v>
      </c>
    </row>
    <row r="27" spans="1:14" ht="24" customHeight="1">
      <c r="A27" s="188" t="s">
        <v>29</v>
      </c>
      <c r="B27" s="188"/>
      <c r="C27" s="188"/>
      <c r="D27" s="18"/>
      <c r="E27" s="190">
        <v>2.03</v>
      </c>
      <c r="F27" s="45">
        <v>100</v>
      </c>
      <c r="G27" s="203">
        <f>F27*E27</f>
        <v>202.99999999999997</v>
      </c>
      <c r="H27" s="42"/>
      <c r="I27" s="190">
        <v>1.9889</v>
      </c>
      <c r="J27" s="205">
        <v>100</v>
      </c>
      <c r="K27" s="203">
        <f>J27*I27</f>
        <v>198.89</v>
      </c>
      <c r="L27" s="46"/>
      <c r="M27" s="109">
        <f>K27-G27</f>
        <v>-4.109999999999985</v>
      </c>
      <c r="N27" s="110">
        <f>M27/G27</f>
        <v>-0.020246305418719142</v>
      </c>
    </row>
    <row r="28" spans="1:14" ht="26.25">
      <c r="A28" s="86" t="s">
        <v>30</v>
      </c>
      <c r="B28" s="88"/>
      <c r="C28" s="88"/>
      <c r="D28" s="7"/>
      <c r="E28" s="47"/>
      <c r="F28" s="47"/>
      <c r="G28" s="98">
        <f>SUM(G25:G27)</f>
        <v>922.8907532</v>
      </c>
      <c r="H28" s="44"/>
      <c r="I28" s="51"/>
      <c r="J28" s="52"/>
      <c r="K28" s="98">
        <f>SUM(K25:K27)</f>
        <v>1219.1907532</v>
      </c>
      <c r="L28" s="53"/>
      <c r="M28" s="114">
        <f>SUM(M25:M27)</f>
        <v>296.30000000000007</v>
      </c>
      <c r="N28" s="115">
        <v>0.004778258921905441</v>
      </c>
    </row>
    <row r="29" spans="1:14" ht="15" customHeight="1">
      <c r="A29" s="89" t="s">
        <v>31</v>
      </c>
      <c r="B29" s="84"/>
      <c r="C29" s="177"/>
      <c r="D29" s="16"/>
      <c r="E29" s="54">
        <v>0.0044</v>
      </c>
      <c r="F29" s="45">
        <f>E6*E4</f>
        <v>49267.335</v>
      </c>
      <c r="G29" s="206">
        <f>F29*E29</f>
        <v>216.776274</v>
      </c>
      <c r="H29" s="173"/>
      <c r="I29" s="54">
        <v>0.0044</v>
      </c>
      <c r="J29" s="205">
        <f>E6*E4</f>
        <v>49267.335</v>
      </c>
      <c r="K29" s="206">
        <f>J29*I29</f>
        <v>216.776274</v>
      </c>
      <c r="L29" s="46"/>
      <c r="M29" s="109">
        <v>0</v>
      </c>
      <c r="N29" s="110">
        <f aca="true" t="shared" si="0" ref="N29:N35">M29/G29</f>
        <v>0</v>
      </c>
    </row>
    <row r="30" spans="1:14" ht="15" customHeight="1">
      <c r="A30" s="89" t="s">
        <v>32</v>
      </c>
      <c r="B30" s="84"/>
      <c r="C30" s="177"/>
      <c r="D30" s="16"/>
      <c r="E30" s="54">
        <v>0.0012</v>
      </c>
      <c r="F30" s="45">
        <f>E6*E4</f>
        <v>49267.335</v>
      </c>
      <c r="G30" s="206">
        <f aca="true" t="shared" si="1" ref="G30:G35">F30*E30</f>
        <v>59.12080199999999</v>
      </c>
      <c r="H30" s="173"/>
      <c r="I30" s="54">
        <v>0.0012</v>
      </c>
      <c r="J30" s="205">
        <f>E6*E4</f>
        <v>49267.335</v>
      </c>
      <c r="K30" s="206">
        <f aca="true" t="shared" si="2" ref="K30:K35">J30*I30</f>
        <v>59.12080199999999</v>
      </c>
      <c r="L30" s="46"/>
      <c r="M30" s="109">
        <v>0</v>
      </c>
      <c r="N30" s="110">
        <f t="shared" si="0"/>
        <v>0</v>
      </c>
    </row>
    <row r="31" spans="1:14" ht="14.25">
      <c r="A31" s="84" t="s">
        <v>33</v>
      </c>
      <c r="B31" s="84"/>
      <c r="C31" s="177"/>
      <c r="D31" s="16"/>
      <c r="E31" s="54">
        <v>0.25</v>
      </c>
      <c r="F31" s="45">
        <v>1</v>
      </c>
      <c r="G31" s="206">
        <f t="shared" si="1"/>
        <v>0.25</v>
      </c>
      <c r="H31" s="173"/>
      <c r="I31" s="54">
        <v>0.25</v>
      </c>
      <c r="J31" s="205">
        <v>1</v>
      </c>
      <c r="K31" s="206">
        <f t="shared" si="2"/>
        <v>0.25</v>
      </c>
      <c r="L31" s="46"/>
      <c r="M31" s="109">
        <v>0</v>
      </c>
      <c r="N31" s="110">
        <f t="shared" si="0"/>
        <v>0</v>
      </c>
    </row>
    <row r="32" spans="1:14" ht="14.25">
      <c r="A32" s="84" t="s">
        <v>34</v>
      </c>
      <c r="B32" s="84"/>
      <c r="C32" s="177"/>
      <c r="D32" s="16"/>
      <c r="E32" s="54">
        <v>0.007</v>
      </c>
      <c r="F32" s="45">
        <f>E6</f>
        <v>47450</v>
      </c>
      <c r="G32" s="206">
        <f t="shared" si="1"/>
        <v>332.15000000000003</v>
      </c>
      <c r="H32" s="173"/>
      <c r="I32" s="54">
        <v>0.007</v>
      </c>
      <c r="J32" s="205">
        <f>E6</f>
        <v>47450</v>
      </c>
      <c r="K32" s="206">
        <f t="shared" si="2"/>
        <v>332.15000000000003</v>
      </c>
      <c r="L32" s="46"/>
      <c r="M32" s="109">
        <v>0</v>
      </c>
      <c r="N32" s="110">
        <f t="shared" si="0"/>
        <v>0</v>
      </c>
    </row>
    <row r="33" spans="1:14" ht="14.25">
      <c r="A33" s="85" t="s">
        <v>35</v>
      </c>
      <c r="B33" s="84"/>
      <c r="C33" s="177"/>
      <c r="D33" s="16"/>
      <c r="E33" s="54">
        <v>0.067</v>
      </c>
      <c r="F33" s="45">
        <v>30368</v>
      </c>
      <c r="G33" s="206">
        <f t="shared" si="1"/>
        <v>2034.6560000000002</v>
      </c>
      <c r="H33" s="173"/>
      <c r="I33" s="54">
        <v>0.067</v>
      </c>
      <c r="J33" s="45">
        <f>F33</f>
        <v>30368</v>
      </c>
      <c r="K33" s="206">
        <f t="shared" si="2"/>
        <v>2034.6560000000002</v>
      </c>
      <c r="L33" s="46"/>
      <c r="M33" s="109">
        <v>0</v>
      </c>
      <c r="N33" s="110">
        <f t="shared" si="0"/>
        <v>0</v>
      </c>
    </row>
    <row r="34" spans="1:14" ht="14.25">
      <c r="A34" s="85" t="s">
        <v>36</v>
      </c>
      <c r="B34" s="84"/>
      <c r="C34" s="177"/>
      <c r="D34" s="16"/>
      <c r="E34" s="54">
        <v>0.104</v>
      </c>
      <c r="F34" s="45">
        <v>8541</v>
      </c>
      <c r="G34" s="206">
        <f t="shared" si="1"/>
        <v>888.264</v>
      </c>
      <c r="H34" s="173"/>
      <c r="I34" s="54">
        <v>0.104</v>
      </c>
      <c r="J34" s="45">
        <f>F34</f>
        <v>8541</v>
      </c>
      <c r="K34" s="206">
        <f t="shared" si="2"/>
        <v>888.264</v>
      </c>
      <c r="L34" s="46"/>
      <c r="M34" s="109">
        <v>0</v>
      </c>
      <c r="N34" s="110">
        <f t="shared" si="0"/>
        <v>0</v>
      </c>
    </row>
    <row r="35" spans="1:14" ht="15" thickBot="1">
      <c r="A35" s="2" t="s">
        <v>37</v>
      </c>
      <c r="B35" s="84"/>
      <c r="C35" s="177"/>
      <c r="D35" s="16"/>
      <c r="E35" s="54">
        <v>0.124</v>
      </c>
      <c r="F35" s="45">
        <v>8541</v>
      </c>
      <c r="G35" s="206">
        <f t="shared" si="1"/>
        <v>1059.084</v>
      </c>
      <c r="H35" s="173"/>
      <c r="I35" s="54">
        <v>0.124</v>
      </c>
      <c r="J35" s="45">
        <f>F35</f>
        <v>8541</v>
      </c>
      <c r="K35" s="206">
        <f t="shared" si="2"/>
        <v>1059.084</v>
      </c>
      <c r="L35" s="46"/>
      <c r="M35" s="109">
        <v>0</v>
      </c>
      <c r="N35" s="110">
        <f t="shared" si="0"/>
        <v>0</v>
      </c>
    </row>
    <row r="36" spans="1:14" ht="15" thickBot="1">
      <c r="A36" s="90"/>
      <c r="B36" s="91"/>
      <c r="C36" s="91"/>
      <c r="D36" s="3"/>
      <c r="E36" s="55"/>
      <c r="F36" s="56"/>
      <c r="G36" s="100"/>
      <c r="H36" s="57"/>
      <c r="I36" s="55"/>
      <c r="J36" s="58"/>
      <c r="K36" s="170"/>
      <c r="L36" s="57"/>
      <c r="M36" s="117"/>
      <c r="N36" s="118"/>
    </row>
    <row r="37" spans="1:14" ht="14.25">
      <c r="A37" s="92" t="s">
        <v>38</v>
      </c>
      <c r="B37" s="84"/>
      <c r="C37" s="84"/>
      <c r="D37" s="15"/>
      <c r="E37" s="124"/>
      <c r="F37" s="125"/>
      <c r="G37" s="101">
        <f>SUM(G28:G36)</f>
        <v>5513.1918292</v>
      </c>
      <c r="H37" s="126"/>
      <c r="I37" s="127"/>
      <c r="J37" s="127"/>
      <c r="K37" s="155">
        <f>SUM(K28:K36)</f>
        <v>5809.4918292</v>
      </c>
      <c r="L37" s="59"/>
      <c r="M37" s="119">
        <f>K37-G37</f>
        <v>296.3000000000002</v>
      </c>
      <c r="N37" s="110">
        <f>M37/G37</f>
        <v>0.05374382194188865</v>
      </c>
    </row>
    <row r="38" spans="1:14" ht="14.25">
      <c r="A38" s="93" t="s">
        <v>39</v>
      </c>
      <c r="B38" s="84"/>
      <c r="C38" s="84"/>
      <c r="D38" s="15"/>
      <c r="E38" s="124">
        <v>0.13</v>
      </c>
      <c r="F38" s="128"/>
      <c r="G38" s="102">
        <f>G37*E38</f>
        <v>716.7149377960001</v>
      </c>
      <c r="H38" s="33"/>
      <c r="I38" s="124">
        <v>0.13</v>
      </c>
      <c r="J38" s="33"/>
      <c r="K38" s="121">
        <f>K37*I38</f>
        <v>755.2339377960001</v>
      </c>
      <c r="L38" s="60"/>
      <c r="M38" s="121">
        <f>K38-G38</f>
        <v>38.519000000000005</v>
      </c>
      <c r="N38" s="110">
        <f>M38/G38</f>
        <v>0.05374382194188862</v>
      </c>
    </row>
    <row r="39" spans="1:14" ht="14.25">
      <c r="A39" s="94" t="s">
        <v>40</v>
      </c>
      <c r="B39" s="84"/>
      <c r="C39" s="84"/>
      <c r="D39" s="15"/>
      <c r="E39" s="33"/>
      <c r="F39" s="128"/>
      <c r="G39" s="102">
        <f>SUM(G37:G38)</f>
        <v>6229.906766996</v>
      </c>
      <c r="H39" s="33"/>
      <c r="I39" s="33"/>
      <c r="J39" s="33"/>
      <c r="K39" s="121">
        <f>SUM(K37:K38)</f>
        <v>6564.725766996</v>
      </c>
      <c r="L39" s="60"/>
      <c r="M39" s="121">
        <f>K39-G39</f>
        <v>334.8189999999995</v>
      </c>
      <c r="N39" s="110">
        <f>M39/G39</f>
        <v>0.05374382194188854</v>
      </c>
    </row>
    <row r="40" spans="1:14" ht="15">
      <c r="A40" s="194" t="s">
        <v>41</v>
      </c>
      <c r="B40" s="194"/>
      <c r="C40" s="194"/>
      <c r="D40" s="15"/>
      <c r="E40" s="33"/>
      <c r="F40" s="128"/>
      <c r="G40" s="103">
        <f>-G39*0.1</f>
        <v>-622.9906766996</v>
      </c>
      <c r="H40" s="33"/>
      <c r="I40" s="33"/>
      <c r="J40" s="33"/>
      <c r="K40" s="123">
        <f>-K39*0.1</f>
        <v>-656.4725766996</v>
      </c>
      <c r="L40" s="60"/>
      <c r="M40" s="123">
        <f>K40-G40</f>
        <v>-33.481899999999996</v>
      </c>
      <c r="N40" s="110">
        <f>M40/G40</f>
        <v>0.053743821941888606</v>
      </c>
    </row>
    <row r="41" spans="1:14" ht="15" thickBot="1">
      <c r="A41" s="229" t="s">
        <v>42</v>
      </c>
      <c r="B41" s="229"/>
      <c r="C41" s="229"/>
      <c r="D41" s="20"/>
      <c r="E41" s="129"/>
      <c r="F41" s="130"/>
      <c r="G41" s="104">
        <f>SUM(G39:G40)</f>
        <v>5606.9160902964</v>
      </c>
      <c r="H41" s="131"/>
      <c r="I41" s="131"/>
      <c r="J41" s="131"/>
      <c r="K41" s="112">
        <f>SUM(K39:K40)</f>
        <v>5908.2531902964</v>
      </c>
      <c r="L41" s="61"/>
      <c r="M41" s="112">
        <f>SUM(M39:M40)</f>
        <v>301.3370999999995</v>
      </c>
      <c r="N41" s="113">
        <f>M41/G41</f>
        <v>0.05374382194188852</v>
      </c>
    </row>
    <row r="42" spans="1:14" ht="15" thickBot="1">
      <c r="A42" s="90"/>
      <c r="B42" s="91"/>
      <c r="C42" s="91"/>
      <c r="D42" s="3"/>
      <c r="E42" s="5"/>
      <c r="F42" s="6"/>
      <c r="G42" s="21"/>
      <c r="H42" s="4"/>
      <c r="I42" s="5"/>
      <c r="J42" s="4"/>
      <c r="K42" s="207"/>
      <c r="L42" s="6"/>
      <c r="M42" s="23"/>
      <c r="N42" s="19"/>
    </row>
    <row r="43" spans="1:11" ht="14.25">
      <c r="A43" s="66"/>
      <c r="B43" s="66"/>
      <c r="C43" s="66"/>
      <c r="K43" s="140"/>
    </row>
    <row r="44" spans="1:3" ht="14.25">
      <c r="A44" s="66"/>
      <c r="B44" s="66"/>
      <c r="C44" s="66"/>
    </row>
    <row r="45" spans="1:3" ht="14.25">
      <c r="A45" s="66"/>
      <c r="B45" s="66"/>
      <c r="C45" s="66"/>
    </row>
    <row r="46" spans="1:3" ht="14.25">
      <c r="A46" s="1" t="s">
        <v>43</v>
      </c>
      <c r="B46" s="66"/>
      <c r="C46" s="66"/>
    </row>
  </sheetData>
  <sheetProtection/>
  <mergeCells count="8">
    <mergeCell ref="A41:C41"/>
    <mergeCell ref="C2:K2"/>
    <mergeCell ref="E11:J11"/>
    <mergeCell ref="M14:M15"/>
    <mergeCell ref="N14:N15"/>
    <mergeCell ref="E13:G13"/>
    <mergeCell ref="I13:K13"/>
    <mergeCell ref="M13:N13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Green</dc:creator>
  <cp:keywords/>
  <dc:description/>
  <cp:lastModifiedBy>Natasha Gocool</cp:lastModifiedBy>
  <cp:lastPrinted>2014-02-19T20:02:26Z</cp:lastPrinted>
  <dcterms:created xsi:type="dcterms:W3CDTF">2014-02-14T19:43:48Z</dcterms:created>
  <dcterms:modified xsi:type="dcterms:W3CDTF">2014-02-20T14:17:58Z</dcterms:modified>
  <cp:category/>
  <cp:version/>
  <cp:contentType/>
  <cp:contentStatus/>
</cp:coreProperties>
</file>