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wmf" ContentType="image/x-wmf"/>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1130" yWindow="45" windowWidth="14085" windowHeight="12345" tabRatio="827" activeTab="2"/>
  </bookViews>
  <sheets>
    <sheet name="1. Info" sheetId="4" r:id="rId1"/>
    <sheet name="2. Table of Contents" sheetId="11" r:id="rId2"/>
    <sheet name="3. Re-Based Bill Det &amp; Rates" sheetId="5" r:id="rId3"/>
    <sheet name="4.  Re-Based Rev From Rates" sheetId="50" r:id="rId4"/>
    <sheet name="5. Z-Factor Tax Changes" sheetId="28" r:id="rId5"/>
    <sheet name="6. Calc Tax Chg RRider Var" sheetId="33" r:id="rId6"/>
    <sheet name="Sheet1" sheetId="51" state="hidden" r:id="rId7"/>
    <sheet name="G4.2 Incr Cap RRider Opt A FV" sheetId="36" state="hidden" r:id="rId8"/>
    <sheet name="Z1.0 OEB Control Sheet" sheetId="10" state="hidden" r:id="rId9"/>
  </sheets>
  <functionGroups/>
  <externalReferences>
    <externalReference r:id="rId10"/>
  </externalReferences>
  <definedNames>
    <definedName name="___INDEX_SHEET___ASAP_Utilities">#REF!</definedName>
    <definedName name="CustBillType" localSheetId="0">2008</definedName>
    <definedName name="d">#REF!</definedName>
    <definedName name="db">#REF!</definedName>
    <definedName name="DistVolType" localSheetId="0">2007</definedName>
    <definedName name="g">#REF!</definedName>
    <definedName name="LastSheet" hidden="1">"Z1.0 OEB Control Sheet"</definedName>
    <definedName name="LDC_LIST">[1]lists!$AM$1:$AM$80</definedName>
    <definedName name="PCI">#REF!</definedName>
    <definedName name="_xlnm.Print_Area" localSheetId="0">'1. Info'!$A$1:$H$43</definedName>
    <definedName name="_xlnm.Print_Area" localSheetId="2">'3. Re-Based Bill Det &amp; Rates'!$A$1:$P$47</definedName>
    <definedName name="_xlnm.Print_Area" localSheetId="3">'4.  Re-Based Rev From Rates'!$A$1:$P$47</definedName>
    <definedName name="_xlnm.Print_Area" localSheetId="4">'5. Z-Factor Tax Changes'!$A$1:$Q$54</definedName>
    <definedName name="RB">#REF!</definedName>
  </definedNames>
  <calcPr calcId="125725"/>
</workbook>
</file>

<file path=xl/calcChain.xml><?xml version="1.0" encoding="utf-8"?>
<calcChain xmlns="http://schemas.openxmlformats.org/spreadsheetml/2006/main">
  <c r="J26" i="5"/>
  <c r="F26" i="50" s="1"/>
  <c r="K26"/>
  <c r="J26"/>
  <c r="I26"/>
  <c r="G26"/>
  <c r="E26"/>
  <c r="K25"/>
  <c r="J25"/>
  <c r="I25"/>
  <c r="G25"/>
  <c r="F25"/>
  <c r="E25"/>
  <c r="K24"/>
  <c r="J24"/>
  <c r="I24"/>
  <c r="G24"/>
  <c r="F24"/>
  <c r="E24"/>
  <c r="K23"/>
  <c r="J23"/>
  <c r="I23"/>
  <c r="G23"/>
  <c r="F23"/>
  <c r="E23"/>
  <c r="K22"/>
  <c r="J22"/>
  <c r="I22"/>
  <c r="G22"/>
  <c r="F22"/>
  <c r="E22"/>
  <c r="C20" i="28"/>
  <c r="Q36" l="1"/>
  <c r="Q29"/>
  <c r="Q33" s="1"/>
  <c r="Q45" s="1"/>
  <c r="Q27"/>
  <c r="Q25"/>
  <c r="O47"/>
  <c r="O45"/>
  <c r="O33"/>
  <c r="O29"/>
  <c r="K26" i="5"/>
  <c r="K24"/>
  <c r="Q38" i="28"/>
  <c r="O49" l="1"/>
  <c r="Q40"/>
  <c r="Q42" s="1"/>
  <c r="Q47" s="1"/>
  <c r="Q49" s="1"/>
  <c r="N25" i="50"/>
  <c r="M28"/>
  <c r="O27"/>
  <c r="B10" i="51"/>
  <c r="B6"/>
  <c r="C6"/>
  <c r="D6"/>
  <c r="E6"/>
  <c r="F6"/>
  <c r="G6"/>
  <c r="H6"/>
  <c r="C10"/>
  <c r="D10"/>
  <c r="E10"/>
  <c r="F10"/>
  <c r="G10"/>
  <c r="H10"/>
  <c r="C18" i="5"/>
  <c r="C18" i="50" s="1"/>
  <c r="E2" i="10"/>
  <c r="E3"/>
  <c r="E4"/>
  <c r="E5"/>
  <c r="E6"/>
  <c r="E7"/>
  <c r="E8"/>
  <c r="E9"/>
  <c r="C2" i="36"/>
  <c r="C3"/>
  <c r="C4"/>
  <c r="C10"/>
  <c r="C22"/>
  <c r="D22"/>
  <c r="E22"/>
  <c r="G22"/>
  <c r="H22"/>
  <c r="I22"/>
  <c r="I47" s="1"/>
  <c r="N47"/>
  <c r="L22" s="1"/>
  <c r="P22"/>
  <c r="Q22"/>
  <c r="R22"/>
  <c r="C23"/>
  <c r="D23"/>
  <c r="E23"/>
  <c r="G23"/>
  <c r="H23"/>
  <c r="I23"/>
  <c r="P23"/>
  <c r="Q23"/>
  <c r="R23"/>
  <c r="C24"/>
  <c r="D24"/>
  <c r="E24"/>
  <c r="G24"/>
  <c r="H24"/>
  <c r="I24"/>
  <c r="P24"/>
  <c r="Q24"/>
  <c r="R24"/>
  <c r="C25"/>
  <c r="D25"/>
  <c r="E25"/>
  <c r="G25"/>
  <c r="H25"/>
  <c r="H47" s="1"/>
  <c r="I25"/>
  <c r="P25"/>
  <c r="Q25"/>
  <c r="R25"/>
  <c r="C26"/>
  <c r="D26"/>
  <c r="E26"/>
  <c r="G26"/>
  <c r="H26"/>
  <c r="I26"/>
  <c r="P26"/>
  <c r="Q26"/>
  <c r="R26"/>
  <c r="C27"/>
  <c r="D27"/>
  <c r="E27"/>
  <c r="G27"/>
  <c r="H27"/>
  <c r="I27"/>
  <c r="P27"/>
  <c r="Q27"/>
  <c r="R27"/>
  <c r="C28"/>
  <c r="D28"/>
  <c r="E28"/>
  <c r="G28"/>
  <c r="H28"/>
  <c r="I28"/>
  <c r="P28"/>
  <c r="Q28"/>
  <c r="R28"/>
  <c r="C29"/>
  <c r="D29"/>
  <c r="E29"/>
  <c r="G29"/>
  <c r="H29"/>
  <c r="I29"/>
  <c r="P29"/>
  <c r="T29" s="1"/>
  <c r="Q29"/>
  <c r="R29"/>
  <c r="C30"/>
  <c r="D30"/>
  <c r="E30"/>
  <c r="G30"/>
  <c r="H30"/>
  <c r="I30"/>
  <c r="P30"/>
  <c r="Q30"/>
  <c r="R30"/>
  <c r="C31"/>
  <c r="D31"/>
  <c r="E31"/>
  <c r="G31"/>
  <c r="H31"/>
  <c r="I31"/>
  <c r="P31"/>
  <c r="Q31"/>
  <c r="R31"/>
  <c r="C32"/>
  <c r="D32"/>
  <c r="E32"/>
  <c r="G32"/>
  <c r="H32"/>
  <c r="I32"/>
  <c r="P32"/>
  <c r="Q32"/>
  <c r="R32"/>
  <c r="C33"/>
  <c r="D33"/>
  <c r="E33"/>
  <c r="G33"/>
  <c r="H33"/>
  <c r="I33"/>
  <c r="M33" s="1"/>
  <c r="P33"/>
  <c r="Q33"/>
  <c r="R33"/>
  <c r="C34"/>
  <c r="D34"/>
  <c r="E34"/>
  <c r="G34"/>
  <c r="H34"/>
  <c r="I34"/>
  <c r="P34"/>
  <c r="Q34"/>
  <c r="R34"/>
  <c r="C35"/>
  <c r="D35"/>
  <c r="E35"/>
  <c r="G35"/>
  <c r="H35"/>
  <c r="I35"/>
  <c r="P35"/>
  <c r="Q35"/>
  <c r="R35"/>
  <c r="C36"/>
  <c r="D36"/>
  <c r="E36"/>
  <c r="G36"/>
  <c r="H36"/>
  <c r="I36"/>
  <c r="P36"/>
  <c r="Q36"/>
  <c r="R36"/>
  <c r="C37"/>
  <c r="D37"/>
  <c r="E37"/>
  <c r="G37"/>
  <c r="H37"/>
  <c r="L37"/>
  <c r="I37"/>
  <c r="P37"/>
  <c r="Q37"/>
  <c r="R37"/>
  <c r="C38"/>
  <c r="D38"/>
  <c r="E38"/>
  <c r="G38"/>
  <c r="H38"/>
  <c r="I38"/>
  <c r="P38"/>
  <c r="Q38"/>
  <c r="R38"/>
  <c r="C39"/>
  <c r="D39"/>
  <c r="E39"/>
  <c r="G39"/>
  <c r="H39"/>
  <c r="I39"/>
  <c r="P39"/>
  <c r="Q39"/>
  <c r="R39"/>
  <c r="C40"/>
  <c r="D40"/>
  <c r="E40"/>
  <c r="G40"/>
  <c r="H40"/>
  <c r="I40"/>
  <c r="M40" s="1"/>
  <c r="P40"/>
  <c r="Q40"/>
  <c r="R40"/>
  <c r="C41"/>
  <c r="D41"/>
  <c r="E41"/>
  <c r="G41"/>
  <c r="H41"/>
  <c r="L41" s="1"/>
  <c r="I41"/>
  <c r="P41"/>
  <c r="Q41"/>
  <c r="R41"/>
  <c r="C42"/>
  <c r="D42"/>
  <c r="E42"/>
  <c r="G42"/>
  <c r="H42"/>
  <c r="I42"/>
  <c r="P42"/>
  <c r="Q42"/>
  <c r="R42"/>
  <c r="C43"/>
  <c r="D43"/>
  <c r="E43"/>
  <c r="G43"/>
  <c r="H43"/>
  <c r="I43"/>
  <c r="P43"/>
  <c r="Q43"/>
  <c r="R43"/>
  <c r="C44"/>
  <c r="D44"/>
  <c r="E44"/>
  <c r="G44"/>
  <c r="H44"/>
  <c r="I44"/>
  <c r="M44"/>
  <c r="P44"/>
  <c r="Q44"/>
  <c r="R44"/>
  <c r="C45"/>
  <c r="D45"/>
  <c r="E45"/>
  <c r="G45"/>
  <c r="H45"/>
  <c r="L45" s="1"/>
  <c r="I45"/>
  <c r="P45"/>
  <c r="Q45"/>
  <c r="R45"/>
  <c r="C46"/>
  <c r="D46"/>
  <c r="E46"/>
  <c r="G46"/>
  <c r="H46"/>
  <c r="I46"/>
  <c r="P46"/>
  <c r="Q46"/>
  <c r="R46"/>
  <c r="C22" i="33"/>
  <c r="D22"/>
  <c r="E22"/>
  <c r="N23" i="50"/>
  <c r="M27"/>
  <c r="N27"/>
  <c r="N28"/>
  <c r="O28"/>
  <c r="M29"/>
  <c r="N29"/>
  <c r="O29"/>
  <c r="M30"/>
  <c r="N30"/>
  <c r="O30"/>
  <c r="M31"/>
  <c r="N31"/>
  <c r="O31"/>
  <c r="M32"/>
  <c r="N32"/>
  <c r="O32"/>
  <c r="M33"/>
  <c r="N33"/>
  <c r="O33"/>
  <c r="M34"/>
  <c r="N34"/>
  <c r="O34"/>
  <c r="M35"/>
  <c r="N35"/>
  <c r="O35"/>
  <c r="M36"/>
  <c r="N36"/>
  <c r="O36"/>
  <c r="M37"/>
  <c r="N37"/>
  <c r="O37"/>
  <c r="M38"/>
  <c r="N38"/>
  <c r="O38"/>
  <c r="M39"/>
  <c r="N39"/>
  <c r="O39"/>
  <c r="M40"/>
  <c r="N40"/>
  <c r="O40"/>
  <c r="M41"/>
  <c r="N41"/>
  <c r="O41"/>
  <c r="M42"/>
  <c r="N42"/>
  <c r="O42"/>
  <c r="M43"/>
  <c r="N43"/>
  <c r="O43"/>
  <c r="M44"/>
  <c r="N44"/>
  <c r="O44"/>
  <c r="M45"/>
  <c r="N45"/>
  <c r="O45"/>
  <c r="M46"/>
  <c r="N46"/>
  <c r="O46"/>
  <c r="M22" i="33"/>
  <c r="O22"/>
  <c r="C23"/>
  <c r="D23"/>
  <c r="E23"/>
  <c r="M23"/>
  <c r="O23"/>
  <c r="C24"/>
  <c r="D24"/>
  <c r="E24"/>
  <c r="Q24" s="1"/>
  <c r="M24"/>
  <c r="O24"/>
  <c r="C25"/>
  <c r="D25"/>
  <c r="E25"/>
  <c r="M25"/>
  <c r="O25"/>
  <c r="C26"/>
  <c r="D26"/>
  <c r="E26"/>
  <c r="Q26" s="1"/>
  <c r="M26"/>
  <c r="O26"/>
  <c r="C27"/>
  <c r="D27"/>
  <c r="E27"/>
  <c r="Q27" s="1"/>
  <c r="M27"/>
  <c r="O27"/>
  <c r="C28"/>
  <c r="D28"/>
  <c r="E28"/>
  <c r="M28"/>
  <c r="O28"/>
  <c r="C29"/>
  <c r="D29"/>
  <c r="E29"/>
  <c r="Q29" s="1"/>
  <c r="M29"/>
  <c r="O29"/>
  <c r="C30"/>
  <c r="D30"/>
  <c r="E30"/>
  <c r="Q30" s="1"/>
  <c r="M30"/>
  <c r="O30"/>
  <c r="C31"/>
  <c r="D31"/>
  <c r="E31"/>
  <c r="S31" s="1"/>
  <c r="M31"/>
  <c r="O31"/>
  <c r="C32"/>
  <c r="D32"/>
  <c r="E32"/>
  <c r="S32" s="1"/>
  <c r="M32"/>
  <c r="O32"/>
  <c r="C33"/>
  <c r="D33"/>
  <c r="E33"/>
  <c r="S33" s="1"/>
  <c r="M33"/>
  <c r="O33"/>
  <c r="C34"/>
  <c r="D34"/>
  <c r="E34"/>
  <c r="Q34" s="1"/>
  <c r="M34"/>
  <c r="O34"/>
  <c r="C35"/>
  <c r="D35"/>
  <c r="E35"/>
  <c r="S35" s="1"/>
  <c r="M35"/>
  <c r="O35"/>
  <c r="C36"/>
  <c r="D36"/>
  <c r="E36"/>
  <c r="S36" s="1"/>
  <c r="M36"/>
  <c r="O36"/>
  <c r="C37"/>
  <c r="D37"/>
  <c r="E37"/>
  <c r="S37" s="1"/>
  <c r="M37"/>
  <c r="O37"/>
  <c r="C38"/>
  <c r="D38"/>
  <c r="E38"/>
  <c r="Q38" s="1"/>
  <c r="M38"/>
  <c r="O38"/>
  <c r="C39"/>
  <c r="D39"/>
  <c r="E39"/>
  <c r="Q39" s="1"/>
  <c r="M39"/>
  <c r="O39"/>
  <c r="C40"/>
  <c r="D40"/>
  <c r="E40"/>
  <c r="Q40" s="1"/>
  <c r="M40"/>
  <c r="O40"/>
  <c r="C41"/>
  <c r="D41"/>
  <c r="E41"/>
  <c r="Q41" s="1"/>
  <c r="M41"/>
  <c r="O41"/>
  <c r="C42"/>
  <c r="D42"/>
  <c r="E42"/>
  <c r="S42" s="1"/>
  <c r="M42"/>
  <c r="O42"/>
  <c r="C43"/>
  <c r="D43"/>
  <c r="E43"/>
  <c r="S43" s="1"/>
  <c r="M43"/>
  <c r="O43"/>
  <c r="C44"/>
  <c r="D44"/>
  <c r="E44"/>
  <c r="Q44" s="1"/>
  <c r="M44"/>
  <c r="O44"/>
  <c r="C45"/>
  <c r="D45"/>
  <c r="E45"/>
  <c r="Q45" s="1"/>
  <c r="M45"/>
  <c r="O45"/>
  <c r="C46"/>
  <c r="D46"/>
  <c r="E46"/>
  <c r="S46" s="1"/>
  <c r="M46"/>
  <c r="O46"/>
  <c r="C22" i="50"/>
  <c r="C23"/>
  <c r="C24"/>
  <c r="C25"/>
  <c r="C26"/>
  <c r="C27"/>
  <c r="C28"/>
  <c r="C29"/>
  <c r="C30"/>
  <c r="C31"/>
  <c r="C32"/>
  <c r="C33"/>
  <c r="C34"/>
  <c r="C35"/>
  <c r="C36"/>
  <c r="C37"/>
  <c r="C38"/>
  <c r="C39"/>
  <c r="C40"/>
  <c r="C41"/>
  <c r="C42"/>
  <c r="C43"/>
  <c r="C44"/>
  <c r="C45"/>
  <c r="C46"/>
  <c r="K41" i="36"/>
  <c r="K37"/>
  <c r="K33"/>
  <c r="N33" s="1"/>
  <c r="K29"/>
  <c r="N29" s="1"/>
  <c r="K25"/>
  <c r="M29"/>
  <c r="M22"/>
  <c r="L33"/>
  <c r="L29"/>
  <c r="L25"/>
  <c r="Q51" i="28" l="1"/>
  <c r="Q53" s="1"/>
  <c r="K47" i="33" s="1"/>
  <c r="N41" i="36"/>
  <c r="L30"/>
  <c r="M23"/>
  <c r="K22"/>
  <c r="T22" s="1"/>
  <c r="K30"/>
  <c r="K38"/>
  <c r="T38" s="1"/>
  <c r="L46"/>
  <c r="U46" s="1"/>
  <c r="K45"/>
  <c r="N45" s="1"/>
  <c r="L43"/>
  <c r="M39"/>
  <c r="M36"/>
  <c r="M32"/>
  <c r="V25"/>
  <c r="U22"/>
  <c r="L23"/>
  <c r="L27"/>
  <c r="L47" s="1"/>
  <c r="L31"/>
  <c r="L35"/>
  <c r="U35" s="1"/>
  <c r="M24"/>
  <c r="M27"/>
  <c r="V27" s="1"/>
  <c r="K23"/>
  <c r="K27"/>
  <c r="N27" s="1"/>
  <c r="K31"/>
  <c r="K35"/>
  <c r="N35" s="1"/>
  <c r="K39"/>
  <c r="L44"/>
  <c r="U44" s="1"/>
  <c r="K43"/>
  <c r="T43" s="1"/>
  <c r="M42"/>
  <c r="T41"/>
  <c r="L39"/>
  <c r="M38"/>
  <c r="V38" s="1"/>
  <c r="T37"/>
  <c r="M35"/>
  <c r="T34"/>
  <c r="M31"/>
  <c r="T30"/>
  <c r="V24"/>
  <c r="V22"/>
  <c r="L26"/>
  <c r="L34"/>
  <c r="U34" s="1"/>
  <c r="M26"/>
  <c r="V26" s="1"/>
  <c r="K26"/>
  <c r="T26" s="1"/>
  <c r="K34"/>
  <c r="K42"/>
  <c r="T42" s="1"/>
  <c r="V44"/>
  <c r="L40"/>
  <c r="U40" s="1"/>
  <c r="V29"/>
  <c r="T27"/>
  <c r="L24"/>
  <c r="L28"/>
  <c r="U28" s="1"/>
  <c r="L32"/>
  <c r="L36"/>
  <c r="U36" s="1"/>
  <c r="M25"/>
  <c r="N25" s="1"/>
  <c r="M28"/>
  <c r="V28" s="1"/>
  <c r="K24"/>
  <c r="K28"/>
  <c r="T28" s="1"/>
  <c r="K32"/>
  <c r="K36"/>
  <c r="N36" s="1"/>
  <c r="K40"/>
  <c r="M46"/>
  <c r="V46" s="1"/>
  <c r="K46"/>
  <c r="M45"/>
  <c r="V45" s="1"/>
  <c r="K44"/>
  <c r="T44" s="1"/>
  <c r="M43"/>
  <c r="V43" s="1"/>
  <c r="L42"/>
  <c r="U42" s="1"/>
  <c r="M41"/>
  <c r="L38"/>
  <c r="M37"/>
  <c r="M34"/>
  <c r="V34" s="1"/>
  <c r="T33"/>
  <c r="M30"/>
  <c r="V30" s="1"/>
  <c r="T25"/>
  <c r="V23"/>
  <c r="T24"/>
  <c r="T32"/>
  <c r="U23"/>
  <c r="U31"/>
  <c r="S38" i="33"/>
  <c r="U26" i="36"/>
  <c r="U30"/>
  <c r="U25"/>
  <c r="U29"/>
  <c r="U33"/>
  <c r="Q36" i="33"/>
  <c r="S30"/>
  <c r="Q37"/>
  <c r="S28"/>
  <c r="S39"/>
  <c r="U24" i="36"/>
  <c r="U32"/>
  <c r="V42"/>
  <c r="Q32" i="33"/>
  <c r="P46" i="50"/>
  <c r="G46" i="33" s="1"/>
  <c r="P36" i="50"/>
  <c r="S36" s="1"/>
  <c r="P35"/>
  <c r="R35" s="1"/>
  <c r="P28"/>
  <c r="R28" s="1"/>
  <c r="Q31" i="33"/>
  <c r="P45" i="50"/>
  <c r="T45" s="1"/>
  <c r="P39"/>
  <c r="G39" i="33" s="1"/>
  <c r="P34" i="50"/>
  <c r="G34" i="33" s="1"/>
  <c r="P33" i="50"/>
  <c r="T33" s="1"/>
  <c r="P31"/>
  <c r="G31" i="33" s="1"/>
  <c r="Q42"/>
  <c r="S45"/>
  <c r="P43" i="50"/>
  <c r="G43" i="33" s="1"/>
  <c r="P37" i="50"/>
  <c r="G37" i="33" s="1"/>
  <c r="P42" i="50"/>
  <c r="G42" i="33" s="1"/>
  <c r="P40" i="50"/>
  <c r="G40" i="33" s="1"/>
  <c r="P30" i="50"/>
  <c r="T30" s="1"/>
  <c r="P27"/>
  <c r="S27" s="1"/>
  <c r="P44"/>
  <c r="G44" i="33" s="1"/>
  <c r="P32" i="50"/>
  <c r="T32" s="1"/>
  <c r="Q33" i="33"/>
  <c r="Q35"/>
  <c r="S29"/>
  <c r="N42" i="36"/>
  <c r="U38"/>
  <c r="N37"/>
  <c r="V37"/>
  <c r="N44"/>
  <c r="N26"/>
  <c r="V36"/>
  <c r="N30"/>
  <c r="S40" i="33"/>
  <c r="S44"/>
  <c r="T46" i="36"/>
  <c r="U43"/>
  <c r="P29" i="50"/>
  <c r="G29" i="33" s="1"/>
  <c r="P38" i="50"/>
  <c r="S38" s="1"/>
  <c r="P41"/>
  <c r="S41" s="1"/>
  <c r="O22"/>
  <c r="M23"/>
  <c r="O23"/>
  <c r="M24"/>
  <c r="O26"/>
  <c r="M26"/>
  <c r="O25"/>
  <c r="O24"/>
  <c r="N24"/>
  <c r="N26"/>
  <c r="M25"/>
  <c r="N22"/>
  <c r="M22"/>
  <c r="V32" i="36"/>
  <c r="U41"/>
  <c r="V40"/>
  <c r="U39"/>
  <c r="S41" i="33"/>
  <c r="Q43"/>
  <c r="Q46"/>
  <c r="S34"/>
  <c r="U45" i="36"/>
  <c r="V41"/>
  <c r="V39"/>
  <c r="U37"/>
  <c r="V35"/>
  <c r="V33"/>
  <c r="V31"/>
  <c r="N32"/>
  <c r="U27"/>
  <c r="T45"/>
  <c r="G47"/>
  <c r="N34" l="1"/>
  <c r="N38"/>
  <c r="T40"/>
  <c r="N40"/>
  <c r="N24"/>
  <c r="T39"/>
  <c r="N39"/>
  <c r="N23"/>
  <c r="T23"/>
  <c r="T35"/>
  <c r="N43"/>
  <c r="T36"/>
  <c r="M47"/>
  <c r="N22"/>
  <c r="K47"/>
  <c r="N28"/>
  <c r="N46"/>
  <c r="N31"/>
  <c r="T31"/>
  <c r="S46" i="50"/>
  <c r="G35" i="33"/>
  <c r="S45" i="50"/>
  <c r="R46"/>
  <c r="G36" i="33"/>
  <c r="G30"/>
  <c r="S35" i="50"/>
  <c r="T35"/>
  <c r="T46"/>
  <c r="R44"/>
  <c r="T36"/>
  <c r="R36"/>
  <c r="T34"/>
  <c r="R34"/>
  <c r="S34"/>
  <c r="S28"/>
  <c r="G28" i="33"/>
  <c r="T28" i="50"/>
  <c r="R45"/>
  <c r="R33"/>
  <c r="G45" i="33"/>
  <c r="S37" i="50"/>
  <c r="S33"/>
  <c r="G33" i="33"/>
  <c r="S30" i="50"/>
  <c r="R31"/>
  <c r="R42"/>
  <c r="R39"/>
  <c r="T39"/>
  <c r="S39"/>
  <c r="T27"/>
  <c r="T42"/>
  <c r="S40"/>
  <c r="R37"/>
  <c r="T31"/>
  <c r="S31"/>
  <c r="R43"/>
  <c r="T43"/>
  <c r="S43"/>
  <c r="R40"/>
  <c r="T40"/>
  <c r="T37"/>
  <c r="R30"/>
  <c r="R27"/>
  <c r="S42"/>
  <c r="T44"/>
  <c r="S44"/>
  <c r="T38"/>
  <c r="R32"/>
  <c r="G32" i="33"/>
  <c r="G27"/>
  <c r="S32" i="50"/>
  <c r="P23"/>
  <c r="G23" i="33" s="1"/>
  <c r="R29" i="50"/>
  <c r="S29"/>
  <c r="T29"/>
  <c r="G41" i="33"/>
  <c r="R41" i="50"/>
  <c r="T41"/>
  <c r="R38"/>
  <c r="G38" i="33"/>
  <c r="P26" i="50"/>
  <c r="R26" s="1"/>
  <c r="P22"/>
  <c r="S22" s="1"/>
  <c r="P25"/>
  <c r="R25" s="1"/>
  <c r="M47"/>
  <c r="O47"/>
  <c r="P24"/>
  <c r="R24" s="1"/>
  <c r="N47"/>
  <c r="N48" i="36"/>
  <c r="T25" i="50" l="1"/>
  <c r="R23"/>
  <c r="T23"/>
  <c r="S23"/>
  <c r="G22" i="33"/>
  <c r="T26" i="50"/>
  <c r="G26" i="33"/>
  <c r="S26" i="50"/>
  <c r="T24"/>
  <c r="T22"/>
  <c r="G25" i="33"/>
  <c r="R22" i="50"/>
  <c r="S25"/>
  <c r="S24"/>
  <c r="P47"/>
  <c r="U37" s="1"/>
  <c r="G24" i="33"/>
  <c r="U46" i="50" l="1"/>
  <c r="G47" i="33"/>
  <c r="I30" s="1"/>
  <c r="U31" i="50"/>
  <c r="U23"/>
  <c r="U26"/>
  <c r="U32"/>
  <c r="U30"/>
  <c r="U28"/>
  <c r="U38"/>
  <c r="U34"/>
  <c r="U27"/>
  <c r="U42"/>
  <c r="U33"/>
  <c r="U45"/>
  <c r="U43"/>
  <c r="U25"/>
  <c r="U29"/>
  <c r="U24"/>
  <c r="U35"/>
  <c r="U44"/>
  <c r="U36"/>
  <c r="U39"/>
  <c r="U40"/>
  <c r="U41"/>
  <c r="U22"/>
  <c r="I39" i="33" l="1"/>
  <c r="I27"/>
  <c r="I28"/>
  <c r="I23"/>
  <c r="I37"/>
  <c r="I22"/>
  <c r="I40"/>
  <c r="I25"/>
  <c r="I34"/>
  <c r="I44"/>
  <c r="I24"/>
  <c r="I42"/>
  <c r="I38"/>
  <c r="I41"/>
  <c r="I35"/>
  <c r="I46"/>
  <c r="I31"/>
  <c r="I36"/>
  <c r="I33"/>
  <c r="I43"/>
  <c r="I45"/>
  <c r="I26"/>
  <c r="I32"/>
  <c r="I29"/>
  <c r="U47" i="50"/>
  <c r="I47" i="33" l="1"/>
  <c r="K45" l="1"/>
  <c r="K30" l="1"/>
  <c r="K41"/>
  <c r="K22"/>
  <c r="K46"/>
  <c r="K29"/>
  <c r="K35"/>
  <c r="K39"/>
  <c r="K26"/>
  <c r="S26" s="1"/>
  <c r="K44"/>
  <c r="K38"/>
  <c r="K32"/>
  <c r="K42"/>
  <c r="K34"/>
  <c r="K43"/>
  <c r="K28"/>
  <c r="Q28" s="1"/>
  <c r="K23"/>
  <c r="K25"/>
  <c r="K31"/>
  <c r="K40"/>
  <c r="K36"/>
  <c r="K27"/>
  <c r="S27" s="1"/>
  <c r="K37"/>
  <c r="K33"/>
  <c r="K24"/>
  <c r="S24" s="1"/>
  <c r="S25" l="1"/>
  <c r="Q25"/>
  <c r="Q23"/>
  <c r="S23"/>
  <c r="Q22"/>
  <c r="S22"/>
  <c r="K48"/>
</calcChain>
</file>

<file path=xl/sharedStrings.xml><?xml version="1.0" encoding="utf-8"?>
<sst xmlns="http://schemas.openxmlformats.org/spreadsheetml/2006/main" count="543" uniqueCount="377">
  <si>
    <t>A</t>
  </si>
  <si>
    <t>B</t>
  </si>
  <si>
    <t>D</t>
  </si>
  <si>
    <t>F</t>
  </si>
  <si>
    <t>C</t>
  </si>
  <si>
    <t>E</t>
  </si>
  <si>
    <t>Control</t>
  </si>
  <si>
    <t>Rate Group</t>
  </si>
  <si>
    <t>Rate Class</t>
  </si>
  <si>
    <t>Fixed Metric</t>
  </si>
  <si>
    <t>Vol Metric</t>
  </si>
  <si>
    <t>Residential</t>
  </si>
  <si>
    <t>Large Use</t>
  </si>
  <si>
    <t>NA</t>
  </si>
  <si>
    <t>250 / 2,250</t>
  </si>
  <si>
    <t>General Service Less Than 50 kW</t>
  </si>
  <si>
    <t>2,000 / 20,000</t>
  </si>
  <si>
    <t>General Service 50 to 499 kW</t>
  </si>
  <si>
    <t>50 / 500</t>
  </si>
  <si>
    <t>5,000 / 100,000</t>
  </si>
  <si>
    <t>Unmetered Scattered Load</t>
  </si>
  <si>
    <t>Sentinel Lighting</t>
  </si>
  <si>
    <t>0.2 / 1.0</t>
  </si>
  <si>
    <t>Street Lighting</t>
  </si>
  <si>
    <t>Residential Regular</t>
  </si>
  <si>
    <t>General Service Less Than 50 kW – Single Phase energy-billed [G1]</t>
  </si>
  <si>
    <t>General Service 50 to 699 kW</t>
  </si>
  <si>
    <t>50 / 700</t>
  </si>
  <si>
    <t>Large Use - Regular</t>
  </si>
  <si>
    <t>Residential Urban</t>
  </si>
  <si>
    <t>General Service Less Than 50 kW – Three Phase energy-billed [G3]</t>
  </si>
  <si>
    <t>General Service 50 to 999 kW</t>
  </si>
  <si>
    <t>50 / 1,000</t>
  </si>
  <si>
    <t>Large Use &gt; 5000 kW</t>
  </si>
  <si>
    <t>Residential Urban Year-Round</t>
  </si>
  <si>
    <t>General Service Less Than 50 kW – Transmission Class energy-billed [T]</t>
  </si>
  <si>
    <t>General Service 50 to 1,000 kW - Interval Meters</t>
  </si>
  <si>
    <t>Residential Suburban</t>
  </si>
  <si>
    <t>General Service Less Than 50 kW – Urban energy-billed [UG]</t>
  </si>
  <si>
    <t>General Service 50 to 1,000 kW - Non Interval Meters</t>
  </si>
  <si>
    <t>Residential Suburban Seasonal</t>
  </si>
  <si>
    <t>Westport Sewage Treatment Plant</t>
  </si>
  <si>
    <t>General Service 50 to 1,499 kW</t>
  </si>
  <si>
    <t>50 / 1,500</t>
  </si>
  <si>
    <t>Residential Suburban Year Round</t>
  </si>
  <si>
    <t>General Service  50 to 2,499 kW</t>
  </si>
  <si>
    <t>50 / 2,500</t>
  </si>
  <si>
    <t>Residential - Time of Use</t>
  </si>
  <si>
    <t>Small Commercial and USL - per connection</t>
  </si>
  <si>
    <t>General Service 50 to 2,999 kW</t>
  </si>
  <si>
    <t>50 / 3,000</t>
  </si>
  <si>
    <t>Rate Class 9</t>
  </si>
  <si>
    <t>Residential - Hensall</t>
  </si>
  <si>
    <t>Farms – Single Phase energy-billed [F1]</t>
  </si>
  <si>
    <t>General Service 50 to 2,999 kW - Time of Use</t>
  </si>
  <si>
    <t>Rate Class 10</t>
  </si>
  <si>
    <t>Residential – High Density [R1]</t>
  </si>
  <si>
    <t>General Service 50 to 4,999 kW</t>
  </si>
  <si>
    <t>50 / 5,000</t>
  </si>
  <si>
    <t>Rate Class 11</t>
  </si>
  <si>
    <t>Residential – Normal Density [R2]</t>
  </si>
  <si>
    <t>General Service 50 to 4,999 kW - Time of Use</t>
  </si>
  <si>
    <t>Rate Class 12</t>
  </si>
  <si>
    <t>Seasonal Residential – High Density [R3]</t>
  </si>
  <si>
    <t>General Service 50 to 4,999 kW (CoGeneration)</t>
  </si>
  <si>
    <t>Rate Class 13</t>
  </si>
  <si>
    <t>Seasonal Residential – Normal Density [R4]</t>
  </si>
  <si>
    <t>General Service 50 to 4,999 kW (formerly Time of Use)</t>
  </si>
  <si>
    <t>Rate Class 14</t>
  </si>
  <si>
    <t>Residential – Urban [UR]</t>
  </si>
  <si>
    <t>General Service 500 to 4,999 kW</t>
  </si>
  <si>
    <t>500 / 5,000</t>
  </si>
  <si>
    <t>Rate Class 15</t>
  </si>
  <si>
    <t>General Service 700 to 4,999 kW</t>
  </si>
  <si>
    <t>700 / 5,000</t>
  </si>
  <si>
    <t>Rate Class 16</t>
  </si>
  <si>
    <t>General Service 1,000 to 2,999 kW</t>
  </si>
  <si>
    <t>1,000 / 3,000</t>
  </si>
  <si>
    <t>Rate Class 17</t>
  </si>
  <si>
    <t>General Service 1,000 to 4,999 kW</t>
  </si>
  <si>
    <t>1,000 / 5,000</t>
  </si>
  <si>
    <t>Rate Class 18</t>
  </si>
  <si>
    <t>General Service 1,500 to 4,999 kW</t>
  </si>
  <si>
    <t>1,500 / 5,000</t>
  </si>
  <si>
    <t>Rate Class 19</t>
  </si>
  <si>
    <t>General Service 2,500 to 4,999 kW</t>
  </si>
  <si>
    <t>2,500 / 5,000</t>
  </si>
  <si>
    <t>Rate Class 20</t>
  </si>
  <si>
    <t>General Service 3,000 to 4,999 kW</t>
  </si>
  <si>
    <t>3,000 / 5,000</t>
  </si>
  <si>
    <t>Rate Class 21</t>
  </si>
  <si>
    <t>Rate Class 22</t>
  </si>
  <si>
    <t>General Service - Commercial</t>
  </si>
  <si>
    <t>Rate Class 23</t>
  </si>
  <si>
    <t>General Service - Institutional</t>
  </si>
  <si>
    <t>Rate Class 24</t>
  </si>
  <si>
    <t>Farms – Three Phase energy-billed [F3]</t>
  </si>
  <si>
    <t>Rate Class 25</t>
  </si>
  <si>
    <t>Billed Customers or Connections</t>
  </si>
  <si>
    <t>Billed kWh</t>
  </si>
  <si>
    <t>Billed kW</t>
  </si>
  <si>
    <t>Service Charge Revenue</t>
  </si>
  <si>
    <t>Distribution Volumetric Rate Revenue 
kWh</t>
  </si>
  <si>
    <t>Distribution Volumetric Rate Revenue 
kW</t>
  </si>
  <si>
    <t>Total Revenue by Rate Class</t>
  </si>
  <si>
    <t>H</t>
  </si>
  <si>
    <t>Regulatory Taxable Income</t>
  </si>
  <si>
    <t>N</t>
  </si>
  <si>
    <t>P</t>
  </si>
  <si>
    <t>Q</t>
  </si>
  <si>
    <t>O</t>
  </si>
  <si>
    <t>R</t>
  </si>
  <si>
    <t>OEB Audit</t>
  </si>
  <si>
    <t>Sheet Number</t>
  </si>
  <si>
    <t>Assignment</t>
  </si>
  <si>
    <t>Sheet Title</t>
  </si>
  <si>
    <t>Core Sheet Name</t>
  </si>
  <si>
    <t>Chrs</t>
  </si>
  <si>
    <t>Sheet1</t>
  </si>
  <si>
    <t>A1.1</t>
  </si>
  <si>
    <t>LDC Information</t>
  </si>
  <si>
    <t>No</t>
  </si>
  <si>
    <t>Sheet2</t>
  </si>
  <si>
    <t>Sheet5</t>
  </si>
  <si>
    <t>Sheet7</t>
  </si>
  <si>
    <t>A2.1</t>
  </si>
  <si>
    <t>Table of Contents</t>
  </si>
  <si>
    <t>B1.1</t>
  </si>
  <si>
    <t>F1.1</t>
  </si>
  <si>
    <t>N/A</t>
  </si>
  <si>
    <t>Sheet23</t>
  </si>
  <si>
    <t>Z-Factor Tax Changes</t>
  </si>
  <si>
    <t>Sheet24</t>
  </si>
  <si>
    <t>Sheet25</t>
  </si>
  <si>
    <t>A1.1 LDC Information</t>
  </si>
  <si>
    <t>A2.1 Table of Contents</t>
  </si>
  <si>
    <t>F1.1 Z-Factor Tax Changes</t>
  </si>
  <si>
    <t>Purpose of Sheet</t>
  </si>
  <si>
    <t>OEB Control Sheet</t>
  </si>
  <si>
    <t>Z1.0</t>
  </si>
  <si>
    <t>Z1.0 OEB Control Sheet</t>
  </si>
  <si>
    <t>Enter LDC Data</t>
  </si>
  <si>
    <t>H = B * E</t>
  </si>
  <si>
    <t>I = C * F</t>
  </si>
  <si>
    <t>J = G + H + I</t>
  </si>
  <si>
    <t>B = A / $H</t>
  </si>
  <si>
    <t>Threshold</t>
  </si>
  <si>
    <t>Less Than 50</t>
  </si>
  <si>
    <t>Greater Than 50</t>
  </si>
  <si>
    <t>USL</t>
  </si>
  <si>
    <t>Sentinel</t>
  </si>
  <si>
    <t>Street</t>
  </si>
  <si>
    <t>500 / 20,000</t>
  </si>
  <si>
    <t>G = A * D *12</t>
  </si>
  <si>
    <t>Service Charge % Revenue</t>
  </si>
  <si>
    <t>Distribution Volumetric Rate % Revenue 
kWh</t>
  </si>
  <si>
    <t>Distribution Volumetric Rate % Revenue 
kW</t>
  </si>
  <si>
    <t>Total % Revenue</t>
  </si>
  <si>
    <t>Summary - Sharing of Tax Change Forecast Amounts</t>
  </si>
  <si>
    <t xml:space="preserve"> </t>
  </si>
  <si>
    <t xml:space="preserve">Tax Impact </t>
  </si>
  <si>
    <t>Not Shown</t>
  </si>
  <si>
    <t>Sharing formula for Tax changes - this is very preliminary</t>
  </si>
  <si>
    <t>Grossed-up Tax Amount</t>
  </si>
  <si>
    <t xml:space="preserve">Tax Related Amounts Forecast from Capital Tax Rate Changes </t>
  </si>
  <si>
    <t>Taxable Capital</t>
  </si>
  <si>
    <t>Deduction from taxable capital up to $15,000,000</t>
  </si>
  <si>
    <t xml:space="preserve">Net Taxable Capital </t>
  </si>
  <si>
    <t>Rate</t>
  </si>
  <si>
    <t>Ontario Capital Tax (Deductible, not grossed-up)</t>
  </si>
  <si>
    <t xml:space="preserve">Tax Related Amounts Forecast from lncome Tax Rate Changes </t>
  </si>
  <si>
    <t>Corporate Tax Rate</t>
  </si>
  <si>
    <t>Total Tax Related Amounts</t>
  </si>
  <si>
    <t>Incremental Tax Savings</t>
  </si>
  <si>
    <t>Sharing of Tax Savings (50%)</t>
  </si>
  <si>
    <t>Distribution Volumetric Rate kWh Rate Rider</t>
  </si>
  <si>
    <t>Distribution Volumetric Rate kW Rate Rider</t>
  </si>
  <si>
    <t xml:space="preserve">I </t>
  </si>
  <si>
    <t>Total Revenue $ by Rate Class</t>
  </si>
  <si>
    <t>Total Revenue % by Rate Class</t>
  </si>
  <si>
    <t>F = C / D</t>
  </si>
  <si>
    <t>G = C / E</t>
  </si>
  <si>
    <t>C = $I * B</t>
  </si>
  <si>
    <t>Total Z-Factor Tax Change$ by Rate Class</t>
  </si>
  <si>
    <t>Service Charge Rate Rider</t>
  </si>
  <si>
    <t>D = $N * A</t>
  </si>
  <si>
    <t>E = $N * B</t>
  </si>
  <si>
    <t>F = $N * C</t>
  </si>
  <si>
    <t>G = D + E + F</t>
  </si>
  <si>
    <t xml:space="preserve">J </t>
  </si>
  <si>
    <t>K = D / H / 12</t>
  </si>
  <si>
    <t>L = E / I</t>
  </si>
  <si>
    <t>M = F / J</t>
  </si>
  <si>
    <t>F1.2 CalcTaxChg RRider OptA FV</t>
  </si>
  <si>
    <t>Option A - Calculation of Tax Sharing Rate Rider - Fixed Variable Split</t>
  </si>
  <si>
    <t>Option B - Calculation of Tax Sharing Rate Rider - Volumetric Allocation</t>
  </si>
  <si>
    <t>aaa</t>
  </si>
  <si>
    <t>K = G / J</t>
  </si>
  <si>
    <t>L = H / J</t>
  </si>
  <si>
    <t>M = I / J</t>
  </si>
  <si>
    <t>Re-based Billed kWh</t>
  </si>
  <si>
    <t>Re-based Billed kW</t>
  </si>
  <si>
    <t>Re-based Billed Customers or Connections</t>
  </si>
  <si>
    <t>B1.1 Re-Based Bill Det &amp; Rates</t>
  </si>
  <si>
    <t>B1.3 Re-Based Rev From Rates</t>
  </si>
  <si>
    <t>N = J / R</t>
  </si>
  <si>
    <t>Revenue Requirement from Rates</t>
  </si>
  <si>
    <t xml:space="preserve">1. Tax Related Amounts Forecast from Capital Tax Rate Changes </t>
  </si>
  <si>
    <t xml:space="preserve">2. Tax Related Amounts Forecast from lncome Tax Rate Changes </t>
  </si>
  <si>
    <t xml:space="preserve">Set Up Rate Classes and enter Re-Based Billing Determinants and Tariff Rates </t>
  </si>
  <si>
    <t>Rate Class and Re-Based Billing Determinants &amp; Rates</t>
  </si>
  <si>
    <t>B1.3</t>
  </si>
  <si>
    <t>Calculated Re-Based Revenue From Rates</t>
  </si>
  <si>
    <t>Sheet32</t>
  </si>
  <si>
    <t>F1.2</t>
  </si>
  <si>
    <t>F1.3</t>
  </si>
  <si>
    <t>Enter the above value onto Sheet 
"J1.2 Incremental Cap Fund Adder" 
of the 2010 OEB IRM3 Rate Generator.</t>
  </si>
  <si>
    <t>Rate Class 8</t>
  </si>
  <si>
    <t>EMB</t>
  </si>
  <si>
    <t>SB</t>
  </si>
  <si>
    <t>Embedded Distributor</t>
  </si>
  <si>
    <t>Stand-By</t>
  </si>
  <si>
    <t>Low Voltage Wheeling Charge Rate</t>
  </si>
  <si>
    <t>Standby Power</t>
  </si>
  <si>
    <t>Standby Power – INTERIM APPROVAL</t>
  </si>
  <si>
    <t>Large Use - 3TS</t>
  </si>
  <si>
    <t>Standby Power - APPROVED ON AN INTERIM BASIS</t>
  </si>
  <si>
    <t>Large Use - Ford Annex</t>
  </si>
  <si>
    <t>Standby - General Service 50 - 1,000 kW</t>
  </si>
  <si>
    <t>Standby Power General Service 50 to 1,499 kW</t>
  </si>
  <si>
    <t>Small Commercial and USL - per meter</t>
  </si>
  <si>
    <t>Standby - General Service 1,000 - 5,000 kW</t>
  </si>
  <si>
    <t>Standby Power General Service 1,500 to 4,999 kW</t>
  </si>
  <si>
    <t>Standby - Large Use</t>
  </si>
  <si>
    <t>Standby Power General Service Large Use</t>
  </si>
  <si>
    <t>Standby Distribution Service</t>
  </si>
  <si>
    <t>Calculate Tax Change Rate Rider Option A Fixed and Volumetric</t>
  </si>
  <si>
    <t>F1.3 Calc Tax Chg RRider Var</t>
  </si>
  <si>
    <t>Brantford Power Inc.</t>
  </si>
  <si>
    <t>Burlington Hydro Inc.</t>
  </si>
  <si>
    <t>Centre Wellington Hydro Ltd.</t>
  </si>
  <si>
    <t>Cooperative Hydro Embrun Inc.</t>
  </si>
  <si>
    <t>Enersource Hydro Mississauga Inc.</t>
  </si>
  <si>
    <t>ENWIN Utilities Ltd.</t>
  </si>
  <si>
    <t>Essex Powerlines Corporation</t>
  </si>
  <si>
    <t>Festival Hydro Inc.</t>
  </si>
  <si>
    <t>Haldimand County Hydro Inc.</t>
  </si>
  <si>
    <t>Hydro Hawkesbury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</si>
  <si>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</si>
  <si>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</si>
  <si>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</si>
  <si>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</si>
  <si>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</si>
  <si>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</si>
  <si>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</si>
  <si>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</si>
  <si>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</si>
  <si>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</si>
  <si>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</si>
  <si>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</si>
  <si>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</si>
  <si>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</si>
  <si>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</si>
  <si>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</si>
  <si>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Last COS Re-based Year</t>
  </si>
  <si>
    <t>Rate ReBal Base Service Charge</t>
  </si>
  <si>
    <t>Rate ReBal Base Distribution Volumetric Rate kWh</t>
  </si>
  <si>
    <t>Rate ReBal Base Distribution Volumetric Rate kW</t>
  </si>
  <si>
    <t>Calculate Tax Change Rate Rider Volumetric</t>
  </si>
  <si>
    <t>Algoma Power Inc.</t>
  </si>
  <si>
    <t>Fort Frances Power Corporation</t>
  </si>
  <si>
    <t>Greater Sudbury Hydro Inc.</t>
  </si>
  <si>
    <t>Horizon Utilities Corporation</t>
  </si>
  <si>
    <t>Hydro One Networks Inc.</t>
  </si>
  <si>
    <t>Hydro One Brampton Networks Inc.</t>
  </si>
  <si>
    <t>Kenora Hydro Electric Corporation Ltd.</t>
  </si>
  <si>
    <t>Kingston Hydro Corporation</t>
  </si>
  <si>
    <t>Parry Sound Power Corporation</t>
  </si>
  <si>
    <t>St. Thomas Energy Inc.</t>
  </si>
  <si>
    <t>Waterloo North Hydro Inc.</t>
  </si>
  <si>
    <t>Woodstock Hydro Services Inc.</t>
  </si>
  <si>
    <t>Veridian Connections Inc.</t>
  </si>
  <si>
    <t>E.L.K. Energy Inc.</t>
  </si>
  <si>
    <t>Toronto Hydro-Electric System Limited</t>
  </si>
  <si>
    <t>Wasaga Distribution Inc.</t>
  </si>
  <si>
    <t>1. Info</t>
  </si>
  <si>
    <t>2. Table of Contents</t>
  </si>
  <si>
    <t>General Service 50 to 999 kW - Interval Metered</t>
  </si>
  <si>
    <t>General Service 50 to 1,000 kW</t>
  </si>
  <si>
    <t>General Service 50 to 1,499 kW - Interval Metered</t>
  </si>
  <si>
    <t>General Service 50 to 4,999 kW – Interval Metered</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</si>
  <si>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</si>
  <si>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</si>
  <si>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</si>
  <si>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</si>
  <si>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</si>
  <si>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Equal To Or Greater Than 1,500 kW</t>
  </si>
  <si>
    <t>General Service Equal To Or Greater Than 1,500 kW - Interval Metered</t>
  </si>
  <si>
    <t>General Service Intermediate 1,000 To 4,999 kW</t>
  </si>
  <si>
    <t>General Service 3,000 to 4,999 kW - Interval Metered</t>
  </si>
  <si>
    <t>General Service 3,000 to 4,999 kW - Intermediate Use</t>
  </si>
  <si>
    <t>General Service 3,000 to 4,999 kW - Time of Use</t>
  </si>
  <si>
    <t>Intermediate With Self Generation</t>
  </si>
  <si>
    <t>3. Re-Based Billing Determinants and Rates</t>
  </si>
  <si>
    <t>4. Re-Based Revenue from Rates</t>
  </si>
  <si>
    <t>5. Z-Factor Tax Changes</t>
  </si>
  <si>
    <t>6. Calculation of Tax Change Variable Rate Rider</t>
  </si>
  <si>
    <t>Ontario Small Business Deduction</t>
  </si>
  <si>
    <t>Ontario tax rate</t>
  </si>
  <si>
    <t>Ontario small business deduction rate</t>
  </si>
  <si>
    <t>Ontario small business rate</t>
  </si>
  <si>
    <t>Ontario small business limit</t>
  </si>
  <si>
    <t>Small business deduction</t>
  </si>
  <si>
    <t>Rate Class 6</t>
  </si>
  <si>
    <t>Rate Class 7</t>
  </si>
  <si>
    <t xml:space="preserve">Utility Name   </t>
  </si>
  <si>
    <t>Atikokan Hydro Inc.</t>
  </si>
  <si>
    <t>Chapleau Public Utilities Corporation</t>
  </si>
  <si>
    <t>Espanola Regional Hydro Distribution Corporation</t>
  </si>
  <si>
    <t>Fort Albany Power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</si>
  <si>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</si>
  <si>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</si>
  <si>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</si>
  <si>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</si>
  <si>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</si>
  <si>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</si>
  <si>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</si>
  <si>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</si>
  <si>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</si>
  <si>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</si>
  <si>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Assigned EB Number</t>
  </si>
  <si>
    <t>Name and Title</t>
  </si>
  <si>
    <t>Phone Number</t>
  </si>
  <si>
    <t>Email Address</t>
  </si>
  <si>
    <t>Date</t>
  </si>
  <si>
    <t>Calculating Re-Based Revenue from rates.  No input required.</t>
  </si>
  <si>
    <t xml:space="preserve">This worksheet calculates the tax sharing amount. 
Step 1:  Press the Update Button (this will clear all input cells and reveal your latest cost of service re-basing year).
Step 2:  In the green input cells below, please enter the information related to the last Cost of Service Filing.
</t>
  </si>
  <si>
    <t>Note:  Drop-down lists are shaded blue; Input cells are shaded green.</t>
  </si>
  <si>
    <t>Version</t>
  </si>
  <si>
    <t>Enter your 2013 Base Monthly Fixed Charge and Distribution Volumetric Charge into columns labeled "Rate ReBal Base Service Charge" and "Rate ReBal Base Distribution Volumetric Rate kWh/kW" respectively.</t>
  </si>
  <si>
    <t>This worksheet calculates a tax change volumetric rate rider.  No input required.  The outputs in column Q and S are to be entered into Sheet 11 "Proposed Rates" of the 2014 IRM Rate Generator Model.  Rate description should be entered as "Rate Rider for Tax Change".</t>
  </si>
  <si>
    <t xml:space="preserve">Attawapiskat Power Corp. </t>
  </si>
  <si>
    <t>Bluewater Power Distribution Corporation</t>
  </si>
  <si>
    <t>Brant County Power Inc.</t>
  </si>
  <si>
    <t>Cambridge and North Dumfries Hydro Inc.</t>
  </si>
  <si>
    <t>Clinton Power Corporation</t>
  </si>
  <si>
    <t>COLLUS Power Corporation</t>
  </si>
  <si>
    <t>Erie Thames Powerlines Corporation</t>
  </si>
  <si>
    <t>Hearst Power Distribution Company Limited</t>
  </si>
  <si>
    <t>Innisfil Hydro Distribution Systems Limited</t>
  </si>
  <si>
    <t>Milton Hydro Distribution inc.</t>
  </si>
  <si>
    <t>Norfolk Power Distribution Inc.</t>
  </si>
  <si>
    <t>Oakville Hydro Electricity Distribution Inc.</t>
  </si>
  <si>
    <t>Orillia Power Distribution Corporation</t>
  </si>
  <si>
    <t>Peterborough Distribution Incorporated</t>
  </si>
  <si>
    <t>Thunder Bay Hydro Electricity Distribution Inc.</t>
  </si>
  <si>
    <t>Welland Hydro-Electric System Corp.</t>
  </si>
  <si>
    <t>West Perth Power Inc.</t>
  </si>
  <si>
    <t>PowerStream Inc.</t>
  </si>
  <si>
    <t>Service Territory Name</t>
  </si>
  <si>
    <t>Canadian Niagara Power Inc.</t>
  </si>
  <si>
    <t>Entegrus Powerlines Inc.</t>
  </si>
  <si>
    <t>Newmarket - Tay Power Distribution Ltd.</t>
  </si>
  <si>
    <t>Niagara Peninsula Energy Inc.</t>
  </si>
  <si>
    <t>Collingwood, Stayner, Creemore, Thornbury</t>
  </si>
  <si>
    <t>EB-2013-0121</t>
  </si>
  <si>
    <t>Glen McAllister, Manager, Billing &amp; Regulatory</t>
  </si>
  <si>
    <t>(705)445-1800 ext 2274</t>
  </si>
  <si>
    <t>gmcallister@collus.com</t>
  </si>
  <si>
    <t>RES</t>
  </si>
  <si>
    <t>GSLT50</t>
  </si>
  <si>
    <t>GSGT50</t>
  </si>
  <si>
    <t>SL</t>
  </si>
  <si>
    <t>Customer</t>
  </si>
  <si>
    <t>kWh</t>
  </si>
  <si>
    <t>kW</t>
  </si>
  <si>
    <t>Connection</t>
  </si>
</sst>
</file>

<file path=xl/styles.xml><?xml version="1.0" encoding="utf-8"?>
<styleSheet xmlns="http://schemas.openxmlformats.org/spreadsheetml/2006/main">
  <numFmts count="14">
    <numFmt numFmtId="164" formatCode="_-&quot;$&quot;* #,##0.00_-;\-&quot;$&quot;* #,##0.00_-;_-&quot;$&quot;* &quot;-&quot;??_-;_-@_-"/>
    <numFmt numFmtId="165" formatCode="_-* #,##0.00_-;\-* #,##0.00_-;_-* &quot;-&quot;??_-;_-@_-"/>
    <numFmt numFmtId="166" formatCode="0.0%"/>
    <numFmt numFmtId="167" formatCode="[$-1009]mmmm\ d\,\ yyyy;@"/>
    <numFmt numFmtId="168" formatCode="0.000%"/>
    <numFmt numFmtId="169" formatCode="&quot;$&quot;#,##0"/>
    <numFmt numFmtId="170" formatCode="_-&quot;$&quot;* #,##0_-;\-&quot;$&quot;* #,##0_-;_-&quot;$&quot;* &quot;-&quot;??_-;_-@_-"/>
    <numFmt numFmtId="171" formatCode="&quot;$&quot;#,##0.0000"/>
    <numFmt numFmtId="172" formatCode="&quot;$&quot;#,##0.000000"/>
    <numFmt numFmtId="173" formatCode="#,##0_);\(#,##0\ \)"/>
    <numFmt numFmtId="174" formatCode="#,##0.00_);\(#,##0.00\ \)"/>
    <numFmt numFmtId="175" formatCode="#,##0.0000_);\(#,##0.0000\ \)"/>
    <numFmt numFmtId="176" formatCode="#,##0.0%_);\(#,##0.0%\ \)"/>
    <numFmt numFmtId="177" formatCode="0.0"/>
  </numFmts>
  <fonts count="47">
    <font>
      <sz val="12"/>
      <name val="Arial"/>
    </font>
    <font>
      <sz val="12"/>
      <name val="Arial"/>
      <family val="2"/>
    </font>
    <font>
      <sz val="8"/>
      <name val="Arial"/>
      <family val="2"/>
    </font>
    <font>
      <b/>
      <sz val="12"/>
      <name val="Arial"/>
      <family val="2"/>
    </font>
    <font>
      <b/>
      <sz val="14"/>
      <name val="Arial"/>
      <family val="2"/>
    </font>
    <font>
      <sz val="10"/>
      <name val="Arial"/>
      <family val="2"/>
    </font>
    <font>
      <u/>
      <sz val="10"/>
      <color indexed="12"/>
      <name val="Arial"/>
      <family val="2"/>
    </font>
    <font>
      <b/>
      <sz val="10"/>
      <name val="Arial"/>
      <family val="2"/>
    </font>
    <font>
      <sz val="12"/>
      <color indexed="9"/>
      <name val="Arial"/>
      <family val="2"/>
    </font>
    <font>
      <b/>
      <sz val="12"/>
      <color indexed="10"/>
      <name val="Arial"/>
      <family val="2"/>
    </font>
    <font>
      <b/>
      <sz val="14"/>
      <color indexed="10"/>
      <name val="Arial"/>
      <family val="2"/>
    </font>
    <font>
      <sz val="10"/>
      <name val="Arial"/>
      <family val="2"/>
    </font>
    <font>
      <sz val="12"/>
      <name val="Arial"/>
      <family val="2"/>
    </font>
    <font>
      <b/>
      <sz val="14"/>
      <name val="Arial"/>
      <family val="2"/>
    </font>
    <font>
      <sz val="14"/>
      <name val="Arial"/>
      <family val="2"/>
    </font>
    <font>
      <b/>
      <sz val="20"/>
      <name val="Arial"/>
      <family val="2"/>
    </font>
    <font>
      <b/>
      <sz val="20"/>
      <name val="Arial"/>
      <family val="2"/>
    </font>
    <font>
      <b/>
      <sz val="12"/>
      <name val="Book Antiqua"/>
      <family val="1"/>
    </font>
    <font>
      <b/>
      <sz val="11"/>
      <color indexed="48"/>
      <name val="Arial"/>
      <family val="2"/>
    </font>
    <font>
      <b/>
      <sz val="11"/>
      <name val="Arial"/>
      <family val="2"/>
    </font>
    <font>
      <sz val="11"/>
      <name val="Arial"/>
      <family val="2"/>
    </font>
    <font>
      <b/>
      <u/>
      <sz val="12"/>
      <name val="Arial"/>
      <family val="2"/>
    </font>
    <font>
      <b/>
      <u/>
      <sz val="10"/>
      <name val="Arial"/>
      <family val="2"/>
    </font>
    <font>
      <b/>
      <sz val="12"/>
      <color indexed="12"/>
      <name val="Arial"/>
      <family val="2"/>
    </font>
    <font>
      <sz val="10"/>
      <name val="Arial"/>
      <family val="2"/>
    </font>
    <font>
      <sz val="8"/>
      <name val="Arial"/>
      <family val="2"/>
    </font>
    <font>
      <b/>
      <sz val="12"/>
      <color rgb="FF0000FF"/>
      <name val="Arial"/>
      <family val="2"/>
    </font>
    <font>
      <b/>
      <sz val="11"/>
      <color theme="1"/>
      <name val="Calibri"/>
      <family val="2"/>
      <scheme val="minor"/>
    </font>
    <font>
      <b/>
      <sz val="10"/>
      <color theme="3"/>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3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52"/>
        <bgColor indexed="64"/>
      </patternFill>
    </fill>
    <fill>
      <patternFill patternType="solid">
        <fgColor indexed="9"/>
        <bgColor indexed="64"/>
      </patternFill>
    </fill>
    <fill>
      <patternFill patternType="solid">
        <fgColor indexed="53"/>
        <bgColor indexed="64"/>
      </patternFill>
    </fill>
    <fill>
      <patternFill patternType="solid">
        <fgColor indexed="1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s>
  <borders count="19">
    <border>
      <left/>
      <right/>
      <top/>
      <bottom/>
      <diagonal/>
    </border>
    <border>
      <left/>
      <right/>
      <top style="thin">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4">
    <xf numFmtId="0" fontId="0" fillId="0" borderId="0"/>
    <xf numFmtId="165" fontId="1" fillId="0" borderId="0" applyFont="0" applyFill="0" applyBorder="0" applyAlignment="0" applyProtection="0"/>
    <xf numFmtId="164"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5" fillId="0" borderId="0"/>
    <xf numFmtId="0" fontId="24" fillId="0" borderId="0"/>
    <xf numFmtId="9" fontId="1" fillId="0" borderId="0" applyFont="0" applyFill="0" applyBorder="0" applyAlignment="0" applyProtection="0"/>
    <xf numFmtId="0" fontId="29" fillId="0" borderId="0"/>
    <xf numFmtId="0" fontId="5" fillId="0" borderId="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16"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1" fillId="23"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30" borderId="0" applyNumberFormat="0" applyBorder="0" applyAlignment="0" applyProtection="0"/>
    <xf numFmtId="0" fontId="32" fillId="14" borderId="0" applyNumberFormat="0" applyBorder="0" applyAlignment="0" applyProtection="0"/>
    <xf numFmtId="0" fontId="33" fillId="31" borderId="10" applyNumberFormat="0" applyAlignment="0" applyProtection="0"/>
    <xf numFmtId="0" fontId="34" fillId="32" borderId="11" applyNumberFormat="0" applyAlignment="0" applyProtection="0"/>
    <xf numFmtId="165" fontId="5" fillId="0" borderId="0" applyFont="0" applyFill="0" applyBorder="0" applyAlignment="0" applyProtection="0"/>
    <xf numFmtId="164" fontId="5" fillId="0" borderId="0" applyFont="0" applyFill="0" applyBorder="0" applyAlignment="0" applyProtection="0"/>
    <xf numFmtId="0" fontId="35" fillId="0" borderId="0" applyNumberFormat="0" applyFill="0" applyBorder="0" applyAlignment="0" applyProtection="0"/>
    <xf numFmtId="0" fontId="36" fillId="15" borderId="0" applyNumberFormat="0" applyBorder="0" applyAlignment="0" applyProtection="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40" fillId="18" borderId="10" applyNumberFormat="0" applyAlignment="0" applyProtection="0"/>
    <xf numFmtId="0" fontId="41" fillId="0" borderId="15" applyNumberFormat="0" applyFill="0" applyAlignment="0" applyProtection="0"/>
    <xf numFmtId="0" fontId="42" fillId="33" borderId="0" applyNumberFormat="0" applyBorder="0" applyAlignment="0" applyProtection="0"/>
    <xf numFmtId="0" fontId="5" fillId="34" borderId="16" applyNumberFormat="0" applyFont="0" applyAlignment="0" applyProtection="0"/>
    <xf numFmtId="0" fontId="43" fillId="31" borderId="17" applyNumberFormat="0" applyAlignment="0" applyProtection="0"/>
    <xf numFmtId="9" fontId="5" fillId="0" borderId="0" applyFon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46" fillId="0" borderId="0" applyNumberFormat="0" applyFill="0" applyBorder="0" applyAlignment="0" applyProtection="0"/>
  </cellStyleXfs>
  <cellXfs count="180">
    <xf numFmtId="0" fontId="0" fillId="0" borderId="0" xfId="0"/>
    <xf numFmtId="0" fontId="0" fillId="0" borderId="0" xfId="0" applyAlignment="1">
      <alignment horizontal="center"/>
    </xf>
    <xf numFmtId="0" fontId="0" fillId="0" borderId="0" xfId="0" applyProtection="1"/>
    <xf numFmtId="0" fontId="5" fillId="0" borderId="0" xfId="5" applyProtection="1"/>
    <xf numFmtId="0" fontId="5" fillId="0" borderId="0" xfId="5" applyProtection="1">
      <protection locked="0"/>
    </xf>
    <xf numFmtId="0" fontId="5" fillId="0" borderId="0" xfId="5" applyAlignment="1" applyProtection="1">
      <alignment horizontal="center"/>
    </xf>
    <xf numFmtId="0" fontId="5" fillId="2" borderId="0" xfId="5" applyFill="1" applyAlignment="1" applyProtection="1">
      <alignment horizontal="center"/>
    </xf>
    <xf numFmtId="171" fontId="5" fillId="3" borderId="0" xfId="5" applyNumberFormat="1" applyFill="1" applyProtection="1"/>
    <xf numFmtId="0" fontId="0" fillId="0" borderId="0" xfId="0" applyProtection="1">
      <protection locked="0"/>
    </xf>
    <xf numFmtId="3" fontId="5" fillId="3" borderId="0" xfId="5" applyNumberFormat="1" applyFill="1" applyProtection="1"/>
    <xf numFmtId="166" fontId="5" fillId="3" borderId="0" xfId="7" applyNumberFormat="1" applyFont="1" applyFill="1" applyProtection="1"/>
    <xf numFmtId="166" fontId="5" fillId="3" borderId="1" xfId="7" applyNumberFormat="1" applyFont="1" applyFill="1" applyBorder="1" applyProtection="1"/>
    <xf numFmtId="0" fontId="3" fillId="0" borderId="0" xfId="0" applyFont="1" applyAlignment="1" applyProtection="1">
      <alignment horizontal="center"/>
    </xf>
    <xf numFmtId="0" fontId="0" fillId="0" borderId="0" xfId="0" applyAlignment="1" applyProtection="1">
      <alignment horizontal="center"/>
    </xf>
    <xf numFmtId="0" fontId="3" fillId="0" borderId="0" xfId="0" applyFont="1" applyProtection="1"/>
    <xf numFmtId="0" fontId="0" fillId="0" borderId="0" xfId="0" applyAlignment="1" applyProtection="1">
      <alignment horizontal="center"/>
      <protection locked="0"/>
    </xf>
    <xf numFmtId="0" fontId="0" fillId="0" borderId="0" xfId="0" applyAlignment="1" applyProtection="1">
      <alignment horizontal="left" indent="1"/>
    </xf>
    <xf numFmtId="170" fontId="1" fillId="3" borderId="0" xfId="2" applyNumberFormat="1" applyFill="1" applyProtection="1"/>
    <xf numFmtId="170" fontId="3" fillId="3" borderId="2" xfId="0" applyNumberFormat="1" applyFont="1" applyFill="1" applyBorder="1" applyProtection="1"/>
    <xf numFmtId="170" fontId="3" fillId="3" borderId="0" xfId="0" applyNumberFormat="1" applyFont="1" applyFill="1" applyProtection="1"/>
    <xf numFmtId="0" fontId="4" fillId="0" borderId="0" xfId="0" applyFont="1" applyProtection="1"/>
    <xf numFmtId="170" fontId="0" fillId="0" borderId="0" xfId="0" applyNumberFormat="1" applyProtection="1"/>
    <xf numFmtId="0" fontId="3" fillId="0" borderId="0" xfId="0" applyFont="1" applyAlignment="1" applyProtection="1">
      <alignment horizontal="center" wrapText="1"/>
    </xf>
    <xf numFmtId="0" fontId="0" fillId="3" borderId="0" xfId="0" applyFill="1" applyProtection="1"/>
    <xf numFmtId="170" fontId="0" fillId="3" borderId="0" xfId="0" applyNumberFormat="1" applyFill="1" applyProtection="1"/>
    <xf numFmtId="0" fontId="4" fillId="0" borderId="0" xfId="0" applyFont="1" applyAlignment="1" applyProtection="1">
      <alignment horizontal="left"/>
    </xf>
    <xf numFmtId="0" fontId="4" fillId="0" borderId="0" xfId="0" applyFont="1" applyAlignment="1" applyProtection="1">
      <alignment horizontal="center"/>
    </xf>
    <xf numFmtId="168" fontId="0" fillId="3" borderId="0" xfId="0" applyNumberFormat="1" applyFill="1" applyProtection="1"/>
    <xf numFmtId="164" fontId="5" fillId="3" borderId="0" xfId="2" applyFont="1" applyFill="1" applyProtection="1"/>
    <xf numFmtId="165" fontId="1" fillId="0" borderId="0" xfId="1" applyProtection="1"/>
    <xf numFmtId="0" fontId="8" fillId="0" borderId="0" xfId="0" applyFont="1" applyProtection="1"/>
    <xf numFmtId="172" fontId="5" fillId="3" borderId="0" xfId="5" applyNumberFormat="1" applyFill="1" applyProtection="1"/>
    <xf numFmtId="164" fontId="5" fillId="3" borderId="1" xfId="2" applyFont="1" applyFill="1" applyBorder="1" applyProtection="1"/>
    <xf numFmtId="164" fontId="5" fillId="4" borderId="1" xfId="2" applyFont="1" applyFill="1" applyBorder="1" applyProtection="1"/>
    <xf numFmtId="170" fontId="3" fillId="3" borderId="2" xfId="2" applyNumberFormat="1" applyFont="1" applyFill="1" applyBorder="1" applyProtection="1"/>
    <xf numFmtId="0" fontId="10" fillId="0" borderId="0" xfId="0" applyFont="1" applyAlignment="1" applyProtection="1">
      <alignment horizontal="left"/>
    </xf>
    <xf numFmtId="0" fontId="3" fillId="5" borderId="0" xfId="0" applyFont="1" applyFill="1" applyAlignment="1" applyProtection="1">
      <alignment horizontal="center" wrapText="1"/>
    </xf>
    <xf numFmtId="0" fontId="7" fillId="5" borderId="0" xfId="5" applyFont="1" applyFill="1" applyAlignment="1" applyProtection="1">
      <alignment horizontal="center"/>
    </xf>
    <xf numFmtId="0" fontId="5" fillId="0" borderId="0" xfId="5" applyAlignment="1" applyProtection="1">
      <alignment horizontal="center"/>
      <protection locked="0"/>
    </xf>
    <xf numFmtId="0" fontId="0" fillId="0" borderId="0" xfId="0" applyFill="1" applyProtection="1"/>
    <xf numFmtId="0" fontId="4" fillId="0" borderId="0" xfId="5" applyFont="1" applyProtection="1"/>
    <xf numFmtId="165" fontId="0" fillId="0" borderId="0" xfId="1" applyFont="1" applyProtection="1"/>
    <xf numFmtId="0" fontId="11" fillId="3" borderId="0" xfId="0" applyFont="1" applyFill="1" applyProtection="1"/>
    <xf numFmtId="0" fontId="11" fillId="0" borderId="0" xfId="0" applyFont="1" applyProtection="1"/>
    <xf numFmtId="169" fontId="11" fillId="3" borderId="0" xfId="0" applyNumberFormat="1" applyFont="1" applyFill="1" applyProtection="1"/>
    <xf numFmtId="10" fontId="11" fillId="3" borderId="0" xfId="0" applyNumberFormat="1" applyFont="1" applyFill="1" applyProtection="1"/>
    <xf numFmtId="169" fontId="11" fillId="3" borderId="1" xfId="5" applyNumberFormat="1" applyFont="1" applyFill="1" applyBorder="1" applyProtection="1"/>
    <xf numFmtId="10" fontId="11" fillId="3" borderId="1" xfId="5" applyNumberFormat="1" applyFont="1" applyFill="1" applyBorder="1" applyProtection="1"/>
    <xf numFmtId="169" fontId="11" fillId="6" borderId="1" xfId="5" applyNumberFormat="1" applyFont="1" applyFill="1" applyBorder="1" applyProtection="1"/>
    <xf numFmtId="0" fontId="13" fillId="0" borderId="0" xfId="0" applyFont="1" applyProtection="1"/>
    <xf numFmtId="0" fontId="15" fillId="0" borderId="0" xfId="0" applyFont="1" applyProtection="1"/>
    <xf numFmtId="0" fontId="16" fillId="0" borderId="0" xfId="0" applyFont="1" applyProtection="1"/>
    <xf numFmtId="49" fontId="0" fillId="0" borderId="0" xfId="0" applyNumberFormat="1" applyProtection="1"/>
    <xf numFmtId="0" fontId="13" fillId="0" borderId="0" xfId="5" applyFont="1" applyProtection="1"/>
    <xf numFmtId="0" fontId="15" fillId="0" borderId="0" xfId="5" applyFont="1" applyProtection="1"/>
    <xf numFmtId="0" fontId="1" fillId="0" borderId="0" xfId="4" applyProtection="1"/>
    <xf numFmtId="0" fontId="1" fillId="0" borderId="0" xfId="4" applyAlignment="1" applyProtection="1">
      <alignment horizontal="center"/>
    </xf>
    <xf numFmtId="0" fontId="5" fillId="7" borderId="0" xfId="5" applyFill="1" applyAlignment="1" applyProtection="1">
      <alignment horizontal="center"/>
      <protection locked="0"/>
    </xf>
    <xf numFmtId="3" fontId="5" fillId="4" borderId="3" xfId="5" applyNumberFormat="1" applyFill="1" applyBorder="1" applyProtection="1">
      <protection locked="0"/>
    </xf>
    <xf numFmtId="3" fontId="5" fillId="4" borderId="3" xfId="5" applyNumberFormat="1" applyFill="1" applyBorder="1" applyAlignment="1" applyProtection="1">
      <alignment horizontal="center"/>
      <protection locked="0"/>
    </xf>
    <xf numFmtId="3" fontId="5" fillId="4" borderId="3" xfId="5" applyNumberFormat="1" applyFill="1" applyBorder="1" applyAlignment="1" applyProtection="1">
      <alignment horizontal="center"/>
    </xf>
    <xf numFmtId="173" fontId="5" fillId="3" borderId="3" xfId="5" applyNumberFormat="1" applyFill="1" applyBorder="1" applyProtection="1"/>
    <xf numFmtId="174" fontId="5" fillId="3" borderId="3" xfId="5" applyNumberFormat="1" applyFill="1" applyBorder="1" applyProtection="1"/>
    <xf numFmtId="175" fontId="5" fillId="3" borderId="3" xfId="5" applyNumberFormat="1" applyFill="1" applyBorder="1" applyProtection="1"/>
    <xf numFmtId="175" fontId="5" fillId="0" borderId="0" xfId="5" applyNumberFormat="1" applyProtection="1"/>
    <xf numFmtId="174" fontId="5" fillId="3" borderId="0" xfId="5" applyNumberFormat="1" applyFill="1" applyProtection="1"/>
    <xf numFmtId="175" fontId="5" fillId="3" borderId="0" xfId="2" applyNumberFormat="1" applyFont="1" applyFill="1" applyProtection="1"/>
    <xf numFmtId="173" fontId="5" fillId="3" borderId="0" xfId="5" applyNumberFormat="1" applyFill="1" applyProtection="1"/>
    <xf numFmtId="173" fontId="5" fillId="3" borderId="1" xfId="5" applyNumberFormat="1" applyFill="1" applyBorder="1" applyProtection="1"/>
    <xf numFmtId="176" fontId="5" fillId="3" borderId="0" xfId="7" applyNumberFormat="1" applyFont="1" applyFill="1" applyAlignment="1" applyProtection="1">
      <alignment horizontal="center"/>
    </xf>
    <xf numFmtId="176" fontId="0" fillId="0" borderId="0" xfId="0" applyNumberFormat="1" applyAlignment="1" applyProtection="1">
      <alignment horizontal="center"/>
    </xf>
    <xf numFmtId="176" fontId="5" fillId="3" borderId="1" xfId="7" applyNumberFormat="1" applyFont="1" applyFill="1" applyBorder="1" applyAlignment="1" applyProtection="1">
      <alignment horizontal="center"/>
    </xf>
    <xf numFmtId="0" fontId="15" fillId="0" borderId="0" xfId="5" applyFont="1" applyAlignment="1" applyProtection="1">
      <alignment horizontal="left"/>
    </xf>
    <xf numFmtId="0" fontId="4" fillId="0" borderId="0" xfId="5" applyFont="1" applyAlignment="1" applyProtection="1">
      <alignment horizontal="left"/>
    </xf>
    <xf numFmtId="0" fontId="13" fillId="0" borderId="0" xfId="5" applyFont="1" applyAlignment="1" applyProtection="1">
      <alignment horizontal="left"/>
    </xf>
    <xf numFmtId="3" fontId="5" fillId="4" borderId="3" xfId="5" applyNumberFormat="1" applyFont="1" applyFill="1" applyBorder="1" applyAlignment="1" applyProtection="1">
      <alignment horizontal="center"/>
      <protection locked="0"/>
    </xf>
    <xf numFmtId="10" fontId="1" fillId="3" borderId="0" xfId="7" applyNumberFormat="1" applyFill="1" applyProtection="1"/>
    <xf numFmtId="10" fontId="0" fillId="0" borderId="0" xfId="0" applyNumberFormat="1" applyProtection="1"/>
    <xf numFmtId="0" fontId="0" fillId="0" borderId="0" xfId="0" applyAlignment="1" applyProtection="1">
      <alignment horizontal="left"/>
    </xf>
    <xf numFmtId="0" fontId="7" fillId="0" borderId="0" xfId="0" applyFont="1" applyAlignment="1" applyProtection="1">
      <alignment horizontal="left"/>
    </xf>
    <xf numFmtId="0" fontId="7" fillId="0" borderId="0" xfId="0" applyFont="1" applyAlignment="1" applyProtection="1">
      <alignment horizontal="center"/>
    </xf>
    <xf numFmtId="0" fontId="0" fillId="0" borderId="0" xfId="1" applyNumberFormat="1" applyFont="1" applyAlignment="1" applyProtection="1">
      <alignment horizontal="center"/>
    </xf>
    <xf numFmtId="22" fontId="0" fillId="0" borderId="0" xfId="0" applyNumberFormat="1" applyAlignment="1" applyProtection="1">
      <alignment horizontal="center"/>
    </xf>
    <xf numFmtId="22" fontId="0" fillId="0" borderId="0" xfId="0" applyNumberFormat="1" applyAlignment="1" applyProtection="1">
      <alignment horizontal="left"/>
    </xf>
    <xf numFmtId="0" fontId="17" fillId="0" borderId="0" xfId="0" applyFont="1" applyAlignment="1" applyProtection="1">
      <alignment horizontal="left" indent="4"/>
    </xf>
    <xf numFmtId="0" fontId="17" fillId="0" borderId="0" xfId="0" applyFont="1" applyFill="1" applyProtection="1"/>
    <xf numFmtId="167" fontId="3" fillId="0" borderId="0" xfId="0" applyNumberFormat="1" applyFont="1" applyFill="1" applyAlignment="1" applyProtection="1">
      <alignment horizontal="center"/>
    </xf>
    <xf numFmtId="0" fontId="17" fillId="0" borderId="0" xfId="0" applyFont="1" applyProtection="1"/>
    <xf numFmtId="0" fontId="17" fillId="0" borderId="0" xfId="0" applyFont="1" applyAlignment="1" applyProtection="1"/>
    <xf numFmtId="0" fontId="17" fillId="0" borderId="0" xfId="0" applyFont="1" applyAlignment="1" applyProtection="1">
      <alignment vertical="top" wrapText="1"/>
    </xf>
    <xf numFmtId="0" fontId="9" fillId="0" borderId="0" xfId="0" applyFont="1" applyAlignment="1" applyProtection="1">
      <alignment horizontal="left" vertical="center" wrapText="1"/>
    </xf>
    <xf numFmtId="0" fontId="0" fillId="0" borderId="0" xfId="0" applyAlignment="1" applyProtection="1"/>
    <xf numFmtId="0" fontId="19" fillId="0" borderId="0" xfId="0" applyFont="1" applyFill="1" applyBorder="1" applyAlignment="1" applyProtection="1">
      <alignment horizontal="left"/>
    </xf>
    <xf numFmtId="0" fontId="17" fillId="0" borderId="0" xfId="0" applyFont="1" applyBorder="1" applyAlignment="1" applyProtection="1">
      <alignment horizontal="left" indent="4"/>
    </xf>
    <xf numFmtId="0" fontId="17" fillId="0" borderId="0" xfId="0" applyFont="1" applyBorder="1" applyAlignment="1" applyProtection="1"/>
    <xf numFmtId="0" fontId="0" fillId="0" borderId="0" xfId="0" applyFill="1" applyBorder="1" applyAlignment="1" applyProtection="1">
      <alignment horizontal="left"/>
    </xf>
    <xf numFmtId="0" fontId="20" fillId="0" borderId="0" xfId="0" applyFont="1" applyFill="1" applyBorder="1" applyAlignment="1" applyProtection="1">
      <alignment horizontal="left"/>
    </xf>
    <xf numFmtId="0" fontId="17" fillId="0" borderId="0" xfId="0" applyFont="1" applyFill="1" applyBorder="1" applyAlignment="1" applyProtection="1">
      <alignment horizontal="left"/>
    </xf>
    <xf numFmtId="0" fontId="17" fillId="0" borderId="0" xfId="0" applyFont="1" applyFill="1" applyBorder="1" applyAlignment="1" applyProtection="1">
      <alignment horizontal="left" vertical="top" wrapText="1"/>
    </xf>
    <xf numFmtId="0" fontId="5" fillId="5" borderId="0" xfId="5" applyFill="1" applyAlignment="1" applyProtection="1">
      <alignment horizontal="center"/>
    </xf>
    <xf numFmtId="0" fontId="0" fillId="5" borderId="0" xfId="0" applyFill="1" applyAlignment="1" applyProtection="1">
      <alignment horizontal="center"/>
    </xf>
    <xf numFmtId="0" fontId="5" fillId="5" borderId="0" xfId="5" applyFill="1" applyProtection="1"/>
    <xf numFmtId="0" fontId="3" fillId="5" borderId="0" xfId="5" applyFont="1" applyFill="1" applyAlignment="1" applyProtection="1">
      <alignment horizontal="center"/>
    </xf>
    <xf numFmtId="0" fontId="5" fillId="0" borderId="0" xfId="5" applyBorder="1" applyProtection="1"/>
    <xf numFmtId="0" fontId="12" fillId="0" borderId="0" xfId="5" applyFont="1" applyBorder="1" applyProtection="1"/>
    <xf numFmtId="0" fontId="5" fillId="7" borderId="0" xfId="5" applyFill="1" applyAlignment="1" applyProtection="1">
      <alignment horizontal="center"/>
    </xf>
    <xf numFmtId="0" fontId="7" fillId="0" borderId="0" xfId="5" applyFont="1" applyFill="1" applyProtection="1"/>
    <xf numFmtId="0" fontId="5" fillId="0" borderId="0" xfId="5" applyFill="1" applyProtection="1"/>
    <xf numFmtId="0" fontId="7" fillId="0" borderId="0" xfId="5" applyFont="1" applyFill="1" applyAlignment="1" applyProtection="1">
      <alignment horizontal="center"/>
    </xf>
    <xf numFmtId="0" fontId="5" fillId="0" borderId="0" xfId="5" applyFill="1" applyAlignment="1" applyProtection="1">
      <alignment horizontal="center"/>
    </xf>
    <xf numFmtId="0" fontId="21" fillId="7" borderId="0" xfId="5" applyFont="1" applyFill="1" applyBorder="1" applyProtection="1"/>
    <xf numFmtId="0" fontId="22" fillId="7" borderId="0" xfId="5" applyFont="1" applyFill="1" applyProtection="1"/>
    <xf numFmtId="0" fontId="21" fillId="7" borderId="0" xfId="5" applyFont="1" applyFill="1" applyProtection="1"/>
    <xf numFmtId="167" fontId="18" fillId="0" borderId="0" xfId="0" applyNumberFormat="1" applyFont="1" applyFill="1" applyBorder="1" applyAlignment="1" applyProtection="1">
      <alignment horizontal="left"/>
    </xf>
    <xf numFmtId="0" fontId="18" fillId="0" borderId="0" xfId="0" applyFont="1" applyFill="1" applyBorder="1" applyAlignment="1" applyProtection="1"/>
    <xf numFmtId="167" fontId="18" fillId="0" borderId="0" xfId="0" applyNumberFormat="1" applyFont="1" applyFill="1" applyBorder="1" applyAlignment="1" applyProtection="1"/>
    <xf numFmtId="167" fontId="18" fillId="0" borderId="0" xfId="0" applyNumberFormat="1" applyFont="1" applyFill="1" applyBorder="1" applyAlignment="1" applyProtection="1">
      <alignment vertical="center"/>
    </xf>
    <xf numFmtId="0" fontId="23" fillId="7" borderId="0" xfId="0" applyFont="1" applyFill="1" applyProtection="1"/>
    <xf numFmtId="0" fontId="0" fillId="0" borderId="0" xfId="0" applyFill="1" applyAlignment="1" applyProtection="1">
      <alignment horizontal="center"/>
    </xf>
    <xf numFmtId="0" fontId="3" fillId="0" borderId="0" xfId="6" applyFont="1"/>
    <xf numFmtId="0" fontId="12" fillId="0" borderId="0" xfId="6" applyFont="1"/>
    <xf numFmtId="0" fontId="24" fillId="0" borderId="0" xfId="6"/>
    <xf numFmtId="0" fontId="3" fillId="0" borderId="0" xfId="6" applyFont="1" applyAlignment="1">
      <alignment horizontal="center"/>
    </xf>
    <xf numFmtId="10" fontId="12" fillId="0" borderId="0" xfId="6" applyNumberFormat="1" applyFont="1"/>
    <xf numFmtId="10" fontId="24" fillId="0" borderId="0" xfId="6" applyNumberFormat="1"/>
    <xf numFmtId="10" fontId="12" fillId="0" borderId="2" xfId="6" applyNumberFormat="1" applyFont="1" applyBorder="1"/>
    <xf numFmtId="3" fontId="12" fillId="0" borderId="0" xfId="6" applyNumberFormat="1" applyFont="1"/>
    <xf numFmtId="3" fontId="3" fillId="0" borderId="0" xfId="6" applyNumberFormat="1" applyFont="1"/>
    <xf numFmtId="3" fontId="24" fillId="0" borderId="0" xfId="6" applyNumberFormat="1"/>
    <xf numFmtId="3" fontId="5" fillId="7" borderId="3" xfId="5" applyNumberFormat="1" applyFont="1" applyFill="1" applyBorder="1" applyAlignment="1" applyProtection="1">
      <alignment horizontal="center"/>
      <protection locked="0"/>
    </xf>
    <xf numFmtId="0" fontId="27" fillId="0" borderId="0" xfId="0" applyFont="1" applyAlignment="1" applyProtection="1">
      <alignment horizontal="right" vertical="center"/>
    </xf>
    <xf numFmtId="0" fontId="27" fillId="0" borderId="0" xfId="0" applyFont="1" applyAlignment="1" applyProtection="1">
      <alignment horizontal="right" vertical="center" indent="1"/>
    </xf>
    <xf numFmtId="0" fontId="3" fillId="8" borderId="6" xfId="0" applyFont="1" applyFill="1" applyBorder="1" applyAlignment="1" applyProtection="1">
      <alignment horizontal="center" vertical="center" wrapText="1"/>
      <protection locked="0"/>
    </xf>
    <xf numFmtId="0" fontId="12" fillId="0" borderId="0" xfId="0" applyFont="1" applyProtection="1"/>
    <xf numFmtId="0" fontId="5" fillId="0" borderId="0" xfId="0" applyFont="1" applyProtection="1"/>
    <xf numFmtId="0" fontId="3" fillId="0" borderId="0" xfId="5" applyFont="1" applyProtection="1"/>
    <xf numFmtId="0" fontId="3" fillId="0" borderId="0" xfId="3" applyFont="1" applyAlignment="1" applyProtection="1"/>
    <xf numFmtId="170" fontId="3" fillId="0" borderId="0" xfId="0" applyNumberFormat="1" applyFont="1" applyFill="1" applyProtection="1"/>
    <xf numFmtId="0" fontId="28" fillId="0" borderId="0" xfId="0" applyFont="1" applyAlignment="1" applyProtection="1">
      <alignment horizontal="right"/>
    </xf>
    <xf numFmtId="177" fontId="28" fillId="0" borderId="0" xfId="0" applyNumberFormat="1" applyFont="1" applyAlignment="1" applyProtection="1">
      <alignment horizontal="left" indent="1"/>
    </xf>
    <xf numFmtId="170" fontId="1" fillId="10" borderId="0" xfId="2" applyNumberFormat="1" applyFill="1" applyProtection="1"/>
    <xf numFmtId="170" fontId="0" fillId="11" borderId="0" xfId="2" applyNumberFormat="1" applyFont="1" applyFill="1" applyProtection="1"/>
    <xf numFmtId="168" fontId="0" fillId="10" borderId="0" xfId="0" applyNumberFormat="1" applyFill="1" applyProtection="1"/>
    <xf numFmtId="170" fontId="3" fillId="10" borderId="2" xfId="2" applyNumberFormat="1" applyFont="1" applyFill="1" applyBorder="1" applyProtection="1"/>
    <xf numFmtId="170" fontId="0" fillId="11" borderId="0" xfId="0" applyNumberFormat="1" applyFill="1" applyProtection="1"/>
    <xf numFmtId="10" fontId="1" fillId="11" borderId="0" xfId="7" applyNumberFormat="1" applyFill="1" applyProtection="1"/>
    <xf numFmtId="170" fontId="1" fillId="11" borderId="0" xfId="2" applyNumberFormat="1" applyFill="1" applyProtection="1"/>
    <xf numFmtId="170" fontId="3" fillId="11" borderId="2" xfId="2" applyNumberFormat="1" applyFont="1" applyFill="1" applyBorder="1" applyProtection="1"/>
    <xf numFmtId="170" fontId="3" fillId="12" borderId="0" xfId="0" applyNumberFormat="1" applyFont="1" applyFill="1" applyProtection="1"/>
    <xf numFmtId="0" fontId="0" fillId="0" borderId="9" xfId="0" applyFill="1" applyBorder="1" applyProtection="1"/>
    <xf numFmtId="0" fontId="6" fillId="9" borderId="6" xfId="3" applyFill="1" applyBorder="1" applyAlignment="1" applyProtection="1">
      <alignment vertical="center"/>
      <protection locked="0"/>
    </xf>
    <xf numFmtId="0" fontId="0" fillId="0" borderId="9" xfId="0" applyFill="1" applyBorder="1"/>
    <xf numFmtId="0" fontId="29" fillId="0" borderId="9" xfId="8" applyFont="1" applyFill="1" applyBorder="1"/>
    <xf numFmtId="0" fontId="5" fillId="0" borderId="9" xfId="0" applyFont="1" applyFill="1" applyBorder="1"/>
    <xf numFmtId="0" fontId="1" fillId="9" borderId="6" xfId="0" applyFont="1" applyFill="1" applyBorder="1" applyAlignment="1" applyProtection="1">
      <alignment horizontal="left" vertical="center"/>
      <protection locked="0"/>
    </xf>
    <xf numFmtId="0" fontId="1" fillId="9" borderId="6" xfId="0" applyFont="1" applyFill="1" applyBorder="1" applyAlignment="1" applyProtection="1">
      <alignment vertical="center"/>
      <protection locked="0"/>
    </xf>
    <xf numFmtId="3" fontId="5" fillId="7" borderId="3" xfId="5" applyNumberFormat="1" applyFill="1" applyBorder="1" applyProtection="1">
      <protection locked="0"/>
    </xf>
    <xf numFmtId="3" fontId="5" fillId="3" borderId="3" xfId="5" applyNumberFormat="1" applyFill="1" applyBorder="1" applyAlignment="1" applyProtection="1">
      <alignment horizontal="center"/>
      <protection locked="0"/>
    </xf>
    <xf numFmtId="3" fontId="5" fillId="3" borderId="3" xfId="5" applyNumberFormat="1" applyFill="1" applyBorder="1" applyAlignment="1" applyProtection="1">
      <alignment horizontal="center"/>
    </xf>
    <xf numFmtId="173" fontId="5" fillId="35" borderId="3" xfId="5" applyNumberFormat="1" applyFill="1" applyBorder="1" applyProtection="1">
      <protection locked="0"/>
    </xf>
    <xf numFmtId="174" fontId="5" fillId="35" borderId="3" xfId="5" applyNumberFormat="1" applyFill="1" applyBorder="1" applyProtection="1">
      <protection locked="0"/>
    </xf>
    <xf numFmtId="175" fontId="5" fillId="35" borderId="3" xfId="5" applyNumberFormat="1" applyFill="1" applyBorder="1" applyProtection="1">
      <protection locked="0"/>
    </xf>
    <xf numFmtId="3" fontId="5" fillId="7" borderId="3" xfId="5" applyNumberFormat="1" applyFill="1" applyBorder="1" applyAlignment="1" applyProtection="1">
      <alignment horizontal="center"/>
      <protection locked="0"/>
    </xf>
    <xf numFmtId="14" fontId="1" fillId="9" borderId="6" xfId="0" applyNumberFormat="1" applyFont="1" applyFill="1" applyBorder="1" applyAlignment="1" applyProtection="1">
      <alignment vertical="center"/>
      <protection locked="0"/>
    </xf>
    <xf numFmtId="0" fontId="0" fillId="8" borderId="4" xfId="0" applyFill="1" applyBorder="1" applyAlignment="1" applyProtection="1">
      <alignment horizontal="left" vertical="center" wrapText="1"/>
      <protection locked="0"/>
    </xf>
    <xf numFmtId="0" fontId="0" fillId="8" borderId="5" xfId="0" applyFill="1" applyBorder="1" applyAlignment="1" applyProtection="1">
      <alignment horizontal="left" vertical="center" wrapText="1"/>
      <protection locked="0"/>
    </xf>
    <xf numFmtId="0" fontId="1" fillId="9" borderId="7" xfId="0" applyFont="1" applyFill="1" applyBorder="1" applyAlignment="1" applyProtection="1">
      <alignment horizontal="left" vertical="center"/>
      <protection locked="0"/>
    </xf>
    <xf numFmtId="0" fontId="0" fillId="9" borderId="8" xfId="0" applyFill="1" applyBorder="1" applyAlignment="1" applyProtection="1">
      <alignment horizontal="left" vertical="center"/>
      <protection locked="0"/>
    </xf>
    <xf numFmtId="0" fontId="14" fillId="5" borderId="0" xfId="0" applyFont="1" applyFill="1" applyBorder="1" applyAlignment="1" applyProtection="1"/>
    <xf numFmtId="0" fontId="5" fillId="9" borderId="7" xfId="9" applyFont="1" applyFill="1" applyBorder="1" applyAlignment="1" applyProtection="1">
      <alignment horizontal="left" vertical="center"/>
      <protection locked="0"/>
    </xf>
    <xf numFmtId="0" fontId="5" fillId="9" borderId="8" xfId="9" applyFont="1" applyFill="1" applyBorder="1" applyAlignment="1" applyProtection="1">
      <alignment horizontal="left" vertical="center"/>
      <protection locked="0"/>
    </xf>
    <xf numFmtId="0" fontId="3" fillId="0" borderId="0" xfId="5" applyFont="1" applyAlignment="1" applyProtection="1">
      <alignment horizontal="left" vertical="center" wrapText="1"/>
    </xf>
    <xf numFmtId="0" fontId="3" fillId="0" borderId="0" xfId="0" applyFont="1" applyAlignment="1" applyProtection="1">
      <alignment horizontal="left" vertical="center" wrapText="1"/>
    </xf>
    <xf numFmtId="0" fontId="0" fillId="0" borderId="0" xfId="0" applyFill="1" applyBorder="1" applyAlignment="1" applyProtection="1">
      <alignment horizontal="center" wrapText="1"/>
    </xf>
    <xf numFmtId="0" fontId="1"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0" fillId="4" borderId="0" xfId="0" applyFill="1" applyAlignment="1" applyProtection="1">
      <alignment horizontal="center" wrapText="1"/>
    </xf>
    <xf numFmtId="0" fontId="0" fillId="5" borderId="0" xfId="0" applyFill="1" applyProtection="1"/>
    <xf numFmtId="0" fontId="0" fillId="11" borderId="0" xfId="0" applyFill="1" applyAlignment="1" applyProtection="1">
      <alignment horizontal="center"/>
    </xf>
    <xf numFmtId="0" fontId="0" fillId="11" borderId="0" xfId="0" applyFill="1" applyProtection="1"/>
  </cellXfs>
  <cellStyles count="5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Bad 2" xfId="34"/>
    <cellStyle name="Calculation 2" xfId="35"/>
    <cellStyle name="Check Cell 2" xfId="36"/>
    <cellStyle name="Comma" xfId="1" builtinId="3"/>
    <cellStyle name="Comma 2" xfId="37"/>
    <cellStyle name="Currency" xfId="2" builtinId="4"/>
    <cellStyle name="Currency 2" xfId="38"/>
    <cellStyle name="Explanatory Text 2" xfId="39"/>
    <cellStyle name="Good 2" xfId="40"/>
    <cellStyle name="Heading 1 2" xfId="41"/>
    <cellStyle name="Heading 2 2" xfId="42"/>
    <cellStyle name="Heading 3 2" xfId="43"/>
    <cellStyle name="Heading 4 2" xfId="44"/>
    <cellStyle name="Hyperlink" xfId="3" builtinId="8"/>
    <cellStyle name="Input 2" xfId="45"/>
    <cellStyle name="Linked Cell 2" xfId="46"/>
    <cellStyle name="Neutral 2" xfId="47"/>
    <cellStyle name="Normal" xfId="0" builtinId="0"/>
    <cellStyle name="Normal 2" xfId="9"/>
    <cellStyle name="Normal_B1.1 Curr&amp;Appl Rt Class General" xfId="4"/>
    <cellStyle name="Normal_Core Model Version 0.1" xfId="5"/>
    <cellStyle name="Normal_Ontario Small Business Deductions" xfId="6"/>
    <cellStyle name="Normal_Sheet3" xfId="8"/>
    <cellStyle name="Note 2" xfId="48"/>
    <cellStyle name="Output 2" xfId="49"/>
    <cellStyle name="Percent" xfId="7" builtinId="5"/>
    <cellStyle name="Percent 2" xfId="50"/>
    <cellStyle name="Title 2" xfId="51"/>
    <cellStyle name="Total 2" xfId="52"/>
    <cellStyle name="Warning Text 2" xfId="53"/>
  </cellStyles>
  <dxfs count="5">
    <dxf>
      <fill>
        <patternFill patternType="lightGray">
          <bgColor indexed="10"/>
        </patternFill>
      </fill>
    </dxf>
    <dxf>
      <font>
        <b val="0"/>
        <i val="0"/>
      </font>
      <fill>
        <patternFill>
          <bgColor rgb="FFFF0000"/>
        </patternFill>
      </fill>
    </dxf>
    <dxf>
      <fill>
        <patternFill>
          <bgColor indexed="10"/>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CCFFCC"/>
      <color rgb="FF99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7</xdr:col>
      <xdr:colOff>532570</xdr:colOff>
      <xdr:row>9</xdr:row>
      <xdr:rowOff>38099</xdr:rowOff>
    </xdr:to>
    <xdr:grpSp>
      <xdr:nvGrpSpPr>
        <xdr:cNvPr id="39" name="Group 38"/>
        <xdr:cNvGrpSpPr/>
      </xdr:nvGrpSpPr>
      <xdr:grpSpPr>
        <a:xfrm>
          <a:off x="57150" y="28575"/>
          <a:ext cx="9247945" cy="1924049"/>
          <a:chOff x="9524" y="19051"/>
          <a:chExt cx="8537711" cy="1924049"/>
        </a:xfrm>
      </xdr:grpSpPr>
      <xdr:pic>
        <xdr:nvPicPr>
          <xdr:cNvPr id="40" name="Picture 3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41"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42" name="Rectangle 4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Incentive Regulation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57150</xdr:colOff>
      <xdr:row>33</xdr:row>
      <xdr:rowOff>85724</xdr:rowOff>
    </xdr:from>
    <xdr:to>
      <xdr:col>7</xdr:col>
      <xdr:colOff>552450</xdr:colOff>
      <xdr:row>41</xdr:row>
      <xdr:rowOff>9524</xdr:rowOff>
    </xdr:to>
    <xdr:sp macro="" textlink="">
      <xdr:nvSpPr>
        <xdr:cNvPr id="43" name="Text Box 50"/>
        <xdr:cNvSpPr txBox="1">
          <a:spLocks noChangeArrowheads="1"/>
        </xdr:cNvSpPr>
      </xdr:nvSpPr>
      <xdr:spPr bwMode="auto">
        <a:xfrm>
          <a:off x="57150" y="6219824"/>
          <a:ext cx="8362950"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IRM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3</xdr:col>
      <xdr:colOff>4437820</xdr:colOff>
      <xdr:row>9</xdr:row>
      <xdr:rowOff>57149</xdr:rowOff>
    </xdr:to>
    <xdr:grpSp>
      <xdr:nvGrpSpPr>
        <xdr:cNvPr id="9" name="Group 8"/>
        <xdr:cNvGrpSpPr/>
      </xdr:nvGrpSpPr>
      <xdr:grpSpPr>
        <a:xfrm>
          <a:off x="9525" y="0"/>
          <a:ext cx="8343070" cy="1924049"/>
          <a:chOff x="9524" y="19051"/>
          <a:chExt cx="8537711" cy="1924049"/>
        </a:xfrm>
      </xdr:grpSpPr>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1"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2" name="Rectangle 1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Incentive Regulation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1143000</xdr:colOff>
      <xdr:row>9</xdr:row>
      <xdr:rowOff>123825</xdr:rowOff>
    </xdr:from>
    <xdr:to>
      <xdr:col>8</xdr:col>
      <xdr:colOff>942975</xdr:colOff>
      <xdr:row>11</xdr:row>
      <xdr:rowOff>66675</xdr:rowOff>
    </xdr:to>
    <xdr:sp macro="" textlink="'1. Info'!#REF!">
      <xdr:nvSpPr>
        <xdr:cNvPr id="2120" name="Text Box 72"/>
        <xdr:cNvSpPr txBox="1">
          <a:spLocks noChangeArrowheads="1" noTextEdit="1"/>
        </xdr:cNvSpPr>
      </xdr:nvSpPr>
      <xdr:spPr bwMode="auto">
        <a:xfrm>
          <a:off x="1143000" y="1990725"/>
          <a:ext cx="5057775" cy="323850"/>
        </a:xfrm>
        <a:prstGeom prst="rect">
          <a:avLst/>
        </a:prstGeom>
        <a:noFill/>
        <a:ln>
          <a:noFill/>
        </a:ln>
        <a:extLst>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fld id="{EDEB8FAE-6C61-4A14-A2F9-0B5F8462A3EE}" type="TxLink">
            <a:rPr lang="en-CA" sz="1400" b="1" i="0" u="none" strike="noStrike" baseline="0">
              <a:solidFill>
                <a:srgbClr val="FFFFFF"/>
              </a:solidFill>
              <a:latin typeface="Book Antiqua"/>
            </a:rPr>
            <a:pPr algn="l" rtl="0">
              <a:defRPr sz="1000"/>
            </a:pPr>
            <a:t> </a:t>
          </a:fld>
          <a:endParaRPr lang="en-CA" sz="1400" b="1" i="0" u="none" strike="noStrike" baseline="0">
            <a:solidFill>
              <a:srgbClr val="FFFFFF"/>
            </a:solidFill>
            <a:latin typeface="Book Antiqua"/>
          </a:endParaRPr>
        </a:p>
      </xdr:txBody>
    </xdr:sp>
    <xdr:clientData/>
  </xdr:twoCellAnchor>
  <xdr:twoCellAnchor>
    <xdr:from>
      <xdr:col>0</xdr:col>
      <xdr:colOff>0</xdr:colOff>
      <xdr:row>0</xdr:row>
      <xdr:rowOff>0</xdr:rowOff>
    </xdr:from>
    <xdr:to>
      <xdr:col>12</xdr:col>
      <xdr:colOff>773905</xdr:colOff>
      <xdr:row>11</xdr:row>
      <xdr:rowOff>142875</xdr:rowOff>
    </xdr:to>
    <xdr:grpSp>
      <xdr:nvGrpSpPr>
        <xdr:cNvPr id="11" name="Group 10"/>
        <xdr:cNvGrpSpPr/>
      </xdr:nvGrpSpPr>
      <xdr:grpSpPr>
        <a:xfrm>
          <a:off x="0" y="0"/>
          <a:ext cx="11263311" cy="2381250"/>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Incentive Regulation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63500</xdr:colOff>
      <xdr:row>12</xdr:row>
      <xdr:rowOff>114300</xdr:rowOff>
    </xdr:to>
    <xdr:grpSp>
      <xdr:nvGrpSpPr>
        <xdr:cNvPr id="11" name="Group 10"/>
        <xdr:cNvGrpSpPr/>
      </xdr:nvGrpSpPr>
      <xdr:grpSpPr>
        <a:xfrm>
          <a:off x="0" y="0"/>
          <a:ext cx="11772900" cy="2540000"/>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409450" y="344621"/>
            <a:ext cx="4819422" cy="906274"/>
          </a:xfrm>
          <a:prstGeom prst="rect">
            <a:avLst/>
          </a:prstGeom>
          <a:noFill/>
        </xdr:spPr>
        <xdr:txBody>
          <a:bodyPr wrap="none" lIns="91440" tIns="45720" rIns="91440" bIns="45720">
            <a:noAutofit/>
          </a:bodyPr>
          <a:lstStyle/>
          <a:p>
            <a:pPr algn="ctr" rtl="0"/>
            <a:r>
              <a:rPr lang="en-CA" sz="3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Incentive Regulation </a:t>
            </a:r>
          </a:p>
          <a:p>
            <a:pPr algn="ctr" rtl="0"/>
            <a:r>
              <a:rPr lang="en-CA" sz="3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Shared Tax Savings </a:t>
            </a:r>
          </a:p>
          <a:p>
            <a:pPr algn="ctr" rtl="0"/>
            <a:r>
              <a:rPr lang="en-CA" sz="3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2014 Filers</a:t>
            </a:r>
            <a:endParaRPr lang="en-CA" sz="3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31750</xdr:colOff>
      <xdr:row>0</xdr:row>
      <xdr:rowOff>10583</xdr:rowOff>
    </xdr:from>
    <xdr:to>
      <xdr:col>4</xdr:col>
      <xdr:colOff>0</xdr:colOff>
      <xdr:row>9</xdr:row>
      <xdr:rowOff>50799</xdr:rowOff>
    </xdr:to>
    <xdr:grpSp>
      <xdr:nvGrpSpPr>
        <xdr:cNvPr id="13" name="Group 12"/>
        <xdr:cNvGrpSpPr/>
      </xdr:nvGrpSpPr>
      <xdr:grpSpPr>
        <a:xfrm>
          <a:off x="31750" y="10583"/>
          <a:ext cx="9144000" cy="1924049"/>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6" name="Rectangle 15"/>
          <xdr:cNvSpPr/>
        </xdr:nvSpPr>
        <xdr:spPr>
          <a:xfrm>
            <a:off x="3410891" y="334990"/>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Incentive Regulation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10</xdr:col>
      <xdr:colOff>1151695</xdr:colOff>
      <xdr:row>9</xdr:row>
      <xdr:rowOff>123824</xdr:rowOff>
    </xdr:to>
    <xdr:grpSp>
      <xdr:nvGrpSpPr>
        <xdr:cNvPr id="11" name="Group 10"/>
        <xdr:cNvGrpSpPr/>
      </xdr:nvGrpSpPr>
      <xdr:grpSpPr>
        <a:xfrm>
          <a:off x="66675" y="66675"/>
          <a:ext cx="8343070" cy="1924049"/>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xmlns=""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sp macro="" textlink="">
        <xdr:nvSpPr>
          <xdr:cNvPr id="14" name="Rectangle 13"/>
          <xdr:cNvSpPr/>
        </xdr:nvSpPr>
        <xdr:spPr>
          <a:xfrm>
            <a:off x="3381382" y="316998"/>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Incentive Regulation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Shared Tax Savings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Model for 2014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ramoMa/Rate%20Applications%20or%20Projects/Electricity/IRM%20model%20for%202013%20filers/oakville/Final%202013%20IRM%20RG%20oakvill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mcallister@collus.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42"/>
    <pageSetUpPr fitToPage="1"/>
  </sheetPr>
  <dimension ref="A1:AH242"/>
  <sheetViews>
    <sheetView showGridLines="0" topLeftCell="A7" zoomScaleNormal="100" workbookViewId="0">
      <selection activeCell="D27" sqref="D27"/>
    </sheetView>
  </sheetViews>
  <sheetFormatPr defaultRowHeight="15.75" zeroHeight="1"/>
  <cols>
    <col min="1" max="1" width="11.44140625" style="2" customWidth="1"/>
    <col min="2" max="2" width="8.88671875" style="2" hidden="1" customWidth="1"/>
    <col min="3" max="3" width="20.77734375" style="2" customWidth="1"/>
    <col min="4" max="4" width="26.77734375" style="2" customWidth="1"/>
    <col min="5" max="5" width="23.88671875" style="12" customWidth="1"/>
    <col min="6" max="6" width="10.5546875" style="2" customWidth="1"/>
    <col min="7" max="25" width="8.88671875" style="2"/>
    <col min="26" max="26" width="6.6640625" style="2" customWidth="1"/>
    <col min="27" max="27" width="2.6640625" style="78" customWidth="1"/>
    <col min="28" max="28" width="64.5546875" style="2" hidden="1" customWidth="1"/>
    <col min="29" max="29" width="13.21875" style="78" customWidth="1"/>
    <col min="30" max="30" width="12.6640625" style="78" customWidth="1"/>
    <col min="31" max="31" width="12.5546875" style="78" customWidth="1"/>
    <col min="32" max="32" width="10.6640625" style="13" customWidth="1"/>
    <col min="33" max="33" width="19" style="13" customWidth="1"/>
    <col min="34" max="34" width="4.88671875" style="2" customWidth="1"/>
    <col min="35" max="35" width="7.109375" style="2" customWidth="1"/>
    <col min="36" max="36" width="35.109375" style="2" customWidth="1"/>
    <col min="37" max="16384" width="8.88671875" style="2"/>
  </cols>
  <sheetData>
    <row r="1" spans="3:34">
      <c r="AB1" s="151" t="s">
        <v>269</v>
      </c>
    </row>
    <row r="2" spans="3:34" ht="18">
      <c r="C2" s="168"/>
      <c r="D2" s="168"/>
      <c r="E2" s="168"/>
      <c r="F2" s="168"/>
      <c r="G2" s="168"/>
      <c r="H2" s="168"/>
      <c r="I2" s="168"/>
      <c r="J2" s="168"/>
      <c r="AB2" s="151" t="s">
        <v>316</v>
      </c>
      <c r="AF2" s="78"/>
      <c r="AG2" s="78"/>
      <c r="AH2" s="78"/>
    </row>
    <row r="3" spans="3:34" ht="18">
      <c r="C3" s="168"/>
      <c r="D3" s="168"/>
      <c r="E3" s="168"/>
      <c r="F3" s="168"/>
      <c r="G3" s="168"/>
      <c r="H3" s="168"/>
      <c r="I3" s="168"/>
      <c r="J3" s="168"/>
      <c r="AB3" s="151" t="s">
        <v>341</v>
      </c>
    </row>
    <row r="4" spans="3:34" ht="18">
      <c r="C4" s="168"/>
      <c r="D4" s="168"/>
      <c r="E4" s="168"/>
      <c r="F4" s="168"/>
      <c r="G4" s="168"/>
      <c r="H4" s="168"/>
      <c r="I4" s="168"/>
      <c r="J4" s="168"/>
      <c r="AB4" s="151" t="s">
        <v>342</v>
      </c>
    </row>
    <row r="5" spans="3:34" ht="18">
      <c r="C5" s="168"/>
      <c r="D5" s="168"/>
      <c r="E5" s="168"/>
      <c r="F5" s="168"/>
      <c r="G5" s="168"/>
      <c r="H5" s="168"/>
      <c r="I5" s="168"/>
      <c r="J5" s="168"/>
      <c r="AB5" s="151" t="s">
        <v>343</v>
      </c>
    </row>
    <row r="6" spans="3:34">
      <c r="AB6" s="151" t="s">
        <v>238</v>
      </c>
    </row>
    <row r="7" spans="3:34">
      <c r="AB7" s="151" t="s">
        <v>239</v>
      </c>
    </row>
    <row r="8" spans="3:34">
      <c r="AB8" s="151" t="s">
        <v>344</v>
      </c>
    </row>
    <row r="9" spans="3:34">
      <c r="AB9" s="151" t="s">
        <v>360</v>
      </c>
    </row>
    <row r="10" spans="3:34" ht="9" customHeight="1">
      <c r="C10" s="51"/>
      <c r="AB10" s="151" t="s">
        <v>240</v>
      </c>
    </row>
    <row r="11" spans="3:34" ht="9" customHeight="1">
      <c r="AB11" s="151" t="s">
        <v>317</v>
      </c>
    </row>
    <row r="12" spans="3:34" ht="9" customHeight="1">
      <c r="AB12" s="151" t="s">
        <v>345</v>
      </c>
    </row>
    <row r="13" spans="3:34">
      <c r="G13" s="138" t="s">
        <v>338</v>
      </c>
      <c r="H13" s="139">
        <v>1.1000000000000001</v>
      </c>
      <c r="AB13" s="151" t="s">
        <v>346</v>
      </c>
    </row>
    <row r="14" spans="3:34" ht="16.5" thickBot="1">
      <c r="G14" s="12"/>
      <c r="H14" s="12"/>
      <c r="AB14" s="151" t="s">
        <v>241</v>
      </c>
    </row>
    <row r="15" spans="3:34" ht="17.25" thickTop="1" thickBot="1">
      <c r="C15" s="130" t="s">
        <v>315</v>
      </c>
      <c r="D15" s="164" t="s">
        <v>346</v>
      </c>
      <c r="E15" s="165"/>
      <c r="G15" s="12"/>
      <c r="H15" s="12"/>
      <c r="AB15" s="151" t="s">
        <v>282</v>
      </c>
    </row>
    <row r="16" spans="3:34" ht="16.5" thickBot="1">
      <c r="C16" s="130"/>
      <c r="E16" s="2"/>
      <c r="G16" s="12"/>
      <c r="H16" s="12"/>
      <c r="AB16" s="151" t="s">
        <v>242</v>
      </c>
    </row>
    <row r="17" spans="1:33" ht="16.5" thickTop="1">
      <c r="C17" s="130" t="s">
        <v>359</v>
      </c>
      <c r="D17" s="169" t="s">
        <v>364</v>
      </c>
      <c r="E17" s="170"/>
      <c r="G17" s="12"/>
      <c r="H17" s="12"/>
      <c r="AB17" s="152" t="s">
        <v>361</v>
      </c>
    </row>
    <row r="18" spans="1:33" ht="16.5" thickBot="1">
      <c r="AB18" s="151" t="s">
        <v>243</v>
      </c>
    </row>
    <row r="19" spans="1:33" ht="16.5" thickTop="1">
      <c r="C19" s="131" t="s">
        <v>330</v>
      </c>
      <c r="D19" s="154" t="s">
        <v>365</v>
      </c>
      <c r="AB19" s="151" t="s">
        <v>347</v>
      </c>
    </row>
    <row r="20" spans="1:33" ht="16.5" thickBot="1">
      <c r="AB20" s="151" t="s">
        <v>318</v>
      </c>
    </row>
    <row r="21" spans="1:33" ht="16.5" thickTop="1">
      <c r="C21" s="131" t="s">
        <v>331</v>
      </c>
      <c r="D21" s="166" t="s">
        <v>366</v>
      </c>
      <c r="E21" s="167"/>
      <c r="G21" s="90"/>
      <c r="H21" s="90"/>
      <c r="AB21" s="151" t="s">
        <v>244</v>
      </c>
    </row>
    <row r="22" spans="1:33" ht="16.5" thickBot="1">
      <c r="AA22" s="79"/>
      <c r="AB22" s="151" t="s">
        <v>245</v>
      </c>
      <c r="AC22" s="79"/>
      <c r="AD22" s="79"/>
      <c r="AE22" s="79"/>
      <c r="AF22" s="80"/>
      <c r="AG22" s="80"/>
    </row>
    <row r="23" spans="1:33" ht="16.5" thickTop="1">
      <c r="C23" s="131" t="s">
        <v>332</v>
      </c>
      <c r="D23" s="155" t="s">
        <v>367</v>
      </c>
      <c r="AB23" s="151" t="s">
        <v>319</v>
      </c>
      <c r="AC23" s="2"/>
      <c r="AE23" s="2"/>
      <c r="AF23" s="81"/>
      <c r="AG23" s="82"/>
    </row>
    <row r="24" spans="1:33" ht="16.5" thickBot="1">
      <c r="E24" s="90"/>
      <c r="AB24" s="151" t="s">
        <v>270</v>
      </c>
      <c r="AC24" s="2"/>
      <c r="AE24" s="2"/>
      <c r="AF24" s="81"/>
      <c r="AG24" s="82"/>
    </row>
    <row r="25" spans="1:33" ht="16.5" thickTop="1">
      <c r="C25" s="131" t="s">
        <v>333</v>
      </c>
      <c r="D25" s="150" t="s">
        <v>368</v>
      </c>
      <c r="AB25" s="151" t="s">
        <v>271</v>
      </c>
      <c r="AC25" s="2"/>
      <c r="AE25" s="2"/>
      <c r="AF25" s="81"/>
      <c r="AG25" s="82"/>
    </row>
    <row r="26" spans="1:33" ht="16.5" thickBot="1">
      <c r="AB26" s="151" t="s">
        <v>320</v>
      </c>
      <c r="AC26" s="2"/>
      <c r="AE26" s="2"/>
      <c r="AF26" s="81"/>
      <c r="AG26" s="82"/>
    </row>
    <row r="27" spans="1:33" ht="16.5" thickTop="1">
      <c r="C27" s="131" t="s">
        <v>334</v>
      </c>
      <c r="D27" s="163">
        <v>41680</v>
      </c>
      <c r="G27" s="113"/>
      <c r="H27" s="113"/>
      <c r="AB27" s="151" t="s">
        <v>321</v>
      </c>
      <c r="AC27" s="2"/>
      <c r="AE27" s="2"/>
      <c r="AF27" s="81"/>
      <c r="AG27" s="82"/>
    </row>
    <row r="28" spans="1:33" ht="16.5" thickBot="1">
      <c r="C28" s="91"/>
      <c r="D28" s="86"/>
      <c r="I28" s="52"/>
      <c r="AB28" s="151" t="s">
        <v>246</v>
      </c>
      <c r="AC28" s="2"/>
      <c r="AE28" s="2"/>
      <c r="AF28" s="81"/>
      <c r="AG28" s="82"/>
    </row>
    <row r="29" spans="1:33" ht="15.75" customHeight="1" thickTop="1">
      <c r="C29" s="85" t="s">
        <v>264</v>
      </c>
      <c r="D29" s="132">
        <v>2013</v>
      </c>
      <c r="AB29" s="151" t="s">
        <v>322</v>
      </c>
      <c r="AC29" s="2"/>
      <c r="AE29" s="2"/>
      <c r="AF29" s="81"/>
      <c r="AG29" s="82"/>
    </row>
    <row r="30" spans="1:33" ht="15.75" customHeight="1">
      <c r="AB30" s="151" t="s">
        <v>348</v>
      </c>
      <c r="AC30" s="2"/>
      <c r="AE30" s="2"/>
      <c r="AF30" s="81"/>
      <c r="AG30" s="82"/>
    </row>
    <row r="31" spans="1:33" ht="15.75" customHeight="1">
      <c r="C31" s="85"/>
      <c r="AB31" s="151" t="s">
        <v>272</v>
      </c>
      <c r="AC31" s="2"/>
      <c r="AE31" s="2"/>
      <c r="AF31" s="81"/>
      <c r="AG31" s="82"/>
    </row>
    <row r="32" spans="1:33" ht="15.75" customHeight="1">
      <c r="A32" s="14" t="s">
        <v>337</v>
      </c>
      <c r="C32" s="85"/>
      <c r="AB32" s="151" t="s">
        <v>323</v>
      </c>
      <c r="AC32" s="2"/>
      <c r="AE32" s="2"/>
      <c r="AF32" s="81"/>
      <c r="AG32" s="82"/>
    </row>
    <row r="33" spans="3:33" ht="15.75" customHeight="1">
      <c r="C33" s="85"/>
      <c r="AB33" s="151" t="s">
        <v>247</v>
      </c>
      <c r="AC33" s="2"/>
      <c r="AE33" s="2"/>
      <c r="AF33" s="81"/>
      <c r="AG33" s="82"/>
    </row>
    <row r="34" spans="3:33" ht="15.75" customHeight="1">
      <c r="AB34" s="151" t="s">
        <v>274</v>
      </c>
      <c r="AC34" s="2"/>
      <c r="AE34" s="2"/>
      <c r="AF34" s="81"/>
      <c r="AG34" s="82"/>
    </row>
    <row r="35" spans="3:33">
      <c r="C35" s="39"/>
      <c r="AB35" s="153" t="s">
        <v>273</v>
      </c>
      <c r="AC35" s="2"/>
      <c r="AE35" s="2"/>
      <c r="AF35" s="81"/>
      <c r="AG35" s="82"/>
    </row>
    <row r="36" spans="3:33">
      <c r="F36" s="95"/>
      <c r="G36" s="95"/>
      <c r="H36" s="95"/>
      <c r="I36" s="95"/>
      <c r="J36" s="95"/>
      <c r="K36" s="95"/>
      <c r="AB36" s="151" t="s">
        <v>324</v>
      </c>
      <c r="AC36" s="2"/>
      <c r="AE36" s="2"/>
      <c r="AF36" s="81"/>
      <c r="AG36" s="82"/>
    </row>
    <row r="37" spans="3:33">
      <c r="F37" s="95"/>
      <c r="G37" s="95"/>
      <c r="H37" s="95"/>
      <c r="I37" s="95"/>
      <c r="J37" s="95"/>
      <c r="K37" s="95"/>
      <c r="AB37" s="151" t="s">
        <v>349</v>
      </c>
      <c r="AC37" s="2"/>
      <c r="AE37" s="2"/>
      <c r="AF37" s="81"/>
      <c r="AG37" s="82"/>
    </row>
    <row r="38" spans="3:33">
      <c r="F38" s="95"/>
      <c r="G38" s="95"/>
      <c r="H38" s="95"/>
      <c r="I38" s="95"/>
      <c r="J38" s="95"/>
      <c r="K38" s="95"/>
      <c r="AB38" s="151" t="s">
        <v>325</v>
      </c>
      <c r="AC38" s="2"/>
      <c r="AE38" s="2"/>
      <c r="AF38" s="81"/>
      <c r="AG38" s="82"/>
    </row>
    <row r="39" spans="3:33" ht="16.5">
      <c r="D39" s="84"/>
      <c r="E39" s="2"/>
      <c r="F39" s="114"/>
      <c r="G39" s="114"/>
      <c r="H39" s="114"/>
      <c r="I39" s="114"/>
      <c r="J39" s="114"/>
      <c r="K39" s="114"/>
      <c r="AB39" s="151" t="s">
        <v>275</v>
      </c>
      <c r="AC39" s="2"/>
      <c r="AE39" s="2"/>
      <c r="AF39" s="81"/>
      <c r="AG39" s="82"/>
    </row>
    <row r="40" spans="3:33" ht="15.75" customHeight="1">
      <c r="D40" s="87"/>
      <c r="E40" s="2"/>
      <c r="F40" s="92"/>
      <c r="G40" s="95"/>
      <c r="H40" s="95"/>
      <c r="I40" s="95"/>
      <c r="J40" s="95"/>
      <c r="K40" s="95"/>
      <c r="AB40" s="151" t="s">
        <v>276</v>
      </c>
      <c r="AC40" s="2"/>
      <c r="AE40" s="2"/>
      <c r="AF40" s="81"/>
      <c r="AG40" s="82"/>
    </row>
    <row r="41" spans="3:33" ht="15.75" customHeight="1">
      <c r="D41" s="84"/>
      <c r="E41" s="2"/>
      <c r="F41" s="114"/>
      <c r="G41" s="114"/>
      <c r="H41" s="114"/>
      <c r="I41" s="114"/>
      <c r="J41" s="114"/>
      <c r="K41" s="114"/>
      <c r="AB41" s="151" t="s">
        <v>248</v>
      </c>
      <c r="AC41" s="2"/>
      <c r="AE41" s="2"/>
      <c r="AF41" s="81"/>
      <c r="AG41" s="82"/>
    </row>
    <row r="42" spans="3:33" ht="15.75" customHeight="1">
      <c r="D42" s="87"/>
      <c r="E42" s="2"/>
      <c r="F42" s="92"/>
      <c r="G42" s="95"/>
      <c r="H42" s="95"/>
      <c r="I42" s="95"/>
      <c r="J42" s="95"/>
      <c r="K42" s="95"/>
      <c r="AB42" s="151" t="s">
        <v>326</v>
      </c>
      <c r="AC42" s="2"/>
      <c r="AE42" s="2"/>
      <c r="AF42" s="81"/>
      <c r="AG42" s="82"/>
    </row>
    <row r="43" spans="3:33" ht="15.75" customHeight="1">
      <c r="D43" s="84"/>
      <c r="E43" s="93"/>
      <c r="F43" s="114"/>
      <c r="G43" s="114"/>
      <c r="H43" s="114"/>
      <c r="I43" s="114"/>
      <c r="J43" s="114"/>
      <c r="K43" s="114"/>
      <c r="AB43" s="151" t="s">
        <v>249</v>
      </c>
      <c r="AC43" s="2"/>
      <c r="AE43" s="2"/>
      <c r="AF43" s="81"/>
      <c r="AG43" s="82"/>
    </row>
    <row r="44" spans="3:33" ht="16.5">
      <c r="D44" s="87"/>
      <c r="E44" s="2"/>
      <c r="F44" s="96"/>
      <c r="G44" s="95"/>
      <c r="H44" s="95"/>
      <c r="I44" s="95"/>
      <c r="J44" s="95"/>
      <c r="K44" s="95"/>
      <c r="AB44" s="151" t="s">
        <v>250</v>
      </c>
      <c r="AC44" s="2"/>
      <c r="AE44" s="2"/>
      <c r="AF44" s="81"/>
      <c r="AG44" s="82"/>
    </row>
    <row r="45" spans="3:33" ht="16.5">
      <c r="D45" s="88"/>
      <c r="E45" s="94"/>
      <c r="F45" s="114"/>
      <c r="G45" s="114"/>
      <c r="H45" s="114"/>
      <c r="I45" s="114"/>
      <c r="J45" s="114"/>
      <c r="K45" s="114"/>
      <c r="AB45" s="151" t="s">
        <v>251</v>
      </c>
      <c r="AC45" s="2"/>
      <c r="AE45" s="2"/>
      <c r="AF45" s="81"/>
      <c r="AG45" s="82"/>
    </row>
    <row r="46" spans="3:33" ht="15">
      <c r="E46" s="2"/>
      <c r="F46" s="95"/>
      <c r="G46" s="95"/>
      <c r="H46" s="95"/>
      <c r="I46" s="95"/>
      <c r="J46" s="95"/>
      <c r="K46" s="95"/>
      <c r="AB46" s="151" t="s">
        <v>350</v>
      </c>
      <c r="AC46" s="2"/>
      <c r="AE46" s="2"/>
      <c r="AF46" s="81"/>
      <c r="AG46" s="82"/>
    </row>
    <row r="47" spans="3:33" ht="16.5">
      <c r="D47" s="88"/>
      <c r="E47" s="88"/>
      <c r="F47" s="97"/>
      <c r="G47" s="97"/>
      <c r="H47" s="115"/>
      <c r="I47" s="115"/>
      <c r="J47" s="115"/>
      <c r="K47" s="115"/>
      <c r="AB47" s="151" t="s">
        <v>362</v>
      </c>
      <c r="AC47" s="2"/>
      <c r="AE47" s="2"/>
      <c r="AF47" s="81"/>
      <c r="AG47" s="82"/>
    </row>
    <row r="48" spans="3:33" ht="15">
      <c r="E48" s="2"/>
      <c r="F48" s="95"/>
      <c r="G48" s="95"/>
      <c r="H48" s="95"/>
      <c r="I48" s="95"/>
      <c r="J48" s="95"/>
      <c r="K48" s="95"/>
      <c r="AB48" s="151" t="s">
        <v>363</v>
      </c>
      <c r="AC48" s="2"/>
      <c r="AE48" s="2"/>
      <c r="AF48" s="81"/>
      <c r="AG48" s="82"/>
    </row>
    <row r="49" spans="3:33" ht="15" customHeight="1">
      <c r="D49" s="89"/>
      <c r="E49" s="89"/>
      <c r="F49" s="98"/>
      <c r="G49" s="98"/>
      <c r="H49" s="98"/>
      <c r="I49" s="116"/>
      <c r="J49" s="116"/>
      <c r="K49" s="116"/>
      <c r="AB49" s="151" t="s">
        <v>252</v>
      </c>
      <c r="AC49" s="2"/>
      <c r="AE49" s="2"/>
      <c r="AF49" s="81"/>
      <c r="AG49" s="82"/>
    </row>
    <row r="50" spans="3:33" ht="15" customHeight="1">
      <c r="C50" s="89"/>
      <c r="D50" s="89"/>
      <c r="E50" s="89"/>
      <c r="F50" s="98"/>
      <c r="G50" s="98"/>
      <c r="H50" s="98"/>
      <c r="I50" s="116"/>
      <c r="J50" s="116"/>
      <c r="K50" s="116"/>
      <c r="AB50" s="151" t="s">
        <v>351</v>
      </c>
      <c r="AC50" s="2"/>
      <c r="AE50" s="2"/>
      <c r="AF50" s="81"/>
      <c r="AG50" s="82"/>
    </row>
    <row r="51" spans="3:33">
      <c r="F51" s="95"/>
      <c r="G51" s="95"/>
      <c r="H51" s="95"/>
      <c r="I51" s="95"/>
      <c r="J51" s="95"/>
      <c r="K51" s="95"/>
      <c r="AB51" s="151" t="s">
        <v>253</v>
      </c>
      <c r="AC51" s="2"/>
      <c r="AE51" s="2"/>
      <c r="AF51" s="81"/>
      <c r="AG51" s="82"/>
    </row>
    <row r="52" spans="3:33">
      <c r="F52" s="95"/>
      <c r="G52" s="95"/>
      <c r="H52" s="95"/>
      <c r="I52" s="95"/>
      <c r="J52" s="95"/>
      <c r="K52" s="95"/>
      <c r="AB52" s="151" t="s">
        <v>254</v>
      </c>
      <c r="AC52" s="2"/>
      <c r="AE52" s="2"/>
      <c r="AF52" s="81"/>
      <c r="AG52" s="82"/>
    </row>
    <row r="53" spans="3:33">
      <c r="AB53" s="151" t="s">
        <v>352</v>
      </c>
      <c r="AC53" s="2"/>
      <c r="AE53" s="2"/>
      <c r="AF53" s="81"/>
      <c r="AG53" s="82"/>
    </row>
    <row r="54" spans="3:33">
      <c r="AB54" s="151" t="s">
        <v>255</v>
      </c>
      <c r="AC54" s="2"/>
      <c r="AE54" s="2"/>
      <c r="AF54" s="81"/>
      <c r="AG54" s="82"/>
    </row>
    <row r="55" spans="3:33">
      <c r="AB55" s="151" t="s">
        <v>353</v>
      </c>
      <c r="AC55" s="2"/>
      <c r="AE55" s="2"/>
      <c r="AF55" s="81"/>
      <c r="AG55" s="82"/>
    </row>
    <row r="56" spans="3:33">
      <c r="AB56" s="151" t="s">
        <v>327</v>
      </c>
      <c r="AC56" s="2"/>
      <c r="AE56" s="2"/>
      <c r="AF56" s="81"/>
      <c r="AG56" s="82"/>
    </row>
    <row r="57" spans="3:33">
      <c r="AB57" s="151" t="s">
        <v>256</v>
      </c>
      <c r="AC57" s="2"/>
      <c r="AE57" s="2"/>
      <c r="AF57" s="81"/>
      <c r="AG57" s="82"/>
    </row>
    <row r="58" spans="3:33">
      <c r="AB58" s="151" t="s">
        <v>277</v>
      </c>
      <c r="AC58" s="2"/>
      <c r="AE58" s="2"/>
      <c r="AF58" s="81"/>
      <c r="AG58" s="82"/>
    </row>
    <row r="59" spans="3:33">
      <c r="AB59" s="151" t="s">
        <v>354</v>
      </c>
      <c r="AC59" s="2"/>
      <c r="AE59" s="2"/>
      <c r="AF59" s="81"/>
      <c r="AG59" s="82"/>
    </row>
    <row r="60" spans="3:33">
      <c r="AB60" s="151" t="s">
        <v>358</v>
      </c>
      <c r="AC60" s="2"/>
      <c r="AE60" s="2"/>
      <c r="AF60" s="81"/>
      <c r="AG60" s="82"/>
    </row>
    <row r="61" spans="3:33">
      <c r="AB61" s="151" t="s">
        <v>257</v>
      </c>
      <c r="AC61" s="2"/>
      <c r="AE61" s="2"/>
      <c r="AF61" s="81"/>
      <c r="AG61" s="82"/>
    </row>
    <row r="62" spans="3:33">
      <c r="AB62" s="151" t="s">
        <v>258</v>
      </c>
      <c r="AC62" s="2"/>
      <c r="AE62" s="2"/>
      <c r="AF62" s="81"/>
      <c r="AG62" s="82"/>
    </row>
    <row r="63" spans="3:33">
      <c r="AB63" s="151" t="s">
        <v>328</v>
      </c>
      <c r="AC63" s="2"/>
      <c r="AE63" s="2"/>
      <c r="AF63" s="81"/>
      <c r="AG63" s="82"/>
    </row>
    <row r="64" spans="3:33">
      <c r="AB64" s="151" t="s">
        <v>259</v>
      </c>
      <c r="AC64" s="2"/>
      <c r="AE64" s="2"/>
      <c r="AF64" s="81"/>
      <c r="AG64" s="82"/>
    </row>
    <row r="65" spans="28:33">
      <c r="AB65" s="151" t="s">
        <v>278</v>
      </c>
      <c r="AC65" s="2"/>
      <c r="AE65" s="2"/>
      <c r="AF65" s="81"/>
      <c r="AG65" s="82"/>
    </row>
    <row r="66" spans="28:33">
      <c r="AB66" s="151" t="s">
        <v>355</v>
      </c>
      <c r="AC66" s="2"/>
      <c r="AE66" s="2"/>
      <c r="AF66" s="81"/>
      <c r="AG66" s="82"/>
    </row>
    <row r="67" spans="28:33">
      <c r="AB67" s="151" t="s">
        <v>260</v>
      </c>
      <c r="AC67" s="2"/>
      <c r="AE67" s="2"/>
      <c r="AF67" s="81"/>
      <c r="AG67" s="82"/>
    </row>
    <row r="68" spans="28:33">
      <c r="AB68" s="151" t="s">
        <v>283</v>
      </c>
      <c r="AC68" s="2"/>
      <c r="AE68" s="2"/>
      <c r="AF68" s="81"/>
      <c r="AG68" s="82"/>
    </row>
    <row r="69" spans="28:33">
      <c r="AB69" s="151" t="s">
        <v>281</v>
      </c>
      <c r="AC69" s="2"/>
      <c r="AE69" s="2"/>
      <c r="AF69" s="81"/>
      <c r="AG69" s="82"/>
    </row>
    <row r="70" spans="28:33">
      <c r="AB70" s="151" t="s">
        <v>284</v>
      </c>
      <c r="AC70" s="2"/>
      <c r="AE70" s="2"/>
      <c r="AF70" s="81"/>
      <c r="AG70" s="82"/>
    </row>
    <row r="71" spans="28:33">
      <c r="AB71" s="151" t="s">
        <v>279</v>
      </c>
      <c r="AC71" s="2"/>
      <c r="AE71" s="2"/>
      <c r="AF71" s="81"/>
      <c r="AG71" s="82"/>
    </row>
    <row r="72" spans="28:33">
      <c r="AB72" s="151" t="s">
        <v>356</v>
      </c>
      <c r="AC72" s="2"/>
      <c r="AE72" s="2"/>
      <c r="AF72" s="81"/>
      <c r="AG72" s="82"/>
    </row>
    <row r="73" spans="28:33">
      <c r="AB73" s="151" t="s">
        <v>329</v>
      </c>
      <c r="AC73" s="2"/>
      <c r="AE73" s="2"/>
      <c r="AF73" s="81"/>
      <c r="AG73" s="82"/>
    </row>
    <row r="74" spans="28:33">
      <c r="AB74" s="151" t="s">
        <v>261</v>
      </c>
      <c r="AC74" s="2"/>
      <c r="AE74" s="2"/>
      <c r="AF74" s="81"/>
      <c r="AG74" s="82"/>
    </row>
    <row r="75" spans="28:33">
      <c r="AB75" s="151" t="s">
        <v>357</v>
      </c>
      <c r="AC75" s="2"/>
      <c r="AE75" s="2"/>
      <c r="AF75" s="81"/>
      <c r="AG75" s="82"/>
    </row>
    <row r="76" spans="28:33">
      <c r="AB76" s="151" t="s">
        <v>262</v>
      </c>
      <c r="AC76" s="2"/>
      <c r="AE76" s="2"/>
      <c r="AF76" s="81"/>
      <c r="AG76" s="82"/>
    </row>
    <row r="77" spans="28:33">
      <c r="AB77" s="151" t="s">
        <v>263</v>
      </c>
      <c r="AC77" s="2"/>
      <c r="AE77" s="2"/>
      <c r="AF77" s="81"/>
      <c r="AG77" s="82"/>
    </row>
    <row r="78" spans="28:33">
      <c r="AB78" s="151" t="s">
        <v>280</v>
      </c>
      <c r="AC78" s="2"/>
      <c r="AE78" s="2"/>
      <c r="AF78" s="81"/>
      <c r="AG78" s="82"/>
    </row>
    <row r="79" spans="28:33">
      <c r="AB79" s="149"/>
      <c r="AC79" s="2"/>
      <c r="AE79" s="2"/>
      <c r="AF79" s="81"/>
      <c r="AG79" s="82"/>
    </row>
    <row r="80" spans="28:33">
      <c r="AB80" s="149"/>
      <c r="AC80" s="2"/>
      <c r="AE80" s="2"/>
      <c r="AF80" s="81"/>
      <c r="AG80" s="82"/>
    </row>
    <row r="81" spans="28:33">
      <c r="AB81" s="149"/>
      <c r="AC81" s="2"/>
      <c r="AE81" s="2"/>
      <c r="AF81" s="81"/>
      <c r="AG81" s="82"/>
    </row>
    <row r="82" spans="28:33">
      <c r="AB82" s="149"/>
      <c r="AC82" s="2"/>
      <c r="AE82" s="2"/>
      <c r="AF82" s="81"/>
      <c r="AG82" s="82"/>
    </row>
    <row r="83" spans="28:33">
      <c r="AB83" s="149"/>
      <c r="AC83" s="2"/>
      <c r="AE83" s="2"/>
      <c r="AF83" s="81"/>
      <c r="AG83" s="82"/>
    </row>
    <row r="84" spans="28:33">
      <c r="AB84" s="149"/>
      <c r="AC84" s="2"/>
      <c r="AE84" s="2"/>
      <c r="AF84" s="81"/>
      <c r="AG84" s="82"/>
    </row>
    <row r="85" spans="28:33">
      <c r="AB85" s="149"/>
      <c r="AC85" s="2"/>
      <c r="AE85" s="2"/>
      <c r="AF85" s="81"/>
      <c r="AG85" s="82"/>
    </row>
    <row r="86" spans="28:33">
      <c r="AB86" s="149"/>
      <c r="AC86" s="2"/>
      <c r="AE86" s="2"/>
      <c r="AF86" s="81"/>
      <c r="AG86" s="82"/>
    </row>
    <row r="87" spans="28:33">
      <c r="AB87" s="149"/>
      <c r="AC87" s="2"/>
      <c r="AE87" s="2"/>
      <c r="AF87" s="81"/>
      <c r="AG87" s="82"/>
    </row>
    <row r="88" spans="28:33">
      <c r="AB88" s="149"/>
      <c r="AC88" s="2"/>
      <c r="AE88" s="2"/>
      <c r="AF88" s="81"/>
      <c r="AG88" s="82"/>
    </row>
    <row r="89" spans="28:33">
      <c r="AB89" s="149"/>
      <c r="AC89" s="2"/>
      <c r="AE89" s="2"/>
      <c r="AF89" s="81"/>
      <c r="AG89" s="82"/>
    </row>
    <row r="90" spans="28:33">
      <c r="AB90" s="149"/>
      <c r="AC90" s="2"/>
      <c r="AE90" s="2"/>
      <c r="AF90" s="82"/>
      <c r="AG90" s="82"/>
    </row>
    <row r="91" spans="28:33">
      <c r="AC91" s="2"/>
      <c r="AE91" s="2"/>
      <c r="AF91" s="82"/>
      <c r="AG91" s="82"/>
    </row>
    <row r="92" spans="28:33">
      <c r="AC92" s="2"/>
      <c r="AE92" s="2"/>
      <c r="AF92" s="82"/>
      <c r="AG92" s="82"/>
    </row>
    <row r="93" spans="28:33">
      <c r="AC93" s="83"/>
      <c r="AF93" s="82"/>
      <c r="AG93" s="82"/>
    </row>
    <row r="94" spans="28:33">
      <c r="AC94" s="83"/>
      <c r="AF94" s="82"/>
      <c r="AG94" s="82"/>
    </row>
    <row r="95" spans="28:33">
      <c r="AC95" s="83"/>
      <c r="AF95" s="82"/>
      <c r="AG95" s="82"/>
    </row>
    <row r="96" spans="28:33">
      <c r="AC96" s="83"/>
      <c r="AF96" s="82"/>
      <c r="AG96" s="82"/>
    </row>
    <row r="97" spans="29:33">
      <c r="AC97" s="83"/>
      <c r="AF97" s="82"/>
      <c r="AG97" s="82"/>
    </row>
    <row r="98" spans="29:33">
      <c r="AC98" s="83"/>
      <c r="AF98" s="82"/>
      <c r="AG98" s="82"/>
    </row>
    <row r="99" spans="29:33">
      <c r="AC99" s="83"/>
      <c r="AF99" s="82"/>
      <c r="AG99" s="82"/>
    </row>
    <row r="100" spans="29:33">
      <c r="AC100" s="83"/>
      <c r="AF100" s="82"/>
      <c r="AG100" s="82"/>
    </row>
    <row r="101" spans="29:33">
      <c r="AC101" s="83"/>
      <c r="AF101" s="82"/>
      <c r="AG101" s="82"/>
    </row>
    <row r="102" spans="29:33">
      <c r="AC102" s="83"/>
      <c r="AF102" s="82"/>
      <c r="AG102" s="82"/>
    </row>
    <row r="103" spans="29:33">
      <c r="AC103" s="83"/>
      <c r="AF103" s="82"/>
      <c r="AG103" s="82"/>
    </row>
    <row r="104" spans="29:33">
      <c r="AC104" s="83"/>
      <c r="AF104" s="82"/>
      <c r="AG104" s="82"/>
    </row>
    <row r="105" spans="29:33">
      <c r="AC105" s="83"/>
      <c r="AF105" s="82"/>
      <c r="AG105" s="82"/>
    </row>
    <row r="106" spans="29:33">
      <c r="AC106" s="83"/>
      <c r="AF106" s="82"/>
      <c r="AG106" s="82"/>
    </row>
    <row r="107" spans="29:33">
      <c r="AC107" s="83"/>
      <c r="AF107" s="82"/>
      <c r="AG107" s="82"/>
    </row>
    <row r="108" spans="29:33">
      <c r="AC108" s="83"/>
      <c r="AF108" s="82"/>
      <c r="AG108" s="82"/>
    </row>
    <row r="109" spans="29:33">
      <c r="AC109" s="83"/>
      <c r="AF109" s="82"/>
      <c r="AG109" s="82"/>
    </row>
    <row r="110" spans="29:33" hidden="1">
      <c r="AC110" s="83"/>
      <c r="AF110" s="82"/>
      <c r="AG110" s="82"/>
    </row>
    <row r="111" spans="29:33" hidden="1">
      <c r="AC111" s="83"/>
      <c r="AF111" s="82"/>
      <c r="AG111" s="82"/>
    </row>
    <row r="112" spans="29:33"/>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sheetData>
  <mergeCells count="7">
    <mergeCell ref="D15:E15"/>
    <mergeCell ref="D21:E21"/>
    <mergeCell ref="C2:J2"/>
    <mergeCell ref="C3:J3"/>
    <mergeCell ref="C4:J4"/>
    <mergeCell ref="C5:J5"/>
    <mergeCell ref="D17:E17"/>
  </mergeCells>
  <phoneticPr fontId="2" type="noConversion"/>
  <dataValidations count="4">
    <dataValidation type="list" allowBlank="1" showInputMessage="1" showErrorMessage="1" sqref="I49:K50">
      <formula1>"Excel 2000, Excel 2003, Excel 2007, Excel 2010"</formula1>
    </dataValidation>
    <dataValidation allowBlank="1" showInputMessage="1" showErrorMessage="1" promptTitle="Inputting Date" prompt="Please Use the following format:_x000a__x000a_E.g:  May 1, 2012" sqref="H47:K47"/>
    <dataValidation type="list" allowBlank="1" showInputMessage="1" showErrorMessage="1" sqref="D29">
      <formula1>"2008,2009,2010,2011,2012, 2013"</formula1>
    </dataValidation>
    <dataValidation type="list" allowBlank="1" showInputMessage="1" showErrorMessage="1" sqref="D15:E15">
      <formula1>$AB$1:$AB$78</formula1>
    </dataValidation>
  </dataValidations>
  <hyperlinks>
    <hyperlink ref="D25" r:id="rId1"/>
  </hyperlinks>
  <pageMargins left="0.75" right="0.75" top="1" bottom="1" header="0.5" footer="0.5"/>
  <pageSetup scale="70" orientation="landscape" r:id="rId2"/>
  <headerFooter alignWithMargins="0">
    <oddFooter>&amp;C&amp;A</oddFooter>
  </headerFooter>
  <drawing r:id="rId3"/>
</worksheet>
</file>

<file path=xl/worksheets/sheet2.xml><?xml version="1.0" encoding="utf-8"?>
<worksheet xmlns="http://schemas.openxmlformats.org/spreadsheetml/2006/main" xmlns:r="http://schemas.openxmlformats.org/officeDocument/2006/relationships">
  <sheetPr codeName="Sheet2" enableFormatConditionsCalculation="0">
    <tabColor indexed="41"/>
    <pageSetUpPr fitToPage="1"/>
  </sheetPr>
  <dimension ref="A1:D51"/>
  <sheetViews>
    <sheetView showGridLines="0" workbookViewId="0">
      <selection activeCell="C32" sqref="C32"/>
    </sheetView>
  </sheetViews>
  <sheetFormatPr defaultColWidth="0" defaultRowHeight="15" zeroHeight="1"/>
  <cols>
    <col min="1" max="2" width="8.88671875" style="8" customWidth="1"/>
    <col min="3" max="3" width="27.88671875" style="8" bestFit="1" customWidth="1"/>
    <col min="4" max="4" width="67.77734375" style="8" bestFit="1" customWidth="1"/>
    <col min="5" max="16384" width="0" style="8" hidden="1"/>
  </cols>
  <sheetData>
    <row r="1" spans="1:4">
      <c r="A1" s="2"/>
      <c r="B1" s="2"/>
      <c r="C1" s="2"/>
      <c r="D1" s="2"/>
    </row>
    <row r="2" spans="1:4" s="2" customFormat="1" ht="18">
      <c r="C2" s="49"/>
    </row>
    <row r="3" spans="1:4" s="2" customFormat="1" ht="18">
      <c r="C3" s="49"/>
    </row>
    <row r="4" spans="1:4" s="2" customFormat="1" ht="18">
      <c r="C4" s="49"/>
    </row>
    <row r="5" spans="1:4" s="2" customFormat="1" ht="18">
      <c r="C5" s="49"/>
    </row>
    <row r="6" spans="1:4" s="2" customFormat="1"/>
    <row r="7" spans="1:4" s="2" customFormat="1"/>
    <row r="8" spans="1:4" s="2" customFormat="1"/>
    <row r="9" spans="1:4" s="2" customFormat="1"/>
    <row r="10" spans="1:4" s="2" customFormat="1" ht="15.75">
      <c r="B10" s="133"/>
      <c r="C10" s="14"/>
    </row>
    <row r="11" spans="1:4" s="2" customFormat="1" hidden="1">
      <c r="B11" s="133"/>
      <c r="C11" s="133"/>
    </row>
    <row r="12" spans="1:4" s="2" customFormat="1" hidden="1">
      <c r="B12" s="133"/>
      <c r="C12" s="133"/>
    </row>
    <row r="13" spans="1:4" s="2" customFormat="1" hidden="1">
      <c r="B13" s="133"/>
      <c r="C13" s="133"/>
    </row>
    <row r="14" spans="1:4" s="2" customFormat="1" hidden="1">
      <c r="B14" s="133"/>
      <c r="C14" s="133"/>
    </row>
    <row r="15" spans="1:4" s="2" customFormat="1" hidden="1">
      <c r="B15" s="133"/>
      <c r="C15" s="133"/>
    </row>
    <row r="16" spans="1:4" s="2" customFormat="1" hidden="1">
      <c r="B16" s="133"/>
      <c r="C16" s="133"/>
    </row>
    <row r="17" spans="2:4" s="2" customFormat="1" hidden="1">
      <c r="B17" s="133"/>
      <c r="C17" s="133"/>
    </row>
    <row r="18" spans="2:4" s="2" customFormat="1" hidden="1">
      <c r="B18" s="133"/>
      <c r="C18" s="133"/>
    </row>
    <row r="19" spans="2:4" s="2" customFormat="1">
      <c r="B19" s="133"/>
      <c r="C19" s="133"/>
    </row>
    <row r="20" spans="2:4" s="2" customFormat="1" ht="15.75">
      <c r="B20" s="133"/>
      <c r="C20" s="14"/>
      <c r="D20" s="14"/>
    </row>
    <row r="21" spans="2:4" s="2" customFormat="1" ht="15.75">
      <c r="B21" s="14"/>
      <c r="C21" s="14"/>
    </row>
    <row r="22" spans="2:4" s="2" customFormat="1" ht="15.75">
      <c r="B22" s="14"/>
      <c r="C22" s="136" t="s">
        <v>285</v>
      </c>
      <c r="D22" s="134"/>
    </row>
    <row r="23" spans="2:4" s="2" customFormat="1" ht="15.75">
      <c r="B23" s="14"/>
      <c r="C23" s="14"/>
      <c r="D23" s="134"/>
    </row>
    <row r="24" spans="2:4" s="2" customFormat="1" ht="15.75">
      <c r="B24" s="14"/>
      <c r="C24" s="136" t="s">
        <v>286</v>
      </c>
      <c r="D24" s="134"/>
    </row>
    <row r="25" spans="2:4" s="2" customFormat="1" ht="15.75">
      <c r="B25" s="14"/>
      <c r="C25" s="14"/>
      <c r="D25" s="134"/>
    </row>
    <row r="26" spans="2:4" s="2" customFormat="1" ht="15.75">
      <c r="B26" s="14"/>
      <c r="C26" s="136" t="s">
        <v>303</v>
      </c>
      <c r="D26" s="134"/>
    </row>
    <row r="27" spans="2:4" s="2" customFormat="1" ht="15.75">
      <c r="B27" s="14"/>
      <c r="C27" s="14"/>
      <c r="D27" s="134"/>
    </row>
    <row r="28" spans="2:4" s="2" customFormat="1" ht="15.75">
      <c r="B28" s="14"/>
      <c r="C28" s="136" t="s">
        <v>304</v>
      </c>
      <c r="D28" s="134"/>
    </row>
    <row r="29" spans="2:4" s="2" customFormat="1" ht="15.75">
      <c r="B29" s="14"/>
      <c r="C29" s="14"/>
      <c r="D29" s="134"/>
    </row>
    <row r="30" spans="2:4" s="2" customFormat="1" ht="15.75">
      <c r="B30" s="14"/>
      <c r="C30" s="136" t="s">
        <v>305</v>
      </c>
      <c r="D30" s="134"/>
    </row>
    <row r="31" spans="2:4" s="2" customFormat="1" ht="15.75">
      <c r="B31" s="14"/>
      <c r="C31" s="14"/>
      <c r="D31" s="134"/>
    </row>
    <row r="32" spans="2:4" s="2" customFormat="1" ht="15.75">
      <c r="B32" s="14"/>
      <c r="C32" s="136" t="s">
        <v>306</v>
      </c>
      <c r="D32" s="134"/>
    </row>
    <row r="33" spans="2:4" s="2" customFormat="1" ht="15.75">
      <c r="B33" s="14"/>
      <c r="C33" s="14"/>
      <c r="D33" s="134"/>
    </row>
    <row r="34" spans="2:4" s="2" customFormat="1" ht="15.75">
      <c r="B34" s="14"/>
      <c r="C34" s="14"/>
      <c r="D34" s="134"/>
    </row>
    <row r="35" spans="2:4" s="2" customFormat="1" ht="15.75">
      <c r="B35" s="14"/>
      <c r="C35" s="14"/>
      <c r="D35" s="134"/>
    </row>
    <row r="36" spans="2:4" s="2" customFormat="1">
      <c r="B36" s="133"/>
      <c r="C36" s="133"/>
      <c r="D36" s="134"/>
    </row>
    <row r="37" spans="2:4" s="2" customFormat="1">
      <c r="B37" s="133"/>
      <c r="C37" s="133"/>
      <c r="D37" s="134"/>
    </row>
    <row r="38" spans="2:4" s="2" customFormat="1"/>
    <row r="39" spans="2:4" s="2" customFormat="1"/>
    <row r="40" spans="2:4" s="2" customFormat="1"/>
    <row r="41" spans="2:4" s="2" customFormat="1"/>
    <row r="42" spans="2:4" s="2" customFormat="1"/>
    <row r="43" spans="2:4" s="2" customFormat="1"/>
    <row r="44" spans="2:4" s="2" customFormat="1"/>
    <row r="45" spans="2:4" s="2" customFormat="1"/>
    <row r="46" spans="2:4" s="2" customFormat="1"/>
    <row r="47" spans="2:4" s="2" customFormat="1"/>
    <row r="48" spans="2:4" s="2" customFormat="1"/>
    <row r="49" s="2" customFormat="1"/>
    <row r="50" s="2" customFormat="1"/>
    <row r="51" s="2" customFormat="1"/>
  </sheetData>
  <phoneticPr fontId="2" type="noConversion"/>
  <hyperlinks>
    <hyperlink ref="C22" location="'1. Info'!A1" display="1. Info"/>
    <hyperlink ref="C24" location="'2. Table of Contents'!A1" display="2. Table of Contents"/>
    <hyperlink ref="C26" location="'3. Re-Based Bill Det &amp; Rates'!A1" display="3. Re-Based Billing Determinants and Rates"/>
    <hyperlink ref="C28" location="'4.  Re-Based Rev From Rates'!A1" display="4. Re-Based Revenue from Rates"/>
    <hyperlink ref="C30" location="'5. Z-Factor Tax Changes'!A1" display="5. Z-Factor Tax Changes"/>
    <hyperlink ref="C32" location="'6. Calc Tax Chg RRider Var'!A1" display="6. Calculation of Tax Change Variable Rate Rider"/>
  </hyperlinks>
  <pageMargins left="0.75" right="0.75" top="1" bottom="1" header="0.5" footer="0.5"/>
  <pageSetup scale="65" fitToHeight="2" orientation="portrait" r:id="rId1"/>
  <headerFooter alignWithMargins="0">
    <oddFooter>&amp;C&amp;A</oddFooter>
  </headerFooter>
  <drawing r:id="rId2"/>
</worksheet>
</file>

<file path=xl/worksheets/sheet3.xml><?xml version="1.0" encoding="utf-8"?>
<worksheet xmlns="http://schemas.openxmlformats.org/spreadsheetml/2006/main" xmlns:r="http://schemas.openxmlformats.org/officeDocument/2006/relationships">
  <sheetPr codeName="Sheet4" enableFormatConditionsCalculation="0">
    <tabColor indexed="42"/>
    <pageSetUpPr fitToPage="1"/>
  </sheetPr>
  <dimension ref="A1:BF2443"/>
  <sheetViews>
    <sheetView showGridLines="0" tabSelected="1" topLeftCell="D1" zoomScale="80" workbookViewId="0">
      <selection activeCell="J25" sqref="J25"/>
    </sheetView>
  </sheetViews>
  <sheetFormatPr defaultColWidth="0" defaultRowHeight="15" zeroHeight="1"/>
  <cols>
    <col min="1" max="1" width="15.77734375" style="4" customWidth="1"/>
    <col min="2" max="2" width="11.21875" style="4" hidden="1" customWidth="1"/>
    <col min="3" max="3" width="10.77734375" style="38" customWidth="1"/>
    <col min="4" max="4" width="24.109375" style="4" bestFit="1" customWidth="1"/>
    <col min="5" max="5" width="11.88671875" style="38" bestFit="1" customWidth="1"/>
    <col min="6" max="6" width="9.88671875" style="38" bestFit="1" customWidth="1"/>
    <col min="7" max="7" width="11.21875" style="15" hidden="1" customWidth="1"/>
    <col min="8" max="8" width="2.77734375" style="4" customWidth="1"/>
    <col min="9" max="9" width="24.109375" style="4" bestFit="1" customWidth="1"/>
    <col min="10" max="10" width="10.5546875" style="4" bestFit="1" customWidth="1"/>
    <col min="11" max="11" width="9.44140625" style="4" bestFit="1" customWidth="1"/>
    <col min="12" max="12" width="2.77734375" style="4" customWidth="1"/>
    <col min="13" max="13" width="15.6640625" style="4" bestFit="1" customWidth="1"/>
    <col min="14" max="15" width="26.6640625" style="4" bestFit="1" customWidth="1"/>
    <col min="16" max="16" width="2.77734375" style="4" customWidth="1"/>
    <col min="17" max="26" width="2.77734375" style="4" hidden="1" customWidth="1"/>
    <col min="27" max="27" width="35.33203125" style="4" hidden="1" customWidth="1"/>
    <col min="28" max="28" width="9.77734375" style="4" hidden="1" customWidth="1"/>
    <col min="29" max="29" width="11.21875" style="4" hidden="1" customWidth="1"/>
    <col min="30" max="30" width="58.44140625" style="4" hidden="1" customWidth="1"/>
    <col min="31" max="31" width="12.44140625" style="4" hidden="1" customWidth="1"/>
    <col min="32" max="32" width="11.21875" style="4" hidden="1" customWidth="1"/>
    <col min="33" max="33" width="44" style="4" hidden="1" customWidth="1"/>
    <col min="34" max="57" width="11.21875" style="4" hidden="1" customWidth="1"/>
    <col min="58" max="58" width="74.88671875" style="4" hidden="1" customWidth="1"/>
    <col min="59" max="16384" width="0" style="4" hidden="1"/>
  </cols>
  <sheetData>
    <row r="1" spans="1:51" s="8" customFormat="1">
      <c r="A1" s="2"/>
      <c r="B1" s="2"/>
      <c r="C1" s="13"/>
      <c r="D1" s="2"/>
      <c r="E1" s="13"/>
      <c r="F1" s="13"/>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s="3" customFormat="1" ht="18">
      <c r="C2" s="73"/>
      <c r="E2" s="5"/>
      <c r="F2" s="13"/>
      <c r="G2" s="2"/>
      <c r="H2" s="2"/>
      <c r="I2" s="2"/>
      <c r="J2" s="2"/>
      <c r="K2" s="2"/>
      <c r="L2" s="2"/>
      <c r="M2" s="2"/>
    </row>
    <row r="3" spans="1:51" s="3" customFormat="1" ht="18">
      <c r="C3" s="73"/>
      <c r="E3" s="5"/>
      <c r="F3" s="5"/>
      <c r="G3" s="13"/>
    </row>
    <row r="4" spans="1:51" s="3" customFormat="1" ht="18">
      <c r="C4" s="74"/>
      <c r="E4" s="5"/>
      <c r="F4" s="5"/>
      <c r="G4" s="13"/>
    </row>
    <row r="5" spans="1:51" s="3" customFormat="1" ht="18">
      <c r="C5" s="74"/>
      <c r="E5" s="5"/>
      <c r="F5" s="5"/>
      <c r="G5" s="13"/>
    </row>
    <row r="6" spans="1:51" s="3" customFormat="1">
      <c r="C6" s="5"/>
      <c r="E6" s="5"/>
      <c r="F6" s="5"/>
      <c r="G6" s="13"/>
    </row>
    <row r="7" spans="1:51" s="3" customFormat="1">
      <c r="C7" s="5"/>
      <c r="E7" s="5"/>
      <c r="F7" s="5"/>
      <c r="G7" s="13"/>
    </row>
    <row r="8" spans="1:51" s="3" customFormat="1">
      <c r="C8" s="5"/>
      <c r="E8" s="5"/>
      <c r="F8" s="5"/>
      <c r="G8" s="13"/>
    </row>
    <row r="9" spans="1:51" s="3" customFormat="1">
      <c r="C9" s="5"/>
      <c r="E9" s="5"/>
      <c r="F9" s="5"/>
      <c r="G9" s="13"/>
    </row>
    <row r="10" spans="1:51" s="3" customFormat="1">
      <c r="E10" s="5"/>
      <c r="F10" s="5"/>
      <c r="G10" s="13"/>
    </row>
    <row r="11" spans="1:51" s="3" customFormat="1">
      <c r="C11" s="5"/>
      <c r="E11" s="5"/>
      <c r="F11" s="5"/>
      <c r="G11" s="13"/>
    </row>
    <row r="12" spans="1:51" s="3" customFormat="1">
      <c r="C12" s="5"/>
      <c r="E12" s="5"/>
      <c r="F12" s="5"/>
      <c r="G12" s="13"/>
    </row>
    <row r="13" spans="1:51" s="3" customFormat="1" ht="29.25" customHeight="1">
      <c r="A13" s="171" t="s">
        <v>339</v>
      </c>
      <c r="B13" s="171"/>
      <c r="C13" s="171"/>
      <c r="D13" s="171"/>
      <c r="E13" s="171"/>
      <c r="F13" s="171"/>
      <c r="G13" s="171"/>
      <c r="H13" s="171"/>
      <c r="I13" s="171"/>
      <c r="J13" s="171"/>
      <c r="K13" s="171"/>
      <c r="L13" s="171"/>
      <c r="M13" s="171"/>
    </row>
    <row r="14" spans="1:51" s="3" customFormat="1">
      <c r="C14" s="5"/>
      <c r="E14" s="5"/>
      <c r="F14" s="5"/>
      <c r="G14" s="13"/>
    </row>
    <row r="15" spans="1:51" s="3" customFormat="1" ht="26.25">
      <c r="C15" s="72"/>
      <c r="E15" s="5"/>
      <c r="F15" s="5"/>
      <c r="G15" s="13"/>
    </row>
    <row r="16" spans="1:51" s="3" customFormat="1">
      <c r="E16" s="5"/>
      <c r="F16" s="5"/>
      <c r="G16" s="13"/>
    </row>
    <row r="17" spans="2:52" s="3" customFormat="1" ht="15.75">
      <c r="C17" s="103"/>
      <c r="D17" s="104"/>
      <c r="E17" s="102"/>
      <c r="F17" s="5"/>
      <c r="G17" s="13"/>
      <c r="I17" s="5"/>
    </row>
    <row r="18" spans="2:52" s="3" customFormat="1" ht="15.75">
      <c r="C18" s="110" t="str">
        <f>"Last COS Re-based Year was in " &amp; '1. Info'!D29</f>
        <v>Last COS Re-based Year was in 2013</v>
      </c>
      <c r="D18" s="111"/>
      <c r="E18" s="105"/>
      <c r="F18" s="99"/>
      <c r="G18" s="100"/>
      <c r="H18" s="101"/>
      <c r="I18" s="37"/>
    </row>
    <row r="19" spans="2:52" s="3" customFormat="1">
      <c r="C19" s="5"/>
      <c r="E19" s="5"/>
      <c r="F19" s="5"/>
      <c r="G19" s="13"/>
    </row>
    <row r="20" spans="2:52" s="3" customFormat="1" ht="47.25">
      <c r="B20" s="5" t="s">
        <v>6</v>
      </c>
      <c r="C20" s="22" t="s">
        <v>7</v>
      </c>
      <c r="D20" s="22" t="s">
        <v>8</v>
      </c>
      <c r="E20" s="22" t="s">
        <v>9</v>
      </c>
      <c r="F20" s="22" t="s">
        <v>10</v>
      </c>
      <c r="G20" s="22" t="s">
        <v>112</v>
      </c>
      <c r="H20" s="22"/>
      <c r="I20" s="22" t="s">
        <v>202</v>
      </c>
      <c r="J20" s="22" t="s">
        <v>200</v>
      </c>
      <c r="K20" s="22" t="s">
        <v>201</v>
      </c>
      <c r="L20" s="22"/>
      <c r="M20" s="22" t="s">
        <v>265</v>
      </c>
      <c r="N20" s="22" t="s">
        <v>266</v>
      </c>
      <c r="O20" s="22" t="s">
        <v>267</v>
      </c>
      <c r="P20" s="22"/>
      <c r="Q20" s="22"/>
      <c r="R20" s="22"/>
      <c r="S20" s="22"/>
      <c r="T20" s="22"/>
      <c r="U20" s="22"/>
      <c r="V20" s="22"/>
      <c r="W20" s="22"/>
      <c r="X20" s="22"/>
      <c r="Y20" s="22"/>
      <c r="Z20" s="22"/>
      <c r="AA20" s="2" t="s">
        <v>11</v>
      </c>
      <c r="AB20" s="13" t="s">
        <v>146</v>
      </c>
      <c r="AC20" s="2"/>
      <c r="AD20" s="2" t="s">
        <v>147</v>
      </c>
      <c r="AE20" s="13" t="s">
        <v>146</v>
      </c>
      <c r="AF20" s="2"/>
      <c r="AG20" s="55" t="s">
        <v>148</v>
      </c>
      <c r="AH20" s="56" t="s">
        <v>146</v>
      </c>
      <c r="AI20" s="2"/>
      <c r="AJ20" s="2" t="s">
        <v>12</v>
      </c>
      <c r="AK20" s="13" t="s">
        <v>146</v>
      </c>
      <c r="AL20" s="2"/>
      <c r="AM20" s="2" t="s">
        <v>149</v>
      </c>
      <c r="AN20" s="13" t="s">
        <v>146</v>
      </c>
      <c r="AO20" s="2"/>
      <c r="AP20" s="2" t="s">
        <v>150</v>
      </c>
      <c r="AQ20" s="13" t="s">
        <v>146</v>
      </c>
      <c r="AR20" s="2"/>
      <c r="AS20" s="2" t="s">
        <v>151</v>
      </c>
      <c r="AT20" s="13" t="s">
        <v>146</v>
      </c>
      <c r="AU20" s="2"/>
      <c r="AV20" s="2" t="s">
        <v>218</v>
      </c>
      <c r="AW20" s="2"/>
      <c r="AX20" s="2"/>
      <c r="AY20" s="2" t="s">
        <v>219</v>
      </c>
      <c r="AZ20" s="2"/>
    </row>
    <row r="21" spans="2:52" s="3" customFormat="1" ht="16.5" thickBot="1">
      <c r="B21" s="5"/>
      <c r="C21" s="22"/>
      <c r="D21" s="22"/>
      <c r="E21" s="22"/>
      <c r="F21" s="22"/>
      <c r="G21" s="22"/>
      <c r="H21" s="22"/>
      <c r="I21" s="22" t="s">
        <v>0</v>
      </c>
      <c r="J21" s="22" t="s">
        <v>1</v>
      </c>
      <c r="K21" s="22" t="s">
        <v>4</v>
      </c>
      <c r="L21" s="22"/>
      <c r="M21" s="22" t="s">
        <v>2</v>
      </c>
      <c r="N21" s="22" t="s">
        <v>5</v>
      </c>
      <c r="O21" s="22" t="s">
        <v>3</v>
      </c>
      <c r="P21" s="22"/>
      <c r="Q21" s="22"/>
      <c r="R21" s="22"/>
      <c r="S21" s="22"/>
      <c r="T21" s="22"/>
      <c r="U21" s="22"/>
      <c r="V21" s="22"/>
      <c r="W21" s="22"/>
      <c r="X21" s="22"/>
      <c r="Y21" s="22"/>
      <c r="Z21" s="22"/>
      <c r="AA21" s="3" t="s">
        <v>11</v>
      </c>
      <c r="AB21" s="13" t="s">
        <v>14</v>
      </c>
      <c r="AC21" s="2"/>
      <c r="AD21" s="3" t="s">
        <v>15</v>
      </c>
      <c r="AE21" s="13" t="s">
        <v>16</v>
      </c>
      <c r="AF21" s="2"/>
      <c r="AG21" s="3" t="s">
        <v>17</v>
      </c>
      <c r="AH21" s="56" t="s">
        <v>18</v>
      </c>
      <c r="AI21" s="2"/>
      <c r="AJ21" s="3" t="s">
        <v>12</v>
      </c>
      <c r="AK21" s="13" t="s">
        <v>19</v>
      </c>
      <c r="AL21" s="2"/>
      <c r="AM21" s="3" t="s">
        <v>20</v>
      </c>
      <c r="AN21" s="13" t="s">
        <v>152</v>
      </c>
      <c r="AO21" s="2"/>
      <c r="AP21" s="3" t="s">
        <v>21</v>
      </c>
      <c r="AQ21" s="13" t="s">
        <v>22</v>
      </c>
      <c r="AR21" s="2"/>
      <c r="AS21" s="3" t="s">
        <v>23</v>
      </c>
      <c r="AT21" s="13" t="s">
        <v>22</v>
      </c>
      <c r="AU21" s="2"/>
      <c r="AV21" s="3" t="s">
        <v>220</v>
      </c>
      <c r="AW21" s="2"/>
      <c r="AX21" s="2"/>
      <c r="AY21" s="3" t="s">
        <v>221</v>
      </c>
      <c r="AZ21" s="2"/>
    </row>
    <row r="22" spans="2:52" s="3" customFormat="1" ht="16.5" thickTop="1" thickBot="1">
      <c r="B22" s="6">
        <v>1</v>
      </c>
      <c r="C22" s="129" t="s">
        <v>369</v>
      </c>
      <c r="D22" s="156" t="s">
        <v>11</v>
      </c>
      <c r="E22" s="157" t="s">
        <v>373</v>
      </c>
      <c r="F22" s="158" t="s">
        <v>374</v>
      </c>
      <c r="G22" s="13"/>
      <c r="I22" s="159">
        <v>14233</v>
      </c>
      <c r="J22" s="159">
        <v>117956589</v>
      </c>
      <c r="K22" s="61"/>
      <c r="M22" s="160">
        <v>9.8800000000000008</v>
      </c>
      <c r="N22" s="161">
        <v>1.9300000000000001E-2</v>
      </c>
      <c r="O22" s="63"/>
      <c r="P22" s="64"/>
      <c r="AA22" s="3" t="s">
        <v>24</v>
      </c>
      <c r="AB22" s="13" t="s">
        <v>14</v>
      </c>
      <c r="AC22" s="2"/>
      <c r="AD22" s="3" t="s">
        <v>25</v>
      </c>
      <c r="AE22" s="13" t="s">
        <v>16</v>
      </c>
      <c r="AF22" s="2"/>
      <c r="AG22" s="3" t="s">
        <v>26</v>
      </c>
      <c r="AH22" s="56" t="s">
        <v>27</v>
      </c>
      <c r="AI22" s="2"/>
      <c r="AJ22" s="3" t="s">
        <v>28</v>
      </c>
      <c r="AK22" s="13" t="s">
        <v>19</v>
      </c>
      <c r="AL22" s="2"/>
      <c r="AM22" s="2"/>
      <c r="AN22" s="2"/>
      <c r="AO22" s="2"/>
      <c r="AP22" s="2"/>
      <c r="AQ22" s="2"/>
      <c r="AR22" s="2"/>
      <c r="AS22" s="2"/>
      <c r="AT22" s="2"/>
      <c r="AU22" s="2"/>
      <c r="AV22" s="3" t="s">
        <v>222</v>
      </c>
      <c r="AW22" s="2"/>
      <c r="AX22" s="2"/>
      <c r="AY22" s="3" t="s">
        <v>223</v>
      </c>
      <c r="AZ22" s="2"/>
    </row>
    <row r="23" spans="2:52" s="3" customFormat="1" ht="16.5" thickTop="1" thickBot="1">
      <c r="B23" s="6">
        <v>2</v>
      </c>
      <c r="C23" s="129" t="s">
        <v>370</v>
      </c>
      <c r="D23" s="156" t="s">
        <v>15</v>
      </c>
      <c r="E23" s="157" t="s">
        <v>373</v>
      </c>
      <c r="F23" s="158" t="s">
        <v>374</v>
      </c>
      <c r="G23" s="13"/>
      <c r="I23" s="159">
        <v>1717</v>
      </c>
      <c r="J23" s="159">
        <v>47173865</v>
      </c>
      <c r="K23" s="61"/>
      <c r="M23" s="160">
        <v>19.739999999999998</v>
      </c>
      <c r="N23" s="161">
        <v>1.3100000000000001E-2</v>
      </c>
      <c r="O23" s="63"/>
      <c r="P23" s="64"/>
      <c r="AA23" s="3" t="s">
        <v>29</v>
      </c>
      <c r="AB23" s="13" t="s">
        <v>14</v>
      </c>
      <c r="AC23" s="2"/>
      <c r="AD23" s="3" t="s">
        <v>30</v>
      </c>
      <c r="AE23" s="13" t="s">
        <v>16</v>
      </c>
      <c r="AF23" s="2"/>
      <c r="AG23" s="3" t="s">
        <v>31</v>
      </c>
      <c r="AH23" s="56" t="s">
        <v>32</v>
      </c>
      <c r="AI23" s="2"/>
      <c r="AJ23" s="3" t="s">
        <v>33</v>
      </c>
      <c r="AK23" s="13" t="s">
        <v>19</v>
      </c>
      <c r="AL23" s="2"/>
      <c r="AM23" s="2"/>
      <c r="AN23" s="2"/>
      <c r="AO23" s="2"/>
      <c r="AP23" s="2"/>
      <c r="AQ23" s="2"/>
      <c r="AR23" s="2"/>
      <c r="AS23" s="2"/>
      <c r="AT23" s="2"/>
      <c r="AU23" s="2"/>
      <c r="AV23" s="2"/>
      <c r="AW23" s="2"/>
      <c r="AX23" s="2"/>
      <c r="AY23" s="3" t="s">
        <v>224</v>
      </c>
      <c r="AZ23" s="2"/>
    </row>
    <row r="24" spans="2:52" s="3" customFormat="1" ht="16.5" thickTop="1" thickBot="1">
      <c r="B24" s="6">
        <v>3</v>
      </c>
      <c r="C24" s="129" t="s">
        <v>371</v>
      </c>
      <c r="D24" s="156" t="s">
        <v>57</v>
      </c>
      <c r="E24" s="157" t="s">
        <v>373</v>
      </c>
      <c r="F24" s="158" t="s">
        <v>375</v>
      </c>
      <c r="G24" s="13"/>
      <c r="I24" s="159">
        <v>117</v>
      </c>
      <c r="J24" s="159"/>
      <c r="K24" s="159">
        <f>342409</f>
        <v>342409</v>
      </c>
      <c r="M24" s="160">
        <v>94.34</v>
      </c>
      <c r="N24" s="63"/>
      <c r="O24" s="161">
        <v>3.085</v>
      </c>
      <c r="P24" s="64"/>
      <c r="AA24" s="3" t="s">
        <v>34</v>
      </c>
      <c r="AB24" s="13" t="s">
        <v>14</v>
      </c>
      <c r="AC24" s="2"/>
      <c r="AD24" s="3" t="s">
        <v>35</v>
      </c>
      <c r="AE24" s="13" t="s">
        <v>16</v>
      </c>
      <c r="AF24" s="2"/>
      <c r="AG24" s="3" t="s">
        <v>287</v>
      </c>
      <c r="AH24" s="56" t="s">
        <v>32</v>
      </c>
      <c r="AI24" s="2"/>
      <c r="AJ24" s="3" t="s">
        <v>225</v>
      </c>
      <c r="AK24" s="13" t="s">
        <v>19</v>
      </c>
      <c r="AL24" s="2"/>
      <c r="AM24" s="2"/>
      <c r="AN24" s="2"/>
      <c r="AO24" s="2"/>
      <c r="AP24" s="2"/>
      <c r="AQ24" s="2"/>
      <c r="AR24" s="2"/>
      <c r="AS24" s="2"/>
      <c r="AT24" s="2"/>
      <c r="AU24" s="2"/>
      <c r="AV24" s="2"/>
      <c r="AW24" s="2"/>
      <c r="AX24" s="2"/>
      <c r="AY24" s="3" t="s">
        <v>226</v>
      </c>
      <c r="AZ24" s="2"/>
    </row>
    <row r="25" spans="2:52" s="3" customFormat="1" ht="16.5" thickTop="1" thickBot="1">
      <c r="B25" s="6">
        <v>4</v>
      </c>
      <c r="C25" s="129" t="s">
        <v>149</v>
      </c>
      <c r="D25" s="156" t="s">
        <v>20</v>
      </c>
      <c r="E25" s="162" t="s">
        <v>376</v>
      </c>
      <c r="F25" s="158" t="s">
        <v>374</v>
      </c>
      <c r="G25" s="13"/>
      <c r="I25" s="159">
        <v>30</v>
      </c>
      <c r="J25" s="159">
        <v>403504</v>
      </c>
      <c r="K25" s="61"/>
      <c r="M25" s="160">
        <v>0.46</v>
      </c>
      <c r="N25" s="161">
        <v>1.1299999999999999E-2</v>
      </c>
      <c r="O25" s="63"/>
      <c r="P25" s="64"/>
      <c r="AA25" s="3" t="s">
        <v>37</v>
      </c>
      <c r="AB25" s="13" t="s">
        <v>14</v>
      </c>
      <c r="AC25" s="2"/>
      <c r="AD25" s="3" t="s">
        <v>38</v>
      </c>
      <c r="AE25" s="13" t="s">
        <v>16</v>
      </c>
      <c r="AF25" s="2"/>
      <c r="AG25" s="3" t="s">
        <v>288</v>
      </c>
      <c r="AH25" s="56" t="s">
        <v>32</v>
      </c>
      <c r="AI25" s="2"/>
      <c r="AJ25" s="3" t="s">
        <v>227</v>
      </c>
      <c r="AK25" s="13" t="s">
        <v>19</v>
      </c>
      <c r="AL25" s="2"/>
      <c r="AN25" s="2"/>
      <c r="AO25" s="2"/>
      <c r="AP25" s="2"/>
      <c r="AQ25" s="2"/>
      <c r="AR25" s="2"/>
      <c r="AS25" s="2"/>
      <c r="AT25" s="2"/>
      <c r="AU25" s="2"/>
      <c r="AV25" s="2"/>
      <c r="AW25" s="2"/>
      <c r="AX25" s="2"/>
      <c r="AY25" s="3" t="s">
        <v>228</v>
      </c>
      <c r="AZ25" s="2"/>
    </row>
    <row r="26" spans="2:52" s="3" customFormat="1" ht="16.5" thickTop="1" thickBot="1">
      <c r="B26" s="6">
        <v>5</v>
      </c>
      <c r="C26" s="129" t="s">
        <v>372</v>
      </c>
      <c r="D26" s="156" t="s">
        <v>23</v>
      </c>
      <c r="E26" s="157" t="s">
        <v>376</v>
      </c>
      <c r="F26" s="158" t="s">
        <v>375</v>
      </c>
      <c r="G26" s="13"/>
      <c r="I26" s="159">
        <v>3045</v>
      </c>
      <c r="J26" s="159">
        <f>2165737</f>
        <v>2165737</v>
      </c>
      <c r="K26" s="159">
        <f>6285</f>
        <v>6285</v>
      </c>
      <c r="M26" s="160">
        <v>3.45</v>
      </c>
      <c r="N26" s="63"/>
      <c r="O26" s="161">
        <v>14.3874</v>
      </c>
      <c r="P26" s="64"/>
      <c r="AA26" s="3" t="s">
        <v>40</v>
      </c>
      <c r="AB26" s="13" t="s">
        <v>14</v>
      </c>
      <c r="AC26" s="2"/>
      <c r="AD26" s="3" t="s">
        <v>41</v>
      </c>
      <c r="AE26" s="13" t="s">
        <v>16</v>
      </c>
      <c r="AF26" s="2"/>
      <c r="AG26" s="3" t="s">
        <v>36</v>
      </c>
      <c r="AH26" s="56" t="s">
        <v>43</v>
      </c>
      <c r="AI26" s="2"/>
      <c r="AJ26" s="2"/>
      <c r="AK26" s="2"/>
      <c r="AL26" s="2"/>
      <c r="AN26" s="2"/>
      <c r="AO26" s="2"/>
      <c r="AP26" s="2"/>
      <c r="AQ26" s="2"/>
      <c r="AR26" s="2"/>
      <c r="AS26" s="2"/>
      <c r="AT26" s="2"/>
      <c r="AU26" s="2"/>
      <c r="AV26" s="2"/>
      <c r="AW26" s="2"/>
      <c r="AX26" s="2"/>
      <c r="AY26" s="3" t="s">
        <v>229</v>
      </c>
      <c r="AZ26" s="2"/>
    </row>
    <row r="27" spans="2:52" s="3" customFormat="1" ht="16.5" thickTop="1" thickBot="1">
      <c r="B27" s="6">
        <v>6</v>
      </c>
      <c r="C27" s="75" t="s">
        <v>13</v>
      </c>
      <c r="D27" s="58" t="s">
        <v>313</v>
      </c>
      <c r="E27" s="59" t="s">
        <v>13</v>
      </c>
      <c r="F27" s="60" t="s">
        <v>13</v>
      </c>
      <c r="G27" s="13"/>
      <c r="I27" s="61"/>
      <c r="J27" s="61"/>
      <c r="K27" s="61"/>
      <c r="M27" s="62"/>
      <c r="N27" s="63"/>
      <c r="O27" s="63"/>
      <c r="P27" s="64"/>
      <c r="AA27" s="3" t="s">
        <v>44</v>
      </c>
      <c r="AB27" s="13" t="s">
        <v>14</v>
      </c>
      <c r="AC27" s="2"/>
      <c r="AD27" s="3" t="s">
        <v>53</v>
      </c>
      <c r="AE27" s="13" t="s">
        <v>16</v>
      </c>
      <c r="AF27" s="2"/>
      <c r="AG27" s="3" t="s">
        <v>39</v>
      </c>
      <c r="AH27" s="56" t="s">
        <v>46</v>
      </c>
      <c r="AI27" s="2"/>
      <c r="AJ27" s="2"/>
      <c r="AK27" s="2"/>
      <c r="AL27" s="2"/>
      <c r="AN27" s="2"/>
      <c r="AO27" s="2"/>
      <c r="AP27" s="2"/>
      <c r="AQ27" s="2"/>
      <c r="AR27" s="2"/>
      <c r="AS27" s="2"/>
      <c r="AT27" s="2"/>
      <c r="AU27" s="2"/>
      <c r="AV27" s="2"/>
      <c r="AW27" s="2"/>
      <c r="AX27" s="2"/>
      <c r="AY27" s="3" t="s">
        <v>231</v>
      </c>
      <c r="AZ27" s="2"/>
    </row>
    <row r="28" spans="2:52" s="3" customFormat="1" ht="16.5" thickTop="1" thickBot="1">
      <c r="B28" s="6">
        <v>7</v>
      </c>
      <c r="C28" s="75" t="s">
        <v>13</v>
      </c>
      <c r="D28" s="58" t="s">
        <v>314</v>
      </c>
      <c r="E28" s="59" t="s">
        <v>13</v>
      </c>
      <c r="F28" s="60" t="s">
        <v>13</v>
      </c>
      <c r="G28" s="13"/>
      <c r="I28" s="61"/>
      <c r="J28" s="61"/>
      <c r="K28" s="61"/>
      <c r="M28" s="62"/>
      <c r="N28" s="63"/>
      <c r="O28" s="63"/>
      <c r="P28" s="64"/>
      <c r="AA28" s="3" t="s">
        <v>47</v>
      </c>
      <c r="AB28" s="13" t="s">
        <v>14</v>
      </c>
      <c r="AC28" s="2"/>
      <c r="AD28" s="3" t="s">
        <v>230</v>
      </c>
      <c r="AE28" s="13" t="s">
        <v>16</v>
      </c>
      <c r="AF28" s="2"/>
      <c r="AG28" s="3" t="s">
        <v>42</v>
      </c>
      <c r="AH28" s="56" t="s">
        <v>50</v>
      </c>
      <c r="AI28" s="2"/>
      <c r="AJ28" s="2"/>
      <c r="AK28" s="2"/>
      <c r="AL28" s="2"/>
      <c r="AN28" s="2"/>
      <c r="AO28" s="2"/>
      <c r="AP28" s="2"/>
      <c r="AQ28" s="2"/>
      <c r="AR28" s="2"/>
      <c r="AS28" s="2"/>
      <c r="AT28" s="2"/>
      <c r="AU28" s="2"/>
      <c r="AV28" s="2"/>
      <c r="AW28" s="2"/>
      <c r="AX28" s="2"/>
      <c r="AY28" s="3" t="s">
        <v>232</v>
      </c>
      <c r="AZ28" s="2"/>
    </row>
    <row r="29" spans="2:52" s="3" customFormat="1" ht="16.5" thickTop="1" thickBot="1">
      <c r="B29" s="6">
        <v>8</v>
      </c>
      <c r="C29" s="129" t="s">
        <v>13</v>
      </c>
      <c r="D29" s="58" t="s">
        <v>217</v>
      </c>
      <c r="E29" s="59" t="s">
        <v>13</v>
      </c>
      <c r="F29" s="60" t="s">
        <v>13</v>
      </c>
      <c r="G29" s="13"/>
      <c r="I29" s="61"/>
      <c r="J29" s="61"/>
      <c r="K29" s="61"/>
      <c r="M29" s="62"/>
      <c r="N29" s="63"/>
      <c r="O29" s="63"/>
      <c r="P29" s="64"/>
      <c r="AA29" s="3" t="s">
        <v>52</v>
      </c>
      <c r="AB29" s="13" t="s">
        <v>14</v>
      </c>
      <c r="AC29" s="2"/>
      <c r="AD29" s="3" t="s">
        <v>48</v>
      </c>
      <c r="AE29" s="13" t="s">
        <v>16</v>
      </c>
      <c r="AF29" s="2"/>
      <c r="AG29" s="3" t="s">
        <v>289</v>
      </c>
      <c r="AH29" s="56" t="s">
        <v>50</v>
      </c>
      <c r="AI29" s="2"/>
      <c r="AJ29" s="2"/>
      <c r="AK29" s="2"/>
      <c r="AL29" s="2"/>
      <c r="AN29" s="2"/>
      <c r="AO29" s="2"/>
      <c r="AP29" s="2"/>
      <c r="AQ29" s="2"/>
      <c r="AR29" s="2"/>
      <c r="AS29" s="2"/>
      <c r="AT29" s="2"/>
      <c r="AU29" s="2"/>
      <c r="AV29" s="2"/>
      <c r="AW29" s="2"/>
      <c r="AX29" s="2"/>
      <c r="AY29" s="3" t="s">
        <v>233</v>
      </c>
      <c r="AZ29" s="2"/>
    </row>
    <row r="30" spans="2:52" s="3" customFormat="1" ht="16.5" thickTop="1" thickBot="1">
      <c r="B30" s="6">
        <v>9</v>
      </c>
      <c r="C30" s="75" t="s">
        <v>13</v>
      </c>
      <c r="D30" s="58" t="s">
        <v>51</v>
      </c>
      <c r="E30" s="59" t="s">
        <v>13</v>
      </c>
      <c r="F30" s="60" t="s">
        <v>13</v>
      </c>
      <c r="G30" s="13"/>
      <c r="I30" s="61"/>
      <c r="J30" s="61"/>
      <c r="K30" s="61"/>
      <c r="M30" s="62"/>
      <c r="N30" s="63"/>
      <c r="O30" s="63"/>
      <c r="P30" s="64"/>
      <c r="AA30" s="3" t="s">
        <v>56</v>
      </c>
      <c r="AB30" s="13" t="s">
        <v>14</v>
      </c>
      <c r="AC30" s="2"/>
      <c r="AD30" s="2"/>
      <c r="AE30" s="2"/>
      <c r="AF30" s="2"/>
      <c r="AG30" s="3" t="s">
        <v>45</v>
      </c>
      <c r="AH30" s="56" t="s">
        <v>58</v>
      </c>
      <c r="AI30" s="2"/>
      <c r="AJ30" s="2"/>
      <c r="AK30" s="2"/>
      <c r="AL30" s="2"/>
      <c r="AN30" s="2"/>
      <c r="AO30" s="2"/>
      <c r="AP30" s="2"/>
      <c r="AQ30" s="2"/>
      <c r="AR30" s="2"/>
      <c r="AS30" s="2"/>
      <c r="AT30" s="2"/>
      <c r="AU30" s="2"/>
      <c r="AV30" s="2"/>
      <c r="AW30" s="2"/>
      <c r="AX30" s="2"/>
      <c r="AY30" s="3" t="s">
        <v>234</v>
      </c>
      <c r="AZ30" s="2"/>
    </row>
    <row r="31" spans="2:52" s="3" customFormat="1" ht="16.5" thickTop="1" thickBot="1">
      <c r="B31" s="6">
        <v>10</v>
      </c>
      <c r="C31" s="75" t="s">
        <v>13</v>
      </c>
      <c r="D31" s="58" t="s">
        <v>55</v>
      </c>
      <c r="E31" s="59" t="s">
        <v>13</v>
      </c>
      <c r="F31" s="60" t="s">
        <v>13</v>
      </c>
      <c r="G31" s="13"/>
      <c r="I31" s="61"/>
      <c r="J31" s="61"/>
      <c r="K31" s="61"/>
      <c r="M31" s="62"/>
      <c r="N31" s="63"/>
      <c r="O31" s="63"/>
      <c r="P31" s="64"/>
      <c r="AA31" s="3" t="s">
        <v>60</v>
      </c>
      <c r="AB31" s="13" t="s">
        <v>14</v>
      </c>
      <c r="AC31" s="2"/>
      <c r="AD31" s="2"/>
      <c r="AE31" s="2"/>
      <c r="AF31" s="2"/>
      <c r="AG31" s="3" t="s">
        <v>49</v>
      </c>
      <c r="AH31" s="56" t="s">
        <v>58</v>
      </c>
      <c r="AI31" s="2"/>
      <c r="AJ31" s="2"/>
      <c r="AK31" s="2"/>
      <c r="AL31" s="2"/>
      <c r="AN31" s="2"/>
      <c r="AO31" s="2"/>
      <c r="AP31" s="2"/>
      <c r="AQ31" s="2"/>
      <c r="AR31" s="2"/>
      <c r="AS31" s="2"/>
      <c r="AT31" s="2"/>
      <c r="AU31" s="2"/>
      <c r="AV31" s="2"/>
      <c r="AW31" s="2"/>
      <c r="AX31" s="2"/>
      <c r="AY31" s="3" t="s">
        <v>235</v>
      </c>
      <c r="AZ31" s="2"/>
    </row>
    <row r="32" spans="2:52" s="3" customFormat="1" ht="16.5" thickTop="1" thickBot="1">
      <c r="B32" s="6">
        <v>11</v>
      </c>
      <c r="C32" s="75" t="s">
        <v>13</v>
      </c>
      <c r="D32" s="58" t="s">
        <v>59</v>
      </c>
      <c r="E32" s="59" t="s">
        <v>13</v>
      </c>
      <c r="F32" s="60" t="s">
        <v>13</v>
      </c>
      <c r="G32" s="13"/>
      <c r="I32" s="61"/>
      <c r="J32" s="61"/>
      <c r="K32" s="61"/>
      <c r="M32" s="62"/>
      <c r="N32" s="63"/>
      <c r="O32" s="63"/>
      <c r="P32" s="64"/>
      <c r="AA32" s="3" t="s">
        <v>63</v>
      </c>
      <c r="AB32" s="13" t="s">
        <v>14</v>
      </c>
      <c r="AC32" s="2"/>
      <c r="AD32" s="2"/>
      <c r="AE32" s="2"/>
      <c r="AF32" s="2"/>
      <c r="AG32" s="3" t="s">
        <v>54</v>
      </c>
      <c r="AH32" s="56" t="s">
        <v>58</v>
      </c>
      <c r="AI32" s="2"/>
      <c r="AJ32" s="2"/>
      <c r="AK32" s="2"/>
      <c r="AL32" s="2"/>
      <c r="AN32" s="2"/>
      <c r="AO32" s="2"/>
      <c r="AP32" s="2"/>
      <c r="AQ32" s="2"/>
      <c r="AR32" s="2"/>
      <c r="AS32" s="2"/>
      <c r="AT32" s="2"/>
      <c r="AU32" s="2"/>
      <c r="AV32" s="2"/>
      <c r="AW32" s="2"/>
      <c r="AX32" s="2"/>
      <c r="AY32" s="2"/>
      <c r="AZ32" s="2"/>
    </row>
    <row r="33" spans="2:52" s="3" customFormat="1" ht="16.5" thickTop="1" thickBot="1">
      <c r="B33" s="6">
        <v>12</v>
      </c>
      <c r="C33" s="59" t="s">
        <v>13</v>
      </c>
      <c r="D33" s="58" t="s">
        <v>62</v>
      </c>
      <c r="E33" s="59" t="s">
        <v>13</v>
      </c>
      <c r="F33" s="60" t="s">
        <v>13</v>
      </c>
      <c r="G33" s="13"/>
      <c r="I33" s="61"/>
      <c r="J33" s="61"/>
      <c r="K33" s="61"/>
      <c r="M33" s="62"/>
      <c r="N33" s="63"/>
      <c r="O33" s="63"/>
      <c r="P33" s="64"/>
      <c r="AA33" s="3" t="s">
        <v>66</v>
      </c>
      <c r="AB33" s="13" t="s">
        <v>14</v>
      </c>
      <c r="AC33" s="2"/>
      <c r="AE33" s="2"/>
      <c r="AF33" s="2"/>
      <c r="AG33" s="3" t="s">
        <v>57</v>
      </c>
      <c r="AH33" s="56" t="s">
        <v>58</v>
      </c>
      <c r="AI33" s="2"/>
      <c r="AJ33" s="2"/>
      <c r="AK33" s="2"/>
      <c r="AL33" s="2"/>
      <c r="AN33" s="2"/>
      <c r="AO33" s="2"/>
      <c r="AP33" s="2"/>
      <c r="AQ33" s="2"/>
      <c r="AR33" s="2"/>
      <c r="AS33" s="2"/>
      <c r="AT33" s="2"/>
      <c r="AU33" s="2"/>
      <c r="AV33" s="2"/>
      <c r="AW33" s="2"/>
      <c r="AX33" s="2"/>
      <c r="AY33" s="2"/>
      <c r="AZ33" s="2"/>
    </row>
    <row r="34" spans="2:52" s="3" customFormat="1" ht="16.5" thickTop="1" thickBot="1">
      <c r="B34" s="6">
        <v>13</v>
      </c>
      <c r="C34" s="59" t="s">
        <v>13</v>
      </c>
      <c r="D34" s="58" t="s">
        <v>65</v>
      </c>
      <c r="E34" s="59" t="s">
        <v>13</v>
      </c>
      <c r="F34" s="60" t="s">
        <v>13</v>
      </c>
      <c r="G34" s="13"/>
      <c r="I34" s="61"/>
      <c r="J34" s="61"/>
      <c r="K34" s="61"/>
      <c r="M34" s="62"/>
      <c r="N34" s="63"/>
      <c r="O34" s="63"/>
      <c r="P34" s="64"/>
      <c r="AA34" s="3" t="s">
        <v>69</v>
      </c>
      <c r="AB34" s="13" t="s">
        <v>14</v>
      </c>
      <c r="AC34" s="2"/>
      <c r="AE34" s="2"/>
      <c r="AF34" s="2"/>
      <c r="AG34" s="3" t="s">
        <v>290</v>
      </c>
      <c r="AH34" s="56" t="s">
        <v>58</v>
      </c>
      <c r="AI34" s="2"/>
      <c r="AJ34" s="2"/>
      <c r="AK34" s="2"/>
      <c r="AL34" s="2"/>
      <c r="AN34" s="2"/>
      <c r="AO34" s="2"/>
      <c r="AP34" s="2"/>
      <c r="AQ34" s="2"/>
      <c r="AR34" s="2"/>
      <c r="AS34" s="2"/>
      <c r="AT34" s="2"/>
      <c r="AU34" s="2"/>
      <c r="AV34" s="2"/>
      <c r="AW34" s="2"/>
      <c r="AX34" s="2"/>
      <c r="AY34" s="2"/>
      <c r="AZ34" s="2"/>
    </row>
    <row r="35" spans="2:52" s="3" customFormat="1" ht="16.5" thickTop="1" thickBot="1">
      <c r="B35" s="6">
        <v>14</v>
      </c>
      <c r="C35" s="59" t="s">
        <v>13</v>
      </c>
      <c r="D35" s="58" t="s">
        <v>68</v>
      </c>
      <c r="E35" s="59" t="s">
        <v>13</v>
      </c>
      <c r="F35" s="60" t="s">
        <v>13</v>
      </c>
      <c r="G35" s="13"/>
      <c r="I35" s="61"/>
      <c r="J35" s="61"/>
      <c r="K35" s="61"/>
      <c r="M35" s="62"/>
      <c r="N35" s="63"/>
      <c r="O35" s="63"/>
      <c r="P35" s="64"/>
      <c r="AA35" s="2"/>
      <c r="AB35" s="2"/>
      <c r="AC35" s="2"/>
      <c r="AE35" s="2"/>
      <c r="AF35" s="2"/>
      <c r="AG35" s="3" t="s">
        <v>61</v>
      </c>
      <c r="AH35" s="56" t="s">
        <v>58</v>
      </c>
      <c r="AI35" s="2"/>
      <c r="AJ35" s="2"/>
      <c r="AK35" s="2"/>
      <c r="AL35" s="2"/>
      <c r="AN35" s="2"/>
      <c r="AO35" s="2"/>
      <c r="AP35" s="2"/>
      <c r="AQ35" s="2"/>
      <c r="AR35" s="2"/>
      <c r="AS35" s="2"/>
      <c r="AT35" s="2"/>
      <c r="AU35" s="2"/>
      <c r="AV35" s="2"/>
      <c r="AW35" s="2"/>
      <c r="AX35" s="2"/>
      <c r="AY35" s="2"/>
      <c r="AZ35" s="2"/>
    </row>
    <row r="36" spans="2:52" s="3" customFormat="1" ht="16.5" thickTop="1" thickBot="1">
      <c r="B36" s="6">
        <v>15</v>
      </c>
      <c r="C36" s="59" t="s">
        <v>13</v>
      </c>
      <c r="D36" s="58" t="s">
        <v>72</v>
      </c>
      <c r="E36" s="59" t="s">
        <v>13</v>
      </c>
      <c r="F36" s="60" t="s">
        <v>13</v>
      </c>
      <c r="G36" s="13"/>
      <c r="I36" s="61"/>
      <c r="J36" s="61"/>
      <c r="K36" s="61"/>
      <c r="M36" s="62"/>
      <c r="N36" s="63"/>
      <c r="O36" s="63"/>
      <c r="P36" s="64"/>
      <c r="AA36" s="2"/>
      <c r="AB36" s="2"/>
      <c r="AC36" s="2"/>
      <c r="AE36" s="2"/>
      <c r="AF36" s="2"/>
      <c r="AG36" s="3" t="s">
        <v>64</v>
      </c>
      <c r="AH36" s="56" t="s">
        <v>71</v>
      </c>
      <c r="AI36" s="2"/>
      <c r="AJ36" s="2"/>
      <c r="AK36" s="2"/>
      <c r="AL36" s="2"/>
      <c r="AN36" s="2"/>
      <c r="AO36" s="2"/>
      <c r="AP36" s="2"/>
      <c r="AQ36" s="2"/>
      <c r="AR36" s="2"/>
      <c r="AS36" s="2"/>
      <c r="AT36" s="2"/>
      <c r="AU36" s="2"/>
      <c r="AV36" s="2"/>
      <c r="AW36" s="2"/>
      <c r="AX36" s="2"/>
      <c r="AY36" s="2"/>
      <c r="AZ36" s="2"/>
    </row>
    <row r="37" spans="2:52" s="3" customFormat="1" ht="16.5" thickTop="1" thickBot="1">
      <c r="B37" s="6">
        <v>16</v>
      </c>
      <c r="C37" s="59" t="s">
        <v>13</v>
      </c>
      <c r="D37" s="58" t="s">
        <v>75</v>
      </c>
      <c r="E37" s="59" t="s">
        <v>13</v>
      </c>
      <c r="F37" s="60" t="s">
        <v>13</v>
      </c>
      <c r="G37" s="13"/>
      <c r="I37" s="61"/>
      <c r="J37" s="61"/>
      <c r="K37" s="61"/>
      <c r="M37" s="62"/>
      <c r="N37" s="63"/>
      <c r="O37" s="63"/>
      <c r="P37" s="64"/>
      <c r="AA37" s="2"/>
      <c r="AB37" s="2"/>
      <c r="AC37" s="2"/>
      <c r="AE37" s="2"/>
      <c r="AF37" s="2"/>
      <c r="AG37" s="3" t="s">
        <v>67</v>
      </c>
      <c r="AH37" s="56" t="s">
        <v>74</v>
      </c>
      <c r="AI37" s="2"/>
      <c r="AJ37" s="2"/>
      <c r="AK37" s="2"/>
      <c r="AL37" s="2"/>
      <c r="AN37" s="2"/>
      <c r="AO37" s="2"/>
      <c r="AP37" s="2"/>
      <c r="AQ37" s="2"/>
      <c r="AR37" s="2"/>
      <c r="AS37" s="2"/>
      <c r="AT37" s="2"/>
      <c r="AU37" s="2"/>
      <c r="AV37" s="2"/>
      <c r="AW37" s="2"/>
      <c r="AX37" s="2"/>
      <c r="AY37" s="2"/>
      <c r="AZ37" s="2"/>
    </row>
    <row r="38" spans="2:52" s="3" customFormat="1" ht="16.5" thickTop="1" thickBot="1">
      <c r="B38" s="6">
        <v>17</v>
      </c>
      <c r="C38" s="59" t="s">
        <v>13</v>
      </c>
      <c r="D38" s="58" t="s">
        <v>78</v>
      </c>
      <c r="E38" s="59" t="s">
        <v>13</v>
      </c>
      <c r="F38" s="60" t="s">
        <v>13</v>
      </c>
      <c r="G38" s="13"/>
      <c r="I38" s="61"/>
      <c r="J38" s="61"/>
      <c r="K38" s="61"/>
      <c r="M38" s="62"/>
      <c r="N38" s="63"/>
      <c r="O38" s="63"/>
      <c r="P38" s="64"/>
      <c r="AA38" s="2"/>
      <c r="AB38" s="2"/>
      <c r="AC38" s="2"/>
      <c r="AE38" s="2"/>
      <c r="AF38" s="2"/>
      <c r="AG38" s="3" t="s">
        <v>70</v>
      </c>
      <c r="AH38" s="56" t="s">
        <v>77</v>
      </c>
      <c r="AI38" s="2"/>
      <c r="AJ38" s="2"/>
      <c r="AK38" s="2"/>
      <c r="AL38" s="2"/>
      <c r="AN38" s="2"/>
      <c r="AO38" s="2"/>
      <c r="AP38" s="2"/>
      <c r="AQ38" s="2"/>
      <c r="AR38" s="2"/>
      <c r="AS38" s="2"/>
      <c r="AT38" s="2"/>
      <c r="AU38" s="2"/>
      <c r="AV38" s="2"/>
      <c r="AW38" s="2"/>
      <c r="AX38" s="2"/>
      <c r="AY38" s="2"/>
      <c r="AZ38" s="2"/>
    </row>
    <row r="39" spans="2:52" s="3" customFormat="1" ht="16.5" thickTop="1" thickBot="1">
      <c r="B39" s="6">
        <v>18</v>
      </c>
      <c r="C39" s="59" t="s">
        <v>13</v>
      </c>
      <c r="D39" s="58" t="s">
        <v>81</v>
      </c>
      <c r="E39" s="59" t="s">
        <v>13</v>
      </c>
      <c r="F39" s="60" t="s">
        <v>13</v>
      </c>
      <c r="G39" s="13"/>
      <c r="I39" s="61"/>
      <c r="J39" s="61"/>
      <c r="K39" s="61"/>
      <c r="M39" s="62"/>
      <c r="N39" s="63"/>
      <c r="O39" s="63"/>
      <c r="P39" s="64"/>
      <c r="AA39" s="2"/>
      <c r="AB39" s="2"/>
      <c r="AC39" s="2"/>
      <c r="AE39" s="2"/>
      <c r="AF39" s="2"/>
      <c r="AG39" s="3" t="s">
        <v>73</v>
      </c>
      <c r="AH39" s="56" t="s">
        <v>80</v>
      </c>
      <c r="AI39" s="2"/>
      <c r="AJ39" s="2"/>
      <c r="AK39" s="2"/>
      <c r="AL39" s="2"/>
      <c r="AN39" s="2"/>
      <c r="AO39" s="2"/>
      <c r="AP39" s="2"/>
      <c r="AQ39" s="2"/>
      <c r="AR39" s="2"/>
      <c r="AS39" s="2"/>
      <c r="AT39" s="2"/>
      <c r="AU39" s="2"/>
      <c r="AV39" s="2"/>
      <c r="AW39" s="2"/>
      <c r="AX39" s="2"/>
      <c r="AY39" s="2"/>
      <c r="AZ39" s="2"/>
    </row>
    <row r="40" spans="2:52" s="3" customFormat="1" ht="16.5" thickTop="1" thickBot="1">
      <c r="B40" s="6">
        <v>19</v>
      </c>
      <c r="C40" s="59" t="s">
        <v>13</v>
      </c>
      <c r="D40" s="58" t="s">
        <v>84</v>
      </c>
      <c r="E40" s="59" t="s">
        <v>13</v>
      </c>
      <c r="F40" s="60" t="s">
        <v>13</v>
      </c>
      <c r="G40" s="13"/>
      <c r="I40" s="61"/>
      <c r="J40" s="61"/>
      <c r="K40" s="61"/>
      <c r="M40" s="62"/>
      <c r="N40" s="63"/>
      <c r="O40" s="63"/>
      <c r="P40" s="64"/>
      <c r="AA40" s="2"/>
      <c r="AB40" s="2"/>
      <c r="AC40" s="2"/>
      <c r="AE40" s="2"/>
      <c r="AF40" s="2"/>
      <c r="AG40" s="3" t="s">
        <v>76</v>
      </c>
      <c r="AH40" s="56" t="s">
        <v>83</v>
      </c>
      <c r="AI40" s="2"/>
      <c r="AJ40" s="2"/>
      <c r="AK40" s="2"/>
      <c r="AL40" s="2"/>
      <c r="AN40" s="2"/>
      <c r="AO40" s="2"/>
      <c r="AP40" s="2"/>
      <c r="AQ40" s="2"/>
      <c r="AR40" s="2"/>
      <c r="AS40" s="2"/>
      <c r="AT40" s="2"/>
      <c r="AU40" s="2"/>
      <c r="AV40" s="2"/>
      <c r="AW40" s="2"/>
      <c r="AX40" s="2"/>
      <c r="AY40" s="2"/>
      <c r="AZ40" s="2"/>
    </row>
    <row r="41" spans="2:52" s="3" customFormat="1" ht="16.5" thickTop="1" thickBot="1">
      <c r="B41" s="6">
        <v>20</v>
      </c>
      <c r="C41" s="59" t="s">
        <v>13</v>
      </c>
      <c r="D41" s="58" t="s">
        <v>87</v>
      </c>
      <c r="E41" s="59" t="s">
        <v>13</v>
      </c>
      <c r="F41" s="60" t="s">
        <v>13</v>
      </c>
      <c r="G41" s="13"/>
      <c r="I41" s="61"/>
      <c r="J41" s="61"/>
      <c r="K41" s="61"/>
      <c r="M41" s="62"/>
      <c r="N41" s="63"/>
      <c r="O41" s="63"/>
      <c r="P41" s="64"/>
      <c r="AA41" s="2"/>
      <c r="AB41" s="2"/>
      <c r="AC41" s="2"/>
      <c r="AE41" s="2"/>
      <c r="AF41" s="2"/>
      <c r="AG41" s="3" t="s">
        <v>79</v>
      </c>
      <c r="AH41" s="56" t="s">
        <v>86</v>
      </c>
      <c r="AI41" s="2"/>
      <c r="AJ41" s="2"/>
      <c r="AK41" s="2"/>
      <c r="AL41" s="2"/>
      <c r="AN41" s="2"/>
      <c r="AO41" s="2"/>
      <c r="AP41" s="2"/>
      <c r="AQ41" s="2"/>
      <c r="AR41" s="2"/>
      <c r="AS41" s="2"/>
      <c r="AT41" s="2"/>
      <c r="AU41" s="2"/>
      <c r="AV41" s="2"/>
      <c r="AW41" s="2"/>
      <c r="AX41" s="2"/>
      <c r="AY41" s="2"/>
      <c r="AZ41" s="2"/>
    </row>
    <row r="42" spans="2:52" s="3" customFormat="1" ht="16.5" thickTop="1" thickBot="1">
      <c r="B42" s="6">
        <v>21</v>
      </c>
      <c r="C42" s="59" t="s">
        <v>13</v>
      </c>
      <c r="D42" s="58" t="s">
        <v>90</v>
      </c>
      <c r="E42" s="59" t="s">
        <v>13</v>
      </c>
      <c r="F42" s="60" t="s">
        <v>13</v>
      </c>
      <c r="G42" s="13"/>
      <c r="I42" s="61"/>
      <c r="J42" s="61"/>
      <c r="K42" s="61"/>
      <c r="M42" s="62"/>
      <c r="N42" s="63"/>
      <c r="O42" s="63"/>
      <c r="P42" s="64"/>
      <c r="AA42" s="2"/>
      <c r="AB42" s="2"/>
      <c r="AC42" s="2"/>
      <c r="AD42" s="2"/>
      <c r="AE42" s="2"/>
      <c r="AF42" s="2"/>
      <c r="AG42" s="3" t="s">
        <v>291</v>
      </c>
      <c r="AH42" s="56" t="s">
        <v>89</v>
      </c>
      <c r="AI42" s="2"/>
      <c r="AJ42" s="2"/>
      <c r="AK42" s="2"/>
      <c r="AL42" s="2"/>
      <c r="AN42" s="2"/>
      <c r="AO42" s="2"/>
      <c r="AP42" s="2"/>
      <c r="AQ42" s="2"/>
      <c r="AR42" s="2"/>
      <c r="AS42" s="2"/>
      <c r="AT42" s="2"/>
      <c r="AU42" s="2"/>
      <c r="AV42" s="2"/>
      <c r="AW42" s="2"/>
      <c r="AX42" s="2"/>
      <c r="AY42" s="2"/>
      <c r="AZ42" s="2"/>
    </row>
    <row r="43" spans="2:52" s="3" customFormat="1" ht="16.5" thickTop="1" thickBot="1">
      <c r="B43" s="6">
        <v>22</v>
      </c>
      <c r="C43" s="59" t="s">
        <v>13</v>
      </c>
      <c r="D43" s="58" t="s">
        <v>91</v>
      </c>
      <c r="E43" s="59" t="s">
        <v>13</v>
      </c>
      <c r="F43" s="60" t="s">
        <v>13</v>
      </c>
      <c r="G43" s="13"/>
      <c r="I43" s="61"/>
      <c r="J43" s="61"/>
      <c r="K43" s="61"/>
      <c r="M43" s="62"/>
      <c r="N43" s="63"/>
      <c r="O43" s="63"/>
      <c r="P43" s="64"/>
      <c r="AA43" s="2"/>
      <c r="AB43" s="2"/>
      <c r="AC43" s="2"/>
      <c r="AD43" s="2"/>
      <c r="AE43" s="2"/>
      <c r="AF43" s="2"/>
      <c r="AG43" s="3" t="s">
        <v>292</v>
      </c>
      <c r="AH43" s="56" t="s">
        <v>89</v>
      </c>
      <c r="AI43" s="2"/>
      <c r="AJ43" s="2"/>
      <c r="AK43" s="2"/>
      <c r="AL43" s="2"/>
      <c r="AN43" s="2"/>
      <c r="AO43" s="2"/>
      <c r="AP43" s="2"/>
      <c r="AQ43" s="2"/>
      <c r="AR43" s="2"/>
      <c r="AS43" s="2"/>
      <c r="AT43" s="2"/>
      <c r="AU43" s="2"/>
      <c r="AV43" s="2"/>
      <c r="AW43" s="2"/>
      <c r="AX43" s="2"/>
      <c r="AY43" s="2"/>
      <c r="AZ43" s="2"/>
    </row>
    <row r="44" spans="2:52" s="3" customFormat="1" ht="16.5" thickTop="1" thickBot="1">
      <c r="B44" s="6">
        <v>23</v>
      </c>
      <c r="C44" s="59" t="s">
        <v>13</v>
      </c>
      <c r="D44" s="58" t="s">
        <v>93</v>
      </c>
      <c r="E44" s="59" t="s">
        <v>13</v>
      </c>
      <c r="F44" s="60" t="s">
        <v>13</v>
      </c>
      <c r="G44" s="13"/>
      <c r="I44" s="61"/>
      <c r="J44" s="61"/>
      <c r="K44" s="61"/>
      <c r="M44" s="62"/>
      <c r="N44" s="63"/>
      <c r="O44" s="63"/>
      <c r="P44" s="64"/>
      <c r="AA44" s="2"/>
      <c r="AB44" s="2"/>
      <c r="AC44" s="2"/>
      <c r="AD44" s="2"/>
      <c r="AE44" s="2"/>
      <c r="AF44" s="2"/>
      <c r="AG44" s="3" t="s">
        <v>293</v>
      </c>
      <c r="AH44" s="56" t="s">
        <v>58</v>
      </c>
      <c r="AI44" s="2"/>
      <c r="AJ44" s="2"/>
      <c r="AK44" s="2"/>
      <c r="AL44" s="2"/>
      <c r="AN44" s="2"/>
      <c r="AO44" s="2"/>
      <c r="AP44" s="2"/>
      <c r="AQ44" s="2"/>
      <c r="AR44" s="2"/>
      <c r="AS44" s="2"/>
      <c r="AT44" s="2"/>
      <c r="AU44" s="2"/>
      <c r="AV44" s="2"/>
      <c r="AW44" s="2"/>
      <c r="AX44" s="2"/>
      <c r="AY44" s="2"/>
      <c r="AZ44" s="2"/>
    </row>
    <row r="45" spans="2:52" s="3" customFormat="1" ht="16.5" thickTop="1" thickBot="1">
      <c r="B45" s="6">
        <v>24</v>
      </c>
      <c r="C45" s="59" t="s">
        <v>13</v>
      </c>
      <c r="D45" s="58" t="s">
        <v>95</v>
      </c>
      <c r="E45" s="59" t="s">
        <v>13</v>
      </c>
      <c r="F45" s="60" t="s">
        <v>13</v>
      </c>
      <c r="G45" s="13"/>
      <c r="I45" s="61"/>
      <c r="J45" s="61"/>
      <c r="K45" s="61"/>
      <c r="M45" s="62"/>
      <c r="N45" s="63"/>
      <c r="O45" s="63"/>
      <c r="P45" s="64"/>
      <c r="AA45" s="2"/>
      <c r="AB45" s="2"/>
      <c r="AC45" s="2"/>
      <c r="AD45" s="2"/>
      <c r="AE45" s="2"/>
      <c r="AF45" s="2"/>
      <c r="AG45" s="3" t="s">
        <v>294</v>
      </c>
      <c r="AH45" s="56" t="s">
        <v>58</v>
      </c>
      <c r="AI45" s="2"/>
      <c r="AJ45" s="2"/>
      <c r="AK45" s="2"/>
      <c r="AL45" s="2"/>
      <c r="AN45" s="2"/>
      <c r="AO45" s="2"/>
      <c r="AP45" s="2"/>
      <c r="AQ45" s="2"/>
      <c r="AR45" s="2"/>
      <c r="AS45" s="2"/>
      <c r="AT45" s="2"/>
      <c r="AU45" s="2"/>
      <c r="AV45" s="2"/>
      <c r="AW45" s="2"/>
      <c r="AX45" s="2"/>
      <c r="AY45" s="2"/>
      <c r="AZ45" s="2"/>
    </row>
    <row r="46" spans="2:52" s="3" customFormat="1" ht="16.5" thickTop="1" thickBot="1">
      <c r="B46" s="6">
        <v>25</v>
      </c>
      <c r="C46" s="59" t="s">
        <v>13</v>
      </c>
      <c r="D46" s="58" t="s">
        <v>97</v>
      </c>
      <c r="E46" s="59" t="s">
        <v>13</v>
      </c>
      <c r="F46" s="60" t="s">
        <v>13</v>
      </c>
      <c r="G46" s="13"/>
      <c r="I46" s="61"/>
      <c r="J46" s="61"/>
      <c r="K46" s="61"/>
      <c r="M46" s="62"/>
      <c r="N46" s="63"/>
      <c r="O46" s="63"/>
      <c r="P46" s="64"/>
      <c r="AA46" s="2"/>
      <c r="AB46" s="2"/>
      <c r="AC46" s="2"/>
      <c r="AD46" s="2"/>
      <c r="AE46" s="2"/>
      <c r="AF46" s="2"/>
      <c r="AG46" s="3" t="s">
        <v>295</v>
      </c>
      <c r="AH46" s="56" t="s">
        <v>58</v>
      </c>
      <c r="AI46" s="2"/>
      <c r="AJ46" s="2"/>
      <c r="AK46" s="2"/>
      <c r="AL46" s="2"/>
      <c r="AM46" s="2"/>
      <c r="AN46" s="2"/>
      <c r="AO46" s="2"/>
      <c r="AP46" s="2"/>
      <c r="AQ46" s="2"/>
      <c r="AR46" s="2"/>
      <c r="AS46" s="2"/>
      <c r="AT46" s="2"/>
      <c r="AU46" s="2"/>
      <c r="AV46" s="2"/>
      <c r="AW46" s="2"/>
      <c r="AX46" s="2"/>
      <c r="AY46" s="2"/>
      <c r="AZ46" s="2"/>
    </row>
    <row r="47" spans="2:52" s="3" customFormat="1" ht="15.75" thickTop="1">
      <c r="C47" s="5"/>
      <c r="E47" s="5"/>
      <c r="F47" s="5"/>
      <c r="G47" s="13"/>
      <c r="AA47" s="2"/>
      <c r="AB47" s="2"/>
      <c r="AC47" s="2"/>
      <c r="AD47" s="2"/>
      <c r="AE47" s="2"/>
      <c r="AF47" s="2"/>
      <c r="AG47" s="3" t="s">
        <v>82</v>
      </c>
      <c r="AH47" s="2"/>
      <c r="AI47" s="2"/>
      <c r="AJ47" s="2"/>
      <c r="AK47" s="2"/>
      <c r="AL47" s="2"/>
      <c r="AM47" s="2"/>
      <c r="AN47" s="2"/>
      <c r="AO47" s="2"/>
      <c r="AP47" s="2"/>
      <c r="AQ47" s="2"/>
      <c r="AR47" s="2"/>
      <c r="AS47" s="2"/>
      <c r="AT47" s="2"/>
      <c r="AU47" s="2"/>
      <c r="AV47" s="2"/>
      <c r="AW47" s="2"/>
      <c r="AX47" s="2"/>
      <c r="AY47" s="2"/>
      <c r="AZ47" s="2"/>
    </row>
    <row r="48" spans="2:52" s="3" customFormat="1">
      <c r="C48" s="5"/>
      <c r="E48" s="5"/>
      <c r="F48" s="5"/>
      <c r="G48" s="13"/>
      <c r="AA48" s="2"/>
      <c r="AB48" s="2"/>
      <c r="AC48" s="2"/>
      <c r="AD48" s="2"/>
      <c r="AE48" s="2"/>
      <c r="AF48" s="2"/>
      <c r="AG48" s="3" t="s">
        <v>296</v>
      </c>
      <c r="AH48" s="2"/>
      <c r="AI48" s="2"/>
      <c r="AJ48" s="2"/>
      <c r="AK48" s="2"/>
      <c r="AL48" s="2"/>
      <c r="AM48" s="2"/>
      <c r="AN48" s="2"/>
      <c r="AO48" s="2"/>
      <c r="AP48" s="2"/>
      <c r="AQ48" s="2"/>
      <c r="AR48" s="2"/>
      <c r="AS48" s="2"/>
      <c r="AT48" s="2"/>
      <c r="AU48" s="2"/>
      <c r="AV48" s="2"/>
      <c r="AW48" s="2"/>
      <c r="AX48" s="2"/>
      <c r="AY48" s="2"/>
      <c r="AZ48" s="2"/>
    </row>
    <row r="49" spans="3:52" s="3" customFormat="1">
      <c r="C49" s="5"/>
      <c r="E49" s="5"/>
      <c r="F49" s="5"/>
      <c r="G49" s="13"/>
      <c r="AA49" s="2"/>
      <c r="AB49" s="2"/>
      <c r="AC49" s="2"/>
      <c r="AD49" s="2"/>
      <c r="AE49" s="2"/>
      <c r="AF49" s="2"/>
      <c r="AG49" s="3" t="s">
        <v>297</v>
      </c>
      <c r="AH49" s="2"/>
      <c r="AI49" s="2"/>
      <c r="AJ49" s="2"/>
      <c r="AK49" s="2"/>
      <c r="AL49" s="2"/>
      <c r="AM49" s="2"/>
      <c r="AN49" s="2"/>
      <c r="AO49" s="2"/>
      <c r="AP49" s="2"/>
      <c r="AQ49" s="2"/>
      <c r="AR49" s="2"/>
      <c r="AS49" s="2"/>
      <c r="AT49" s="2"/>
      <c r="AU49" s="2"/>
      <c r="AV49" s="2"/>
      <c r="AW49" s="2"/>
      <c r="AX49" s="2"/>
      <c r="AY49" s="2"/>
      <c r="AZ49" s="2"/>
    </row>
    <row r="50" spans="3:52" s="3" customFormat="1">
      <c r="C50" s="5"/>
      <c r="E50" s="5"/>
      <c r="F50" s="5"/>
      <c r="G50" s="13"/>
      <c r="AA50" s="2"/>
      <c r="AB50" s="2"/>
      <c r="AC50" s="2"/>
      <c r="AD50" s="2"/>
      <c r="AE50" s="2"/>
      <c r="AF50" s="2"/>
      <c r="AG50" s="3" t="s">
        <v>298</v>
      </c>
      <c r="AH50" s="2"/>
      <c r="AI50" s="2"/>
      <c r="AJ50" s="2"/>
      <c r="AK50" s="2"/>
      <c r="AL50" s="2"/>
      <c r="AM50" s="2"/>
      <c r="AN50" s="2"/>
      <c r="AO50" s="2"/>
      <c r="AP50" s="2"/>
      <c r="AQ50" s="2"/>
      <c r="AR50" s="2"/>
      <c r="AS50" s="2"/>
      <c r="AT50" s="2"/>
      <c r="AU50" s="2"/>
      <c r="AV50" s="2"/>
      <c r="AW50" s="2"/>
      <c r="AX50" s="2"/>
      <c r="AY50" s="2"/>
      <c r="AZ50" s="2"/>
    </row>
    <row r="51" spans="3:52" s="3" customFormat="1">
      <c r="C51" s="5"/>
      <c r="E51" s="5"/>
      <c r="F51" s="5"/>
      <c r="G51" s="13"/>
      <c r="AA51" s="2"/>
      <c r="AB51" s="2"/>
      <c r="AC51" s="2"/>
      <c r="AD51" s="2"/>
      <c r="AE51" s="2"/>
      <c r="AF51" s="2"/>
      <c r="AG51" s="3" t="s">
        <v>85</v>
      </c>
      <c r="AH51" s="2"/>
      <c r="AI51" s="2"/>
      <c r="AJ51" s="2"/>
      <c r="AK51" s="2"/>
      <c r="AL51" s="2"/>
      <c r="AM51" s="2"/>
      <c r="AN51" s="2"/>
      <c r="AO51" s="2"/>
      <c r="AP51" s="2"/>
      <c r="AQ51" s="2"/>
      <c r="AR51" s="2"/>
      <c r="AS51" s="2"/>
      <c r="AT51" s="2"/>
      <c r="AU51" s="2"/>
      <c r="AV51" s="2"/>
      <c r="AW51" s="2"/>
      <c r="AX51" s="2"/>
      <c r="AY51" s="2"/>
      <c r="AZ51" s="2"/>
    </row>
    <row r="52" spans="3:52" s="3" customFormat="1">
      <c r="C52" s="5"/>
      <c r="E52" s="5"/>
      <c r="F52" s="5"/>
      <c r="G52" s="13"/>
      <c r="AA52" s="2"/>
      <c r="AB52" s="2"/>
      <c r="AC52" s="2"/>
      <c r="AD52" s="2"/>
      <c r="AE52" s="2"/>
      <c r="AF52" s="2"/>
      <c r="AG52" s="3" t="s">
        <v>88</v>
      </c>
      <c r="AH52" s="2"/>
      <c r="AI52" s="2"/>
      <c r="AJ52" s="2"/>
      <c r="AK52" s="2"/>
      <c r="AL52" s="2"/>
      <c r="AM52" s="2"/>
      <c r="AN52" s="2"/>
      <c r="AO52" s="2"/>
      <c r="AP52" s="2"/>
      <c r="AQ52" s="2"/>
      <c r="AR52" s="2"/>
      <c r="AS52" s="2"/>
      <c r="AT52" s="2"/>
      <c r="AU52" s="2"/>
      <c r="AV52" s="2"/>
      <c r="AW52" s="2"/>
      <c r="AX52" s="2"/>
      <c r="AY52" s="2"/>
      <c r="AZ52" s="2"/>
    </row>
    <row r="53" spans="3:52" s="3" customFormat="1">
      <c r="C53" s="5"/>
      <c r="E53" s="5"/>
      <c r="F53" s="5"/>
      <c r="G53" s="13"/>
      <c r="AA53" s="2"/>
      <c r="AB53" s="2"/>
      <c r="AC53" s="2"/>
      <c r="AD53" s="2"/>
      <c r="AE53" s="2"/>
      <c r="AF53" s="2"/>
      <c r="AG53" s="3" t="s">
        <v>299</v>
      </c>
      <c r="AH53" s="2"/>
      <c r="AI53" s="2"/>
      <c r="AJ53" s="2"/>
      <c r="AK53" s="2"/>
      <c r="AL53" s="2"/>
      <c r="AM53" s="2"/>
      <c r="AN53" s="2"/>
      <c r="AO53" s="2"/>
      <c r="AP53" s="2"/>
      <c r="AQ53" s="2"/>
      <c r="AR53" s="2"/>
      <c r="AS53" s="2"/>
      <c r="AT53" s="2"/>
      <c r="AU53" s="2"/>
      <c r="AV53" s="2"/>
      <c r="AW53" s="2"/>
      <c r="AX53" s="2"/>
      <c r="AY53" s="2"/>
      <c r="AZ53" s="2"/>
    </row>
    <row r="54" spans="3:52" s="3" customFormat="1">
      <c r="C54" s="5"/>
      <c r="E54" s="5"/>
      <c r="F54" s="5"/>
      <c r="G54" s="13"/>
      <c r="AA54" s="2"/>
      <c r="AB54" s="2"/>
      <c r="AC54" s="2"/>
      <c r="AD54" s="2"/>
      <c r="AE54" s="2"/>
      <c r="AF54" s="2"/>
      <c r="AG54" s="3" t="s">
        <v>300</v>
      </c>
      <c r="AH54" s="2"/>
      <c r="AI54" s="2"/>
      <c r="AJ54" s="2"/>
      <c r="AK54" s="2"/>
      <c r="AL54" s="2"/>
      <c r="AM54" s="2"/>
      <c r="AN54" s="2"/>
      <c r="AO54" s="2"/>
      <c r="AP54" s="2"/>
      <c r="AQ54" s="2"/>
      <c r="AR54" s="2"/>
      <c r="AS54" s="2"/>
      <c r="AT54" s="2"/>
      <c r="AU54" s="2"/>
      <c r="AV54" s="2"/>
      <c r="AW54" s="2"/>
      <c r="AX54" s="2"/>
      <c r="AY54" s="2"/>
      <c r="AZ54" s="2"/>
    </row>
    <row r="55" spans="3:52" s="3" customFormat="1">
      <c r="C55" s="5"/>
      <c r="E55" s="5"/>
      <c r="F55" s="5"/>
      <c r="G55" s="13"/>
      <c r="AA55" s="2"/>
      <c r="AB55" s="2"/>
      <c r="AC55" s="2"/>
      <c r="AD55" s="2"/>
      <c r="AE55" s="2"/>
      <c r="AF55" s="2"/>
      <c r="AG55" s="3" t="s">
        <v>301</v>
      </c>
      <c r="AH55" s="2"/>
      <c r="AI55" s="2"/>
      <c r="AJ55" s="2"/>
      <c r="AK55" s="2"/>
      <c r="AL55" s="2"/>
      <c r="AM55" s="2"/>
      <c r="AN55" s="2"/>
      <c r="AO55" s="2"/>
      <c r="AP55" s="2"/>
      <c r="AQ55" s="2"/>
      <c r="AR55" s="2"/>
      <c r="AS55" s="2"/>
      <c r="AT55" s="2"/>
      <c r="AU55" s="2"/>
      <c r="AV55" s="2"/>
      <c r="AW55" s="2"/>
      <c r="AX55" s="2"/>
      <c r="AY55" s="2"/>
      <c r="AZ55" s="2"/>
    </row>
    <row r="56" spans="3:52" s="3" customFormat="1">
      <c r="C56" s="5"/>
      <c r="E56" s="5"/>
      <c r="F56" s="5"/>
      <c r="G56" s="13"/>
      <c r="AA56" s="2"/>
      <c r="AB56" s="2"/>
      <c r="AC56" s="2"/>
      <c r="AD56" s="2"/>
      <c r="AE56" s="2"/>
      <c r="AF56" s="2"/>
      <c r="AG56" s="3" t="s">
        <v>302</v>
      </c>
      <c r="AH56" s="2"/>
      <c r="AI56" s="2"/>
      <c r="AJ56" s="2"/>
      <c r="AK56" s="2"/>
      <c r="AL56" s="2"/>
      <c r="AM56" s="2"/>
      <c r="AN56" s="2"/>
      <c r="AO56" s="2"/>
      <c r="AP56" s="2"/>
      <c r="AQ56" s="2"/>
      <c r="AR56" s="2"/>
      <c r="AS56" s="2"/>
      <c r="AT56" s="2"/>
      <c r="AU56" s="2"/>
      <c r="AV56" s="2"/>
      <c r="AW56" s="2"/>
      <c r="AX56" s="2"/>
      <c r="AY56" s="2"/>
      <c r="AZ56" s="2"/>
    </row>
    <row r="57" spans="3:52" s="3" customFormat="1">
      <c r="C57" s="5"/>
      <c r="E57" s="5"/>
      <c r="F57" s="5"/>
      <c r="G57" s="13"/>
      <c r="AA57" s="2"/>
      <c r="AB57" s="2"/>
      <c r="AC57" s="2"/>
      <c r="AD57" s="2"/>
      <c r="AE57" s="2"/>
      <c r="AF57" s="2"/>
      <c r="AG57" s="3" t="s">
        <v>92</v>
      </c>
      <c r="AH57" s="2"/>
      <c r="AI57" s="2"/>
      <c r="AJ57" s="2"/>
      <c r="AK57" s="2"/>
      <c r="AL57" s="2"/>
      <c r="AM57" s="2"/>
      <c r="AN57" s="2"/>
      <c r="AO57" s="2"/>
      <c r="AP57" s="2"/>
      <c r="AQ57" s="2"/>
      <c r="AR57" s="2"/>
      <c r="AS57" s="2"/>
      <c r="AT57" s="2"/>
      <c r="AU57" s="2"/>
      <c r="AV57" s="2"/>
      <c r="AW57" s="2"/>
      <c r="AX57" s="2"/>
      <c r="AY57" s="2"/>
      <c r="AZ57" s="2"/>
    </row>
    <row r="58" spans="3:52" s="3" customFormat="1">
      <c r="C58" s="5"/>
      <c r="E58" s="5"/>
      <c r="F58" s="5"/>
      <c r="G58" s="13"/>
      <c r="AA58" s="2"/>
      <c r="AB58" s="2"/>
      <c r="AC58" s="2"/>
      <c r="AD58" s="2"/>
      <c r="AE58" s="2"/>
      <c r="AF58" s="2"/>
      <c r="AG58" s="3" t="s">
        <v>94</v>
      </c>
      <c r="AH58" s="2"/>
      <c r="AI58" s="2"/>
      <c r="AJ58" s="2"/>
      <c r="AK58" s="2"/>
      <c r="AL58" s="2"/>
      <c r="AM58" s="2"/>
      <c r="AN58" s="2"/>
      <c r="AO58" s="2"/>
      <c r="AP58" s="2"/>
      <c r="AQ58" s="2"/>
      <c r="AR58" s="2"/>
      <c r="AS58" s="2"/>
      <c r="AT58" s="2"/>
      <c r="AU58" s="2"/>
      <c r="AV58" s="2"/>
      <c r="AW58" s="2"/>
      <c r="AX58" s="2"/>
      <c r="AY58" s="2"/>
      <c r="AZ58" s="2"/>
    </row>
    <row r="59" spans="3:52" s="3" customFormat="1">
      <c r="C59" s="5"/>
      <c r="E59" s="5"/>
      <c r="F59" s="5"/>
      <c r="G59" s="13"/>
      <c r="AA59" s="2"/>
      <c r="AB59" s="2"/>
      <c r="AC59" s="2"/>
      <c r="AD59" s="2"/>
      <c r="AE59" s="2"/>
      <c r="AF59" s="2"/>
      <c r="AG59" s="3" t="s">
        <v>96</v>
      </c>
      <c r="AH59" s="2"/>
      <c r="AI59" s="2"/>
      <c r="AJ59" s="2"/>
      <c r="AK59" s="2"/>
      <c r="AL59" s="2"/>
      <c r="AM59" s="2"/>
      <c r="AN59" s="2"/>
      <c r="AO59" s="2"/>
      <c r="AP59" s="2"/>
      <c r="AQ59" s="2"/>
      <c r="AR59" s="2"/>
      <c r="AS59" s="2"/>
      <c r="AT59" s="2"/>
      <c r="AU59" s="2"/>
      <c r="AV59" s="2"/>
      <c r="AW59" s="2"/>
      <c r="AX59" s="2"/>
      <c r="AY59" s="2"/>
      <c r="AZ59" s="2"/>
    </row>
    <row r="60" spans="3:52" s="3" customFormat="1">
      <c r="C60" s="5"/>
      <c r="E60" s="5"/>
      <c r="F60" s="5"/>
      <c r="G60" s="13"/>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3:52" s="3" customFormat="1">
      <c r="C61" s="5"/>
      <c r="E61" s="5"/>
      <c r="F61" s="5"/>
      <c r="G61" s="13"/>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3:52" s="3" customFormat="1">
      <c r="C62" s="5"/>
      <c r="E62" s="5"/>
      <c r="F62" s="5"/>
      <c r="G62" s="13"/>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row>
    <row r="63" spans="3:52" s="3" customFormat="1">
      <c r="C63" s="5"/>
      <c r="E63" s="5"/>
      <c r="F63" s="5"/>
      <c r="G63" s="13"/>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row>
    <row r="64" spans="3:52" s="3" customFormat="1">
      <c r="C64" s="5"/>
      <c r="E64" s="5"/>
      <c r="F64" s="5"/>
      <c r="G64" s="13"/>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row>
    <row r="65" spans="3:52" s="3" customFormat="1">
      <c r="C65" s="5"/>
      <c r="E65" s="5"/>
      <c r="F65" s="5"/>
      <c r="G65" s="13"/>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row>
    <row r="66" spans="3:52" s="3" customFormat="1">
      <c r="C66" s="5"/>
      <c r="E66" s="5"/>
      <c r="F66" s="5"/>
      <c r="G66" s="13"/>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row>
    <row r="67" spans="3:52" s="3" customFormat="1">
      <c r="C67" s="5"/>
      <c r="E67" s="5"/>
      <c r="F67" s="5"/>
      <c r="G67" s="13"/>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row>
    <row r="68" spans="3:52" s="3" customFormat="1">
      <c r="C68" s="5"/>
      <c r="E68" s="5"/>
      <c r="F68" s="5"/>
      <c r="G68" s="13"/>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row>
    <row r="69" spans="3:52" s="3" customFormat="1">
      <c r="C69" s="5"/>
      <c r="E69" s="5"/>
      <c r="F69" s="5"/>
      <c r="G69" s="13"/>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row>
    <row r="70" spans="3:52" s="3" customFormat="1">
      <c r="C70" s="5"/>
      <c r="E70" s="5"/>
      <c r="F70" s="5"/>
      <c r="G70" s="13"/>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row>
    <row r="71" spans="3:52" s="3" customFormat="1">
      <c r="C71" s="5"/>
      <c r="E71" s="5"/>
      <c r="F71" s="5"/>
      <c r="G71" s="13"/>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3:52" s="3" customFormat="1">
      <c r="C72" s="5"/>
      <c r="E72" s="5"/>
      <c r="F72" s="5"/>
      <c r="G72" s="13"/>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row>
    <row r="73" spans="3:52" s="3" customFormat="1">
      <c r="C73" s="5"/>
      <c r="E73" s="5"/>
      <c r="F73" s="5"/>
      <c r="G73" s="13"/>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row>
    <row r="74" spans="3:52" s="3" customFormat="1">
      <c r="C74" s="5"/>
      <c r="E74" s="5"/>
      <c r="F74" s="5"/>
      <c r="G74" s="13"/>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row>
    <row r="75" spans="3:52" s="3" customFormat="1">
      <c r="C75" s="5"/>
      <c r="E75" s="5"/>
      <c r="F75" s="5"/>
      <c r="G75" s="13"/>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row>
    <row r="76" spans="3:52" s="3" customFormat="1">
      <c r="C76" s="5"/>
      <c r="E76" s="5"/>
      <c r="F76" s="5"/>
      <c r="G76" s="13"/>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row>
    <row r="77" spans="3:52" s="3" customFormat="1">
      <c r="C77" s="5"/>
      <c r="E77" s="5"/>
      <c r="F77" s="5"/>
      <c r="G77" s="13"/>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row>
    <row r="78" spans="3:52" s="3" customFormat="1">
      <c r="C78" s="5"/>
      <c r="E78" s="5"/>
      <c r="F78" s="5"/>
      <c r="G78" s="13"/>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row>
    <row r="79" spans="3:52" hidden="1">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row>
    <row r="80" spans="3:52" hidden="1">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row>
    <row r="81" spans="27:52" hidden="1">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row>
    <row r="82" spans="27:52" hidden="1">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row>
    <row r="83" spans="27:52" hidden="1">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row>
    <row r="84" spans="27:52" hidden="1">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row>
    <row r="85" spans="27:52" hidden="1">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row>
    <row r="86" spans="27:52" hidden="1">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row>
    <row r="87" spans="27:52" hidden="1">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row>
    <row r="88" spans="27:52" hidden="1">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row>
    <row r="89" spans="27:52" hidden="1">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row>
    <row r="90" spans="27:52" hidden="1">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row>
    <row r="91" spans="27:52" hidden="1">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row>
    <row r="92" spans="27:52" hidden="1">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row>
    <row r="93" spans="27:52" hidden="1">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row>
    <row r="94" spans="27:52" hidden="1">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row>
    <row r="95" spans="27:52" hidden="1">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row>
    <row r="96" spans="27:52" hidden="1">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row>
    <row r="97" spans="27:52" hidden="1">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row>
    <row r="98" spans="27:52" hidden="1">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row>
    <row r="99" spans="27:52" hidden="1">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row>
    <row r="100" spans="27:52" hidden="1">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row>
    <row r="101" spans="27:52" hidden="1">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row>
    <row r="102" spans="27:52" hidden="1">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row>
    <row r="103" spans="27:52" hidden="1">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row>
    <row r="104" spans="27:52" hidden="1">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row>
    <row r="105" spans="27:52" hidden="1">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row>
    <row r="106" spans="27:52" hidden="1">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row>
    <row r="107" spans="27:52" hidden="1">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row>
    <row r="108" spans="27:52" hidden="1">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row>
    <row r="109" spans="27:52" hidden="1">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row>
    <row r="110" spans="27:52" hidden="1">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row>
    <row r="111" spans="27:52" hidden="1">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row>
    <row r="112" spans="27:52" hidden="1">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row>
    <row r="113" spans="27:52" hidden="1">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row>
    <row r="114" spans="27:52" hidden="1">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row>
    <row r="115" spans="27:52" hidden="1">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row>
    <row r="116" spans="27:52" hidden="1"/>
    <row r="117" spans="27:52" hidden="1"/>
    <row r="118" spans="27:52" hidden="1"/>
    <row r="119" spans="27:52" hidden="1"/>
    <row r="120" spans="27:52" hidden="1"/>
    <row r="121" spans="27:52" hidden="1"/>
    <row r="122" spans="27:52" hidden="1"/>
    <row r="123" spans="27:52" hidden="1"/>
    <row r="124" spans="27:52" hidden="1"/>
    <row r="125" spans="27:52" hidden="1"/>
    <row r="126" spans="27:52" hidden="1"/>
    <row r="127" spans="27:52" hidden="1"/>
    <row r="128" spans="27:52"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spans="3:3" hidden="1"/>
    <row r="226" spans="3:3" hidden="1"/>
    <row r="227" spans="3:3" hidden="1"/>
    <row r="228" spans="3:3" hidden="1"/>
    <row r="229" spans="3:3" hidden="1"/>
    <row r="230" spans="3:3" hidden="1"/>
    <row r="231" spans="3:3" hidden="1"/>
    <row r="232" spans="3:3" hidden="1"/>
    <row r="233" spans="3:3" hidden="1"/>
    <row r="234" spans="3:3" hidden="1"/>
    <row r="235" spans="3:3" hidden="1"/>
    <row r="236" spans="3:3" hidden="1"/>
    <row r="237" spans="3:3" hidden="1"/>
    <row r="238" spans="3:3" hidden="1">
      <c r="C238" s="57"/>
    </row>
    <row r="239" spans="3:3" hidden="1"/>
    <row r="240" spans="3:3"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spans="3:3" hidden="1"/>
    <row r="322" spans="3:3" hidden="1"/>
    <row r="323" spans="3:3" hidden="1"/>
    <row r="324" spans="3:3" hidden="1"/>
    <row r="325" spans="3:3" hidden="1"/>
    <row r="326" spans="3:3" hidden="1"/>
    <row r="327" spans="3:3" hidden="1"/>
    <row r="328" spans="3:3" hidden="1">
      <c r="C328" s="57"/>
    </row>
    <row r="329" spans="3:3" hidden="1"/>
    <row r="330" spans="3:3" hidden="1"/>
    <row r="331" spans="3:3" hidden="1"/>
    <row r="332" spans="3:3" hidden="1"/>
    <row r="333" spans="3:3" hidden="1"/>
    <row r="334" spans="3:3" hidden="1"/>
    <row r="335" spans="3:3" hidden="1"/>
    <row r="336" spans="3:3"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spans="3:3" hidden="1"/>
    <row r="642" spans="3:3" hidden="1"/>
    <row r="643" spans="3:3" hidden="1">
      <c r="C643" s="57"/>
    </row>
    <row r="644" spans="3:3" hidden="1"/>
    <row r="645" spans="3:3" hidden="1"/>
    <row r="646" spans="3:3" hidden="1"/>
    <row r="647" spans="3:3" hidden="1"/>
    <row r="648" spans="3:3" hidden="1"/>
    <row r="649" spans="3:3" hidden="1"/>
    <row r="650" spans="3:3" hidden="1"/>
    <row r="651" spans="3:3" hidden="1"/>
    <row r="652" spans="3:3" hidden="1"/>
    <row r="653" spans="3:3" hidden="1"/>
    <row r="654" spans="3:3" hidden="1"/>
    <row r="655" spans="3:3" hidden="1"/>
    <row r="656" spans="3:3"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spans="3:3" hidden="1"/>
    <row r="722" spans="3:3" hidden="1"/>
    <row r="723" spans="3:3" hidden="1"/>
    <row r="724" spans="3:3" hidden="1"/>
    <row r="725" spans="3:3" hidden="1"/>
    <row r="726" spans="3:3" hidden="1"/>
    <row r="727" spans="3:3" hidden="1"/>
    <row r="728" spans="3:3" hidden="1"/>
    <row r="729" spans="3:3" hidden="1"/>
    <row r="730" spans="3:3" hidden="1"/>
    <row r="731" spans="3:3" hidden="1"/>
    <row r="732" spans="3:3" hidden="1"/>
    <row r="733" spans="3:3" hidden="1">
      <c r="C733" s="57"/>
    </row>
    <row r="734" spans="3:3" hidden="1"/>
    <row r="735" spans="3:3" hidden="1"/>
    <row r="736" spans="3:3"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spans="3:3" hidden="1"/>
    <row r="818" spans="3:3" hidden="1"/>
    <row r="819" spans="3:3" hidden="1"/>
    <row r="820" spans="3:3" hidden="1"/>
    <row r="821" spans="3:3" hidden="1"/>
    <row r="822" spans="3:3" hidden="1"/>
    <row r="823" spans="3:3" hidden="1">
      <c r="C823" s="57"/>
    </row>
    <row r="824" spans="3:3" hidden="1"/>
    <row r="825" spans="3:3" hidden="1"/>
    <row r="826" spans="3:3" hidden="1"/>
    <row r="827" spans="3:3" hidden="1"/>
    <row r="828" spans="3:3" hidden="1"/>
    <row r="829" spans="3:3" hidden="1"/>
    <row r="830" spans="3:3" hidden="1"/>
    <row r="831" spans="3:3" hidden="1"/>
    <row r="832" spans="3:3"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spans="3:3" hidden="1"/>
    <row r="1138" spans="3:3" hidden="1">
      <c r="C1138" s="57"/>
    </row>
    <row r="1139" spans="3:3" hidden="1"/>
    <row r="1140" spans="3:3" hidden="1"/>
    <row r="1141" spans="3:3" hidden="1"/>
    <row r="1142" spans="3:3" hidden="1"/>
    <row r="1143" spans="3:3" hidden="1"/>
    <row r="1144" spans="3:3" hidden="1"/>
    <row r="1145" spans="3:3" hidden="1"/>
    <row r="1146" spans="3:3" hidden="1"/>
    <row r="1147" spans="3:3" hidden="1"/>
    <row r="1148" spans="3:3" hidden="1"/>
    <row r="1149" spans="3:3" hidden="1"/>
    <row r="1150" spans="3:3" hidden="1"/>
    <row r="1151" spans="3:3" hidden="1"/>
    <row r="1152" spans="3:3"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spans="3:3" hidden="1"/>
    <row r="1218" spans="3:3" hidden="1"/>
    <row r="1219" spans="3:3" hidden="1"/>
    <row r="1220" spans="3:3" hidden="1"/>
    <row r="1221" spans="3:3" hidden="1"/>
    <row r="1222" spans="3:3" hidden="1"/>
    <row r="1223" spans="3:3" hidden="1"/>
    <row r="1224" spans="3:3" hidden="1"/>
    <row r="1225" spans="3:3" hidden="1"/>
    <row r="1226" spans="3:3" hidden="1"/>
    <row r="1227" spans="3:3" hidden="1"/>
    <row r="1228" spans="3:3" hidden="1">
      <c r="C1228" s="57"/>
    </row>
    <row r="1229" spans="3:3" hidden="1"/>
    <row r="1230" spans="3:3" hidden="1"/>
    <row r="1231" spans="3:3" hidden="1"/>
    <row r="1232" spans="3:3"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spans="3:3" hidden="1"/>
    <row r="1538" spans="3:3" hidden="1"/>
    <row r="1539" spans="3:3" hidden="1"/>
    <row r="1540" spans="3:3" hidden="1"/>
    <row r="1541" spans="3:3" hidden="1"/>
    <row r="1542" spans="3:3" hidden="1"/>
    <row r="1543" spans="3:3" hidden="1">
      <c r="C1543" s="57"/>
    </row>
    <row r="1544" spans="3:3" hidden="1"/>
    <row r="1545" spans="3:3" hidden="1"/>
    <row r="1546" spans="3:3" hidden="1"/>
    <row r="1547" spans="3:3" hidden="1"/>
    <row r="1548" spans="3:3" hidden="1"/>
    <row r="1549" spans="3:3" hidden="1"/>
    <row r="1550" spans="3:3" hidden="1"/>
    <row r="1551" spans="3:3" hidden="1"/>
    <row r="1552" spans="3:3"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spans="3:3" hidden="1">
      <c r="C1633" s="57"/>
    </row>
    <row r="1634" spans="3:3" hidden="1"/>
    <row r="1635" spans="3:3" hidden="1"/>
    <row r="1636" spans="3:3" hidden="1"/>
    <row r="1637" spans="3:3" hidden="1"/>
    <row r="1638" spans="3:3" hidden="1"/>
    <row r="1639" spans="3:3" hidden="1"/>
    <row r="1640" spans="3:3" hidden="1"/>
    <row r="1641" spans="3:3" hidden="1"/>
    <row r="1642" spans="3:3" hidden="1"/>
    <row r="1643" spans="3:3" hidden="1"/>
    <row r="1644" spans="3:3" hidden="1"/>
    <row r="1645" spans="3:3" hidden="1"/>
    <row r="1646" spans="3:3" hidden="1"/>
    <row r="1647" spans="3:3" hidden="1"/>
    <row r="1648" spans="3:3"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spans="3:3" hidden="1"/>
    <row r="1714" spans="3:3" hidden="1"/>
    <row r="1715" spans="3:3" hidden="1"/>
    <row r="1716" spans="3:3" hidden="1"/>
    <row r="1717" spans="3:3" hidden="1"/>
    <row r="1718" spans="3:3" hidden="1"/>
    <row r="1719" spans="3:3" hidden="1"/>
    <row r="1720" spans="3:3" hidden="1"/>
    <row r="1721" spans="3:3" hidden="1"/>
    <row r="1722" spans="3:3" hidden="1"/>
    <row r="1723" spans="3:3" hidden="1">
      <c r="C1723" s="57"/>
    </row>
    <row r="1724" spans="3:3" hidden="1"/>
    <row r="1725" spans="3:3" hidden="1"/>
    <row r="1726" spans="3:3" hidden="1"/>
    <row r="1727" spans="3:3" hidden="1"/>
    <row r="1728" spans="3:3"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3:3" hidden="1"/>
    <row r="2034" spans="3:3" hidden="1"/>
    <row r="2035" spans="3:3" hidden="1"/>
    <row r="2036" spans="3:3" hidden="1"/>
    <row r="2037" spans="3:3" hidden="1"/>
    <row r="2038" spans="3:3" hidden="1">
      <c r="C2038" s="57"/>
    </row>
    <row r="2039" spans="3:3" hidden="1"/>
    <row r="2040" spans="3:3" hidden="1"/>
    <row r="2041" spans="3:3" hidden="1"/>
    <row r="2042" spans="3:3" hidden="1"/>
    <row r="2043" spans="3:3" hidden="1"/>
    <row r="2044" spans="3:3" hidden="1"/>
    <row r="2045" spans="3:3" hidden="1"/>
    <row r="2046" spans="3:3" hidden="1"/>
    <row r="2047" spans="3:3" hidden="1"/>
    <row r="2048" spans="3:3"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spans="3:3" hidden="1"/>
    <row r="2114" spans="3:3" hidden="1"/>
    <row r="2115" spans="3:3" hidden="1"/>
    <row r="2116" spans="3:3" hidden="1"/>
    <row r="2117" spans="3:3" hidden="1"/>
    <row r="2118" spans="3:3" hidden="1"/>
    <row r="2119" spans="3:3" hidden="1"/>
    <row r="2120" spans="3:3" hidden="1"/>
    <row r="2121" spans="3:3" hidden="1"/>
    <row r="2122" spans="3:3" hidden="1"/>
    <row r="2123" spans="3:3" hidden="1"/>
    <row r="2124" spans="3:3" hidden="1"/>
    <row r="2125" spans="3:3" hidden="1"/>
    <row r="2126" spans="3:3" hidden="1"/>
    <row r="2127" spans="3:3" hidden="1"/>
    <row r="2128" spans="3:3" hidden="1">
      <c r="C2128" s="57"/>
    </row>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spans="3:3" hidden="1"/>
    <row r="2434" spans="3:3" hidden="1"/>
    <row r="2435" spans="3:3" hidden="1"/>
    <row r="2436" spans="3:3" hidden="1"/>
    <row r="2437" spans="3:3" hidden="1"/>
    <row r="2438" spans="3:3" hidden="1"/>
    <row r="2439" spans="3:3" hidden="1"/>
    <row r="2440" spans="3:3" hidden="1"/>
    <row r="2441" spans="3:3" hidden="1"/>
    <row r="2442" spans="3:3" hidden="1"/>
    <row r="2443" spans="3:3" hidden="1">
      <c r="C2443" s="57"/>
    </row>
  </sheetData>
  <sheetProtection formatColumns="0"/>
  <mergeCells count="1">
    <mergeCell ref="A13:M13"/>
  </mergeCells>
  <phoneticPr fontId="5" type="noConversion"/>
  <dataValidations count="13">
    <dataValidation type="list" allowBlank="1" showInputMessage="1" showErrorMessage="1" sqref="D29">
      <formula1>#REF!</formula1>
    </dataValidation>
    <dataValidation type="list" allowBlank="1" showInputMessage="1" showErrorMessage="1" sqref="D30">
      <formula1>#REF!</formula1>
    </dataValidation>
    <dataValidation type="list" allowBlank="1" showInputMessage="1" showErrorMessage="1" sqref="D32">
      <formula1>#REF!</formula1>
    </dataValidation>
    <dataValidation type="list" allowBlank="1" showInputMessage="1" showErrorMessage="1" sqref="D31">
      <formula1>#REF!</formula1>
    </dataValidation>
    <dataValidation type="list" allowBlank="1" showInputMessage="1" showErrorMessage="1" sqref="C2128 C643 C733 C823 C1138 C1228 C1543 C1633 C1723 C2038 C2443 C238 C328">
      <formula1>"RES,GSLT50,UGSLT50,GSGT50,LU,ULU,USL,Sen,SL,EMB,SB,NA"</formula1>
    </dataValidation>
    <dataValidation type="list" allowBlank="1" showInputMessage="1" showErrorMessage="1" sqref="D33:D46 C26 C23 C29 C24 C25 C28 C27 C30:C46 C22">
      <formula1>"RES,GSLT50,GSGT50,LU,USL,Sen,SL,EMB,SB,NA"</formula1>
    </dataValidation>
    <dataValidation type="list" allowBlank="1" showInputMessage="1" showErrorMessage="1" sqref="D27">
      <formula1>AP21:AP21</formula1>
    </dataValidation>
    <dataValidation type="list" allowBlank="1" showInputMessage="1" showErrorMessage="1" sqref="D22">
      <formula1>AA21:AA34</formula1>
    </dataValidation>
    <dataValidation type="list" allowBlank="1" showInputMessage="1" showErrorMessage="1" sqref="D24">
      <formula1>AG21:AG59</formula1>
    </dataValidation>
    <dataValidation type="list" allowBlank="1" showInputMessage="1" showErrorMessage="1" sqref="D26">
      <formula1>AS21:AS21</formula1>
    </dataValidation>
    <dataValidation type="list" allowBlank="1" showInputMessage="1" showErrorMessage="1" sqref="D28">
      <formula1>AM21:AM21</formula1>
    </dataValidation>
    <dataValidation type="list" allowBlank="1" showInputMessage="1" showErrorMessage="1" sqref="D23">
      <formula1>AD21:AD29</formula1>
    </dataValidation>
    <dataValidation type="list" allowBlank="1" showInputMessage="1" showErrorMessage="1" sqref="D25">
      <formula1>AM21:AM21</formula1>
    </dataValidation>
  </dataValidations>
  <pageMargins left="0.2" right="0.22" top="0.59" bottom="0.68" header="0.5" footer="0.5"/>
  <pageSetup scale="62" orientation="landscape"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sheetPr codeName="Sheet6" enableFormatConditionsCalculation="0">
    <tabColor indexed="41"/>
    <pageSetUpPr fitToPage="1"/>
  </sheetPr>
  <dimension ref="A1:V67"/>
  <sheetViews>
    <sheetView showGridLines="0" topLeftCell="E1" zoomScale="75" workbookViewId="0">
      <selection activeCell="M22" sqref="M22"/>
    </sheetView>
  </sheetViews>
  <sheetFormatPr defaultColWidth="0" defaultRowHeight="15.75" customHeight="1" zeroHeight="1"/>
  <cols>
    <col min="1" max="1" width="15.77734375" style="4" customWidth="1"/>
    <col min="2" max="2" width="2.77734375" style="4" hidden="1" customWidth="1"/>
    <col min="3" max="3" width="30.77734375" style="4" customWidth="1"/>
    <col min="4" max="4" width="2.77734375" style="4" customWidth="1"/>
    <col min="5" max="7" width="14" style="4" bestFit="1" customWidth="1"/>
    <col min="8" max="8" width="2.77734375" style="4" customWidth="1"/>
    <col min="9" max="9" width="12.109375" style="4" bestFit="1" customWidth="1"/>
    <col min="10" max="11" width="14.88671875" style="4" bestFit="1" customWidth="1"/>
    <col min="12" max="12" width="2.77734375" style="4" customWidth="1"/>
    <col min="13" max="13" width="13.88671875" style="4" bestFit="1" customWidth="1"/>
    <col min="14" max="15" width="12.5546875" style="4" bestFit="1" customWidth="1"/>
    <col min="16" max="16" width="11.77734375" style="4" bestFit="1" customWidth="1"/>
    <col min="17" max="17" width="2.77734375" style="4" customWidth="1"/>
    <col min="18" max="18" width="13.88671875" style="38" bestFit="1" customWidth="1"/>
    <col min="19" max="20" width="14.33203125" style="38" bestFit="1" customWidth="1"/>
    <col min="21" max="21" width="8.5546875" style="15" bestFit="1" customWidth="1"/>
    <col min="22" max="22" width="2.77734375" style="4" customWidth="1"/>
    <col min="23" max="16384" width="0" style="4" hidden="1"/>
  </cols>
  <sheetData>
    <row r="1" spans="1:21" s="8" customFormat="1" ht="15.75" customHeight="1">
      <c r="A1" s="2"/>
      <c r="B1" s="2"/>
      <c r="C1" s="2"/>
      <c r="D1" s="2"/>
      <c r="E1" s="2"/>
      <c r="F1" s="2"/>
      <c r="G1" s="2"/>
      <c r="H1" s="2"/>
      <c r="I1" s="2"/>
      <c r="J1" s="2"/>
      <c r="K1" s="2"/>
      <c r="L1" s="2"/>
      <c r="M1" s="2"/>
      <c r="N1" s="2"/>
      <c r="O1" s="2"/>
      <c r="P1" s="2"/>
      <c r="Q1" s="2"/>
      <c r="R1" s="13"/>
      <c r="S1" s="13"/>
      <c r="T1" s="13"/>
      <c r="U1" s="13"/>
    </row>
    <row r="2" spans="1:21" s="3" customFormat="1" ht="15.75" customHeight="1">
      <c r="C2" s="40"/>
      <c r="D2" s="2"/>
      <c r="E2" s="2"/>
      <c r="F2" s="2"/>
      <c r="G2" s="2"/>
      <c r="H2" s="2"/>
      <c r="I2" s="2"/>
      <c r="R2" s="5"/>
      <c r="S2" s="5"/>
      <c r="T2" s="5"/>
      <c r="U2" s="13"/>
    </row>
    <row r="3" spans="1:21" s="3" customFormat="1" ht="15.75" customHeight="1">
      <c r="C3" s="40"/>
      <c r="R3" s="5"/>
      <c r="S3" s="5"/>
      <c r="T3" s="5"/>
      <c r="U3" s="13"/>
    </row>
    <row r="4" spans="1:21" s="3" customFormat="1" ht="15.75" customHeight="1">
      <c r="C4" s="53"/>
      <c r="R4" s="5"/>
      <c r="S4" s="5"/>
      <c r="T4" s="5"/>
      <c r="U4" s="13"/>
    </row>
    <row r="5" spans="1:21" s="3" customFormat="1" ht="15.75" customHeight="1">
      <c r="C5" s="53"/>
      <c r="R5" s="5"/>
      <c r="S5" s="5"/>
      <c r="T5" s="5"/>
      <c r="U5" s="13"/>
    </row>
    <row r="6" spans="1:21" s="3" customFormat="1" ht="15.75" customHeight="1">
      <c r="R6" s="5"/>
      <c r="S6" s="5"/>
      <c r="T6" s="5"/>
      <c r="U6" s="13"/>
    </row>
    <row r="7" spans="1:21" s="3" customFormat="1" ht="15.75" customHeight="1">
      <c r="R7" s="5"/>
      <c r="S7" s="5"/>
      <c r="T7" s="5"/>
      <c r="U7" s="13"/>
    </row>
    <row r="8" spans="1:21" s="3" customFormat="1" ht="15.75" customHeight="1">
      <c r="R8" s="5"/>
      <c r="S8" s="5"/>
      <c r="T8" s="5"/>
      <c r="U8" s="13"/>
    </row>
    <row r="9" spans="1:21" s="3" customFormat="1" ht="15.75" customHeight="1">
      <c r="R9" s="5"/>
      <c r="S9" s="5"/>
      <c r="T9" s="5"/>
      <c r="U9" s="13"/>
    </row>
    <row r="10" spans="1:21" s="3" customFormat="1" ht="15">
      <c r="R10" s="5"/>
      <c r="S10" s="5"/>
      <c r="T10" s="5"/>
      <c r="U10" s="13"/>
    </row>
    <row r="11" spans="1:21" s="3" customFormat="1" ht="15.75" customHeight="1">
      <c r="R11" s="5"/>
      <c r="S11" s="5"/>
      <c r="T11" s="5"/>
      <c r="U11" s="13"/>
    </row>
    <row r="12" spans="1:21" s="3" customFormat="1" ht="15.75" customHeight="1">
      <c r="R12" s="5"/>
      <c r="S12" s="5"/>
      <c r="T12" s="5"/>
      <c r="U12" s="13"/>
    </row>
    <row r="13" spans="1:21" s="3" customFormat="1" ht="15.75" customHeight="1">
      <c r="C13" s="106"/>
      <c r="D13" s="107"/>
      <c r="E13" s="107"/>
      <c r="F13" s="108"/>
      <c r="R13" s="5"/>
      <c r="S13" s="5"/>
      <c r="T13" s="5"/>
      <c r="U13" s="13"/>
    </row>
    <row r="14" spans="1:21" s="3" customFormat="1" ht="15.75" customHeight="1">
      <c r="A14" s="135" t="s">
        <v>335</v>
      </c>
      <c r="C14" s="107"/>
      <c r="D14" s="107"/>
      <c r="E14" s="107"/>
      <c r="F14" s="109"/>
      <c r="R14" s="5"/>
      <c r="S14" s="5"/>
      <c r="T14" s="5"/>
      <c r="U14" s="13"/>
    </row>
    <row r="15" spans="1:21" s="3" customFormat="1" ht="15.75" customHeight="1">
      <c r="C15" s="106"/>
      <c r="D15" s="107"/>
      <c r="E15" s="107"/>
      <c r="F15" s="108"/>
      <c r="R15" s="5"/>
      <c r="S15" s="5"/>
      <c r="T15" s="5"/>
      <c r="U15" s="13"/>
    </row>
    <row r="16" spans="1:21" s="3" customFormat="1" ht="15.75" customHeight="1">
      <c r="C16" s="107"/>
      <c r="D16" s="107"/>
      <c r="E16" s="107"/>
      <c r="F16" s="107"/>
      <c r="R16" s="5"/>
      <c r="S16" s="5"/>
      <c r="T16" s="5"/>
      <c r="U16" s="13"/>
    </row>
    <row r="17" spans="3:21" s="3" customFormat="1" ht="15.75" customHeight="1">
      <c r="R17" s="5"/>
      <c r="S17" s="5"/>
      <c r="T17" s="5"/>
      <c r="U17" s="13"/>
    </row>
    <row r="18" spans="3:21" s="3" customFormat="1" ht="15.75" customHeight="1">
      <c r="C18" s="112" t="str">
        <f>'3. Re-Based Bill Det &amp; Rates'!C18</f>
        <v>Last COS Re-based Year was in 2013</v>
      </c>
      <c r="R18" s="5"/>
      <c r="S18" s="5"/>
      <c r="T18" s="5"/>
      <c r="U18" s="13"/>
    </row>
    <row r="19" spans="3:21" s="3" customFormat="1" ht="15.75" customHeight="1">
      <c r="R19" s="5"/>
      <c r="S19" s="5"/>
      <c r="T19" s="5"/>
      <c r="U19" s="13"/>
    </row>
    <row r="20" spans="3:21" s="3" customFormat="1" ht="78.75">
      <c r="C20" s="36" t="s">
        <v>8</v>
      </c>
      <c r="D20" s="22"/>
      <c r="E20" s="22" t="s">
        <v>202</v>
      </c>
      <c r="F20" s="22" t="s">
        <v>200</v>
      </c>
      <c r="G20" s="22" t="s">
        <v>201</v>
      </c>
      <c r="H20" s="22"/>
      <c r="I20" s="22" t="s">
        <v>265</v>
      </c>
      <c r="J20" s="22" t="s">
        <v>266</v>
      </c>
      <c r="K20" s="22" t="s">
        <v>267</v>
      </c>
      <c r="L20" s="22"/>
      <c r="M20" s="22" t="s">
        <v>101</v>
      </c>
      <c r="N20" s="22" t="s">
        <v>102</v>
      </c>
      <c r="O20" s="22" t="s">
        <v>103</v>
      </c>
      <c r="P20" s="22" t="s">
        <v>206</v>
      </c>
      <c r="Q20" s="22"/>
      <c r="R20" s="22" t="s">
        <v>154</v>
      </c>
      <c r="S20" s="22" t="s">
        <v>155</v>
      </c>
      <c r="T20" s="22" t="s">
        <v>156</v>
      </c>
      <c r="U20" s="22" t="s">
        <v>157</v>
      </c>
    </row>
    <row r="21" spans="3:21" s="3" customFormat="1" ht="15.75" customHeight="1">
      <c r="C21" s="37"/>
      <c r="D21" s="22"/>
      <c r="E21" s="22" t="s">
        <v>0</v>
      </c>
      <c r="F21" s="22" t="s">
        <v>1</v>
      </c>
      <c r="G21" s="22" t="s">
        <v>4</v>
      </c>
      <c r="H21" s="22"/>
      <c r="I21" s="22" t="s">
        <v>2</v>
      </c>
      <c r="J21" s="22" t="s">
        <v>5</v>
      </c>
      <c r="K21" s="22" t="s">
        <v>3</v>
      </c>
      <c r="L21" s="22"/>
      <c r="M21" s="22" t="s">
        <v>153</v>
      </c>
      <c r="N21" s="22" t="s">
        <v>142</v>
      </c>
      <c r="O21" s="22" t="s">
        <v>143</v>
      </c>
      <c r="P21" s="22" t="s">
        <v>144</v>
      </c>
      <c r="Q21" s="22"/>
      <c r="R21" s="22" t="s">
        <v>197</v>
      </c>
      <c r="S21" s="22" t="s">
        <v>198</v>
      </c>
      <c r="T21" s="22" t="s">
        <v>199</v>
      </c>
      <c r="U21" s="22" t="s">
        <v>205</v>
      </c>
    </row>
    <row r="22" spans="3:21" s="3" customFormat="1" ht="15.75" customHeight="1">
      <c r="C22" s="23" t="str">
        <f>'3. Re-Based Bill Det &amp; Rates'!D22</f>
        <v>Residential</v>
      </c>
      <c r="D22" s="2"/>
      <c r="E22" s="67">
        <f>'3. Re-Based Bill Det &amp; Rates'!I22</f>
        <v>14233</v>
      </c>
      <c r="F22" s="67">
        <f>'3. Re-Based Bill Det &amp; Rates'!J22</f>
        <v>117956589</v>
      </c>
      <c r="G22" s="67">
        <f>'3. Re-Based Bill Det &amp; Rates'!K22</f>
        <v>0</v>
      </c>
      <c r="I22" s="65">
        <f>'3. Re-Based Bill Det &amp; Rates'!M22</f>
        <v>9.8800000000000008</v>
      </c>
      <c r="J22" s="66">
        <f>'3. Re-Based Bill Det &amp; Rates'!N22</f>
        <v>1.9300000000000001E-2</v>
      </c>
      <c r="K22" s="66">
        <f>'3. Re-Based Bill Det &amp; Rates'!O22</f>
        <v>0</v>
      </c>
      <c r="M22" s="67">
        <f>IF(ISERROR(E22*I22*12),0,E22*I22*12)</f>
        <v>1687464.48</v>
      </c>
      <c r="N22" s="67">
        <f>IF(ISERROR(F22*J22),0,F22*J22)</f>
        <v>2276562.1677000001</v>
      </c>
      <c r="O22" s="67">
        <f>IF(ISERROR(G22*K22),0,G22*K22)</f>
        <v>0</v>
      </c>
      <c r="P22" s="67">
        <f>SUM(M22:O22)</f>
        <v>3964026.6477000001</v>
      </c>
      <c r="R22" s="69">
        <f>IF(ISERROR(M22/P22),"",M22/P22)</f>
        <v>0.42569453486875458</v>
      </c>
      <c r="S22" s="69">
        <f>IF(ISERROR(N22/P22),"",N22/P22)</f>
        <v>0.57430546513124547</v>
      </c>
      <c r="T22" s="69">
        <f>IF(ISERROR(O22/P22),"",O22/P22)</f>
        <v>0</v>
      </c>
      <c r="U22" s="69">
        <f>IF(ISERROR(P22/P$47),"",P22/P$47)</f>
        <v>0.61950254456555998</v>
      </c>
    </row>
    <row r="23" spans="3:21" s="3" customFormat="1" ht="15.75" customHeight="1">
      <c r="C23" s="23" t="str">
        <f>'3. Re-Based Bill Det &amp; Rates'!D23</f>
        <v>General Service Less Than 50 kW</v>
      </c>
      <c r="E23" s="67">
        <f>'3. Re-Based Bill Det &amp; Rates'!I23</f>
        <v>1717</v>
      </c>
      <c r="F23" s="67">
        <f>'3. Re-Based Bill Det &amp; Rates'!J23</f>
        <v>47173865</v>
      </c>
      <c r="G23" s="67">
        <f>'3. Re-Based Bill Det &amp; Rates'!K23</f>
        <v>0</v>
      </c>
      <c r="I23" s="65">
        <f>'3. Re-Based Bill Det &amp; Rates'!M23</f>
        <v>19.739999999999998</v>
      </c>
      <c r="J23" s="66">
        <f>'3. Re-Based Bill Det &amp; Rates'!N23</f>
        <v>1.3100000000000001E-2</v>
      </c>
      <c r="K23" s="66">
        <f>'3. Re-Based Bill Det &amp; Rates'!O23</f>
        <v>0</v>
      </c>
      <c r="M23" s="67">
        <f t="shared" ref="M23:M46" si="0">IF(ISERROR(E23*I23*12),0,E23*I23*12)</f>
        <v>406722.95999999996</v>
      </c>
      <c r="N23" s="67">
        <f t="shared" ref="N23:N46" si="1">IF(ISERROR(F23*J23),0,F23*J23)</f>
        <v>617977.63150000002</v>
      </c>
      <c r="O23" s="67">
        <f t="shared" ref="O23:O46" si="2">IF(ISERROR(G23*K23),0,G23*K23)</f>
        <v>0</v>
      </c>
      <c r="P23" s="67">
        <f t="shared" ref="P23:P46" si="3">SUM(M23:O23)</f>
        <v>1024700.5915</v>
      </c>
      <c r="R23" s="69">
        <f t="shared" ref="R23:R46" si="4">IF(ISERROR(M23/P23),"",M23/P23)</f>
        <v>0.39691883011858298</v>
      </c>
      <c r="S23" s="69">
        <f t="shared" ref="S23:S46" si="5">IF(ISERROR(N23/P23),"",N23/P23)</f>
        <v>0.60308116988141702</v>
      </c>
      <c r="T23" s="69">
        <f t="shared" ref="T23:T46" si="6">IF(ISERROR(O23/P23),"",O23/P23)</f>
        <v>0</v>
      </c>
      <c r="U23" s="69">
        <f t="shared" ref="U23:U46" si="7">IF(ISERROR(P23/P$47),"",P23/P$47)</f>
        <v>0.16014136136557244</v>
      </c>
    </row>
    <row r="24" spans="3:21" s="3" customFormat="1" ht="15.75" customHeight="1">
      <c r="C24" s="23" t="str">
        <f>'3. Re-Based Bill Det &amp; Rates'!D24</f>
        <v>General Service 50 to 4,999 kW</v>
      </c>
      <c r="E24" s="67">
        <f>'3. Re-Based Bill Det &amp; Rates'!I24</f>
        <v>117</v>
      </c>
      <c r="F24" s="67">
        <f>'3. Re-Based Bill Det &amp; Rates'!J24</f>
        <v>0</v>
      </c>
      <c r="G24" s="67">
        <f>'3. Re-Based Bill Det &amp; Rates'!K24</f>
        <v>342409</v>
      </c>
      <c r="I24" s="65">
        <f>'3. Re-Based Bill Det &amp; Rates'!M24</f>
        <v>94.34</v>
      </c>
      <c r="J24" s="66">
        <f>'3. Re-Based Bill Det &amp; Rates'!N24</f>
        <v>0</v>
      </c>
      <c r="K24" s="66">
        <f>'3. Re-Based Bill Det &amp; Rates'!O24</f>
        <v>3.085</v>
      </c>
      <c r="M24" s="67">
        <f t="shared" si="0"/>
        <v>132453.36000000002</v>
      </c>
      <c r="N24" s="67">
        <f t="shared" si="1"/>
        <v>0</v>
      </c>
      <c r="O24" s="67">
        <f t="shared" si="2"/>
        <v>1056331.7649999999</v>
      </c>
      <c r="P24" s="67">
        <f t="shared" si="3"/>
        <v>1188785.125</v>
      </c>
      <c r="R24" s="69">
        <f t="shared" si="4"/>
        <v>0.11141909266403381</v>
      </c>
      <c r="S24" s="69">
        <f t="shared" si="5"/>
        <v>0</v>
      </c>
      <c r="T24" s="69">
        <f t="shared" si="6"/>
        <v>0.88858090733596606</v>
      </c>
      <c r="U24" s="69">
        <f t="shared" si="7"/>
        <v>0.18578467687811634</v>
      </c>
    </row>
    <row r="25" spans="3:21" s="3" customFormat="1" ht="15.75" customHeight="1">
      <c r="C25" s="23" t="str">
        <f>'3. Re-Based Bill Det &amp; Rates'!D25</f>
        <v>Unmetered Scattered Load</v>
      </c>
      <c r="E25" s="67">
        <f>'3. Re-Based Bill Det &amp; Rates'!I25</f>
        <v>30</v>
      </c>
      <c r="F25" s="67">
        <f>'3. Re-Based Bill Det &amp; Rates'!J25</f>
        <v>403504</v>
      </c>
      <c r="G25" s="67">
        <f>'3. Re-Based Bill Det &amp; Rates'!K25</f>
        <v>0</v>
      </c>
      <c r="I25" s="65">
        <f>'3. Re-Based Bill Det &amp; Rates'!M25</f>
        <v>0.46</v>
      </c>
      <c r="J25" s="66">
        <f>'3. Re-Based Bill Det &amp; Rates'!N25</f>
        <v>1.1299999999999999E-2</v>
      </c>
      <c r="K25" s="66">
        <f>'3. Re-Based Bill Det &amp; Rates'!O25</f>
        <v>0</v>
      </c>
      <c r="M25" s="67">
        <f t="shared" si="0"/>
        <v>165.60000000000002</v>
      </c>
      <c r="N25" s="67">
        <f t="shared" si="1"/>
        <v>4559.5951999999997</v>
      </c>
      <c r="O25" s="67">
        <f t="shared" si="2"/>
        <v>0</v>
      </c>
      <c r="P25" s="67">
        <f t="shared" si="3"/>
        <v>4725.1952000000001</v>
      </c>
      <c r="R25" s="69">
        <f t="shared" si="4"/>
        <v>3.5046171214260104E-2</v>
      </c>
      <c r="S25" s="69">
        <f t="shared" si="5"/>
        <v>0.96495382878573988</v>
      </c>
      <c r="T25" s="69">
        <f t="shared" si="6"/>
        <v>0</v>
      </c>
      <c r="U25" s="69">
        <f t="shared" si="7"/>
        <v>7.3845882233597633E-4</v>
      </c>
    </row>
    <row r="26" spans="3:21" s="3" customFormat="1" ht="15.75" customHeight="1">
      <c r="C26" s="23" t="str">
        <f>'3. Re-Based Bill Det &amp; Rates'!D26</f>
        <v>Street Lighting</v>
      </c>
      <c r="E26" s="67">
        <f>'3. Re-Based Bill Det &amp; Rates'!I26</f>
        <v>3045</v>
      </c>
      <c r="F26" s="67">
        <f>'3. Re-Based Bill Det &amp; Rates'!J26</f>
        <v>2165737</v>
      </c>
      <c r="G26" s="67">
        <f>'3. Re-Based Bill Det &amp; Rates'!K26</f>
        <v>6285</v>
      </c>
      <c r="I26" s="65">
        <f>'3. Re-Based Bill Det &amp; Rates'!M26</f>
        <v>3.45</v>
      </c>
      <c r="J26" s="66">
        <f>'3. Re-Based Bill Det &amp; Rates'!N26</f>
        <v>0</v>
      </c>
      <c r="K26" s="66">
        <f>'3. Re-Based Bill Det &amp; Rates'!O26</f>
        <v>14.3874</v>
      </c>
      <c r="M26" s="67">
        <f t="shared" si="0"/>
        <v>126063</v>
      </c>
      <c r="N26" s="67">
        <f t="shared" si="1"/>
        <v>0</v>
      </c>
      <c r="O26" s="67">
        <f t="shared" si="2"/>
        <v>90424.808999999994</v>
      </c>
      <c r="P26" s="67">
        <f t="shared" si="3"/>
        <v>216487.80900000001</v>
      </c>
      <c r="R26" s="69">
        <f t="shared" si="4"/>
        <v>0.58230992582127339</v>
      </c>
      <c r="S26" s="69">
        <f t="shared" si="5"/>
        <v>0</v>
      </c>
      <c r="T26" s="69">
        <f t="shared" si="6"/>
        <v>0.41769007417872656</v>
      </c>
      <c r="U26" s="69">
        <f t="shared" si="7"/>
        <v>3.3832958368415295E-2</v>
      </c>
    </row>
    <row r="27" spans="3:21" s="3" customFormat="1" ht="15.75" hidden="1" customHeight="1">
      <c r="C27" s="23" t="str">
        <f>'3. Re-Based Bill Det &amp; Rates'!D27</f>
        <v>Rate Class 6</v>
      </c>
      <c r="E27" s="67"/>
      <c r="F27" s="67"/>
      <c r="G27" s="67"/>
      <c r="I27" s="65"/>
      <c r="J27" s="66"/>
      <c r="K27" s="66"/>
      <c r="M27" s="67">
        <f t="shared" si="0"/>
        <v>0</v>
      </c>
      <c r="N27" s="67">
        <f t="shared" si="1"/>
        <v>0</v>
      </c>
      <c r="O27" s="67">
        <f t="shared" si="2"/>
        <v>0</v>
      </c>
      <c r="P27" s="67">
        <f t="shared" si="3"/>
        <v>0</v>
      </c>
      <c r="R27" s="69" t="str">
        <f t="shared" si="4"/>
        <v/>
      </c>
      <c r="S27" s="69" t="str">
        <f t="shared" si="5"/>
        <v/>
      </c>
      <c r="T27" s="69" t="str">
        <f t="shared" si="6"/>
        <v/>
      </c>
      <c r="U27" s="69">
        <f t="shared" si="7"/>
        <v>0</v>
      </c>
    </row>
    <row r="28" spans="3:21" s="3" customFormat="1" ht="15.75" hidden="1" customHeight="1">
      <c r="C28" s="23" t="str">
        <f>'3. Re-Based Bill Det &amp; Rates'!D28</f>
        <v>Rate Class 7</v>
      </c>
      <c r="E28" s="67"/>
      <c r="F28" s="67"/>
      <c r="G28" s="67"/>
      <c r="I28" s="65"/>
      <c r="J28" s="66"/>
      <c r="K28" s="66"/>
      <c r="M28" s="67">
        <f t="shared" si="0"/>
        <v>0</v>
      </c>
      <c r="N28" s="67">
        <f t="shared" si="1"/>
        <v>0</v>
      </c>
      <c r="O28" s="67">
        <f t="shared" si="2"/>
        <v>0</v>
      </c>
      <c r="P28" s="67">
        <f t="shared" si="3"/>
        <v>0</v>
      </c>
      <c r="R28" s="69" t="str">
        <f t="shared" si="4"/>
        <v/>
      </c>
      <c r="S28" s="69" t="str">
        <f t="shared" si="5"/>
        <v/>
      </c>
      <c r="T28" s="69" t="str">
        <f t="shared" si="6"/>
        <v/>
      </c>
      <c r="U28" s="69">
        <f t="shared" si="7"/>
        <v>0</v>
      </c>
    </row>
    <row r="29" spans="3:21" s="3" customFormat="1" ht="15.75" hidden="1" customHeight="1">
      <c r="C29" s="23" t="str">
        <f>'3. Re-Based Bill Det &amp; Rates'!D29</f>
        <v>Rate Class 8</v>
      </c>
      <c r="E29" s="67"/>
      <c r="F29" s="67"/>
      <c r="G29" s="67"/>
      <c r="I29" s="65"/>
      <c r="J29" s="66"/>
      <c r="K29" s="66"/>
      <c r="M29" s="67">
        <f t="shared" si="0"/>
        <v>0</v>
      </c>
      <c r="N29" s="67">
        <f t="shared" si="1"/>
        <v>0</v>
      </c>
      <c r="O29" s="67">
        <f t="shared" si="2"/>
        <v>0</v>
      </c>
      <c r="P29" s="67">
        <f t="shared" si="3"/>
        <v>0</v>
      </c>
      <c r="R29" s="69" t="str">
        <f t="shared" si="4"/>
        <v/>
      </c>
      <c r="S29" s="69" t="str">
        <f t="shared" si="5"/>
        <v/>
      </c>
      <c r="T29" s="69" t="str">
        <f t="shared" si="6"/>
        <v/>
      </c>
      <c r="U29" s="69">
        <f t="shared" si="7"/>
        <v>0</v>
      </c>
    </row>
    <row r="30" spans="3:21" s="3" customFormat="1" ht="15.75" hidden="1" customHeight="1">
      <c r="C30" s="23" t="str">
        <f>'3. Re-Based Bill Det &amp; Rates'!D30</f>
        <v>Rate Class 9</v>
      </c>
      <c r="E30" s="67"/>
      <c r="F30" s="67"/>
      <c r="G30" s="67"/>
      <c r="I30" s="65"/>
      <c r="J30" s="66"/>
      <c r="K30" s="66"/>
      <c r="M30" s="67">
        <f t="shared" si="0"/>
        <v>0</v>
      </c>
      <c r="N30" s="67">
        <f t="shared" si="1"/>
        <v>0</v>
      </c>
      <c r="O30" s="67">
        <f t="shared" si="2"/>
        <v>0</v>
      </c>
      <c r="P30" s="67">
        <f t="shared" si="3"/>
        <v>0</v>
      </c>
      <c r="R30" s="69" t="str">
        <f t="shared" si="4"/>
        <v/>
      </c>
      <c r="S30" s="69" t="str">
        <f t="shared" si="5"/>
        <v/>
      </c>
      <c r="T30" s="69" t="str">
        <f t="shared" si="6"/>
        <v/>
      </c>
      <c r="U30" s="69">
        <f t="shared" si="7"/>
        <v>0</v>
      </c>
    </row>
    <row r="31" spans="3:21" s="3" customFormat="1" ht="15.75" hidden="1" customHeight="1">
      <c r="C31" s="23" t="str">
        <f>'3. Re-Based Bill Det &amp; Rates'!D31</f>
        <v>Rate Class 10</v>
      </c>
      <c r="E31" s="67"/>
      <c r="F31" s="67"/>
      <c r="G31" s="67"/>
      <c r="I31" s="65"/>
      <c r="J31" s="66"/>
      <c r="K31" s="66"/>
      <c r="M31" s="67">
        <f t="shared" si="0"/>
        <v>0</v>
      </c>
      <c r="N31" s="67">
        <f t="shared" si="1"/>
        <v>0</v>
      </c>
      <c r="O31" s="67">
        <f t="shared" si="2"/>
        <v>0</v>
      </c>
      <c r="P31" s="67">
        <f t="shared" si="3"/>
        <v>0</v>
      </c>
      <c r="R31" s="69" t="str">
        <f t="shared" si="4"/>
        <v/>
      </c>
      <c r="S31" s="69" t="str">
        <f t="shared" si="5"/>
        <v/>
      </c>
      <c r="T31" s="69" t="str">
        <f t="shared" si="6"/>
        <v/>
      </c>
      <c r="U31" s="69">
        <f t="shared" si="7"/>
        <v>0</v>
      </c>
    </row>
    <row r="32" spans="3:21" s="3" customFormat="1" ht="15.75" hidden="1" customHeight="1">
      <c r="C32" s="23" t="str">
        <f>'3. Re-Based Bill Det &amp; Rates'!D32</f>
        <v>Rate Class 11</v>
      </c>
      <c r="E32" s="67"/>
      <c r="F32" s="67"/>
      <c r="G32" s="67"/>
      <c r="I32" s="65"/>
      <c r="J32" s="66"/>
      <c r="K32" s="66"/>
      <c r="M32" s="67">
        <f t="shared" si="0"/>
        <v>0</v>
      </c>
      <c r="N32" s="67">
        <f t="shared" si="1"/>
        <v>0</v>
      </c>
      <c r="O32" s="67">
        <f t="shared" si="2"/>
        <v>0</v>
      </c>
      <c r="P32" s="67">
        <f t="shared" si="3"/>
        <v>0</v>
      </c>
      <c r="R32" s="69" t="str">
        <f t="shared" si="4"/>
        <v/>
      </c>
      <c r="S32" s="69" t="str">
        <f t="shared" si="5"/>
        <v/>
      </c>
      <c r="T32" s="69" t="str">
        <f t="shared" si="6"/>
        <v/>
      </c>
      <c r="U32" s="69">
        <f t="shared" si="7"/>
        <v>0</v>
      </c>
    </row>
    <row r="33" spans="3:21" s="3" customFormat="1" ht="15.75" hidden="1" customHeight="1">
      <c r="C33" s="23" t="str">
        <f>'3. Re-Based Bill Det &amp; Rates'!D33</f>
        <v>Rate Class 12</v>
      </c>
      <c r="E33" s="67"/>
      <c r="F33" s="67"/>
      <c r="G33" s="67"/>
      <c r="I33" s="65"/>
      <c r="J33" s="66"/>
      <c r="K33" s="66"/>
      <c r="M33" s="67">
        <f t="shared" si="0"/>
        <v>0</v>
      </c>
      <c r="N33" s="67">
        <f t="shared" si="1"/>
        <v>0</v>
      </c>
      <c r="O33" s="67">
        <f t="shared" si="2"/>
        <v>0</v>
      </c>
      <c r="P33" s="67">
        <f t="shared" si="3"/>
        <v>0</v>
      </c>
      <c r="R33" s="69" t="str">
        <f t="shared" si="4"/>
        <v/>
      </c>
      <c r="S33" s="69" t="str">
        <f t="shared" si="5"/>
        <v/>
      </c>
      <c r="T33" s="69" t="str">
        <f t="shared" si="6"/>
        <v/>
      </c>
      <c r="U33" s="69">
        <f t="shared" si="7"/>
        <v>0</v>
      </c>
    </row>
    <row r="34" spans="3:21" s="3" customFormat="1" ht="15.75" hidden="1" customHeight="1">
      <c r="C34" s="23" t="str">
        <f>'3. Re-Based Bill Det &amp; Rates'!D34</f>
        <v>Rate Class 13</v>
      </c>
      <c r="E34" s="67"/>
      <c r="F34" s="67"/>
      <c r="G34" s="67"/>
      <c r="I34" s="65"/>
      <c r="J34" s="66"/>
      <c r="K34" s="66"/>
      <c r="M34" s="67">
        <f t="shared" si="0"/>
        <v>0</v>
      </c>
      <c r="N34" s="67">
        <f t="shared" si="1"/>
        <v>0</v>
      </c>
      <c r="O34" s="67">
        <f t="shared" si="2"/>
        <v>0</v>
      </c>
      <c r="P34" s="67">
        <f t="shared" si="3"/>
        <v>0</v>
      </c>
      <c r="R34" s="69" t="str">
        <f t="shared" si="4"/>
        <v/>
      </c>
      <c r="S34" s="69" t="str">
        <f t="shared" si="5"/>
        <v/>
      </c>
      <c r="T34" s="69" t="str">
        <f t="shared" si="6"/>
        <v/>
      </c>
      <c r="U34" s="69">
        <f t="shared" si="7"/>
        <v>0</v>
      </c>
    </row>
    <row r="35" spans="3:21" s="3" customFormat="1" ht="15.75" hidden="1" customHeight="1">
      <c r="C35" s="23" t="str">
        <f>'3. Re-Based Bill Det &amp; Rates'!D35</f>
        <v>Rate Class 14</v>
      </c>
      <c r="E35" s="67"/>
      <c r="F35" s="67"/>
      <c r="G35" s="67"/>
      <c r="I35" s="65"/>
      <c r="J35" s="66"/>
      <c r="K35" s="66"/>
      <c r="M35" s="67">
        <f t="shared" si="0"/>
        <v>0</v>
      </c>
      <c r="N35" s="67">
        <f t="shared" si="1"/>
        <v>0</v>
      </c>
      <c r="O35" s="67">
        <f t="shared" si="2"/>
        <v>0</v>
      </c>
      <c r="P35" s="67">
        <f t="shared" si="3"/>
        <v>0</v>
      </c>
      <c r="R35" s="69" t="str">
        <f t="shared" si="4"/>
        <v/>
      </c>
      <c r="S35" s="69" t="str">
        <f t="shared" si="5"/>
        <v/>
      </c>
      <c r="T35" s="69" t="str">
        <f t="shared" si="6"/>
        <v/>
      </c>
      <c r="U35" s="69">
        <f t="shared" si="7"/>
        <v>0</v>
      </c>
    </row>
    <row r="36" spans="3:21" s="3" customFormat="1" ht="15.75" hidden="1" customHeight="1">
      <c r="C36" s="23" t="str">
        <f>'3. Re-Based Bill Det &amp; Rates'!D36</f>
        <v>Rate Class 15</v>
      </c>
      <c r="E36" s="67"/>
      <c r="F36" s="67"/>
      <c r="G36" s="67"/>
      <c r="I36" s="65"/>
      <c r="J36" s="66"/>
      <c r="K36" s="66"/>
      <c r="M36" s="67">
        <f t="shared" si="0"/>
        <v>0</v>
      </c>
      <c r="N36" s="67">
        <f t="shared" si="1"/>
        <v>0</v>
      </c>
      <c r="O36" s="67">
        <f t="shared" si="2"/>
        <v>0</v>
      </c>
      <c r="P36" s="67">
        <f t="shared" si="3"/>
        <v>0</v>
      </c>
      <c r="R36" s="69" t="str">
        <f t="shared" si="4"/>
        <v/>
      </c>
      <c r="S36" s="69" t="str">
        <f t="shared" si="5"/>
        <v/>
      </c>
      <c r="T36" s="69" t="str">
        <f t="shared" si="6"/>
        <v/>
      </c>
      <c r="U36" s="69">
        <f t="shared" si="7"/>
        <v>0</v>
      </c>
    </row>
    <row r="37" spans="3:21" s="3" customFormat="1" ht="15.75" hidden="1" customHeight="1">
      <c r="C37" s="23" t="str">
        <f>'3. Re-Based Bill Det &amp; Rates'!D37</f>
        <v>Rate Class 16</v>
      </c>
      <c r="E37" s="67"/>
      <c r="F37" s="67"/>
      <c r="G37" s="67"/>
      <c r="I37" s="65"/>
      <c r="J37" s="66"/>
      <c r="K37" s="66"/>
      <c r="M37" s="67">
        <f t="shared" si="0"/>
        <v>0</v>
      </c>
      <c r="N37" s="67">
        <f t="shared" si="1"/>
        <v>0</v>
      </c>
      <c r="O37" s="67">
        <f t="shared" si="2"/>
        <v>0</v>
      </c>
      <c r="P37" s="67">
        <f t="shared" si="3"/>
        <v>0</v>
      </c>
      <c r="R37" s="69" t="str">
        <f t="shared" si="4"/>
        <v/>
      </c>
      <c r="S37" s="69" t="str">
        <f t="shared" si="5"/>
        <v/>
      </c>
      <c r="T37" s="69" t="str">
        <f t="shared" si="6"/>
        <v/>
      </c>
      <c r="U37" s="69">
        <f t="shared" si="7"/>
        <v>0</v>
      </c>
    </row>
    <row r="38" spans="3:21" s="3" customFormat="1" ht="15.75" hidden="1" customHeight="1">
      <c r="C38" s="23" t="str">
        <f>'3. Re-Based Bill Det &amp; Rates'!D38</f>
        <v>Rate Class 17</v>
      </c>
      <c r="E38" s="67"/>
      <c r="F38" s="67"/>
      <c r="G38" s="67"/>
      <c r="I38" s="65"/>
      <c r="J38" s="66"/>
      <c r="K38" s="66"/>
      <c r="M38" s="67">
        <f t="shared" si="0"/>
        <v>0</v>
      </c>
      <c r="N38" s="67">
        <f t="shared" si="1"/>
        <v>0</v>
      </c>
      <c r="O38" s="67">
        <f t="shared" si="2"/>
        <v>0</v>
      </c>
      <c r="P38" s="67">
        <f t="shared" si="3"/>
        <v>0</v>
      </c>
      <c r="R38" s="69" t="str">
        <f t="shared" si="4"/>
        <v/>
      </c>
      <c r="S38" s="69" t="str">
        <f t="shared" si="5"/>
        <v/>
      </c>
      <c r="T38" s="69" t="str">
        <f t="shared" si="6"/>
        <v/>
      </c>
      <c r="U38" s="69">
        <f t="shared" si="7"/>
        <v>0</v>
      </c>
    </row>
    <row r="39" spans="3:21" s="3" customFormat="1" ht="15.75" hidden="1" customHeight="1">
      <c r="C39" s="23" t="str">
        <f>'3. Re-Based Bill Det &amp; Rates'!D39</f>
        <v>Rate Class 18</v>
      </c>
      <c r="E39" s="67"/>
      <c r="F39" s="67"/>
      <c r="G39" s="67"/>
      <c r="I39" s="65"/>
      <c r="J39" s="66"/>
      <c r="K39" s="66"/>
      <c r="M39" s="67">
        <f t="shared" si="0"/>
        <v>0</v>
      </c>
      <c r="N39" s="67">
        <f t="shared" si="1"/>
        <v>0</v>
      </c>
      <c r="O39" s="67">
        <f t="shared" si="2"/>
        <v>0</v>
      </c>
      <c r="P39" s="67">
        <f t="shared" si="3"/>
        <v>0</v>
      </c>
      <c r="R39" s="69" t="str">
        <f t="shared" si="4"/>
        <v/>
      </c>
      <c r="S39" s="69" t="str">
        <f t="shared" si="5"/>
        <v/>
      </c>
      <c r="T39" s="69" t="str">
        <f t="shared" si="6"/>
        <v/>
      </c>
      <c r="U39" s="69">
        <f t="shared" si="7"/>
        <v>0</v>
      </c>
    </row>
    <row r="40" spans="3:21" s="3" customFormat="1" ht="15.75" hidden="1" customHeight="1">
      <c r="C40" s="23" t="str">
        <f>'3. Re-Based Bill Det &amp; Rates'!D40</f>
        <v>Rate Class 19</v>
      </c>
      <c r="E40" s="67"/>
      <c r="F40" s="67"/>
      <c r="G40" s="67"/>
      <c r="I40" s="65"/>
      <c r="J40" s="66"/>
      <c r="K40" s="66"/>
      <c r="M40" s="67">
        <f t="shared" si="0"/>
        <v>0</v>
      </c>
      <c r="N40" s="67">
        <f t="shared" si="1"/>
        <v>0</v>
      </c>
      <c r="O40" s="67">
        <f t="shared" si="2"/>
        <v>0</v>
      </c>
      <c r="P40" s="67">
        <f t="shared" si="3"/>
        <v>0</v>
      </c>
      <c r="R40" s="69" t="str">
        <f t="shared" si="4"/>
        <v/>
      </c>
      <c r="S40" s="69" t="str">
        <f t="shared" si="5"/>
        <v/>
      </c>
      <c r="T40" s="69" t="str">
        <f t="shared" si="6"/>
        <v/>
      </c>
      <c r="U40" s="69">
        <f t="shared" si="7"/>
        <v>0</v>
      </c>
    </row>
    <row r="41" spans="3:21" s="3" customFormat="1" ht="15.75" hidden="1" customHeight="1">
      <c r="C41" s="23" t="str">
        <f>'3. Re-Based Bill Det &amp; Rates'!D41</f>
        <v>Rate Class 20</v>
      </c>
      <c r="E41" s="67"/>
      <c r="F41" s="67"/>
      <c r="G41" s="67"/>
      <c r="I41" s="65"/>
      <c r="J41" s="66"/>
      <c r="K41" s="66"/>
      <c r="M41" s="67">
        <f t="shared" si="0"/>
        <v>0</v>
      </c>
      <c r="N41" s="67">
        <f t="shared" si="1"/>
        <v>0</v>
      </c>
      <c r="O41" s="67">
        <f t="shared" si="2"/>
        <v>0</v>
      </c>
      <c r="P41" s="67">
        <f t="shared" si="3"/>
        <v>0</v>
      </c>
      <c r="R41" s="69" t="str">
        <f t="shared" si="4"/>
        <v/>
      </c>
      <c r="S41" s="69" t="str">
        <f t="shared" si="5"/>
        <v/>
      </c>
      <c r="T41" s="69" t="str">
        <f t="shared" si="6"/>
        <v/>
      </c>
      <c r="U41" s="69">
        <f t="shared" si="7"/>
        <v>0</v>
      </c>
    </row>
    <row r="42" spans="3:21" s="3" customFormat="1" ht="15.75" hidden="1" customHeight="1">
      <c r="C42" s="23" t="str">
        <f>'3. Re-Based Bill Det &amp; Rates'!D42</f>
        <v>Rate Class 21</v>
      </c>
      <c r="E42" s="67"/>
      <c r="F42" s="67"/>
      <c r="G42" s="67"/>
      <c r="I42" s="65"/>
      <c r="J42" s="66"/>
      <c r="K42" s="66"/>
      <c r="M42" s="67">
        <f t="shared" si="0"/>
        <v>0</v>
      </c>
      <c r="N42" s="67">
        <f t="shared" si="1"/>
        <v>0</v>
      </c>
      <c r="O42" s="67">
        <f t="shared" si="2"/>
        <v>0</v>
      </c>
      <c r="P42" s="67">
        <f t="shared" si="3"/>
        <v>0</v>
      </c>
      <c r="R42" s="69" t="str">
        <f t="shared" si="4"/>
        <v/>
      </c>
      <c r="S42" s="69" t="str">
        <f t="shared" si="5"/>
        <v/>
      </c>
      <c r="T42" s="69" t="str">
        <f t="shared" si="6"/>
        <v/>
      </c>
      <c r="U42" s="69">
        <f t="shared" si="7"/>
        <v>0</v>
      </c>
    </row>
    <row r="43" spans="3:21" s="3" customFormat="1" ht="15.75" hidden="1" customHeight="1">
      <c r="C43" s="23" t="str">
        <f>'3. Re-Based Bill Det &amp; Rates'!D43</f>
        <v>Rate Class 22</v>
      </c>
      <c r="E43" s="67"/>
      <c r="F43" s="67"/>
      <c r="G43" s="67"/>
      <c r="I43" s="65"/>
      <c r="J43" s="66"/>
      <c r="K43" s="66"/>
      <c r="M43" s="67">
        <f t="shared" si="0"/>
        <v>0</v>
      </c>
      <c r="N43" s="67">
        <f t="shared" si="1"/>
        <v>0</v>
      </c>
      <c r="O43" s="67">
        <f t="shared" si="2"/>
        <v>0</v>
      </c>
      <c r="P43" s="67">
        <f t="shared" si="3"/>
        <v>0</v>
      </c>
      <c r="R43" s="69" t="str">
        <f t="shared" si="4"/>
        <v/>
      </c>
      <c r="S43" s="69" t="str">
        <f t="shared" si="5"/>
        <v/>
      </c>
      <c r="T43" s="69" t="str">
        <f t="shared" si="6"/>
        <v/>
      </c>
      <c r="U43" s="69">
        <f t="shared" si="7"/>
        <v>0</v>
      </c>
    </row>
    <row r="44" spans="3:21" s="3" customFormat="1" ht="15.75" hidden="1" customHeight="1">
      <c r="C44" s="23" t="str">
        <f>'3. Re-Based Bill Det &amp; Rates'!D44</f>
        <v>Rate Class 23</v>
      </c>
      <c r="E44" s="67"/>
      <c r="F44" s="67"/>
      <c r="G44" s="67"/>
      <c r="I44" s="65"/>
      <c r="J44" s="66"/>
      <c r="K44" s="66"/>
      <c r="M44" s="67">
        <f t="shared" si="0"/>
        <v>0</v>
      </c>
      <c r="N44" s="67">
        <f t="shared" si="1"/>
        <v>0</v>
      </c>
      <c r="O44" s="67">
        <f t="shared" si="2"/>
        <v>0</v>
      </c>
      <c r="P44" s="67">
        <f t="shared" si="3"/>
        <v>0</v>
      </c>
      <c r="R44" s="69" t="str">
        <f t="shared" si="4"/>
        <v/>
      </c>
      <c r="S44" s="69" t="str">
        <f t="shared" si="5"/>
        <v/>
      </c>
      <c r="T44" s="69" t="str">
        <f t="shared" si="6"/>
        <v/>
      </c>
      <c r="U44" s="69">
        <f t="shared" si="7"/>
        <v>0</v>
      </c>
    </row>
    <row r="45" spans="3:21" s="3" customFormat="1" ht="15.75" hidden="1" customHeight="1">
      <c r="C45" s="23" t="str">
        <f>'3. Re-Based Bill Det &amp; Rates'!D45</f>
        <v>Rate Class 24</v>
      </c>
      <c r="E45" s="67"/>
      <c r="F45" s="67"/>
      <c r="G45" s="67"/>
      <c r="I45" s="65"/>
      <c r="J45" s="66"/>
      <c r="K45" s="66"/>
      <c r="M45" s="67">
        <f t="shared" si="0"/>
        <v>0</v>
      </c>
      <c r="N45" s="67">
        <f t="shared" si="1"/>
        <v>0</v>
      </c>
      <c r="O45" s="67">
        <f t="shared" si="2"/>
        <v>0</v>
      </c>
      <c r="P45" s="67">
        <f t="shared" si="3"/>
        <v>0</v>
      </c>
      <c r="R45" s="69" t="str">
        <f t="shared" si="4"/>
        <v/>
      </c>
      <c r="S45" s="69" t="str">
        <f t="shared" si="5"/>
        <v/>
      </c>
      <c r="T45" s="69" t="str">
        <f t="shared" si="6"/>
        <v/>
      </c>
      <c r="U45" s="69">
        <f t="shared" si="7"/>
        <v>0</v>
      </c>
    </row>
    <row r="46" spans="3:21" s="3" customFormat="1" ht="15.75" hidden="1" customHeight="1">
      <c r="C46" s="23" t="str">
        <f>'3. Re-Based Bill Det &amp; Rates'!D46</f>
        <v>Rate Class 25</v>
      </c>
      <c r="E46" s="67"/>
      <c r="F46" s="67"/>
      <c r="G46" s="67"/>
      <c r="I46" s="65"/>
      <c r="J46" s="66"/>
      <c r="K46" s="66"/>
      <c r="M46" s="67">
        <f t="shared" si="0"/>
        <v>0</v>
      </c>
      <c r="N46" s="67">
        <f t="shared" si="1"/>
        <v>0</v>
      </c>
      <c r="O46" s="67">
        <f t="shared" si="2"/>
        <v>0</v>
      </c>
      <c r="P46" s="67">
        <f t="shared" si="3"/>
        <v>0</v>
      </c>
      <c r="R46" s="69" t="str">
        <f t="shared" si="4"/>
        <v/>
      </c>
      <c r="S46" s="69" t="str">
        <f t="shared" si="5"/>
        <v/>
      </c>
      <c r="T46" s="69" t="str">
        <f t="shared" si="6"/>
        <v/>
      </c>
      <c r="U46" s="69">
        <f t="shared" si="7"/>
        <v>0</v>
      </c>
    </row>
    <row r="47" spans="3:21" s="3" customFormat="1" ht="15.75" customHeight="1" thickBot="1">
      <c r="M47" s="68">
        <f>SUM(M22:M46)</f>
        <v>2352869.4</v>
      </c>
      <c r="N47" s="68">
        <f>SUM(N22:N46)</f>
        <v>2899099.3944000001</v>
      </c>
      <c r="O47" s="68">
        <f>SUM(O22:O46)</f>
        <v>1146756.5739999998</v>
      </c>
      <c r="P47" s="68">
        <f>SUM(P22:P46)</f>
        <v>6398725.3684</v>
      </c>
      <c r="R47" s="70"/>
      <c r="S47" s="70"/>
      <c r="T47" s="70"/>
      <c r="U47" s="71">
        <f>SUM(U22:U46)</f>
        <v>1.0000000000000002</v>
      </c>
    </row>
    <row r="48" spans="3:21" s="3" customFormat="1" ht="15.75" customHeight="1">
      <c r="M48" s="22" t="s">
        <v>110</v>
      </c>
      <c r="N48" s="22" t="s">
        <v>108</v>
      </c>
      <c r="O48" s="22" t="s">
        <v>109</v>
      </c>
      <c r="P48" s="22" t="s">
        <v>111</v>
      </c>
      <c r="R48" s="5"/>
      <c r="S48" s="5"/>
      <c r="T48" s="5"/>
      <c r="U48" s="13"/>
    </row>
    <row r="49" spans="3:21" s="3" customFormat="1" ht="15.75" customHeight="1">
      <c r="R49" s="5"/>
      <c r="S49" s="5"/>
      <c r="T49" s="5"/>
      <c r="U49" s="13"/>
    </row>
    <row r="50" spans="3:21" s="3" customFormat="1" ht="15.75" customHeight="1">
      <c r="R50" s="5"/>
      <c r="S50" s="5"/>
      <c r="T50" s="5"/>
      <c r="U50" s="13"/>
    </row>
    <row r="51" spans="3:21" s="3" customFormat="1" ht="15.75" customHeight="1">
      <c r="R51" s="5"/>
      <c r="S51" s="5"/>
      <c r="T51" s="5"/>
      <c r="U51" s="13"/>
    </row>
    <row r="52" spans="3:21" s="3" customFormat="1" ht="15.75" customHeight="1">
      <c r="R52" s="5"/>
      <c r="S52" s="5"/>
      <c r="T52" s="5"/>
      <c r="U52" s="13"/>
    </row>
    <row r="53" spans="3:21" s="3" customFormat="1" ht="15.75" customHeight="1">
      <c r="C53" s="54"/>
      <c r="R53" s="5"/>
      <c r="S53" s="5"/>
      <c r="T53" s="5"/>
      <c r="U53" s="13"/>
    </row>
    <row r="54" spans="3:21" s="3" customFormat="1" ht="15.75" customHeight="1">
      <c r="R54" s="5"/>
      <c r="S54" s="5"/>
      <c r="T54" s="5"/>
      <c r="U54" s="13"/>
    </row>
    <row r="55" spans="3:21" s="3" customFormat="1" ht="15.75" customHeight="1">
      <c r="R55" s="5"/>
      <c r="S55" s="5"/>
      <c r="T55" s="5"/>
      <c r="U55" s="13"/>
    </row>
    <row r="56" spans="3:21" s="3" customFormat="1" ht="15.75" customHeight="1">
      <c r="R56" s="5"/>
      <c r="S56" s="5"/>
      <c r="T56" s="5"/>
      <c r="U56" s="13"/>
    </row>
    <row r="57" spans="3:21" s="3" customFormat="1" ht="15.75" customHeight="1">
      <c r="R57" s="5"/>
      <c r="S57" s="5"/>
      <c r="T57" s="5"/>
      <c r="U57" s="13"/>
    </row>
    <row r="58" spans="3:21" s="3" customFormat="1" ht="15.75" customHeight="1">
      <c r="R58" s="5"/>
      <c r="S58" s="5"/>
      <c r="T58" s="5"/>
      <c r="U58" s="13"/>
    </row>
    <row r="59" spans="3:21" s="3" customFormat="1" ht="15.75" customHeight="1">
      <c r="R59" s="5"/>
      <c r="S59" s="5"/>
      <c r="T59" s="5"/>
      <c r="U59" s="13"/>
    </row>
    <row r="60" spans="3:21" s="3" customFormat="1" ht="15.75" customHeight="1">
      <c r="R60" s="5"/>
      <c r="S60" s="5"/>
      <c r="T60" s="5"/>
      <c r="U60" s="13"/>
    </row>
    <row r="61" spans="3:21" s="3" customFormat="1" ht="15.75" customHeight="1">
      <c r="R61" s="5"/>
      <c r="S61" s="5"/>
      <c r="T61" s="5"/>
      <c r="U61" s="13"/>
    </row>
    <row r="62" spans="3:21" s="3" customFormat="1" ht="15.75" customHeight="1">
      <c r="R62" s="5"/>
      <c r="S62" s="5"/>
      <c r="T62" s="5"/>
      <c r="U62" s="13"/>
    </row>
    <row r="63" spans="3:21" s="3" customFormat="1" ht="15.75" customHeight="1">
      <c r="R63" s="5"/>
      <c r="S63" s="5"/>
      <c r="T63" s="5"/>
      <c r="U63" s="13"/>
    </row>
    <row r="64" spans="3:21" s="3" customFormat="1" ht="15.75" customHeight="1">
      <c r="R64" s="5"/>
      <c r="S64" s="5"/>
      <c r="T64" s="5"/>
      <c r="U64" s="13"/>
    </row>
    <row r="65" spans="18:21" s="3" customFormat="1" ht="15.75" customHeight="1">
      <c r="R65" s="5"/>
      <c r="S65" s="5"/>
      <c r="T65" s="5"/>
      <c r="U65" s="13"/>
    </row>
    <row r="66" spans="18:21" s="3" customFormat="1" ht="15.75" customHeight="1">
      <c r="R66" s="5"/>
      <c r="S66" s="5"/>
      <c r="T66" s="5"/>
      <c r="U66" s="13"/>
    </row>
    <row r="67" spans="18:21" s="3" customFormat="1" ht="15.75" customHeight="1">
      <c r="R67" s="5"/>
      <c r="S67" s="5"/>
      <c r="T67" s="5"/>
      <c r="U67" s="13"/>
    </row>
  </sheetData>
  <sheetProtection password="C2FC" sheet="1" objects="1" scenarios="1"/>
  <phoneticPr fontId="5" type="noConversion"/>
  <pageMargins left="0.31" right="0.31" top="0.59" bottom="0.68" header="0.5" footer="0.5"/>
  <pageSetup scale="58" orientation="landscape" r:id="rId1"/>
  <headerFooter alignWithMargins="0">
    <oddFooter>&amp;C&amp;A</oddFooter>
  </headerFooter>
  <drawing r:id="rId2"/>
</worksheet>
</file>

<file path=xl/worksheets/sheet5.xml><?xml version="1.0" encoding="utf-8"?>
<worksheet xmlns="http://schemas.openxmlformats.org/spreadsheetml/2006/main" xmlns:r="http://schemas.openxmlformats.org/officeDocument/2006/relationships">
  <sheetPr codeName="Sheet20" enableFormatConditionsCalculation="0">
    <tabColor indexed="42"/>
  </sheetPr>
  <dimension ref="A1:R72"/>
  <sheetViews>
    <sheetView showGridLines="0" topLeftCell="A24" zoomScale="90" zoomScaleNormal="90" workbookViewId="0">
      <selection activeCell="C30" sqref="C30"/>
    </sheetView>
  </sheetViews>
  <sheetFormatPr defaultColWidth="0" defaultRowHeight="15" zeroHeight="1"/>
  <cols>
    <col min="1" max="1" width="10.6640625" style="8" customWidth="1"/>
    <col min="2" max="2" width="10.88671875" style="8" customWidth="1"/>
    <col min="3" max="3" width="82.6640625" style="8" customWidth="1"/>
    <col min="4" max="4" width="2.77734375" style="8" customWidth="1"/>
    <col min="5" max="5" width="14.88671875" style="8" hidden="1" customWidth="1"/>
    <col min="6" max="6" width="2.77734375" style="8" hidden="1" customWidth="1"/>
    <col min="7" max="7" width="14.88671875" style="8" hidden="1" customWidth="1"/>
    <col min="8" max="8" width="2.77734375" style="8" hidden="1" customWidth="1"/>
    <col min="9" max="9" width="14.88671875" style="8" hidden="1" customWidth="1"/>
    <col min="10" max="10" width="2.77734375" style="8" hidden="1" customWidth="1"/>
    <col min="11" max="11" width="14.88671875" style="8" hidden="1" customWidth="1"/>
    <col min="12" max="12" width="2.77734375" style="8" hidden="1" customWidth="1"/>
    <col min="13" max="13" width="14.88671875" style="8" hidden="1" customWidth="1"/>
    <col min="14" max="14" width="2.77734375" style="8" hidden="1" customWidth="1"/>
    <col min="15" max="15" width="15.77734375" style="8" customWidth="1"/>
    <col min="16" max="16" width="2.77734375" style="8" customWidth="1"/>
    <col min="17" max="17" width="15.77734375" style="8" customWidth="1"/>
    <col min="18" max="18" width="2.77734375" style="8" hidden="1" customWidth="1"/>
    <col min="19" max="16384" width="0" style="8" hidden="1"/>
  </cols>
  <sheetData>
    <row r="1" spans="1:17">
      <c r="A1" s="2"/>
      <c r="B1" s="2"/>
      <c r="C1" s="2"/>
      <c r="D1" s="2"/>
      <c r="E1" s="2"/>
      <c r="F1" s="2"/>
      <c r="G1" s="2"/>
      <c r="H1" s="2"/>
      <c r="I1" s="2"/>
      <c r="J1" s="2"/>
      <c r="K1" s="2"/>
      <c r="L1" s="2"/>
      <c r="M1" s="2"/>
      <c r="N1" s="2"/>
      <c r="O1" s="2"/>
      <c r="P1" s="2"/>
      <c r="Q1" s="2"/>
    </row>
    <row r="2" spans="1:17" s="2" customFormat="1" ht="18">
      <c r="C2" s="20"/>
    </row>
    <row r="3" spans="1:17" s="2" customFormat="1" ht="18">
      <c r="C3" s="20"/>
    </row>
    <row r="4" spans="1:17" s="2" customFormat="1" ht="18">
      <c r="C4" s="49"/>
    </row>
    <row r="5" spans="1:17" s="2" customFormat="1" ht="18">
      <c r="C5" s="49"/>
    </row>
    <row r="6" spans="1:17" s="2" customFormat="1"/>
    <row r="7" spans="1:17" s="2" customFormat="1"/>
    <row r="8" spans="1:17" s="2" customFormat="1"/>
    <row r="9" spans="1:17" s="2" customFormat="1"/>
    <row r="10" spans="1:17" s="2" customFormat="1" ht="97.5" customHeight="1">
      <c r="A10" s="172" t="s">
        <v>336</v>
      </c>
      <c r="B10" s="172"/>
      <c r="C10" s="172"/>
      <c r="D10" s="172"/>
    </row>
    <row r="11" spans="1:17" s="2" customFormat="1" ht="2.25" customHeight="1"/>
    <row r="12" spans="1:17" s="2" customFormat="1" ht="2.25" customHeight="1">
      <c r="C12" s="39"/>
    </row>
    <row r="13" spans="1:17" s="2" customFormat="1" ht="2.25" customHeight="1">
      <c r="C13" s="39"/>
    </row>
    <row r="14" spans="1:17" s="2" customFormat="1" ht="2.25" customHeight="1"/>
    <row r="15" spans="1:17" s="2" customFormat="1" ht="2.25" customHeight="1"/>
    <row r="16" spans="1:17" s="2" customFormat="1" ht="2.25" customHeight="1"/>
    <row r="17" spans="3:17" s="2" customFormat="1" ht="2.25" customHeight="1"/>
    <row r="18" spans="3:17" s="2" customFormat="1" ht="30.75" customHeight="1">
      <c r="C18" s="25" t="s">
        <v>158</v>
      </c>
    </row>
    <row r="19" spans="3:17" s="2" customFormat="1"/>
    <row r="20" spans="3:17" s="2" customFormat="1" ht="15.75">
      <c r="C20" s="117" t="str">
        <f>"For the " &amp; '1. Info'!D27 &amp; " year, enter any Tax Credits from the Cost of Service Tax Calculation (Positive #)"</f>
        <v>For the 41680 year, enter any Tax Credits from the Cost of Service Tax Calculation (Positive #)</v>
      </c>
      <c r="E20" s="141"/>
      <c r="G20" s="141"/>
      <c r="H20" s="177"/>
      <c r="I20" s="141"/>
      <c r="J20" s="177"/>
      <c r="K20" s="141"/>
      <c r="M20" s="178"/>
      <c r="N20" s="13"/>
      <c r="O20" s="179"/>
    </row>
    <row r="21" spans="3:17" s="2" customFormat="1">
      <c r="E21" s="13"/>
      <c r="G21" s="118"/>
      <c r="I21" s="13" t="s">
        <v>159</v>
      </c>
      <c r="K21" s="13"/>
      <c r="M21" s="13"/>
      <c r="N21" s="13"/>
    </row>
    <row r="22" spans="3:17" s="2" customFormat="1">
      <c r="E22" s="13"/>
      <c r="F22" s="13"/>
      <c r="G22" s="13"/>
      <c r="I22" s="13"/>
    </row>
    <row r="23" spans="3:17" s="2" customFormat="1" ht="18">
      <c r="C23" s="35" t="s">
        <v>207</v>
      </c>
      <c r="E23" s="26">
        <v>2008</v>
      </c>
      <c r="G23" s="26">
        <v>2009</v>
      </c>
      <c r="I23" s="26">
        <v>2010</v>
      </c>
      <c r="K23" s="26">
        <v>2011</v>
      </c>
      <c r="M23" s="26">
        <v>2012</v>
      </c>
      <c r="O23" s="26">
        <v>2013</v>
      </c>
      <c r="Q23" s="26">
        <v>2014</v>
      </c>
    </row>
    <row r="24" spans="3:17" s="2" customFormat="1">
      <c r="E24" s="13"/>
      <c r="G24" s="13"/>
      <c r="I24" s="13"/>
      <c r="K24" s="13"/>
      <c r="M24" s="13"/>
    </row>
    <row r="25" spans="3:17" s="2" customFormat="1">
      <c r="C25" s="2" t="s">
        <v>165</v>
      </c>
      <c r="E25" s="141"/>
      <c r="G25" s="144"/>
      <c r="I25" s="144"/>
      <c r="K25" s="144"/>
      <c r="M25" s="144"/>
      <c r="O25" s="144"/>
      <c r="Q25" s="24">
        <f>M25</f>
        <v>0</v>
      </c>
    </row>
    <row r="26" spans="3:17" s="2" customFormat="1"/>
    <row r="27" spans="3:17" s="2" customFormat="1">
      <c r="C27" s="16" t="s">
        <v>166</v>
      </c>
      <c r="E27" s="141"/>
      <c r="G27" s="144"/>
      <c r="I27" s="144"/>
      <c r="K27" s="144"/>
      <c r="M27" s="144"/>
      <c r="O27" s="144"/>
      <c r="Q27" s="24">
        <f>M27</f>
        <v>0</v>
      </c>
    </row>
    <row r="28" spans="3:17" s="2" customFormat="1"/>
    <row r="29" spans="3:17" s="2" customFormat="1">
      <c r="C29" s="2" t="s">
        <v>167</v>
      </c>
      <c r="E29" s="140"/>
      <c r="G29" s="140"/>
      <c r="I29" s="140"/>
      <c r="K29" s="140"/>
      <c r="M29" s="140"/>
      <c r="O29" s="140">
        <f>O25-O27</f>
        <v>0</v>
      </c>
      <c r="Q29" s="17">
        <f>Q25-Q27</f>
        <v>0</v>
      </c>
    </row>
    <row r="30" spans="3:17" s="2" customFormat="1"/>
    <row r="31" spans="3:17" s="2" customFormat="1">
      <c r="C31" s="2" t="s">
        <v>168</v>
      </c>
      <c r="E31" s="142"/>
      <c r="G31" s="142"/>
      <c r="I31" s="142"/>
      <c r="K31" s="142"/>
      <c r="M31" s="142"/>
      <c r="O31" s="142">
        <v>0</v>
      </c>
      <c r="Q31" s="27">
        <v>0</v>
      </c>
    </row>
    <row r="32" spans="3:17" s="2" customFormat="1"/>
    <row r="33" spans="3:17" s="2" customFormat="1" ht="15.75">
      <c r="C33" s="2" t="s">
        <v>169</v>
      </c>
      <c r="E33" s="143"/>
      <c r="F33" s="14"/>
      <c r="G33" s="143"/>
      <c r="H33" s="14"/>
      <c r="I33" s="143"/>
      <c r="J33" s="14"/>
      <c r="K33" s="143"/>
      <c r="L33" s="14"/>
      <c r="M33" s="143"/>
      <c r="O33" s="143">
        <f>(IF(O29&gt;0,O29*O31,0))*181/365</f>
        <v>0</v>
      </c>
      <c r="Q33" s="34">
        <f>IF(Q29&gt;0, Q29*Q31, 0)</f>
        <v>0</v>
      </c>
    </row>
    <row r="34" spans="3:17" s="2" customFormat="1"/>
    <row r="35" spans="3:17" s="2" customFormat="1" ht="18">
      <c r="C35" s="35" t="s">
        <v>208</v>
      </c>
      <c r="E35" s="26">
        <v>2008</v>
      </c>
      <c r="G35" s="26">
        <v>2009</v>
      </c>
      <c r="I35" s="26">
        <v>2010</v>
      </c>
      <c r="K35" s="26">
        <v>2011</v>
      </c>
      <c r="M35" s="26">
        <v>2012</v>
      </c>
      <c r="O35" s="26">
        <v>2013</v>
      </c>
      <c r="Q35" s="26">
        <v>2014</v>
      </c>
    </row>
    <row r="36" spans="3:17" s="2" customFormat="1">
      <c r="C36" s="16" t="s">
        <v>106</v>
      </c>
      <c r="E36" s="144"/>
      <c r="G36" s="144"/>
      <c r="I36" s="144"/>
      <c r="K36" s="144"/>
      <c r="M36" s="144"/>
      <c r="O36" s="144">
        <v>370482</v>
      </c>
      <c r="Q36" s="24">
        <f>O36</f>
        <v>370482</v>
      </c>
    </row>
    <row r="37" spans="3:17" s="2" customFormat="1">
      <c r="C37" s="16"/>
    </row>
    <row r="38" spans="3:17" s="2" customFormat="1">
      <c r="C38" s="16" t="s">
        <v>171</v>
      </c>
      <c r="E38" s="145"/>
      <c r="F38" s="77"/>
      <c r="G38" s="145"/>
      <c r="H38" s="77"/>
      <c r="I38" s="145"/>
      <c r="J38" s="77"/>
      <c r="K38" s="145"/>
      <c r="L38" s="77"/>
      <c r="M38" s="145"/>
      <c r="N38" s="77"/>
      <c r="O38" s="145">
        <v>0.155</v>
      </c>
      <c r="P38" s="77"/>
      <c r="Q38" s="76">
        <f>fedinctax2014(Q36) + OntIncTax2014(Q36)</f>
        <v>0.155</v>
      </c>
    </row>
    <row r="39" spans="3:17" s="2" customFormat="1">
      <c r="C39" s="16"/>
    </row>
    <row r="40" spans="3:17" s="2" customFormat="1">
      <c r="C40" s="16" t="s">
        <v>160</v>
      </c>
      <c r="E40" s="146"/>
      <c r="G40" s="146"/>
      <c r="I40" s="146"/>
      <c r="K40" s="146"/>
      <c r="M40" s="146"/>
      <c r="O40" s="146">
        <v>57425</v>
      </c>
      <c r="Q40" s="17">
        <f>Q36*Q38-O20</f>
        <v>57424.71</v>
      </c>
    </row>
    <row r="41" spans="3:17" s="2" customFormat="1"/>
    <row r="42" spans="3:17" s="2" customFormat="1" ht="15.75">
      <c r="C42" s="14" t="s">
        <v>163</v>
      </c>
      <c r="E42" s="147"/>
      <c r="F42" s="14"/>
      <c r="G42" s="147"/>
      <c r="H42" s="14"/>
      <c r="I42" s="147"/>
      <c r="J42" s="14"/>
      <c r="K42" s="147"/>
      <c r="L42" s="14"/>
      <c r="M42" s="147"/>
      <c r="O42" s="147">
        <v>67958</v>
      </c>
      <c r="Q42" s="34">
        <f>Q40/(1-Q38)</f>
        <v>67958.236686390534</v>
      </c>
    </row>
    <row r="43" spans="3:17" s="2" customFormat="1"/>
    <row r="44" spans="3:17" s="2" customFormat="1"/>
    <row r="45" spans="3:17" s="2" customFormat="1">
      <c r="C45" s="2" t="s">
        <v>164</v>
      </c>
      <c r="E45" s="24"/>
      <c r="G45" s="24"/>
      <c r="I45" s="24"/>
      <c r="K45" s="24"/>
      <c r="M45" s="24"/>
      <c r="O45" s="24">
        <f>O33</f>
        <v>0</v>
      </c>
      <c r="Q45" s="24">
        <f>Q33</f>
        <v>0</v>
      </c>
    </row>
    <row r="46" spans="3:17" s="2" customFormat="1">
      <c r="E46" s="21"/>
      <c r="G46" s="21"/>
      <c r="I46" s="21"/>
      <c r="K46" s="21"/>
      <c r="M46" s="21"/>
      <c r="O46" s="21"/>
      <c r="Q46" s="21"/>
    </row>
    <row r="47" spans="3:17" s="2" customFormat="1">
      <c r="C47" s="2" t="s">
        <v>170</v>
      </c>
      <c r="E47" s="24"/>
      <c r="G47" s="24"/>
      <c r="I47" s="24"/>
      <c r="K47" s="24"/>
      <c r="M47" s="24"/>
      <c r="O47" s="24">
        <f>O42</f>
        <v>67958</v>
      </c>
      <c r="Q47" s="24">
        <f>Q42</f>
        <v>67958.236686390534</v>
      </c>
    </row>
    <row r="48" spans="3:17" s="2" customFormat="1">
      <c r="E48" s="21"/>
      <c r="G48" s="21"/>
      <c r="I48" s="21"/>
      <c r="K48" s="21"/>
      <c r="M48" s="21"/>
      <c r="O48" s="21"/>
      <c r="Q48" s="21"/>
    </row>
    <row r="49" spans="3:17" s="2" customFormat="1" ht="15.75">
      <c r="C49" s="2" t="s">
        <v>172</v>
      </c>
      <c r="E49" s="18"/>
      <c r="F49" s="14"/>
      <c r="G49" s="18"/>
      <c r="H49" s="14"/>
      <c r="I49" s="18"/>
      <c r="J49" s="14"/>
      <c r="K49" s="18"/>
      <c r="L49" s="14"/>
      <c r="M49" s="18"/>
      <c r="O49" s="18">
        <f>O45+O47</f>
        <v>67958</v>
      </c>
      <c r="Q49" s="18">
        <f>Q45+Q47</f>
        <v>67958.236686390534</v>
      </c>
    </row>
    <row r="50" spans="3:17" s="2" customFormat="1"/>
    <row r="51" spans="3:17" s="2" customFormat="1" ht="15.75">
      <c r="C51" s="2" t="s">
        <v>173</v>
      </c>
      <c r="G51" s="137"/>
      <c r="H51" s="14"/>
      <c r="I51" s="148"/>
      <c r="J51" s="14"/>
      <c r="K51" s="148"/>
      <c r="L51" s="14"/>
      <c r="M51" s="148"/>
      <c r="O51" s="148"/>
      <c r="Q51" s="19">
        <f>Q49-O49</f>
        <v>0.23668639053357765</v>
      </c>
    </row>
    <row r="52" spans="3:17" s="2" customFormat="1"/>
    <row r="53" spans="3:17" s="2" customFormat="1" ht="15.75">
      <c r="C53" s="2" t="s">
        <v>174</v>
      </c>
      <c r="G53" s="137"/>
      <c r="H53" s="14"/>
      <c r="I53" s="148"/>
      <c r="J53" s="14"/>
      <c r="K53" s="148"/>
      <c r="L53" s="14"/>
      <c r="M53" s="148"/>
      <c r="O53" s="148"/>
      <c r="Q53" s="19">
        <f>Q51/2</f>
        <v>0.11834319526678883</v>
      </c>
    </row>
    <row r="54" spans="3:17" s="2" customFormat="1"/>
    <row r="55" spans="3:17" s="2" customFormat="1">
      <c r="G55" s="39"/>
      <c r="I55" s="39"/>
    </row>
    <row r="56" spans="3:17" s="2" customFormat="1"/>
    <row r="57" spans="3:17" s="2" customFormat="1"/>
    <row r="58" spans="3:17" s="2" customFormat="1"/>
    <row r="59" spans="3:17" s="2" customFormat="1"/>
    <row r="60" spans="3:17" s="2" customFormat="1"/>
    <row r="61" spans="3:17" s="2" customFormat="1"/>
    <row r="62" spans="3:17" s="2" customFormat="1"/>
    <row r="63" spans="3:17" s="2" customFormat="1"/>
    <row r="64" spans="3:17" s="2" customFormat="1"/>
    <row r="65" s="2" customFormat="1"/>
    <row r="66" s="2" customFormat="1"/>
    <row r="67" s="2" customFormat="1"/>
    <row r="68" s="2" customFormat="1"/>
    <row r="69" s="2" customFormat="1"/>
    <row r="70" s="2" customFormat="1"/>
    <row r="71" s="2" customFormat="1"/>
    <row r="72" s="2" customFormat="1"/>
  </sheetData>
  <sheetProtection password="C2FC" sheet="1" objects="1" scenarios="1"/>
  <mergeCells count="1">
    <mergeCell ref="A10:D10"/>
  </mergeCells>
  <phoneticPr fontId="2" type="noConversion"/>
  <conditionalFormatting sqref="E27 G27">
    <cfRule type="cellIs" dxfId="4" priority="3" stopIfTrue="1" operator="lessThan">
      <formula>-0.01</formula>
    </cfRule>
    <cfRule type="cellIs" dxfId="3" priority="4" stopIfTrue="1" operator="greaterThan">
      <formula>15000000.01</formula>
    </cfRule>
  </conditionalFormatting>
  <pageMargins left="0.39370078740157483" right="0.39370078740157483" top="0.55118110236220474" bottom="0.55118110236220474" header="0.51181102362204722" footer="0.31496062992125984"/>
  <pageSetup scale="39" orientation="portrait" r:id="rId1"/>
  <headerFooter alignWithMargins="0">
    <oddFooter>&amp;C&amp;A</oddFooter>
  </headerFooter>
  <rowBreaks count="1" manualBreakCount="1">
    <brk id="54" max="12" man="1"/>
  </rowBreaks>
  <drawing r:id="rId2"/>
  <legacyDrawing r:id="rId3"/>
</worksheet>
</file>

<file path=xl/worksheets/sheet6.xml><?xml version="1.0" encoding="utf-8"?>
<worksheet xmlns="http://schemas.openxmlformats.org/spreadsheetml/2006/main" xmlns:r="http://schemas.openxmlformats.org/officeDocument/2006/relationships">
  <sheetPr codeName="Sheet22" enableFormatConditionsCalculation="0">
    <tabColor indexed="52"/>
    <pageSetUpPr fitToPage="1"/>
  </sheetPr>
  <dimension ref="A1:U68"/>
  <sheetViews>
    <sheetView showGridLines="0" workbookViewId="0">
      <selection activeCell="Q25" sqref="Q25"/>
    </sheetView>
  </sheetViews>
  <sheetFormatPr defaultColWidth="0" defaultRowHeight="15" zeroHeight="1"/>
  <cols>
    <col min="1" max="1" width="15.77734375" style="8" customWidth="1"/>
    <col min="2" max="2" width="15.33203125" style="8" hidden="1" customWidth="1"/>
    <col min="3" max="3" width="30.77734375" style="8" customWidth="1"/>
    <col min="4" max="4" width="11.21875" style="8" hidden="1" customWidth="1"/>
    <col min="5" max="5" width="9.33203125" style="8" hidden="1" customWidth="1"/>
    <col min="6" max="6" width="2.77734375" style="8" customWidth="1"/>
    <col min="7" max="7" width="14.77734375" style="8" bestFit="1" customWidth="1"/>
    <col min="8" max="8" width="2.77734375" style="8" customWidth="1"/>
    <col min="9" max="9" width="15" style="8" bestFit="1" customWidth="1"/>
    <col min="10" max="10" width="2.77734375" style="8" customWidth="1"/>
    <col min="11" max="11" width="14.88671875" style="8" bestFit="1" customWidth="1"/>
    <col min="12" max="12" width="2.77734375" style="8" customWidth="1"/>
    <col min="13" max="13" width="10" style="8" bestFit="1" customWidth="1"/>
    <col min="14" max="14" width="2.77734375" style="8" customWidth="1"/>
    <col min="15" max="15" width="8.88671875" style="8" bestFit="1" customWidth="1"/>
    <col min="16" max="16" width="2.77734375" style="8" customWidth="1"/>
    <col min="17" max="17" width="14.5546875" style="8" bestFit="1" customWidth="1"/>
    <col min="18" max="18" width="2.77734375" style="8" customWidth="1"/>
    <col min="19" max="19" width="14.5546875" style="8" bestFit="1" customWidth="1"/>
    <col min="20" max="21" width="15.33203125" style="8" customWidth="1"/>
    <col min="22" max="16384" width="0" style="8" hidden="1"/>
  </cols>
  <sheetData>
    <row r="1" spans="1:21">
      <c r="A1" s="2"/>
      <c r="B1" s="2"/>
      <c r="C1" s="2"/>
      <c r="D1" s="2"/>
      <c r="E1" s="2"/>
      <c r="F1" s="2"/>
      <c r="G1" s="2"/>
      <c r="H1" s="2"/>
      <c r="I1" s="2"/>
      <c r="J1" s="2"/>
      <c r="K1" s="2"/>
      <c r="L1" s="2"/>
      <c r="M1" s="2"/>
      <c r="N1" s="2"/>
      <c r="O1" s="2"/>
      <c r="P1" s="2"/>
      <c r="Q1" s="2"/>
      <c r="R1" s="2"/>
      <c r="S1" s="2"/>
      <c r="T1" s="2"/>
      <c r="U1" s="2"/>
    </row>
    <row r="2" spans="1:21" s="2" customFormat="1" ht="18">
      <c r="C2" s="20"/>
    </row>
    <row r="3" spans="1:21" s="2" customFormat="1" ht="18">
      <c r="C3" s="20"/>
    </row>
    <row r="4" spans="1:21" s="2" customFormat="1" ht="18">
      <c r="C4" s="49"/>
    </row>
    <row r="5" spans="1:21" s="2" customFormat="1" ht="18">
      <c r="C5" s="49"/>
    </row>
    <row r="6" spans="1:21" s="2" customFormat="1"/>
    <row r="7" spans="1:21" s="2" customFormat="1"/>
    <row r="8" spans="1:21" s="2" customFormat="1"/>
    <row r="9" spans="1:21" s="2" customFormat="1"/>
    <row r="10" spans="1:21" s="2" customFormat="1"/>
    <row r="11" spans="1:21" s="2" customFormat="1" ht="0.75" customHeight="1"/>
    <row r="12" spans="1:21" s="2" customFormat="1" ht="0.75" customHeight="1"/>
    <row r="13" spans="1:21" s="2" customFormat="1" ht="0.75" customHeight="1"/>
    <row r="14" spans="1:21" s="2" customFormat="1" ht="36.75" customHeight="1">
      <c r="A14" s="174" t="s">
        <v>340</v>
      </c>
      <c r="B14" s="175"/>
      <c r="C14" s="175"/>
      <c r="D14" s="175"/>
      <c r="E14" s="175"/>
      <c r="F14" s="175"/>
      <c r="G14" s="175"/>
      <c r="H14" s="175"/>
      <c r="I14" s="175"/>
      <c r="J14" s="175"/>
      <c r="K14" s="175"/>
      <c r="L14" s="175"/>
      <c r="M14" s="175"/>
    </row>
    <row r="15" spans="1:21" s="2" customFormat="1"/>
    <row r="16" spans="1:21" s="2" customFormat="1"/>
    <row r="17" spans="2:19" s="2" customFormat="1"/>
    <row r="18" spans="2:19" s="2" customFormat="1"/>
    <row r="19" spans="2:19" s="2" customFormat="1"/>
    <row r="20" spans="2:19" s="2" customFormat="1" ht="47.25">
      <c r="B20" s="5" t="s">
        <v>6</v>
      </c>
      <c r="C20" s="22" t="s">
        <v>8</v>
      </c>
      <c r="D20" s="22" t="s">
        <v>9</v>
      </c>
      <c r="E20" s="22" t="s">
        <v>10</v>
      </c>
      <c r="F20" s="22"/>
      <c r="G20" s="22" t="s">
        <v>178</v>
      </c>
      <c r="I20" s="22" t="s">
        <v>179</v>
      </c>
      <c r="K20" s="22" t="s">
        <v>183</v>
      </c>
      <c r="M20" s="22" t="s">
        <v>99</v>
      </c>
      <c r="O20" s="22" t="s">
        <v>100</v>
      </c>
      <c r="Q20" s="22" t="s">
        <v>175</v>
      </c>
      <c r="S20" s="22" t="s">
        <v>176</v>
      </c>
    </row>
    <row r="21" spans="2:19" s="2" customFormat="1" ht="15.75">
      <c r="B21" s="5"/>
      <c r="C21" s="22"/>
      <c r="D21" s="22"/>
      <c r="E21" s="22"/>
      <c r="F21" s="22"/>
      <c r="G21" s="22" t="s">
        <v>0</v>
      </c>
      <c r="I21" s="22" t="s">
        <v>145</v>
      </c>
      <c r="K21" s="22" t="s">
        <v>182</v>
      </c>
      <c r="M21" s="22" t="s">
        <v>2</v>
      </c>
      <c r="O21" s="22" t="s">
        <v>5</v>
      </c>
      <c r="Q21" s="12" t="s">
        <v>180</v>
      </c>
      <c r="S21" s="12" t="s">
        <v>181</v>
      </c>
    </row>
    <row r="22" spans="2:19" s="2" customFormat="1">
      <c r="B22" s="6">
        <v>1</v>
      </c>
      <c r="C22" s="42" t="str">
        <f>'3. Re-Based Bill Det &amp; Rates'!D22</f>
        <v>Residential</v>
      </c>
      <c r="D22" s="42" t="str">
        <f>'3. Re-Based Bill Det &amp; Rates'!E22</f>
        <v>Customer</v>
      </c>
      <c r="E22" s="42" t="str">
        <f>'3. Re-Based Bill Det &amp; Rates'!F22</f>
        <v>kWh</v>
      </c>
      <c r="F22" s="43"/>
      <c r="G22" s="44">
        <f>'4.  Re-Based Rev From Rates'!P22</f>
        <v>3964026.6477000001</v>
      </c>
      <c r="H22" s="43"/>
      <c r="I22" s="45">
        <f t="shared" ref="I22:I46" si="0">IF(ISERROR(G22/$G$47),0,G22/$G$47)</f>
        <v>0.61950254456555998</v>
      </c>
      <c r="J22" s="43"/>
      <c r="K22" s="44">
        <f t="shared" ref="K22:K46" si="1">IF(ISERROR(I22*$K$47),0,I22*$K$47)</f>
        <v>7.3313910599794613E-2</v>
      </c>
      <c r="M22" s="9">
        <f>'3. Re-Based Bill Det &amp; Rates'!J22</f>
        <v>117956589</v>
      </c>
      <c r="O22" s="9">
        <f>'3. Re-Based Bill Det &amp; Rates'!K22</f>
        <v>0</v>
      </c>
      <c r="Q22" s="7">
        <f>IF($E22="kWh",IF(ISERROR($K22/$M22),"",ROUND($K22/$M22,4)),"")</f>
        <v>0</v>
      </c>
      <c r="S22" s="7" t="str">
        <f>IF($E22="kW",IF(ISERROR($K22/$O22),"",ROUND($K22/$O22,4)),"")</f>
        <v/>
      </c>
    </row>
    <row r="23" spans="2:19" s="2" customFormat="1">
      <c r="B23" s="6">
        <v>2</v>
      </c>
      <c r="C23" s="42" t="str">
        <f>'3. Re-Based Bill Det &amp; Rates'!D23</f>
        <v>General Service Less Than 50 kW</v>
      </c>
      <c r="D23" s="42" t="str">
        <f>'3. Re-Based Bill Det &amp; Rates'!E23</f>
        <v>Customer</v>
      </c>
      <c r="E23" s="42" t="str">
        <f>'3. Re-Based Bill Det &amp; Rates'!F23</f>
        <v>kWh</v>
      </c>
      <c r="F23" s="43"/>
      <c r="G23" s="44">
        <f>'4.  Re-Based Rev From Rates'!P23</f>
        <v>1024700.5915</v>
      </c>
      <c r="H23" s="43"/>
      <c r="I23" s="45">
        <f t="shared" si="0"/>
        <v>0.16014136136557244</v>
      </c>
      <c r="J23" s="43"/>
      <c r="K23" s="44">
        <f t="shared" si="1"/>
        <v>1.8951640398375331E-2</v>
      </c>
      <c r="M23" s="9">
        <f>'3. Re-Based Bill Det &amp; Rates'!J23</f>
        <v>47173865</v>
      </c>
      <c r="O23" s="9">
        <f>'3. Re-Based Bill Det &amp; Rates'!K23</f>
        <v>0</v>
      </c>
      <c r="Q23" s="7">
        <f t="shared" ref="Q23:Q46" si="2">IF($E23="kWh",IF(ISERROR($K23/$M23),"",ROUND($K23/$M23,4)),"")</f>
        <v>0</v>
      </c>
      <c r="S23" s="7" t="str">
        <f t="shared" ref="S23:S46" si="3">IF($E23="kW",IF(ISERROR($K23/$O23),"",ROUND($K23/$O23,4)),"")</f>
        <v/>
      </c>
    </row>
    <row r="24" spans="2:19" s="2" customFormat="1">
      <c r="B24" s="6">
        <v>3</v>
      </c>
      <c r="C24" s="42" t="str">
        <f>'3. Re-Based Bill Det &amp; Rates'!D24</f>
        <v>General Service 50 to 4,999 kW</v>
      </c>
      <c r="D24" s="42" t="str">
        <f>'3. Re-Based Bill Det &amp; Rates'!E24</f>
        <v>Customer</v>
      </c>
      <c r="E24" s="42" t="str">
        <f>'3. Re-Based Bill Det &amp; Rates'!F24</f>
        <v>kW</v>
      </c>
      <c r="F24" s="43"/>
      <c r="G24" s="44">
        <f>'4.  Re-Based Rev From Rates'!P24</f>
        <v>1188785.125</v>
      </c>
      <c r="H24" s="43"/>
      <c r="I24" s="45">
        <f t="shared" si="0"/>
        <v>0.18578467687811634</v>
      </c>
      <c r="J24" s="43"/>
      <c r="K24" s="44">
        <f t="shared" si="1"/>
        <v>2.1986352293364188E-2</v>
      </c>
      <c r="M24" s="9">
        <f>'3. Re-Based Bill Det &amp; Rates'!J24</f>
        <v>0</v>
      </c>
      <c r="O24" s="9">
        <f>'3. Re-Based Bill Det &amp; Rates'!K24</f>
        <v>342409</v>
      </c>
      <c r="Q24" s="7" t="str">
        <f t="shared" si="2"/>
        <v/>
      </c>
      <c r="S24" s="7">
        <f t="shared" si="3"/>
        <v>0</v>
      </c>
    </row>
    <row r="25" spans="2:19" s="2" customFormat="1">
      <c r="B25" s="6">
        <v>4</v>
      </c>
      <c r="C25" s="42" t="str">
        <f>'3. Re-Based Bill Det &amp; Rates'!D25</f>
        <v>Unmetered Scattered Load</v>
      </c>
      <c r="D25" s="42" t="str">
        <f>'3. Re-Based Bill Det &amp; Rates'!E25</f>
        <v>Connection</v>
      </c>
      <c r="E25" s="42" t="str">
        <f>'3. Re-Based Bill Det &amp; Rates'!F25</f>
        <v>kWh</v>
      </c>
      <c r="F25" s="43"/>
      <c r="G25" s="44">
        <f>'4.  Re-Based Rev From Rates'!P25</f>
        <v>4725.1952000000001</v>
      </c>
      <c r="H25" s="43"/>
      <c r="I25" s="45">
        <f t="shared" si="0"/>
        <v>7.3845882233597633E-4</v>
      </c>
      <c r="J25" s="43"/>
      <c r="K25" s="44">
        <f t="shared" si="1"/>
        <v>8.7391576608189368E-5</v>
      </c>
      <c r="M25" s="9">
        <f>'3. Re-Based Bill Det &amp; Rates'!J25</f>
        <v>403504</v>
      </c>
      <c r="O25" s="9">
        <f>'3. Re-Based Bill Det &amp; Rates'!K25</f>
        <v>0</v>
      </c>
      <c r="Q25" s="7">
        <f t="shared" si="2"/>
        <v>0</v>
      </c>
      <c r="S25" s="7" t="str">
        <f t="shared" si="3"/>
        <v/>
      </c>
    </row>
    <row r="26" spans="2:19" s="2" customFormat="1">
      <c r="B26" s="6">
        <v>5</v>
      </c>
      <c r="C26" s="42" t="str">
        <f>'3. Re-Based Bill Det &amp; Rates'!D26</f>
        <v>Street Lighting</v>
      </c>
      <c r="D26" s="42" t="str">
        <f>'3. Re-Based Bill Det &amp; Rates'!E26</f>
        <v>Connection</v>
      </c>
      <c r="E26" s="42" t="str">
        <f>'3. Re-Based Bill Det &amp; Rates'!F26</f>
        <v>kW</v>
      </c>
      <c r="F26" s="43"/>
      <c r="G26" s="44">
        <f>'4.  Re-Based Rev From Rates'!P26</f>
        <v>216487.80900000001</v>
      </c>
      <c r="H26" s="43"/>
      <c r="I26" s="45">
        <f t="shared" si="0"/>
        <v>3.3832958368415295E-2</v>
      </c>
      <c r="J26" s="43"/>
      <c r="K26" s="44">
        <f t="shared" si="1"/>
        <v>4.0039003986465085E-3</v>
      </c>
      <c r="M26" s="9">
        <f>'3. Re-Based Bill Det &amp; Rates'!J26</f>
        <v>2165737</v>
      </c>
      <c r="O26" s="9">
        <f>'3. Re-Based Bill Det &amp; Rates'!K26</f>
        <v>6285</v>
      </c>
      <c r="Q26" s="7" t="str">
        <f t="shared" si="2"/>
        <v/>
      </c>
      <c r="S26" s="7">
        <f t="shared" si="3"/>
        <v>0</v>
      </c>
    </row>
    <row r="27" spans="2:19" s="2" customFormat="1" hidden="1">
      <c r="B27" s="6">
        <v>6</v>
      </c>
      <c r="C27" s="42" t="str">
        <f>'3. Re-Based Bill Det &amp; Rates'!D27</f>
        <v>Rate Class 6</v>
      </c>
      <c r="D27" s="42" t="str">
        <f>'3. Re-Based Bill Det &amp; Rates'!E27</f>
        <v>NA</v>
      </c>
      <c r="E27" s="42" t="str">
        <f>'3. Re-Based Bill Det &amp; Rates'!F27</f>
        <v>NA</v>
      </c>
      <c r="F27" s="43"/>
      <c r="G27" s="44">
        <f>'4.  Re-Based Rev From Rates'!P27</f>
        <v>0</v>
      </c>
      <c r="H27" s="43"/>
      <c r="I27" s="45">
        <f t="shared" si="0"/>
        <v>0</v>
      </c>
      <c r="J27" s="43"/>
      <c r="K27" s="44">
        <f t="shared" si="1"/>
        <v>0</v>
      </c>
      <c r="M27" s="9">
        <f>'3. Re-Based Bill Det &amp; Rates'!J27</f>
        <v>0</v>
      </c>
      <c r="O27" s="9">
        <f>'3. Re-Based Bill Det &amp; Rates'!K27</f>
        <v>0</v>
      </c>
      <c r="Q27" s="7" t="str">
        <f t="shared" si="2"/>
        <v/>
      </c>
      <c r="S27" s="7" t="str">
        <f t="shared" si="3"/>
        <v/>
      </c>
    </row>
    <row r="28" spans="2:19" s="2" customFormat="1" hidden="1">
      <c r="B28" s="6">
        <v>7</v>
      </c>
      <c r="C28" s="42" t="str">
        <f>'3. Re-Based Bill Det &amp; Rates'!D28</f>
        <v>Rate Class 7</v>
      </c>
      <c r="D28" s="42" t="str">
        <f>'3. Re-Based Bill Det &amp; Rates'!E28</f>
        <v>NA</v>
      </c>
      <c r="E28" s="42" t="str">
        <f>'3. Re-Based Bill Det &amp; Rates'!F28</f>
        <v>NA</v>
      </c>
      <c r="F28" s="43"/>
      <c r="G28" s="44">
        <f>'4.  Re-Based Rev From Rates'!P28</f>
        <v>0</v>
      </c>
      <c r="H28" s="43"/>
      <c r="I28" s="45">
        <f t="shared" si="0"/>
        <v>0</v>
      </c>
      <c r="J28" s="43"/>
      <c r="K28" s="44">
        <f t="shared" si="1"/>
        <v>0</v>
      </c>
      <c r="M28" s="9">
        <f>'3. Re-Based Bill Det &amp; Rates'!J28</f>
        <v>0</v>
      </c>
      <c r="O28" s="9">
        <f>'3. Re-Based Bill Det &amp; Rates'!K28</f>
        <v>0</v>
      </c>
      <c r="Q28" s="7" t="str">
        <f t="shared" si="2"/>
        <v/>
      </c>
      <c r="S28" s="7" t="str">
        <f t="shared" si="3"/>
        <v/>
      </c>
    </row>
    <row r="29" spans="2:19" s="2" customFormat="1" hidden="1">
      <c r="B29" s="6">
        <v>8</v>
      </c>
      <c r="C29" s="42" t="str">
        <f>'3. Re-Based Bill Det &amp; Rates'!D29</f>
        <v>Rate Class 8</v>
      </c>
      <c r="D29" s="42" t="str">
        <f>'3. Re-Based Bill Det &amp; Rates'!E29</f>
        <v>NA</v>
      </c>
      <c r="E29" s="42" t="str">
        <f>'3. Re-Based Bill Det &amp; Rates'!F29</f>
        <v>NA</v>
      </c>
      <c r="F29" s="43"/>
      <c r="G29" s="44">
        <f>'4.  Re-Based Rev From Rates'!P29</f>
        <v>0</v>
      </c>
      <c r="H29" s="43"/>
      <c r="I29" s="45">
        <f t="shared" si="0"/>
        <v>0</v>
      </c>
      <c r="J29" s="43"/>
      <c r="K29" s="44">
        <f t="shared" si="1"/>
        <v>0</v>
      </c>
      <c r="M29" s="9">
        <f>'3. Re-Based Bill Det &amp; Rates'!J29</f>
        <v>0</v>
      </c>
      <c r="O29" s="9">
        <f>'3. Re-Based Bill Det &amp; Rates'!K29</f>
        <v>0</v>
      </c>
      <c r="Q29" s="7" t="str">
        <f t="shared" si="2"/>
        <v/>
      </c>
      <c r="S29" s="7" t="str">
        <f t="shared" si="3"/>
        <v/>
      </c>
    </row>
    <row r="30" spans="2:19" s="2" customFormat="1" hidden="1">
      <c r="B30" s="6">
        <v>9</v>
      </c>
      <c r="C30" s="42" t="str">
        <f>'3. Re-Based Bill Det &amp; Rates'!D30</f>
        <v>Rate Class 9</v>
      </c>
      <c r="D30" s="42" t="str">
        <f>'3. Re-Based Bill Det &amp; Rates'!E30</f>
        <v>NA</v>
      </c>
      <c r="E30" s="42" t="str">
        <f>'3. Re-Based Bill Det &amp; Rates'!F30</f>
        <v>NA</v>
      </c>
      <c r="F30" s="43"/>
      <c r="G30" s="44">
        <f>'4.  Re-Based Rev From Rates'!P30</f>
        <v>0</v>
      </c>
      <c r="H30" s="43"/>
      <c r="I30" s="45">
        <f t="shared" si="0"/>
        <v>0</v>
      </c>
      <c r="J30" s="43"/>
      <c r="K30" s="44">
        <f t="shared" si="1"/>
        <v>0</v>
      </c>
      <c r="M30" s="9">
        <f>'3. Re-Based Bill Det &amp; Rates'!J30</f>
        <v>0</v>
      </c>
      <c r="O30" s="9">
        <f>'3. Re-Based Bill Det &amp; Rates'!K30</f>
        <v>0</v>
      </c>
      <c r="Q30" s="7" t="str">
        <f t="shared" si="2"/>
        <v/>
      </c>
      <c r="S30" s="7" t="str">
        <f t="shared" si="3"/>
        <v/>
      </c>
    </row>
    <row r="31" spans="2:19" s="2" customFormat="1" hidden="1">
      <c r="B31" s="6">
        <v>10</v>
      </c>
      <c r="C31" s="42" t="str">
        <f>'3. Re-Based Bill Det &amp; Rates'!D31</f>
        <v>Rate Class 10</v>
      </c>
      <c r="D31" s="42" t="str">
        <f>'3. Re-Based Bill Det &amp; Rates'!E31</f>
        <v>NA</v>
      </c>
      <c r="E31" s="42" t="str">
        <f>'3. Re-Based Bill Det &amp; Rates'!F31</f>
        <v>NA</v>
      </c>
      <c r="F31" s="43"/>
      <c r="G31" s="44">
        <f>'4.  Re-Based Rev From Rates'!P31</f>
        <v>0</v>
      </c>
      <c r="H31" s="43"/>
      <c r="I31" s="45">
        <f t="shared" si="0"/>
        <v>0</v>
      </c>
      <c r="J31" s="43"/>
      <c r="K31" s="44">
        <f t="shared" si="1"/>
        <v>0</v>
      </c>
      <c r="M31" s="9">
        <f>'3. Re-Based Bill Det &amp; Rates'!J31</f>
        <v>0</v>
      </c>
      <c r="O31" s="9">
        <f>'3. Re-Based Bill Det &amp; Rates'!K31</f>
        <v>0</v>
      </c>
      <c r="Q31" s="7" t="str">
        <f t="shared" si="2"/>
        <v/>
      </c>
      <c r="S31" s="7" t="str">
        <f t="shared" si="3"/>
        <v/>
      </c>
    </row>
    <row r="32" spans="2:19" s="2" customFormat="1" hidden="1">
      <c r="B32" s="6">
        <v>11</v>
      </c>
      <c r="C32" s="42" t="str">
        <f>'3. Re-Based Bill Det &amp; Rates'!D32</f>
        <v>Rate Class 11</v>
      </c>
      <c r="D32" s="42" t="str">
        <f>'3. Re-Based Bill Det &amp; Rates'!E32</f>
        <v>NA</v>
      </c>
      <c r="E32" s="42" t="str">
        <f>'3. Re-Based Bill Det &amp; Rates'!F32</f>
        <v>NA</v>
      </c>
      <c r="F32" s="43"/>
      <c r="G32" s="44">
        <f>'4.  Re-Based Rev From Rates'!P32</f>
        <v>0</v>
      </c>
      <c r="H32" s="43"/>
      <c r="I32" s="45">
        <f t="shared" si="0"/>
        <v>0</v>
      </c>
      <c r="J32" s="43"/>
      <c r="K32" s="44">
        <f t="shared" si="1"/>
        <v>0</v>
      </c>
      <c r="M32" s="9">
        <f>'3. Re-Based Bill Det &amp; Rates'!J32</f>
        <v>0</v>
      </c>
      <c r="O32" s="9">
        <f>'3. Re-Based Bill Det &amp; Rates'!K32</f>
        <v>0</v>
      </c>
      <c r="Q32" s="7" t="str">
        <f t="shared" si="2"/>
        <v/>
      </c>
      <c r="S32" s="7" t="str">
        <f t="shared" si="3"/>
        <v/>
      </c>
    </row>
    <row r="33" spans="2:21" s="2" customFormat="1" hidden="1">
      <c r="B33" s="6">
        <v>12</v>
      </c>
      <c r="C33" s="42" t="str">
        <f>'3. Re-Based Bill Det &amp; Rates'!D33</f>
        <v>Rate Class 12</v>
      </c>
      <c r="D33" s="42" t="str">
        <f>'3. Re-Based Bill Det &amp; Rates'!E33</f>
        <v>NA</v>
      </c>
      <c r="E33" s="42" t="str">
        <f>'3. Re-Based Bill Det &amp; Rates'!F33</f>
        <v>NA</v>
      </c>
      <c r="F33" s="43"/>
      <c r="G33" s="44">
        <f>'4.  Re-Based Rev From Rates'!P33</f>
        <v>0</v>
      </c>
      <c r="H33" s="43"/>
      <c r="I33" s="45">
        <f t="shared" si="0"/>
        <v>0</v>
      </c>
      <c r="J33" s="43"/>
      <c r="K33" s="44">
        <f t="shared" si="1"/>
        <v>0</v>
      </c>
      <c r="M33" s="9">
        <f>'3. Re-Based Bill Det &amp; Rates'!J33</f>
        <v>0</v>
      </c>
      <c r="O33" s="9">
        <f>'3. Re-Based Bill Det &amp; Rates'!K33</f>
        <v>0</v>
      </c>
      <c r="Q33" s="7" t="str">
        <f t="shared" si="2"/>
        <v/>
      </c>
      <c r="S33" s="7" t="str">
        <f t="shared" si="3"/>
        <v/>
      </c>
      <c r="U33" s="30" t="s">
        <v>196</v>
      </c>
    </row>
    <row r="34" spans="2:21" s="2" customFormat="1" hidden="1">
      <c r="B34" s="6">
        <v>13</v>
      </c>
      <c r="C34" s="42" t="str">
        <f>'3. Re-Based Bill Det &amp; Rates'!D34</f>
        <v>Rate Class 13</v>
      </c>
      <c r="D34" s="42" t="str">
        <f>'3. Re-Based Bill Det &amp; Rates'!E34</f>
        <v>NA</v>
      </c>
      <c r="E34" s="42" t="str">
        <f>'3. Re-Based Bill Det &amp; Rates'!F34</f>
        <v>NA</v>
      </c>
      <c r="F34" s="43"/>
      <c r="G34" s="44">
        <f>'4.  Re-Based Rev From Rates'!P34</f>
        <v>0</v>
      </c>
      <c r="H34" s="43"/>
      <c r="I34" s="45">
        <f t="shared" si="0"/>
        <v>0</v>
      </c>
      <c r="J34" s="43"/>
      <c r="K34" s="44">
        <f t="shared" si="1"/>
        <v>0</v>
      </c>
      <c r="M34" s="9">
        <f>'3. Re-Based Bill Det &amp; Rates'!J34</f>
        <v>0</v>
      </c>
      <c r="O34" s="9">
        <f>'3. Re-Based Bill Det &amp; Rates'!K34</f>
        <v>0</v>
      </c>
      <c r="Q34" s="7" t="str">
        <f t="shared" si="2"/>
        <v/>
      </c>
      <c r="S34" s="7" t="str">
        <f t="shared" si="3"/>
        <v/>
      </c>
    </row>
    <row r="35" spans="2:21" s="2" customFormat="1" hidden="1">
      <c r="B35" s="6">
        <v>14</v>
      </c>
      <c r="C35" s="42" t="str">
        <f>'3. Re-Based Bill Det &amp; Rates'!D35</f>
        <v>Rate Class 14</v>
      </c>
      <c r="D35" s="42" t="str">
        <f>'3. Re-Based Bill Det &amp; Rates'!E35</f>
        <v>NA</v>
      </c>
      <c r="E35" s="42" t="str">
        <f>'3. Re-Based Bill Det &amp; Rates'!F35</f>
        <v>NA</v>
      </c>
      <c r="F35" s="43"/>
      <c r="G35" s="44">
        <f>'4.  Re-Based Rev From Rates'!P35</f>
        <v>0</v>
      </c>
      <c r="H35" s="43"/>
      <c r="I35" s="45">
        <f t="shared" si="0"/>
        <v>0</v>
      </c>
      <c r="J35" s="43"/>
      <c r="K35" s="44">
        <f t="shared" si="1"/>
        <v>0</v>
      </c>
      <c r="M35" s="9">
        <f>'3. Re-Based Bill Det &amp; Rates'!J35</f>
        <v>0</v>
      </c>
      <c r="O35" s="9">
        <f>'3. Re-Based Bill Det &amp; Rates'!K35</f>
        <v>0</v>
      </c>
      <c r="Q35" s="7" t="str">
        <f t="shared" si="2"/>
        <v/>
      </c>
      <c r="S35" s="7" t="str">
        <f t="shared" si="3"/>
        <v/>
      </c>
    </row>
    <row r="36" spans="2:21" s="2" customFormat="1" hidden="1">
      <c r="B36" s="6">
        <v>15</v>
      </c>
      <c r="C36" s="42" t="str">
        <f>'3. Re-Based Bill Det &amp; Rates'!D36</f>
        <v>Rate Class 15</v>
      </c>
      <c r="D36" s="42" t="str">
        <f>'3. Re-Based Bill Det &amp; Rates'!E36</f>
        <v>NA</v>
      </c>
      <c r="E36" s="42" t="str">
        <f>'3. Re-Based Bill Det &amp; Rates'!F36</f>
        <v>NA</v>
      </c>
      <c r="F36" s="43"/>
      <c r="G36" s="44">
        <f>'4.  Re-Based Rev From Rates'!P36</f>
        <v>0</v>
      </c>
      <c r="H36" s="43"/>
      <c r="I36" s="45">
        <f t="shared" si="0"/>
        <v>0</v>
      </c>
      <c r="J36" s="43"/>
      <c r="K36" s="44">
        <f t="shared" si="1"/>
        <v>0</v>
      </c>
      <c r="M36" s="9">
        <f>'3. Re-Based Bill Det &amp; Rates'!J36</f>
        <v>0</v>
      </c>
      <c r="O36" s="9">
        <f>'3. Re-Based Bill Det &amp; Rates'!K36</f>
        <v>0</v>
      </c>
      <c r="Q36" s="7" t="str">
        <f t="shared" si="2"/>
        <v/>
      </c>
      <c r="S36" s="7" t="str">
        <f t="shared" si="3"/>
        <v/>
      </c>
    </row>
    <row r="37" spans="2:21" s="2" customFormat="1" hidden="1">
      <c r="B37" s="6">
        <v>16</v>
      </c>
      <c r="C37" s="42" t="str">
        <f>'3. Re-Based Bill Det &amp; Rates'!D37</f>
        <v>Rate Class 16</v>
      </c>
      <c r="D37" s="42" t="str">
        <f>'3. Re-Based Bill Det &amp; Rates'!E37</f>
        <v>NA</v>
      </c>
      <c r="E37" s="42" t="str">
        <f>'3. Re-Based Bill Det &amp; Rates'!F37</f>
        <v>NA</v>
      </c>
      <c r="F37" s="43"/>
      <c r="G37" s="44">
        <f>'4.  Re-Based Rev From Rates'!P37</f>
        <v>0</v>
      </c>
      <c r="H37" s="43"/>
      <c r="I37" s="45">
        <f t="shared" si="0"/>
        <v>0</v>
      </c>
      <c r="J37" s="43"/>
      <c r="K37" s="44">
        <f t="shared" si="1"/>
        <v>0</v>
      </c>
      <c r="M37" s="9">
        <f>'3. Re-Based Bill Det &amp; Rates'!J37</f>
        <v>0</v>
      </c>
      <c r="O37" s="9">
        <f>'3. Re-Based Bill Det &amp; Rates'!K37</f>
        <v>0</v>
      </c>
      <c r="Q37" s="7" t="str">
        <f t="shared" si="2"/>
        <v/>
      </c>
      <c r="S37" s="7" t="str">
        <f t="shared" si="3"/>
        <v/>
      </c>
    </row>
    <row r="38" spans="2:21" s="2" customFormat="1" hidden="1">
      <c r="B38" s="6">
        <v>17</v>
      </c>
      <c r="C38" s="42" t="str">
        <f>'3. Re-Based Bill Det &amp; Rates'!D38</f>
        <v>Rate Class 17</v>
      </c>
      <c r="D38" s="42" t="str">
        <f>'3. Re-Based Bill Det &amp; Rates'!E38</f>
        <v>NA</v>
      </c>
      <c r="E38" s="42" t="str">
        <f>'3. Re-Based Bill Det &amp; Rates'!F38</f>
        <v>NA</v>
      </c>
      <c r="F38" s="43"/>
      <c r="G38" s="44">
        <f>'4.  Re-Based Rev From Rates'!P38</f>
        <v>0</v>
      </c>
      <c r="H38" s="43"/>
      <c r="I38" s="45">
        <f t="shared" si="0"/>
        <v>0</v>
      </c>
      <c r="J38" s="43"/>
      <c r="K38" s="44">
        <f t="shared" si="1"/>
        <v>0</v>
      </c>
      <c r="M38" s="9">
        <f>'3. Re-Based Bill Det &amp; Rates'!J38</f>
        <v>0</v>
      </c>
      <c r="O38" s="9">
        <f>'3. Re-Based Bill Det &amp; Rates'!K38</f>
        <v>0</v>
      </c>
      <c r="Q38" s="7" t="str">
        <f t="shared" si="2"/>
        <v/>
      </c>
      <c r="S38" s="7" t="str">
        <f t="shared" si="3"/>
        <v/>
      </c>
    </row>
    <row r="39" spans="2:21" s="2" customFormat="1" hidden="1">
      <c r="B39" s="6">
        <v>18</v>
      </c>
      <c r="C39" s="42" t="str">
        <f>'3. Re-Based Bill Det &amp; Rates'!D39</f>
        <v>Rate Class 18</v>
      </c>
      <c r="D39" s="42" t="str">
        <f>'3. Re-Based Bill Det &amp; Rates'!E39</f>
        <v>NA</v>
      </c>
      <c r="E39" s="42" t="str">
        <f>'3. Re-Based Bill Det &amp; Rates'!F39</f>
        <v>NA</v>
      </c>
      <c r="F39" s="43"/>
      <c r="G39" s="44">
        <f>'4.  Re-Based Rev From Rates'!P39</f>
        <v>0</v>
      </c>
      <c r="H39" s="43"/>
      <c r="I39" s="45">
        <f t="shared" si="0"/>
        <v>0</v>
      </c>
      <c r="J39" s="43"/>
      <c r="K39" s="44">
        <f t="shared" si="1"/>
        <v>0</v>
      </c>
      <c r="M39" s="9">
        <f>'3. Re-Based Bill Det &amp; Rates'!J39</f>
        <v>0</v>
      </c>
      <c r="O39" s="9">
        <f>'3. Re-Based Bill Det &amp; Rates'!K39</f>
        <v>0</v>
      </c>
      <c r="Q39" s="7" t="str">
        <f t="shared" si="2"/>
        <v/>
      </c>
      <c r="S39" s="7" t="str">
        <f t="shared" si="3"/>
        <v/>
      </c>
    </row>
    <row r="40" spans="2:21" s="2" customFormat="1" hidden="1">
      <c r="B40" s="6">
        <v>19</v>
      </c>
      <c r="C40" s="42" t="str">
        <f>'3. Re-Based Bill Det &amp; Rates'!D40</f>
        <v>Rate Class 19</v>
      </c>
      <c r="D40" s="42" t="str">
        <f>'3. Re-Based Bill Det &amp; Rates'!E40</f>
        <v>NA</v>
      </c>
      <c r="E40" s="42" t="str">
        <f>'3. Re-Based Bill Det &amp; Rates'!F40</f>
        <v>NA</v>
      </c>
      <c r="F40" s="43"/>
      <c r="G40" s="44">
        <f>'4.  Re-Based Rev From Rates'!P40</f>
        <v>0</v>
      </c>
      <c r="H40" s="43"/>
      <c r="I40" s="45">
        <f t="shared" si="0"/>
        <v>0</v>
      </c>
      <c r="J40" s="43"/>
      <c r="K40" s="44">
        <f t="shared" si="1"/>
        <v>0</v>
      </c>
      <c r="M40" s="9">
        <f>'3. Re-Based Bill Det &amp; Rates'!J40</f>
        <v>0</v>
      </c>
      <c r="O40" s="9">
        <f>'3. Re-Based Bill Det &amp; Rates'!K40</f>
        <v>0</v>
      </c>
      <c r="Q40" s="7" t="str">
        <f t="shared" si="2"/>
        <v/>
      </c>
      <c r="S40" s="7" t="str">
        <f t="shared" si="3"/>
        <v/>
      </c>
    </row>
    <row r="41" spans="2:21" s="2" customFormat="1" hidden="1">
      <c r="B41" s="6">
        <v>20</v>
      </c>
      <c r="C41" s="42" t="str">
        <f>'3. Re-Based Bill Det &amp; Rates'!D41</f>
        <v>Rate Class 20</v>
      </c>
      <c r="D41" s="42" t="str">
        <f>'3. Re-Based Bill Det &amp; Rates'!E41</f>
        <v>NA</v>
      </c>
      <c r="E41" s="42" t="str">
        <f>'3. Re-Based Bill Det &amp; Rates'!F41</f>
        <v>NA</v>
      </c>
      <c r="F41" s="43"/>
      <c r="G41" s="44">
        <f>'4.  Re-Based Rev From Rates'!P41</f>
        <v>0</v>
      </c>
      <c r="H41" s="43"/>
      <c r="I41" s="45">
        <f t="shared" si="0"/>
        <v>0</v>
      </c>
      <c r="J41" s="43"/>
      <c r="K41" s="44">
        <f t="shared" si="1"/>
        <v>0</v>
      </c>
      <c r="M41" s="9">
        <f>'3. Re-Based Bill Det &amp; Rates'!J41</f>
        <v>0</v>
      </c>
      <c r="O41" s="9">
        <f>'3. Re-Based Bill Det &amp; Rates'!K41</f>
        <v>0</v>
      </c>
      <c r="Q41" s="7" t="str">
        <f t="shared" si="2"/>
        <v/>
      </c>
      <c r="S41" s="7" t="str">
        <f t="shared" si="3"/>
        <v/>
      </c>
    </row>
    <row r="42" spans="2:21" s="2" customFormat="1" hidden="1">
      <c r="B42" s="6">
        <v>21</v>
      </c>
      <c r="C42" s="42" t="str">
        <f>'3. Re-Based Bill Det &amp; Rates'!D42</f>
        <v>Rate Class 21</v>
      </c>
      <c r="D42" s="42" t="str">
        <f>'3. Re-Based Bill Det &amp; Rates'!E42</f>
        <v>NA</v>
      </c>
      <c r="E42" s="42" t="str">
        <f>'3. Re-Based Bill Det &amp; Rates'!F42</f>
        <v>NA</v>
      </c>
      <c r="F42" s="43"/>
      <c r="G42" s="44">
        <f>'4.  Re-Based Rev From Rates'!P42</f>
        <v>0</v>
      </c>
      <c r="H42" s="43"/>
      <c r="I42" s="45">
        <f t="shared" si="0"/>
        <v>0</v>
      </c>
      <c r="J42" s="43"/>
      <c r="K42" s="44">
        <f t="shared" si="1"/>
        <v>0</v>
      </c>
      <c r="M42" s="9">
        <f>'3. Re-Based Bill Det &amp; Rates'!J42</f>
        <v>0</v>
      </c>
      <c r="O42" s="9">
        <f>'3. Re-Based Bill Det &amp; Rates'!K42</f>
        <v>0</v>
      </c>
      <c r="Q42" s="7" t="str">
        <f t="shared" si="2"/>
        <v/>
      </c>
      <c r="S42" s="7" t="str">
        <f t="shared" si="3"/>
        <v/>
      </c>
    </row>
    <row r="43" spans="2:21" s="2" customFormat="1" hidden="1">
      <c r="B43" s="6">
        <v>22</v>
      </c>
      <c r="C43" s="42" t="str">
        <f>'3. Re-Based Bill Det &amp; Rates'!D43</f>
        <v>Rate Class 22</v>
      </c>
      <c r="D43" s="42" t="str">
        <f>'3. Re-Based Bill Det &amp; Rates'!E43</f>
        <v>NA</v>
      </c>
      <c r="E43" s="42" t="str">
        <f>'3. Re-Based Bill Det &amp; Rates'!F43</f>
        <v>NA</v>
      </c>
      <c r="F43" s="43"/>
      <c r="G43" s="44">
        <f>'4.  Re-Based Rev From Rates'!P43</f>
        <v>0</v>
      </c>
      <c r="H43" s="43"/>
      <c r="I43" s="45">
        <f t="shared" si="0"/>
        <v>0</v>
      </c>
      <c r="J43" s="43"/>
      <c r="K43" s="44">
        <f t="shared" si="1"/>
        <v>0</v>
      </c>
      <c r="M43" s="9">
        <f>'3. Re-Based Bill Det &amp; Rates'!J43</f>
        <v>0</v>
      </c>
      <c r="O43" s="9">
        <f>'3. Re-Based Bill Det &amp; Rates'!K43</f>
        <v>0</v>
      </c>
      <c r="Q43" s="7" t="str">
        <f t="shared" si="2"/>
        <v/>
      </c>
      <c r="S43" s="7" t="str">
        <f t="shared" si="3"/>
        <v/>
      </c>
    </row>
    <row r="44" spans="2:21" s="2" customFormat="1" hidden="1">
      <c r="B44" s="6">
        <v>23</v>
      </c>
      <c r="C44" s="42" t="str">
        <f>'3. Re-Based Bill Det &amp; Rates'!D44</f>
        <v>Rate Class 23</v>
      </c>
      <c r="D44" s="42" t="str">
        <f>'3. Re-Based Bill Det &amp; Rates'!E44</f>
        <v>NA</v>
      </c>
      <c r="E44" s="42" t="str">
        <f>'3. Re-Based Bill Det &amp; Rates'!F44</f>
        <v>NA</v>
      </c>
      <c r="F44" s="43"/>
      <c r="G44" s="44">
        <f>'4.  Re-Based Rev From Rates'!P44</f>
        <v>0</v>
      </c>
      <c r="H44" s="43"/>
      <c r="I44" s="45">
        <f t="shared" si="0"/>
        <v>0</v>
      </c>
      <c r="J44" s="43"/>
      <c r="K44" s="44">
        <f t="shared" si="1"/>
        <v>0</v>
      </c>
      <c r="M44" s="9">
        <f>'3. Re-Based Bill Det &amp; Rates'!J44</f>
        <v>0</v>
      </c>
      <c r="O44" s="9">
        <f>'3. Re-Based Bill Det &amp; Rates'!K44</f>
        <v>0</v>
      </c>
      <c r="Q44" s="7" t="str">
        <f t="shared" si="2"/>
        <v/>
      </c>
      <c r="S44" s="7" t="str">
        <f t="shared" si="3"/>
        <v/>
      </c>
    </row>
    <row r="45" spans="2:21" s="2" customFormat="1" hidden="1">
      <c r="B45" s="6">
        <v>24</v>
      </c>
      <c r="C45" s="42" t="str">
        <f>'3. Re-Based Bill Det &amp; Rates'!D45</f>
        <v>Rate Class 24</v>
      </c>
      <c r="D45" s="42" t="str">
        <f>'3. Re-Based Bill Det &amp; Rates'!E45</f>
        <v>NA</v>
      </c>
      <c r="E45" s="42" t="str">
        <f>'3. Re-Based Bill Det &amp; Rates'!F45</f>
        <v>NA</v>
      </c>
      <c r="F45" s="43"/>
      <c r="G45" s="44">
        <f>'4.  Re-Based Rev From Rates'!P45</f>
        <v>0</v>
      </c>
      <c r="H45" s="43"/>
      <c r="I45" s="45">
        <f t="shared" si="0"/>
        <v>0</v>
      </c>
      <c r="J45" s="43"/>
      <c r="K45" s="44">
        <f t="shared" si="1"/>
        <v>0</v>
      </c>
      <c r="M45" s="9">
        <f>'3. Re-Based Bill Det &amp; Rates'!J45</f>
        <v>0</v>
      </c>
      <c r="O45" s="9">
        <f>'3. Re-Based Bill Det &amp; Rates'!K45</f>
        <v>0</v>
      </c>
      <c r="Q45" s="7" t="str">
        <f t="shared" si="2"/>
        <v/>
      </c>
      <c r="S45" s="7" t="str">
        <f t="shared" si="3"/>
        <v/>
      </c>
    </row>
    <row r="46" spans="2:21" s="2" customFormat="1" hidden="1">
      <c r="B46" s="6">
        <v>25</v>
      </c>
      <c r="C46" s="42" t="str">
        <f>'3. Re-Based Bill Det &amp; Rates'!D46</f>
        <v>Rate Class 25</v>
      </c>
      <c r="D46" s="42" t="str">
        <f>'3. Re-Based Bill Det &amp; Rates'!E46</f>
        <v>NA</v>
      </c>
      <c r="E46" s="42" t="str">
        <f>'3. Re-Based Bill Det &amp; Rates'!F46</f>
        <v>NA</v>
      </c>
      <c r="F46" s="43"/>
      <c r="G46" s="44">
        <f>'4.  Re-Based Rev From Rates'!P46</f>
        <v>0</v>
      </c>
      <c r="H46" s="43"/>
      <c r="I46" s="45">
        <f t="shared" si="0"/>
        <v>0</v>
      </c>
      <c r="J46" s="43"/>
      <c r="K46" s="44">
        <f t="shared" si="1"/>
        <v>0</v>
      </c>
      <c r="M46" s="9">
        <f>'3. Re-Based Bill Det &amp; Rates'!J46</f>
        <v>0</v>
      </c>
      <c r="O46" s="9">
        <f>'3. Re-Based Bill Det &amp; Rates'!K46</f>
        <v>0</v>
      </c>
      <c r="Q46" s="7" t="str">
        <f t="shared" si="2"/>
        <v/>
      </c>
      <c r="S46" s="7" t="str">
        <f t="shared" si="3"/>
        <v/>
      </c>
    </row>
    <row r="47" spans="2:21" s="2" customFormat="1" ht="15.75" thickBot="1">
      <c r="C47" s="43"/>
      <c r="D47" s="43"/>
      <c r="E47" s="43"/>
      <c r="F47" s="43"/>
      <c r="G47" s="46">
        <f>SUM(G22:G46)</f>
        <v>6398725.3684</v>
      </c>
      <c r="H47" s="43"/>
      <c r="I47" s="47">
        <f>SUM(I22:I46)</f>
        <v>1.0000000000000002</v>
      </c>
      <c r="J47" s="43"/>
      <c r="K47" s="48">
        <f>'5. Z-Factor Tax Changes'!Q53</f>
        <v>0.11834319526678883</v>
      </c>
      <c r="M47" s="3"/>
      <c r="O47" s="3"/>
      <c r="Q47" s="3"/>
      <c r="S47" s="3"/>
    </row>
    <row r="48" spans="2:21" s="2" customFormat="1" ht="15.75">
      <c r="G48" s="22" t="s">
        <v>105</v>
      </c>
      <c r="K48" s="41">
        <f>SUM(K22:K46)-K47</f>
        <v>0</v>
      </c>
    </row>
    <row r="49" spans="3:19" s="2" customFormat="1" ht="15.75">
      <c r="K49" s="22" t="s">
        <v>177</v>
      </c>
    </row>
    <row r="50" spans="3:19" s="2" customFormat="1" ht="45" customHeight="1">
      <c r="Q50" s="173"/>
      <c r="R50" s="173"/>
      <c r="S50" s="173"/>
    </row>
    <row r="51" spans="3:19" s="2" customFormat="1" ht="26.25">
      <c r="C51" s="50"/>
    </row>
    <row r="52" spans="3:19" s="2" customFormat="1"/>
    <row r="53" spans="3:19" s="2" customFormat="1"/>
    <row r="54" spans="3:19" s="2" customFormat="1"/>
    <row r="55" spans="3:19" s="2" customFormat="1"/>
    <row r="56" spans="3:19" s="2" customFormat="1"/>
    <row r="57" spans="3:19" s="2" customFormat="1"/>
    <row r="58" spans="3:19" s="2" customFormat="1"/>
    <row r="59" spans="3:19" s="2" customFormat="1"/>
    <row r="60" spans="3:19" s="2" customFormat="1"/>
    <row r="61" spans="3:19" s="2" customFormat="1"/>
    <row r="62" spans="3:19" s="2" customFormat="1"/>
    <row r="63" spans="3:19" s="2" customFormat="1"/>
    <row r="64" spans="3:19" s="2" customFormat="1"/>
    <row r="65" s="2" customFormat="1"/>
    <row r="66" s="2" customFormat="1"/>
    <row r="67" s="2" customFormat="1"/>
    <row r="68" s="2" customFormat="1"/>
  </sheetData>
  <sheetProtection password="C2FC" sheet="1" objects="1" scenarios="1" formatColumns="0"/>
  <mergeCells count="2">
    <mergeCell ref="Q50:S50"/>
    <mergeCell ref="A14:M14"/>
  </mergeCells>
  <phoneticPr fontId="2" type="noConversion"/>
  <conditionalFormatting sqref="S22:S46">
    <cfRule type="cellIs" dxfId="2" priority="3" stopIfTrue="1" operator="between">
      <formula>-0.01</formula>
      <formula>0.01</formula>
    </cfRule>
  </conditionalFormatting>
  <conditionalFormatting sqref="Q22:Q26">
    <cfRule type="cellIs" dxfId="1" priority="1" operator="between">
      <formula>-0.0001</formula>
      <formula>0.0001</formula>
    </cfRule>
  </conditionalFormatting>
  <pageMargins left="0.2" right="0.22" top="1" bottom="1" header="0.5" footer="0.5"/>
  <pageSetup scale="71" orientation="landscape"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sheetPr codeName="Sheet3"/>
  <dimension ref="A1:J14"/>
  <sheetViews>
    <sheetView zoomScaleNormal="100" workbookViewId="0">
      <selection activeCell="E10" sqref="E10"/>
    </sheetView>
  </sheetViews>
  <sheetFormatPr defaultColWidth="7.109375" defaultRowHeight="12.75"/>
  <cols>
    <col min="1" max="1" width="30.77734375" style="121" customWidth="1"/>
    <col min="2" max="10" width="9.88671875" style="121" customWidth="1"/>
    <col min="11" max="16384" width="7.109375" style="121"/>
  </cols>
  <sheetData>
    <row r="1" spans="1:10" ht="15.75">
      <c r="A1" s="119" t="s">
        <v>307</v>
      </c>
      <c r="B1" s="120"/>
      <c r="C1" s="120"/>
      <c r="D1" s="120"/>
      <c r="E1" s="120"/>
      <c r="F1" s="120"/>
      <c r="G1" s="120"/>
      <c r="H1" s="120"/>
    </row>
    <row r="2" spans="1:10" ht="15.75">
      <c r="A2" s="120"/>
      <c r="B2" s="122">
        <v>2008</v>
      </c>
      <c r="C2" s="122">
        <v>2009</v>
      </c>
      <c r="D2" s="122">
        <v>2010</v>
      </c>
      <c r="E2" s="122">
        <v>2011</v>
      </c>
      <c r="F2" s="122">
        <v>2012</v>
      </c>
      <c r="G2" s="122">
        <v>2013</v>
      </c>
      <c r="H2" s="122">
        <v>2014</v>
      </c>
    </row>
    <row r="3" spans="1:10" ht="15">
      <c r="A3" s="120"/>
      <c r="B3" s="120"/>
      <c r="C3" s="120"/>
      <c r="D3" s="120"/>
      <c r="E3" s="120"/>
      <c r="F3" s="120"/>
      <c r="G3" s="120"/>
      <c r="H3" s="120"/>
    </row>
    <row r="4" spans="1:10" ht="15">
      <c r="A4" s="120" t="s">
        <v>308</v>
      </c>
      <c r="B4" s="123">
        <v>0.14000000000000001</v>
      </c>
      <c r="C4" s="123">
        <v>0.14000000000000001</v>
      </c>
      <c r="D4" s="123">
        <v>0.13</v>
      </c>
      <c r="E4" s="123">
        <v>0.11749999999999999</v>
      </c>
      <c r="F4" s="123">
        <v>0.1125</v>
      </c>
      <c r="G4" s="123">
        <v>0.105</v>
      </c>
      <c r="H4" s="123">
        <v>0.1</v>
      </c>
      <c r="I4" s="124"/>
      <c r="J4" s="124"/>
    </row>
    <row r="5" spans="1:10" ht="15">
      <c r="A5" s="120" t="s">
        <v>309</v>
      </c>
      <c r="B5" s="123">
        <v>8.5000000000000006E-2</v>
      </c>
      <c r="C5" s="123">
        <v>8.5000000000000006E-2</v>
      </c>
      <c r="D5" s="123">
        <v>0.08</v>
      </c>
      <c r="E5" s="123">
        <v>7.2499999999999995E-2</v>
      </c>
      <c r="F5" s="123">
        <v>6.7500000000000004E-2</v>
      </c>
      <c r="G5" s="123">
        <v>0.06</v>
      </c>
      <c r="H5" s="123">
        <v>5.5E-2</v>
      </c>
      <c r="I5" s="124"/>
      <c r="J5" s="124"/>
    </row>
    <row r="6" spans="1:10" ht="15">
      <c r="A6" s="120" t="s">
        <v>310</v>
      </c>
      <c r="B6" s="125">
        <f t="shared" ref="B6:H6" si="0">B4-B5</f>
        <v>5.5000000000000007E-2</v>
      </c>
      <c r="C6" s="125">
        <f t="shared" si="0"/>
        <v>5.5000000000000007E-2</v>
      </c>
      <c r="D6" s="125">
        <f t="shared" si="0"/>
        <v>0.05</v>
      </c>
      <c r="E6" s="125">
        <f t="shared" si="0"/>
        <v>4.4999999999999998E-2</v>
      </c>
      <c r="F6" s="125">
        <f t="shared" si="0"/>
        <v>4.4999999999999998E-2</v>
      </c>
      <c r="G6" s="125">
        <f t="shared" si="0"/>
        <v>4.4999999999999998E-2</v>
      </c>
      <c r="H6" s="125">
        <f t="shared" si="0"/>
        <v>4.5000000000000005E-2</v>
      </c>
      <c r="I6" s="124"/>
      <c r="J6" s="124"/>
    </row>
    <row r="7" spans="1:10" ht="15">
      <c r="A7" s="120"/>
      <c r="B7" s="123"/>
      <c r="C7" s="123"/>
      <c r="D7" s="123"/>
      <c r="E7" s="123"/>
      <c r="F7" s="123"/>
      <c r="G7" s="123"/>
      <c r="H7" s="123"/>
      <c r="I7" s="124"/>
      <c r="J7" s="124"/>
    </row>
    <row r="8" spans="1:10" ht="15">
      <c r="A8" s="120" t="s">
        <v>311</v>
      </c>
      <c r="B8" s="126">
        <v>500000</v>
      </c>
      <c r="C8" s="126">
        <v>500000</v>
      </c>
      <c r="D8" s="126">
        <v>500000</v>
      </c>
      <c r="E8" s="126">
        <v>500000</v>
      </c>
      <c r="F8" s="126">
        <v>500000</v>
      </c>
      <c r="G8" s="126">
        <v>500000</v>
      </c>
      <c r="H8" s="126">
        <v>500000</v>
      </c>
      <c r="I8" s="124"/>
      <c r="J8" s="124"/>
    </row>
    <row r="9" spans="1:10" ht="15">
      <c r="A9" s="120"/>
      <c r="B9" s="126"/>
      <c r="C9" s="126"/>
      <c r="D9" s="126"/>
      <c r="E9" s="126"/>
      <c r="F9" s="126"/>
      <c r="G9" s="126"/>
      <c r="H9" s="126"/>
    </row>
    <row r="10" spans="1:10" ht="15.75">
      <c r="A10" s="119" t="s">
        <v>312</v>
      </c>
      <c r="B10" s="127">
        <f t="shared" ref="B10:H10" si="1">B5*B8</f>
        <v>42500</v>
      </c>
      <c r="C10" s="127">
        <f t="shared" si="1"/>
        <v>42500</v>
      </c>
      <c r="D10" s="127">
        <f t="shared" si="1"/>
        <v>40000</v>
      </c>
      <c r="E10" s="127">
        <f t="shared" si="1"/>
        <v>36250</v>
      </c>
      <c r="F10" s="127">
        <f t="shared" si="1"/>
        <v>33750</v>
      </c>
      <c r="G10" s="127">
        <f t="shared" si="1"/>
        <v>30000</v>
      </c>
      <c r="H10" s="127">
        <f t="shared" si="1"/>
        <v>27500</v>
      </c>
    </row>
    <row r="11" spans="1:10">
      <c r="B11" s="128"/>
      <c r="C11" s="128"/>
      <c r="D11" s="128"/>
      <c r="E11" s="128"/>
      <c r="F11" s="128"/>
      <c r="G11" s="128"/>
      <c r="H11" s="128"/>
    </row>
    <row r="12" spans="1:10">
      <c r="B12" s="128"/>
      <c r="C12" s="128"/>
      <c r="D12" s="128"/>
      <c r="E12" s="128"/>
      <c r="F12" s="128"/>
      <c r="G12" s="128"/>
      <c r="H12" s="128"/>
    </row>
    <row r="13" spans="1:10">
      <c r="B13" s="128"/>
      <c r="C13" s="128"/>
      <c r="D13" s="128"/>
      <c r="E13" s="128"/>
      <c r="F13" s="128"/>
      <c r="G13" s="128"/>
      <c r="H13" s="128"/>
    </row>
    <row r="14" spans="1:10">
      <c r="B14" s="128"/>
      <c r="C14" s="128"/>
      <c r="D14" s="128"/>
      <c r="E14" s="128"/>
      <c r="F14" s="128"/>
      <c r="G14" s="128"/>
      <c r="H14" s="128"/>
    </row>
  </sheetData>
  <phoneticPr fontId="25" type="noConversion"/>
  <pageMargins left="0.75" right="0.75" top="1" bottom="1" header="0.5" footer="0.5"/>
  <pageSetup scale="96" orientation="landscape" r:id="rId1"/>
  <headerFooter alignWithMargins="0"/>
</worksheet>
</file>

<file path=xl/worksheets/sheet8.xml><?xml version="1.0" encoding="utf-8"?>
<worksheet xmlns="http://schemas.openxmlformats.org/spreadsheetml/2006/main" xmlns:r="http://schemas.openxmlformats.org/officeDocument/2006/relationships">
  <sheetPr codeName="Sheet27" enableFormatConditionsCalculation="0">
    <tabColor indexed="52"/>
    <pageSetUpPr fitToPage="1"/>
  </sheetPr>
  <dimension ref="A1:V68"/>
  <sheetViews>
    <sheetView showGridLines="0" topLeftCell="A9" zoomScaleNormal="100" workbookViewId="0">
      <selection activeCell="C52" sqref="C52"/>
    </sheetView>
  </sheetViews>
  <sheetFormatPr defaultColWidth="0" defaultRowHeight="15" zeroHeight="1"/>
  <cols>
    <col min="1" max="1" width="15.77734375" style="8" customWidth="1"/>
    <col min="2" max="2" width="0" style="8" hidden="1" customWidth="1"/>
    <col min="3" max="3" width="30.77734375" style="8" customWidth="1"/>
    <col min="4" max="4" width="9.77734375" style="8" hidden="1" customWidth="1"/>
    <col min="5" max="5" width="9.33203125" style="8" hidden="1" customWidth="1"/>
    <col min="6" max="6" width="2.77734375" style="8" customWidth="1"/>
    <col min="7" max="7" width="9.44140625" style="8" bestFit="1" customWidth="1"/>
    <col min="8" max="9" width="10.88671875" style="8" bestFit="1" customWidth="1"/>
    <col min="10" max="10" width="2.77734375" style="8" customWidth="1"/>
    <col min="11" max="11" width="9.5546875" style="8" bestFit="1" customWidth="1"/>
    <col min="12" max="12" width="12.88671875" style="8" bestFit="1" customWidth="1"/>
    <col min="13" max="13" width="15.21875" style="8" bestFit="1" customWidth="1"/>
    <col min="14" max="14" width="18.109375" style="8" bestFit="1" customWidth="1"/>
    <col min="15" max="15" width="2.77734375" style="8" customWidth="1"/>
    <col min="16" max="16" width="11.88671875" style="8" bestFit="1" customWidth="1"/>
    <col min="17" max="17" width="10" style="8" bestFit="1" customWidth="1"/>
    <col min="18" max="18" width="8.88671875" style="8" bestFit="1" customWidth="1"/>
    <col min="19" max="19" width="2.77734375" style="8" customWidth="1"/>
    <col min="20" max="20" width="11.5546875" style="8" bestFit="1" customWidth="1"/>
    <col min="21" max="21" width="10.88671875" style="8" bestFit="1" customWidth="1"/>
    <col min="22" max="22" width="13.109375" style="8" bestFit="1" customWidth="1"/>
    <col min="23" max="16384" width="0" style="8" hidden="1"/>
  </cols>
  <sheetData>
    <row r="1" spans="1:22">
      <c r="A1" s="2"/>
      <c r="B1" s="2"/>
      <c r="C1" s="2"/>
      <c r="D1" s="2"/>
      <c r="E1" s="2"/>
      <c r="F1" s="2"/>
      <c r="G1" s="2"/>
      <c r="H1" s="2"/>
      <c r="I1" s="2"/>
      <c r="J1" s="2"/>
      <c r="K1" s="2"/>
      <c r="L1" s="2"/>
      <c r="M1" s="2"/>
      <c r="N1" s="2"/>
      <c r="O1" s="2"/>
      <c r="P1" s="2"/>
      <c r="Q1" s="2"/>
      <c r="R1" s="2"/>
      <c r="S1" s="2"/>
      <c r="T1" s="2"/>
      <c r="U1" s="2"/>
      <c r="V1" s="2"/>
    </row>
    <row r="2" spans="1:22" s="2" customFormat="1" ht="18">
      <c r="C2" s="20">
        <f>'1. Info'!C2</f>
        <v>0</v>
      </c>
    </row>
    <row r="3" spans="1:22" s="2" customFormat="1" ht="18">
      <c r="C3" s="20">
        <f>'1. Info'!C3</f>
        <v>0</v>
      </c>
    </row>
    <row r="4" spans="1:22" s="2" customFormat="1" ht="18">
      <c r="C4" s="49">
        <f>'1. Info'!C4</f>
        <v>0</v>
      </c>
    </row>
    <row r="5" spans="1:22" s="2" customFormat="1"/>
    <row r="6" spans="1:22" s="2" customFormat="1"/>
    <row r="7" spans="1:22" s="2" customFormat="1"/>
    <row r="8" spans="1:22" s="2" customFormat="1"/>
    <row r="9" spans="1:22" s="2" customFormat="1"/>
    <row r="10" spans="1:22" s="2" customFormat="1" ht="26.25">
      <c r="C10" s="50" t="e">
        <f>'Z1.0 OEB Control Sheet'!#REF!</f>
        <v>#REF!</v>
      </c>
    </row>
    <row r="11" spans="1:22" s="2" customFormat="1"/>
    <row r="12" spans="1:22" s="2" customFormat="1"/>
    <row r="13" spans="1:22" s="2" customFormat="1"/>
    <row r="14" spans="1:22" s="2" customFormat="1"/>
    <row r="15" spans="1:22" s="2" customFormat="1"/>
    <row r="16" spans="1:22" s="2" customFormat="1"/>
    <row r="17" spans="2:22" s="2" customFormat="1"/>
    <row r="18" spans="2:22" s="2" customFormat="1"/>
    <row r="19" spans="2:22" s="2" customFormat="1"/>
    <row r="20" spans="2:22" s="2" customFormat="1" ht="78.75">
      <c r="B20" s="5" t="s">
        <v>6</v>
      </c>
      <c r="C20" s="22" t="s">
        <v>8</v>
      </c>
      <c r="D20" s="22" t="s">
        <v>9</v>
      </c>
      <c r="E20" s="22" t="s">
        <v>10</v>
      </c>
      <c r="F20" s="22"/>
      <c r="G20" s="22" t="s">
        <v>154</v>
      </c>
      <c r="H20" s="22" t="s">
        <v>155</v>
      </c>
      <c r="I20" s="22" t="s">
        <v>156</v>
      </c>
      <c r="J20" s="22"/>
      <c r="K20" s="22" t="s">
        <v>101</v>
      </c>
      <c r="L20" s="22" t="s">
        <v>102</v>
      </c>
      <c r="M20" s="22" t="s">
        <v>103</v>
      </c>
      <c r="N20" s="22" t="s">
        <v>104</v>
      </c>
      <c r="P20" s="22" t="s">
        <v>98</v>
      </c>
      <c r="Q20" s="22" t="s">
        <v>99</v>
      </c>
      <c r="R20" s="22" t="s">
        <v>100</v>
      </c>
      <c r="T20" s="22" t="s">
        <v>184</v>
      </c>
      <c r="U20" s="22" t="s">
        <v>175</v>
      </c>
      <c r="V20" s="22" t="s">
        <v>176</v>
      </c>
    </row>
    <row r="21" spans="2:22" s="2" customFormat="1" ht="15.75">
      <c r="B21" s="5"/>
      <c r="C21" s="22"/>
      <c r="D21" s="22"/>
      <c r="E21" s="22"/>
      <c r="F21" s="22"/>
      <c r="G21" s="22" t="s">
        <v>0</v>
      </c>
      <c r="H21" s="22" t="s">
        <v>1</v>
      </c>
      <c r="I21" s="22" t="s">
        <v>4</v>
      </c>
      <c r="J21" s="22"/>
      <c r="K21" s="22" t="s">
        <v>185</v>
      </c>
      <c r="L21" s="22" t="s">
        <v>186</v>
      </c>
      <c r="M21" s="22" t="s">
        <v>187</v>
      </c>
      <c r="N21" s="22" t="s">
        <v>188</v>
      </c>
      <c r="P21" s="22" t="s">
        <v>105</v>
      </c>
      <c r="Q21" s="22" t="s">
        <v>177</v>
      </c>
      <c r="R21" s="22" t="s">
        <v>189</v>
      </c>
      <c r="T21" s="12" t="s">
        <v>190</v>
      </c>
      <c r="U21" s="12" t="s">
        <v>191</v>
      </c>
      <c r="V21" s="12" t="s">
        <v>192</v>
      </c>
    </row>
    <row r="22" spans="2:22" s="2" customFormat="1">
      <c r="B22" s="6">
        <v>1</v>
      </c>
      <c r="C22" s="23" t="str">
        <f>'3. Re-Based Bill Det &amp; Rates'!D22</f>
        <v>Residential</v>
      </c>
      <c r="D22" s="23" t="str">
        <f>'3. Re-Based Bill Det &amp; Rates'!E22</f>
        <v>Customer</v>
      </c>
      <c r="E22" s="23" t="str">
        <f>'3. Re-Based Bill Det &amp; Rates'!F22</f>
        <v>kWh</v>
      </c>
      <c r="G22" s="10">
        <f>IF(ISERROR(#REF!*(#REF!/#REF!)),0,#REF!*(#REF!/#REF!))</f>
        <v>0</v>
      </c>
      <c r="H22" s="10">
        <f>IF(ISERROR(#REF!*(#REF!/#REF!)),0,#REF!*(#REF!/#REF!))</f>
        <v>0</v>
      </c>
      <c r="I22" s="10">
        <f>IF(ISERROR(#REF!*(#REF!/#REF!)),0,#REF!*(#REF!/#REF!))</f>
        <v>0</v>
      </c>
      <c r="K22" s="28" t="str">
        <f t="shared" ref="K22:K46" si="0">IF(ISERROR($N$47*G22),"",$N$47*G22)</f>
        <v/>
      </c>
      <c r="L22" s="28" t="str">
        <f t="shared" ref="L22:L46" si="1">IF(ISERROR($N$47*H22),"",$N$47*H22)</f>
        <v/>
      </c>
      <c r="M22" s="28" t="str">
        <f t="shared" ref="M22:M46" si="2">IF(ISERROR($N$47*I22),"",$N$47*I22)</f>
        <v/>
      </c>
      <c r="N22" s="28">
        <f t="shared" ref="N22:N46" si="3">SUM(K22:M22)</f>
        <v>0</v>
      </c>
      <c r="P22" s="9">
        <f>'3. Re-Based Bill Det &amp; Rates'!I22</f>
        <v>14233</v>
      </c>
      <c r="Q22" s="9">
        <f>'3. Re-Based Bill Det &amp; Rates'!J22</f>
        <v>117956589</v>
      </c>
      <c r="R22" s="9">
        <f>'3. Re-Based Bill Det &amp; Rates'!K22</f>
        <v>0</v>
      </c>
      <c r="T22" s="31" t="str">
        <f>IF(ISERROR(K22/P22/12),"",ROUND(K22/P22/12,6))</f>
        <v/>
      </c>
      <c r="U22" s="31" t="str">
        <f>IF(ISERROR(L22/Q22),"",ROUND(L22/Q22,6))</f>
        <v/>
      </c>
      <c r="V22" s="31" t="str">
        <f>IF(ISERROR(M22/R22),"",ROUND(M22/R22,6))</f>
        <v/>
      </c>
    </row>
    <row r="23" spans="2:22" s="2" customFormat="1">
      <c r="B23" s="6">
        <v>2</v>
      </c>
      <c r="C23" s="23" t="str">
        <f>'3. Re-Based Bill Det &amp; Rates'!D23</f>
        <v>General Service Less Than 50 kW</v>
      </c>
      <c r="D23" s="23" t="str">
        <f>'3. Re-Based Bill Det &amp; Rates'!E23</f>
        <v>Customer</v>
      </c>
      <c r="E23" s="23" t="str">
        <f>'3. Re-Based Bill Det &amp; Rates'!F23</f>
        <v>kWh</v>
      </c>
      <c r="G23" s="10">
        <f>IF(ISERROR(#REF!*(#REF!/#REF!)),0,#REF!*(#REF!/#REF!))</f>
        <v>0</v>
      </c>
      <c r="H23" s="10">
        <f>IF(ISERROR(#REF!*(#REF!/#REF!)),0,#REF!*(#REF!/#REF!))</f>
        <v>0</v>
      </c>
      <c r="I23" s="10">
        <f>IF(ISERROR(#REF!*(#REF!/#REF!)),0,#REF!*(#REF!/#REF!))</f>
        <v>0</v>
      </c>
      <c r="K23" s="28" t="str">
        <f t="shared" si="0"/>
        <v/>
      </c>
      <c r="L23" s="28" t="str">
        <f t="shared" si="1"/>
        <v/>
      </c>
      <c r="M23" s="28" t="str">
        <f t="shared" si="2"/>
        <v/>
      </c>
      <c r="N23" s="28">
        <f t="shared" si="3"/>
        <v>0</v>
      </c>
      <c r="P23" s="9">
        <f>'3. Re-Based Bill Det &amp; Rates'!I23</f>
        <v>1717</v>
      </c>
      <c r="Q23" s="9">
        <f>'3. Re-Based Bill Det &amp; Rates'!J23</f>
        <v>47173865</v>
      </c>
      <c r="R23" s="9">
        <f>'3. Re-Based Bill Det &amp; Rates'!K23</f>
        <v>0</v>
      </c>
      <c r="T23" s="31" t="str">
        <f t="shared" ref="T23:T46" si="4">IF(ISERROR(K23/P23/12),"",ROUND(K23/P23/12,6))</f>
        <v/>
      </c>
      <c r="U23" s="31" t="str">
        <f t="shared" ref="U23:U46" si="5">IF(ISERROR(L23/Q23),"",ROUND(L23/Q23,6))</f>
        <v/>
      </c>
      <c r="V23" s="31" t="str">
        <f t="shared" ref="V23:V46" si="6">IF(ISERROR(M23/R23),"",ROUND(M23/R23,6))</f>
        <v/>
      </c>
    </row>
    <row r="24" spans="2:22" s="2" customFormat="1">
      <c r="B24" s="6">
        <v>3</v>
      </c>
      <c r="C24" s="23" t="str">
        <f>'3. Re-Based Bill Det &amp; Rates'!D24</f>
        <v>General Service 50 to 4,999 kW</v>
      </c>
      <c r="D24" s="23" t="str">
        <f>'3. Re-Based Bill Det &amp; Rates'!E24</f>
        <v>Customer</v>
      </c>
      <c r="E24" s="23" t="str">
        <f>'3. Re-Based Bill Det &amp; Rates'!F24</f>
        <v>kW</v>
      </c>
      <c r="G24" s="10">
        <f>IF(ISERROR(#REF!*(#REF!/#REF!)),0,#REF!*(#REF!/#REF!))</f>
        <v>0</v>
      </c>
      <c r="H24" s="10">
        <f>IF(ISERROR(#REF!*(#REF!/#REF!)),0,#REF!*(#REF!/#REF!))</f>
        <v>0</v>
      </c>
      <c r="I24" s="10">
        <f>IF(ISERROR(#REF!*(#REF!/#REF!)),0,#REF!*(#REF!/#REF!))</f>
        <v>0</v>
      </c>
      <c r="K24" s="28" t="str">
        <f t="shared" si="0"/>
        <v/>
      </c>
      <c r="L24" s="28" t="str">
        <f t="shared" si="1"/>
        <v/>
      </c>
      <c r="M24" s="28" t="str">
        <f t="shared" si="2"/>
        <v/>
      </c>
      <c r="N24" s="28">
        <f t="shared" si="3"/>
        <v>0</v>
      </c>
      <c r="P24" s="9">
        <f>'3. Re-Based Bill Det &amp; Rates'!I24</f>
        <v>117</v>
      </c>
      <c r="Q24" s="9">
        <f>'3. Re-Based Bill Det &amp; Rates'!J24</f>
        <v>0</v>
      </c>
      <c r="R24" s="9">
        <f>'3. Re-Based Bill Det &amp; Rates'!K24</f>
        <v>342409</v>
      </c>
      <c r="T24" s="31" t="str">
        <f t="shared" si="4"/>
        <v/>
      </c>
      <c r="U24" s="31" t="str">
        <f t="shared" si="5"/>
        <v/>
      </c>
      <c r="V24" s="31" t="str">
        <f t="shared" si="6"/>
        <v/>
      </c>
    </row>
    <row r="25" spans="2:22" s="2" customFormat="1">
      <c r="B25" s="6">
        <v>4</v>
      </c>
      <c r="C25" s="23" t="str">
        <f>'3. Re-Based Bill Det &amp; Rates'!D25</f>
        <v>Unmetered Scattered Load</v>
      </c>
      <c r="D25" s="23" t="str">
        <f>'3. Re-Based Bill Det &amp; Rates'!E25</f>
        <v>Connection</v>
      </c>
      <c r="E25" s="23" t="str">
        <f>'3. Re-Based Bill Det &amp; Rates'!F25</f>
        <v>kWh</v>
      </c>
      <c r="G25" s="10">
        <f>IF(ISERROR(#REF!*(#REF!/#REF!)),0,#REF!*(#REF!/#REF!))</f>
        <v>0</v>
      </c>
      <c r="H25" s="10">
        <f>IF(ISERROR(#REF!*(#REF!/#REF!)),0,#REF!*(#REF!/#REF!))</f>
        <v>0</v>
      </c>
      <c r="I25" s="10">
        <f>IF(ISERROR(#REF!*(#REF!/#REF!)),0,#REF!*(#REF!/#REF!))</f>
        <v>0</v>
      </c>
      <c r="K25" s="28" t="str">
        <f t="shared" si="0"/>
        <v/>
      </c>
      <c r="L25" s="28" t="str">
        <f t="shared" si="1"/>
        <v/>
      </c>
      <c r="M25" s="28" t="str">
        <f t="shared" si="2"/>
        <v/>
      </c>
      <c r="N25" s="28">
        <f t="shared" si="3"/>
        <v>0</v>
      </c>
      <c r="P25" s="9">
        <f>'3. Re-Based Bill Det &amp; Rates'!I25</f>
        <v>30</v>
      </c>
      <c r="Q25" s="9">
        <f>'3. Re-Based Bill Det &amp; Rates'!J25</f>
        <v>403504</v>
      </c>
      <c r="R25" s="9">
        <f>'3. Re-Based Bill Det &amp; Rates'!K25</f>
        <v>0</v>
      </c>
      <c r="T25" s="31" t="str">
        <f t="shared" si="4"/>
        <v/>
      </c>
      <c r="U25" s="31" t="str">
        <f t="shared" si="5"/>
        <v/>
      </c>
      <c r="V25" s="31" t="str">
        <f t="shared" si="6"/>
        <v/>
      </c>
    </row>
    <row r="26" spans="2:22" s="2" customFormat="1">
      <c r="B26" s="6">
        <v>5</v>
      </c>
      <c r="C26" s="23" t="str">
        <f>'3. Re-Based Bill Det &amp; Rates'!D26</f>
        <v>Street Lighting</v>
      </c>
      <c r="D26" s="23" t="str">
        <f>'3. Re-Based Bill Det &amp; Rates'!E26</f>
        <v>Connection</v>
      </c>
      <c r="E26" s="23" t="str">
        <f>'3. Re-Based Bill Det &amp; Rates'!F26</f>
        <v>kW</v>
      </c>
      <c r="G26" s="10">
        <f>IF(ISERROR(#REF!*(#REF!/#REF!)),0,#REF!*(#REF!/#REF!))</f>
        <v>0</v>
      </c>
      <c r="H26" s="10">
        <f>IF(ISERROR(#REF!*(#REF!/#REF!)),0,#REF!*(#REF!/#REF!))</f>
        <v>0</v>
      </c>
      <c r="I26" s="10">
        <f>IF(ISERROR(#REF!*(#REF!/#REF!)),0,#REF!*(#REF!/#REF!))</f>
        <v>0</v>
      </c>
      <c r="K26" s="28" t="str">
        <f t="shared" si="0"/>
        <v/>
      </c>
      <c r="L26" s="28" t="str">
        <f t="shared" si="1"/>
        <v/>
      </c>
      <c r="M26" s="28" t="str">
        <f t="shared" si="2"/>
        <v/>
      </c>
      <c r="N26" s="28">
        <f t="shared" si="3"/>
        <v>0</v>
      </c>
      <c r="P26" s="9">
        <f>'3. Re-Based Bill Det &amp; Rates'!I26</f>
        <v>3045</v>
      </c>
      <c r="Q26" s="9">
        <f>'3. Re-Based Bill Det &amp; Rates'!J26</f>
        <v>2165737</v>
      </c>
      <c r="R26" s="9">
        <f>'3. Re-Based Bill Det &amp; Rates'!K26</f>
        <v>6285</v>
      </c>
      <c r="T26" s="31" t="str">
        <f t="shared" si="4"/>
        <v/>
      </c>
      <c r="U26" s="31" t="str">
        <f t="shared" si="5"/>
        <v/>
      </c>
      <c r="V26" s="31" t="str">
        <f t="shared" si="6"/>
        <v/>
      </c>
    </row>
    <row r="27" spans="2:22" s="2" customFormat="1">
      <c r="B27" s="6">
        <v>6</v>
      </c>
      <c r="C27" s="23" t="str">
        <f>'3. Re-Based Bill Det &amp; Rates'!D27</f>
        <v>Rate Class 6</v>
      </c>
      <c r="D27" s="23" t="str">
        <f>'3. Re-Based Bill Det &amp; Rates'!E27</f>
        <v>NA</v>
      </c>
      <c r="E27" s="23" t="str">
        <f>'3. Re-Based Bill Det &amp; Rates'!F27</f>
        <v>NA</v>
      </c>
      <c r="G27" s="10">
        <f>IF(ISERROR(#REF!*(#REF!/#REF!)),0,#REF!*(#REF!/#REF!))</f>
        <v>0</v>
      </c>
      <c r="H27" s="10">
        <f>IF(ISERROR(#REF!*(#REF!/#REF!)),0,#REF!*(#REF!/#REF!))</f>
        <v>0</v>
      </c>
      <c r="I27" s="10">
        <f>IF(ISERROR(#REF!*(#REF!/#REF!)),0,#REF!*(#REF!/#REF!))</f>
        <v>0</v>
      </c>
      <c r="K27" s="28" t="str">
        <f t="shared" si="0"/>
        <v/>
      </c>
      <c r="L27" s="28" t="str">
        <f t="shared" si="1"/>
        <v/>
      </c>
      <c r="M27" s="28" t="str">
        <f t="shared" si="2"/>
        <v/>
      </c>
      <c r="N27" s="28">
        <f t="shared" si="3"/>
        <v>0</v>
      </c>
      <c r="P27" s="9">
        <f>'3. Re-Based Bill Det &amp; Rates'!I27</f>
        <v>0</v>
      </c>
      <c r="Q27" s="9">
        <f>'3. Re-Based Bill Det &amp; Rates'!J27</f>
        <v>0</v>
      </c>
      <c r="R27" s="9">
        <f>'3. Re-Based Bill Det &amp; Rates'!K27</f>
        <v>0</v>
      </c>
      <c r="T27" s="31" t="str">
        <f t="shared" si="4"/>
        <v/>
      </c>
      <c r="U27" s="31" t="str">
        <f t="shared" si="5"/>
        <v/>
      </c>
      <c r="V27" s="31" t="str">
        <f t="shared" si="6"/>
        <v/>
      </c>
    </row>
    <row r="28" spans="2:22" s="2" customFormat="1">
      <c r="B28" s="6">
        <v>7</v>
      </c>
      <c r="C28" s="23" t="str">
        <f>'3. Re-Based Bill Det &amp; Rates'!D28</f>
        <v>Rate Class 7</v>
      </c>
      <c r="D28" s="23" t="str">
        <f>'3. Re-Based Bill Det &amp; Rates'!E28</f>
        <v>NA</v>
      </c>
      <c r="E28" s="23" t="str">
        <f>'3. Re-Based Bill Det &amp; Rates'!F28</f>
        <v>NA</v>
      </c>
      <c r="G28" s="10">
        <f>IF(ISERROR(#REF!*(#REF!/#REF!)),0,#REF!*(#REF!/#REF!))</f>
        <v>0</v>
      </c>
      <c r="H28" s="10">
        <f>IF(ISERROR(#REF!*(#REF!/#REF!)),0,#REF!*(#REF!/#REF!))</f>
        <v>0</v>
      </c>
      <c r="I28" s="10">
        <f>IF(ISERROR(#REF!*(#REF!/#REF!)),0,#REF!*(#REF!/#REF!))</f>
        <v>0</v>
      </c>
      <c r="K28" s="28" t="str">
        <f t="shared" si="0"/>
        <v/>
      </c>
      <c r="L28" s="28" t="str">
        <f t="shared" si="1"/>
        <v/>
      </c>
      <c r="M28" s="28" t="str">
        <f t="shared" si="2"/>
        <v/>
      </c>
      <c r="N28" s="28">
        <f t="shared" si="3"/>
        <v>0</v>
      </c>
      <c r="P28" s="9">
        <f>'3. Re-Based Bill Det &amp; Rates'!I28</f>
        <v>0</v>
      </c>
      <c r="Q28" s="9">
        <f>'3. Re-Based Bill Det &amp; Rates'!J28</f>
        <v>0</v>
      </c>
      <c r="R28" s="9">
        <f>'3. Re-Based Bill Det &amp; Rates'!K28</f>
        <v>0</v>
      </c>
      <c r="T28" s="31" t="str">
        <f t="shared" si="4"/>
        <v/>
      </c>
      <c r="U28" s="31" t="str">
        <f t="shared" si="5"/>
        <v/>
      </c>
      <c r="V28" s="31" t="str">
        <f t="shared" si="6"/>
        <v/>
      </c>
    </row>
    <row r="29" spans="2:22" s="2" customFormat="1" hidden="1">
      <c r="B29" s="6">
        <v>8</v>
      </c>
      <c r="C29" s="23" t="str">
        <f>'3. Re-Based Bill Det &amp; Rates'!D29</f>
        <v>Rate Class 8</v>
      </c>
      <c r="D29" s="23" t="str">
        <f>'3. Re-Based Bill Det &amp; Rates'!E29</f>
        <v>NA</v>
      </c>
      <c r="E29" s="23" t="str">
        <f>'3. Re-Based Bill Det &amp; Rates'!F29</f>
        <v>NA</v>
      </c>
      <c r="G29" s="10">
        <f>IF(ISERROR(#REF!*(#REF!/#REF!)),0,#REF!*(#REF!/#REF!))</f>
        <v>0</v>
      </c>
      <c r="H29" s="10">
        <f>IF(ISERROR(#REF!*(#REF!/#REF!)),0,#REF!*(#REF!/#REF!))</f>
        <v>0</v>
      </c>
      <c r="I29" s="10">
        <f>IF(ISERROR(#REF!*(#REF!/#REF!)),0,#REF!*(#REF!/#REF!))</f>
        <v>0</v>
      </c>
      <c r="K29" s="28" t="str">
        <f t="shared" si="0"/>
        <v/>
      </c>
      <c r="L29" s="28" t="str">
        <f t="shared" si="1"/>
        <v/>
      </c>
      <c r="M29" s="28" t="str">
        <f t="shared" si="2"/>
        <v/>
      </c>
      <c r="N29" s="28">
        <f t="shared" si="3"/>
        <v>0</v>
      </c>
      <c r="P29" s="9">
        <f>'3. Re-Based Bill Det &amp; Rates'!I29</f>
        <v>0</v>
      </c>
      <c r="Q29" s="9">
        <f>'3. Re-Based Bill Det &amp; Rates'!J29</f>
        <v>0</v>
      </c>
      <c r="R29" s="9">
        <f>'3. Re-Based Bill Det &amp; Rates'!K29</f>
        <v>0</v>
      </c>
      <c r="T29" s="31" t="str">
        <f t="shared" si="4"/>
        <v/>
      </c>
      <c r="U29" s="31" t="str">
        <f t="shared" si="5"/>
        <v/>
      </c>
      <c r="V29" s="31" t="str">
        <f t="shared" si="6"/>
        <v/>
      </c>
    </row>
    <row r="30" spans="2:22" s="2" customFormat="1" hidden="1">
      <c r="B30" s="6">
        <v>9</v>
      </c>
      <c r="C30" s="23" t="str">
        <f>'3. Re-Based Bill Det &amp; Rates'!D30</f>
        <v>Rate Class 9</v>
      </c>
      <c r="D30" s="23" t="str">
        <f>'3. Re-Based Bill Det &amp; Rates'!E30</f>
        <v>NA</v>
      </c>
      <c r="E30" s="23" t="str">
        <f>'3. Re-Based Bill Det &amp; Rates'!F30</f>
        <v>NA</v>
      </c>
      <c r="G30" s="10">
        <f>IF(ISERROR(#REF!*(#REF!/#REF!)),0,#REF!*(#REF!/#REF!))</f>
        <v>0</v>
      </c>
      <c r="H30" s="10">
        <f>IF(ISERROR(#REF!*(#REF!/#REF!)),0,#REF!*(#REF!/#REF!))</f>
        <v>0</v>
      </c>
      <c r="I30" s="10">
        <f>IF(ISERROR(#REF!*(#REF!/#REF!)),0,#REF!*(#REF!/#REF!))</f>
        <v>0</v>
      </c>
      <c r="K30" s="28" t="str">
        <f t="shared" si="0"/>
        <v/>
      </c>
      <c r="L30" s="28" t="str">
        <f t="shared" si="1"/>
        <v/>
      </c>
      <c r="M30" s="28" t="str">
        <f t="shared" si="2"/>
        <v/>
      </c>
      <c r="N30" s="28">
        <f t="shared" si="3"/>
        <v>0</v>
      </c>
      <c r="P30" s="9">
        <f>'3. Re-Based Bill Det &amp; Rates'!I30</f>
        <v>0</v>
      </c>
      <c r="Q30" s="9">
        <f>'3. Re-Based Bill Det &amp; Rates'!J30</f>
        <v>0</v>
      </c>
      <c r="R30" s="9">
        <f>'3. Re-Based Bill Det &amp; Rates'!K30</f>
        <v>0</v>
      </c>
      <c r="T30" s="31" t="str">
        <f t="shared" si="4"/>
        <v/>
      </c>
      <c r="U30" s="31" t="str">
        <f t="shared" si="5"/>
        <v/>
      </c>
      <c r="V30" s="31" t="str">
        <f t="shared" si="6"/>
        <v/>
      </c>
    </row>
    <row r="31" spans="2:22" s="2" customFormat="1" hidden="1">
      <c r="B31" s="6">
        <v>10</v>
      </c>
      <c r="C31" s="23" t="str">
        <f>'3. Re-Based Bill Det &amp; Rates'!D31</f>
        <v>Rate Class 10</v>
      </c>
      <c r="D31" s="23" t="str">
        <f>'3. Re-Based Bill Det &amp; Rates'!E31</f>
        <v>NA</v>
      </c>
      <c r="E31" s="23" t="str">
        <f>'3. Re-Based Bill Det &amp; Rates'!F31</f>
        <v>NA</v>
      </c>
      <c r="G31" s="10">
        <f>IF(ISERROR(#REF!*(#REF!/#REF!)),0,#REF!*(#REF!/#REF!))</f>
        <v>0</v>
      </c>
      <c r="H31" s="10">
        <f>IF(ISERROR(#REF!*(#REF!/#REF!)),0,#REF!*(#REF!/#REF!))</f>
        <v>0</v>
      </c>
      <c r="I31" s="10">
        <f>IF(ISERROR(#REF!*(#REF!/#REF!)),0,#REF!*(#REF!/#REF!))</f>
        <v>0</v>
      </c>
      <c r="K31" s="28" t="str">
        <f t="shared" si="0"/>
        <v/>
      </c>
      <c r="L31" s="28" t="str">
        <f t="shared" si="1"/>
        <v/>
      </c>
      <c r="M31" s="28" t="str">
        <f t="shared" si="2"/>
        <v/>
      </c>
      <c r="N31" s="28">
        <f t="shared" si="3"/>
        <v>0</v>
      </c>
      <c r="P31" s="9">
        <f>'3. Re-Based Bill Det &amp; Rates'!I31</f>
        <v>0</v>
      </c>
      <c r="Q31" s="9">
        <f>'3. Re-Based Bill Det &amp; Rates'!J31</f>
        <v>0</v>
      </c>
      <c r="R31" s="9">
        <f>'3. Re-Based Bill Det &amp; Rates'!K31</f>
        <v>0</v>
      </c>
      <c r="T31" s="31" t="str">
        <f t="shared" si="4"/>
        <v/>
      </c>
      <c r="U31" s="31" t="str">
        <f t="shared" si="5"/>
        <v/>
      </c>
      <c r="V31" s="31" t="str">
        <f t="shared" si="6"/>
        <v/>
      </c>
    </row>
    <row r="32" spans="2:22" s="2" customFormat="1" hidden="1">
      <c r="B32" s="6">
        <v>11</v>
      </c>
      <c r="C32" s="23" t="str">
        <f>'3. Re-Based Bill Det &amp; Rates'!D32</f>
        <v>Rate Class 11</v>
      </c>
      <c r="D32" s="23" t="str">
        <f>'3. Re-Based Bill Det &amp; Rates'!E32</f>
        <v>NA</v>
      </c>
      <c r="E32" s="23" t="str">
        <f>'3. Re-Based Bill Det &amp; Rates'!F32</f>
        <v>NA</v>
      </c>
      <c r="G32" s="10">
        <f>IF(ISERROR(#REF!*(#REF!/#REF!)),0,#REF!*(#REF!/#REF!))</f>
        <v>0</v>
      </c>
      <c r="H32" s="10">
        <f>IF(ISERROR(#REF!*(#REF!/#REF!)),0,#REF!*(#REF!/#REF!))</f>
        <v>0</v>
      </c>
      <c r="I32" s="10">
        <f>IF(ISERROR(#REF!*(#REF!/#REF!)),0,#REF!*(#REF!/#REF!))</f>
        <v>0</v>
      </c>
      <c r="K32" s="28" t="str">
        <f t="shared" si="0"/>
        <v/>
      </c>
      <c r="L32" s="28" t="str">
        <f t="shared" si="1"/>
        <v/>
      </c>
      <c r="M32" s="28" t="str">
        <f t="shared" si="2"/>
        <v/>
      </c>
      <c r="N32" s="28">
        <f t="shared" si="3"/>
        <v>0</v>
      </c>
      <c r="P32" s="9">
        <f>'3. Re-Based Bill Det &amp; Rates'!I32</f>
        <v>0</v>
      </c>
      <c r="Q32" s="9">
        <f>'3. Re-Based Bill Det &amp; Rates'!J32</f>
        <v>0</v>
      </c>
      <c r="R32" s="9">
        <f>'3. Re-Based Bill Det &amp; Rates'!K32</f>
        <v>0</v>
      </c>
      <c r="T32" s="31" t="str">
        <f t="shared" si="4"/>
        <v/>
      </c>
      <c r="U32" s="31" t="str">
        <f t="shared" si="5"/>
        <v/>
      </c>
      <c r="V32" s="31" t="str">
        <f t="shared" si="6"/>
        <v/>
      </c>
    </row>
    <row r="33" spans="2:22" s="2" customFormat="1" hidden="1">
      <c r="B33" s="6">
        <v>12</v>
      </c>
      <c r="C33" s="23" t="str">
        <f>'3. Re-Based Bill Det &amp; Rates'!D33</f>
        <v>Rate Class 12</v>
      </c>
      <c r="D33" s="23" t="str">
        <f>'3. Re-Based Bill Det &amp; Rates'!E33</f>
        <v>NA</v>
      </c>
      <c r="E33" s="23" t="str">
        <f>'3. Re-Based Bill Det &amp; Rates'!F33</f>
        <v>NA</v>
      </c>
      <c r="G33" s="10">
        <f>IF(ISERROR(#REF!*(#REF!/#REF!)),0,#REF!*(#REF!/#REF!))</f>
        <v>0</v>
      </c>
      <c r="H33" s="10">
        <f>IF(ISERROR(#REF!*(#REF!/#REF!)),0,#REF!*(#REF!/#REF!))</f>
        <v>0</v>
      </c>
      <c r="I33" s="10">
        <f>IF(ISERROR(#REF!*(#REF!/#REF!)),0,#REF!*(#REF!/#REF!))</f>
        <v>0</v>
      </c>
      <c r="K33" s="28" t="str">
        <f t="shared" si="0"/>
        <v/>
      </c>
      <c r="L33" s="28" t="str">
        <f t="shared" si="1"/>
        <v/>
      </c>
      <c r="M33" s="28" t="str">
        <f t="shared" si="2"/>
        <v/>
      </c>
      <c r="N33" s="28">
        <f t="shared" si="3"/>
        <v>0</v>
      </c>
      <c r="P33" s="9">
        <f>'3. Re-Based Bill Det &amp; Rates'!I33</f>
        <v>0</v>
      </c>
      <c r="Q33" s="9">
        <f>'3. Re-Based Bill Det &amp; Rates'!J33</f>
        <v>0</v>
      </c>
      <c r="R33" s="9">
        <f>'3. Re-Based Bill Det &amp; Rates'!K33</f>
        <v>0</v>
      </c>
      <c r="T33" s="31" t="str">
        <f t="shared" si="4"/>
        <v/>
      </c>
      <c r="U33" s="31" t="str">
        <f t="shared" si="5"/>
        <v/>
      </c>
      <c r="V33" s="31" t="str">
        <f t="shared" si="6"/>
        <v/>
      </c>
    </row>
    <row r="34" spans="2:22" s="2" customFormat="1" hidden="1">
      <c r="B34" s="6">
        <v>13</v>
      </c>
      <c r="C34" s="23" t="str">
        <f>'3. Re-Based Bill Det &amp; Rates'!D34</f>
        <v>Rate Class 13</v>
      </c>
      <c r="D34" s="23" t="str">
        <f>'3. Re-Based Bill Det &amp; Rates'!E34</f>
        <v>NA</v>
      </c>
      <c r="E34" s="23" t="str">
        <f>'3. Re-Based Bill Det &amp; Rates'!F34</f>
        <v>NA</v>
      </c>
      <c r="G34" s="10">
        <f>IF(ISERROR(#REF!*(#REF!/#REF!)),0,#REF!*(#REF!/#REF!))</f>
        <v>0</v>
      </c>
      <c r="H34" s="10">
        <f>IF(ISERROR(#REF!*(#REF!/#REF!)),0,#REF!*(#REF!/#REF!))</f>
        <v>0</v>
      </c>
      <c r="I34" s="10">
        <f>IF(ISERROR(#REF!*(#REF!/#REF!)),0,#REF!*(#REF!/#REF!))</f>
        <v>0</v>
      </c>
      <c r="K34" s="28" t="str">
        <f t="shared" si="0"/>
        <v/>
      </c>
      <c r="L34" s="28" t="str">
        <f t="shared" si="1"/>
        <v/>
      </c>
      <c r="M34" s="28" t="str">
        <f t="shared" si="2"/>
        <v/>
      </c>
      <c r="N34" s="28">
        <f t="shared" si="3"/>
        <v>0</v>
      </c>
      <c r="P34" s="9">
        <f>'3. Re-Based Bill Det &amp; Rates'!I34</f>
        <v>0</v>
      </c>
      <c r="Q34" s="9">
        <f>'3. Re-Based Bill Det &amp; Rates'!J34</f>
        <v>0</v>
      </c>
      <c r="R34" s="9">
        <f>'3. Re-Based Bill Det &amp; Rates'!K34</f>
        <v>0</v>
      </c>
      <c r="T34" s="31" t="str">
        <f t="shared" si="4"/>
        <v/>
      </c>
      <c r="U34" s="31" t="str">
        <f t="shared" si="5"/>
        <v/>
      </c>
      <c r="V34" s="31" t="str">
        <f t="shared" si="6"/>
        <v/>
      </c>
    </row>
    <row r="35" spans="2:22" s="2" customFormat="1" hidden="1">
      <c r="B35" s="6">
        <v>14</v>
      </c>
      <c r="C35" s="23" t="str">
        <f>'3. Re-Based Bill Det &amp; Rates'!D35</f>
        <v>Rate Class 14</v>
      </c>
      <c r="D35" s="23" t="str">
        <f>'3. Re-Based Bill Det &amp; Rates'!E35</f>
        <v>NA</v>
      </c>
      <c r="E35" s="23" t="str">
        <f>'3. Re-Based Bill Det &amp; Rates'!F35</f>
        <v>NA</v>
      </c>
      <c r="G35" s="10">
        <f>IF(ISERROR(#REF!*(#REF!/#REF!)),0,#REF!*(#REF!/#REF!))</f>
        <v>0</v>
      </c>
      <c r="H35" s="10">
        <f>IF(ISERROR(#REF!*(#REF!/#REF!)),0,#REF!*(#REF!/#REF!))</f>
        <v>0</v>
      </c>
      <c r="I35" s="10">
        <f>IF(ISERROR(#REF!*(#REF!/#REF!)),0,#REF!*(#REF!/#REF!))</f>
        <v>0</v>
      </c>
      <c r="K35" s="28" t="str">
        <f t="shared" si="0"/>
        <v/>
      </c>
      <c r="L35" s="28" t="str">
        <f t="shared" si="1"/>
        <v/>
      </c>
      <c r="M35" s="28" t="str">
        <f t="shared" si="2"/>
        <v/>
      </c>
      <c r="N35" s="28">
        <f t="shared" si="3"/>
        <v>0</v>
      </c>
      <c r="P35" s="9">
        <f>'3. Re-Based Bill Det &amp; Rates'!I35</f>
        <v>0</v>
      </c>
      <c r="Q35" s="9">
        <f>'3. Re-Based Bill Det &amp; Rates'!J35</f>
        <v>0</v>
      </c>
      <c r="R35" s="9">
        <f>'3. Re-Based Bill Det &amp; Rates'!K35</f>
        <v>0</v>
      </c>
      <c r="T35" s="31" t="str">
        <f t="shared" si="4"/>
        <v/>
      </c>
      <c r="U35" s="31" t="str">
        <f t="shared" si="5"/>
        <v/>
      </c>
      <c r="V35" s="31" t="str">
        <f t="shared" si="6"/>
        <v/>
      </c>
    </row>
    <row r="36" spans="2:22" s="2" customFormat="1" hidden="1">
      <c r="B36" s="6">
        <v>15</v>
      </c>
      <c r="C36" s="23" t="str">
        <f>'3. Re-Based Bill Det &amp; Rates'!D36</f>
        <v>Rate Class 15</v>
      </c>
      <c r="D36" s="23" t="str">
        <f>'3. Re-Based Bill Det &amp; Rates'!E36</f>
        <v>NA</v>
      </c>
      <c r="E36" s="23" t="str">
        <f>'3. Re-Based Bill Det &amp; Rates'!F36</f>
        <v>NA</v>
      </c>
      <c r="G36" s="10">
        <f>IF(ISERROR(#REF!*(#REF!/#REF!)),0,#REF!*(#REF!/#REF!))</f>
        <v>0</v>
      </c>
      <c r="H36" s="10">
        <f>IF(ISERROR(#REF!*(#REF!/#REF!)),0,#REF!*(#REF!/#REF!))</f>
        <v>0</v>
      </c>
      <c r="I36" s="10">
        <f>IF(ISERROR(#REF!*(#REF!/#REF!)),0,#REF!*(#REF!/#REF!))</f>
        <v>0</v>
      </c>
      <c r="K36" s="28" t="str">
        <f t="shared" si="0"/>
        <v/>
      </c>
      <c r="L36" s="28" t="str">
        <f t="shared" si="1"/>
        <v/>
      </c>
      <c r="M36" s="28" t="str">
        <f t="shared" si="2"/>
        <v/>
      </c>
      <c r="N36" s="28">
        <f t="shared" si="3"/>
        <v>0</v>
      </c>
      <c r="P36" s="9">
        <f>'3. Re-Based Bill Det &amp; Rates'!I36</f>
        <v>0</v>
      </c>
      <c r="Q36" s="9">
        <f>'3. Re-Based Bill Det &amp; Rates'!J36</f>
        <v>0</v>
      </c>
      <c r="R36" s="9">
        <f>'3. Re-Based Bill Det &amp; Rates'!K36</f>
        <v>0</v>
      </c>
      <c r="T36" s="31" t="str">
        <f t="shared" si="4"/>
        <v/>
      </c>
      <c r="U36" s="31" t="str">
        <f t="shared" si="5"/>
        <v/>
      </c>
      <c r="V36" s="31" t="str">
        <f t="shared" si="6"/>
        <v/>
      </c>
    </row>
    <row r="37" spans="2:22" s="2" customFormat="1" hidden="1">
      <c r="B37" s="6">
        <v>16</v>
      </c>
      <c r="C37" s="23" t="str">
        <f>'3. Re-Based Bill Det &amp; Rates'!D37</f>
        <v>Rate Class 16</v>
      </c>
      <c r="D37" s="23" t="str">
        <f>'3. Re-Based Bill Det &amp; Rates'!E37</f>
        <v>NA</v>
      </c>
      <c r="E37" s="23" t="str">
        <f>'3. Re-Based Bill Det &amp; Rates'!F37</f>
        <v>NA</v>
      </c>
      <c r="G37" s="10">
        <f>IF(ISERROR(#REF!*(#REF!/#REF!)),0,#REF!*(#REF!/#REF!))</f>
        <v>0</v>
      </c>
      <c r="H37" s="10">
        <f>IF(ISERROR(#REF!*(#REF!/#REF!)),0,#REF!*(#REF!/#REF!))</f>
        <v>0</v>
      </c>
      <c r="I37" s="10">
        <f>IF(ISERROR(#REF!*(#REF!/#REF!)),0,#REF!*(#REF!/#REF!))</f>
        <v>0</v>
      </c>
      <c r="K37" s="28" t="str">
        <f t="shared" si="0"/>
        <v/>
      </c>
      <c r="L37" s="28" t="str">
        <f t="shared" si="1"/>
        <v/>
      </c>
      <c r="M37" s="28" t="str">
        <f t="shared" si="2"/>
        <v/>
      </c>
      <c r="N37" s="28">
        <f t="shared" si="3"/>
        <v>0</v>
      </c>
      <c r="P37" s="9">
        <f>'3. Re-Based Bill Det &amp; Rates'!I37</f>
        <v>0</v>
      </c>
      <c r="Q37" s="9">
        <f>'3. Re-Based Bill Det &amp; Rates'!J37</f>
        <v>0</v>
      </c>
      <c r="R37" s="9">
        <f>'3. Re-Based Bill Det &amp; Rates'!K37</f>
        <v>0</v>
      </c>
      <c r="T37" s="31" t="str">
        <f t="shared" si="4"/>
        <v/>
      </c>
      <c r="U37" s="31" t="str">
        <f t="shared" si="5"/>
        <v/>
      </c>
      <c r="V37" s="31" t="str">
        <f t="shared" si="6"/>
        <v/>
      </c>
    </row>
    <row r="38" spans="2:22" s="2" customFormat="1" hidden="1">
      <c r="B38" s="6">
        <v>17</v>
      </c>
      <c r="C38" s="23" t="str">
        <f>'3. Re-Based Bill Det &amp; Rates'!D38</f>
        <v>Rate Class 17</v>
      </c>
      <c r="D38" s="23" t="str">
        <f>'3. Re-Based Bill Det &amp; Rates'!E38</f>
        <v>NA</v>
      </c>
      <c r="E38" s="23" t="str">
        <f>'3. Re-Based Bill Det &amp; Rates'!F38</f>
        <v>NA</v>
      </c>
      <c r="G38" s="10">
        <f>IF(ISERROR(#REF!*(#REF!/#REF!)),0,#REF!*(#REF!/#REF!))</f>
        <v>0</v>
      </c>
      <c r="H38" s="10">
        <f>IF(ISERROR(#REF!*(#REF!/#REF!)),0,#REF!*(#REF!/#REF!))</f>
        <v>0</v>
      </c>
      <c r="I38" s="10">
        <f>IF(ISERROR(#REF!*(#REF!/#REF!)),0,#REF!*(#REF!/#REF!))</f>
        <v>0</v>
      </c>
      <c r="K38" s="28" t="str">
        <f t="shared" si="0"/>
        <v/>
      </c>
      <c r="L38" s="28" t="str">
        <f t="shared" si="1"/>
        <v/>
      </c>
      <c r="M38" s="28" t="str">
        <f t="shared" si="2"/>
        <v/>
      </c>
      <c r="N38" s="28">
        <f t="shared" si="3"/>
        <v>0</v>
      </c>
      <c r="P38" s="9">
        <f>'3. Re-Based Bill Det &amp; Rates'!I38</f>
        <v>0</v>
      </c>
      <c r="Q38" s="9">
        <f>'3. Re-Based Bill Det &amp; Rates'!J38</f>
        <v>0</v>
      </c>
      <c r="R38" s="9">
        <f>'3. Re-Based Bill Det &amp; Rates'!K38</f>
        <v>0</v>
      </c>
      <c r="T38" s="31" t="str">
        <f t="shared" si="4"/>
        <v/>
      </c>
      <c r="U38" s="31" t="str">
        <f t="shared" si="5"/>
        <v/>
      </c>
      <c r="V38" s="31" t="str">
        <f t="shared" si="6"/>
        <v/>
      </c>
    </row>
    <row r="39" spans="2:22" s="2" customFormat="1" hidden="1">
      <c r="B39" s="6">
        <v>18</v>
      </c>
      <c r="C39" s="23" t="str">
        <f>'3. Re-Based Bill Det &amp; Rates'!D39</f>
        <v>Rate Class 18</v>
      </c>
      <c r="D39" s="23" t="str">
        <f>'3. Re-Based Bill Det &amp; Rates'!E39</f>
        <v>NA</v>
      </c>
      <c r="E39" s="23" t="str">
        <f>'3. Re-Based Bill Det &amp; Rates'!F39</f>
        <v>NA</v>
      </c>
      <c r="G39" s="10">
        <f>IF(ISERROR(#REF!*(#REF!/#REF!)),0,#REF!*(#REF!/#REF!))</f>
        <v>0</v>
      </c>
      <c r="H39" s="10">
        <f>IF(ISERROR(#REF!*(#REF!/#REF!)),0,#REF!*(#REF!/#REF!))</f>
        <v>0</v>
      </c>
      <c r="I39" s="10">
        <f>IF(ISERROR(#REF!*(#REF!/#REF!)),0,#REF!*(#REF!/#REF!))</f>
        <v>0</v>
      </c>
      <c r="K39" s="28" t="str">
        <f t="shared" si="0"/>
        <v/>
      </c>
      <c r="L39" s="28" t="str">
        <f t="shared" si="1"/>
        <v/>
      </c>
      <c r="M39" s="28" t="str">
        <f t="shared" si="2"/>
        <v/>
      </c>
      <c r="N39" s="28">
        <f t="shared" si="3"/>
        <v>0</v>
      </c>
      <c r="P39" s="9">
        <f>'3. Re-Based Bill Det &amp; Rates'!I39</f>
        <v>0</v>
      </c>
      <c r="Q39" s="9">
        <f>'3. Re-Based Bill Det &amp; Rates'!J39</f>
        <v>0</v>
      </c>
      <c r="R39" s="9">
        <f>'3. Re-Based Bill Det &amp; Rates'!K39</f>
        <v>0</v>
      </c>
      <c r="T39" s="31" t="str">
        <f t="shared" si="4"/>
        <v/>
      </c>
      <c r="U39" s="31" t="str">
        <f t="shared" si="5"/>
        <v/>
      </c>
      <c r="V39" s="31" t="str">
        <f t="shared" si="6"/>
        <v/>
      </c>
    </row>
    <row r="40" spans="2:22" s="2" customFormat="1" hidden="1">
      <c r="B40" s="6">
        <v>19</v>
      </c>
      <c r="C40" s="23" t="str">
        <f>'3. Re-Based Bill Det &amp; Rates'!D40</f>
        <v>Rate Class 19</v>
      </c>
      <c r="D40" s="23" t="str">
        <f>'3. Re-Based Bill Det &amp; Rates'!E40</f>
        <v>NA</v>
      </c>
      <c r="E40" s="23" t="str">
        <f>'3. Re-Based Bill Det &amp; Rates'!F40</f>
        <v>NA</v>
      </c>
      <c r="G40" s="10">
        <f>IF(ISERROR(#REF!*(#REF!/#REF!)),0,#REF!*(#REF!/#REF!))</f>
        <v>0</v>
      </c>
      <c r="H40" s="10">
        <f>IF(ISERROR(#REF!*(#REF!/#REF!)),0,#REF!*(#REF!/#REF!))</f>
        <v>0</v>
      </c>
      <c r="I40" s="10">
        <f>IF(ISERROR(#REF!*(#REF!/#REF!)),0,#REF!*(#REF!/#REF!))</f>
        <v>0</v>
      </c>
      <c r="K40" s="28" t="str">
        <f t="shared" si="0"/>
        <v/>
      </c>
      <c r="L40" s="28" t="str">
        <f t="shared" si="1"/>
        <v/>
      </c>
      <c r="M40" s="28" t="str">
        <f t="shared" si="2"/>
        <v/>
      </c>
      <c r="N40" s="28">
        <f t="shared" si="3"/>
        <v>0</v>
      </c>
      <c r="P40" s="9">
        <f>'3. Re-Based Bill Det &amp; Rates'!I40</f>
        <v>0</v>
      </c>
      <c r="Q40" s="9">
        <f>'3. Re-Based Bill Det &amp; Rates'!J40</f>
        <v>0</v>
      </c>
      <c r="R40" s="9">
        <f>'3. Re-Based Bill Det &amp; Rates'!K40</f>
        <v>0</v>
      </c>
      <c r="T40" s="31" t="str">
        <f t="shared" si="4"/>
        <v/>
      </c>
      <c r="U40" s="31" t="str">
        <f t="shared" si="5"/>
        <v/>
      </c>
      <c r="V40" s="31" t="str">
        <f t="shared" si="6"/>
        <v/>
      </c>
    </row>
    <row r="41" spans="2:22" s="2" customFormat="1" hidden="1">
      <c r="B41" s="6">
        <v>20</v>
      </c>
      <c r="C41" s="23" t="str">
        <f>'3. Re-Based Bill Det &amp; Rates'!D41</f>
        <v>Rate Class 20</v>
      </c>
      <c r="D41" s="23" t="str">
        <f>'3. Re-Based Bill Det &amp; Rates'!E41</f>
        <v>NA</v>
      </c>
      <c r="E41" s="23" t="str">
        <f>'3. Re-Based Bill Det &amp; Rates'!F41</f>
        <v>NA</v>
      </c>
      <c r="G41" s="10">
        <f>IF(ISERROR(#REF!*(#REF!/#REF!)),0,#REF!*(#REF!/#REF!))</f>
        <v>0</v>
      </c>
      <c r="H41" s="10">
        <f>IF(ISERROR(#REF!*(#REF!/#REF!)),0,#REF!*(#REF!/#REF!))</f>
        <v>0</v>
      </c>
      <c r="I41" s="10">
        <f>IF(ISERROR(#REF!*(#REF!/#REF!)),0,#REF!*(#REF!/#REF!))</f>
        <v>0</v>
      </c>
      <c r="K41" s="28" t="str">
        <f t="shared" si="0"/>
        <v/>
      </c>
      <c r="L41" s="28" t="str">
        <f t="shared" si="1"/>
        <v/>
      </c>
      <c r="M41" s="28" t="str">
        <f t="shared" si="2"/>
        <v/>
      </c>
      <c r="N41" s="28">
        <f t="shared" si="3"/>
        <v>0</v>
      </c>
      <c r="P41" s="9">
        <f>'3. Re-Based Bill Det &amp; Rates'!I41</f>
        <v>0</v>
      </c>
      <c r="Q41" s="9">
        <f>'3. Re-Based Bill Det &amp; Rates'!J41</f>
        <v>0</v>
      </c>
      <c r="R41" s="9">
        <f>'3. Re-Based Bill Det &amp; Rates'!K41</f>
        <v>0</v>
      </c>
      <c r="T41" s="31" t="str">
        <f t="shared" si="4"/>
        <v/>
      </c>
      <c r="U41" s="31" t="str">
        <f t="shared" si="5"/>
        <v/>
      </c>
      <c r="V41" s="31" t="str">
        <f t="shared" si="6"/>
        <v/>
      </c>
    </row>
    <row r="42" spans="2:22" s="2" customFormat="1" hidden="1">
      <c r="B42" s="6">
        <v>21</v>
      </c>
      <c r="C42" s="23" t="str">
        <f>'3. Re-Based Bill Det &amp; Rates'!D42</f>
        <v>Rate Class 21</v>
      </c>
      <c r="D42" s="23" t="str">
        <f>'3. Re-Based Bill Det &amp; Rates'!E42</f>
        <v>NA</v>
      </c>
      <c r="E42" s="23" t="str">
        <f>'3. Re-Based Bill Det &amp; Rates'!F42</f>
        <v>NA</v>
      </c>
      <c r="G42" s="10">
        <f>IF(ISERROR(#REF!*(#REF!/#REF!)),0,#REF!*(#REF!/#REF!))</f>
        <v>0</v>
      </c>
      <c r="H42" s="10">
        <f>IF(ISERROR(#REF!*(#REF!/#REF!)),0,#REF!*(#REF!/#REF!))</f>
        <v>0</v>
      </c>
      <c r="I42" s="10">
        <f>IF(ISERROR(#REF!*(#REF!/#REF!)),0,#REF!*(#REF!/#REF!))</f>
        <v>0</v>
      </c>
      <c r="K42" s="28" t="str">
        <f t="shared" si="0"/>
        <v/>
      </c>
      <c r="L42" s="28" t="str">
        <f t="shared" si="1"/>
        <v/>
      </c>
      <c r="M42" s="28" t="str">
        <f t="shared" si="2"/>
        <v/>
      </c>
      <c r="N42" s="28">
        <f t="shared" si="3"/>
        <v>0</v>
      </c>
      <c r="P42" s="9">
        <f>'3. Re-Based Bill Det &amp; Rates'!I42</f>
        <v>0</v>
      </c>
      <c r="Q42" s="9">
        <f>'3. Re-Based Bill Det &amp; Rates'!J42</f>
        <v>0</v>
      </c>
      <c r="R42" s="9">
        <f>'3. Re-Based Bill Det &amp; Rates'!K42</f>
        <v>0</v>
      </c>
      <c r="T42" s="31" t="str">
        <f t="shared" si="4"/>
        <v/>
      </c>
      <c r="U42" s="31" t="str">
        <f t="shared" si="5"/>
        <v/>
      </c>
      <c r="V42" s="31" t="str">
        <f t="shared" si="6"/>
        <v/>
      </c>
    </row>
    <row r="43" spans="2:22" s="2" customFormat="1" hidden="1">
      <c r="B43" s="6">
        <v>22</v>
      </c>
      <c r="C43" s="23" t="str">
        <f>'3. Re-Based Bill Det &amp; Rates'!D43</f>
        <v>Rate Class 22</v>
      </c>
      <c r="D43" s="23" t="str">
        <f>'3. Re-Based Bill Det &amp; Rates'!E43</f>
        <v>NA</v>
      </c>
      <c r="E43" s="23" t="str">
        <f>'3. Re-Based Bill Det &amp; Rates'!F43</f>
        <v>NA</v>
      </c>
      <c r="G43" s="10">
        <f>IF(ISERROR(#REF!*(#REF!/#REF!)),0,#REF!*(#REF!/#REF!))</f>
        <v>0</v>
      </c>
      <c r="H43" s="10">
        <f>IF(ISERROR(#REF!*(#REF!/#REF!)),0,#REF!*(#REF!/#REF!))</f>
        <v>0</v>
      </c>
      <c r="I43" s="10">
        <f>IF(ISERROR(#REF!*(#REF!/#REF!)),0,#REF!*(#REF!/#REF!))</f>
        <v>0</v>
      </c>
      <c r="K43" s="28" t="str">
        <f t="shared" si="0"/>
        <v/>
      </c>
      <c r="L43" s="28" t="str">
        <f t="shared" si="1"/>
        <v/>
      </c>
      <c r="M43" s="28" t="str">
        <f t="shared" si="2"/>
        <v/>
      </c>
      <c r="N43" s="28">
        <f t="shared" si="3"/>
        <v>0</v>
      </c>
      <c r="P43" s="9">
        <f>'3. Re-Based Bill Det &amp; Rates'!I43</f>
        <v>0</v>
      </c>
      <c r="Q43" s="9">
        <f>'3. Re-Based Bill Det &amp; Rates'!J43</f>
        <v>0</v>
      </c>
      <c r="R43" s="9">
        <f>'3. Re-Based Bill Det &amp; Rates'!K43</f>
        <v>0</v>
      </c>
      <c r="T43" s="31" t="str">
        <f t="shared" si="4"/>
        <v/>
      </c>
      <c r="U43" s="31" t="str">
        <f t="shared" si="5"/>
        <v/>
      </c>
      <c r="V43" s="31" t="str">
        <f t="shared" si="6"/>
        <v/>
      </c>
    </row>
    <row r="44" spans="2:22" s="2" customFormat="1" hidden="1">
      <c r="B44" s="6">
        <v>23</v>
      </c>
      <c r="C44" s="23" t="str">
        <f>'3. Re-Based Bill Det &amp; Rates'!D44</f>
        <v>Rate Class 23</v>
      </c>
      <c r="D44" s="23" t="str">
        <f>'3. Re-Based Bill Det &amp; Rates'!E44</f>
        <v>NA</v>
      </c>
      <c r="E44" s="23" t="str">
        <f>'3. Re-Based Bill Det &amp; Rates'!F44</f>
        <v>NA</v>
      </c>
      <c r="G44" s="10">
        <f>IF(ISERROR(#REF!*(#REF!/#REF!)),0,#REF!*(#REF!/#REF!))</f>
        <v>0</v>
      </c>
      <c r="H44" s="10">
        <f>IF(ISERROR(#REF!*(#REF!/#REF!)),0,#REF!*(#REF!/#REF!))</f>
        <v>0</v>
      </c>
      <c r="I44" s="10">
        <f>IF(ISERROR(#REF!*(#REF!/#REF!)),0,#REF!*(#REF!/#REF!))</f>
        <v>0</v>
      </c>
      <c r="K44" s="28" t="str">
        <f t="shared" si="0"/>
        <v/>
      </c>
      <c r="L44" s="28" t="str">
        <f t="shared" si="1"/>
        <v/>
      </c>
      <c r="M44" s="28" t="str">
        <f t="shared" si="2"/>
        <v/>
      </c>
      <c r="N44" s="28">
        <f t="shared" si="3"/>
        <v>0</v>
      </c>
      <c r="P44" s="9">
        <f>'3. Re-Based Bill Det &amp; Rates'!I44</f>
        <v>0</v>
      </c>
      <c r="Q44" s="9">
        <f>'3. Re-Based Bill Det &amp; Rates'!J44</f>
        <v>0</v>
      </c>
      <c r="R44" s="9">
        <f>'3. Re-Based Bill Det &amp; Rates'!K44</f>
        <v>0</v>
      </c>
      <c r="T44" s="31" t="str">
        <f t="shared" si="4"/>
        <v/>
      </c>
      <c r="U44" s="31" t="str">
        <f t="shared" si="5"/>
        <v/>
      </c>
      <c r="V44" s="31" t="str">
        <f t="shared" si="6"/>
        <v/>
      </c>
    </row>
    <row r="45" spans="2:22" s="2" customFormat="1" hidden="1">
      <c r="B45" s="6">
        <v>24</v>
      </c>
      <c r="C45" s="23" t="str">
        <f>'3. Re-Based Bill Det &amp; Rates'!D45</f>
        <v>Rate Class 24</v>
      </c>
      <c r="D45" s="23" t="str">
        <f>'3. Re-Based Bill Det &amp; Rates'!E45</f>
        <v>NA</v>
      </c>
      <c r="E45" s="23" t="str">
        <f>'3. Re-Based Bill Det &amp; Rates'!F45</f>
        <v>NA</v>
      </c>
      <c r="G45" s="10">
        <f>IF(ISERROR(#REF!*(#REF!/#REF!)),0,#REF!*(#REF!/#REF!))</f>
        <v>0</v>
      </c>
      <c r="H45" s="10">
        <f>IF(ISERROR(#REF!*(#REF!/#REF!)),0,#REF!*(#REF!/#REF!))</f>
        <v>0</v>
      </c>
      <c r="I45" s="10">
        <f>IF(ISERROR(#REF!*(#REF!/#REF!)),0,#REF!*(#REF!/#REF!))</f>
        <v>0</v>
      </c>
      <c r="K45" s="28" t="str">
        <f t="shared" si="0"/>
        <v/>
      </c>
      <c r="L45" s="28" t="str">
        <f t="shared" si="1"/>
        <v/>
      </c>
      <c r="M45" s="28" t="str">
        <f t="shared" si="2"/>
        <v/>
      </c>
      <c r="N45" s="28">
        <f t="shared" si="3"/>
        <v>0</v>
      </c>
      <c r="P45" s="9">
        <f>'3. Re-Based Bill Det &amp; Rates'!I45</f>
        <v>0</v>
      </c>
      <c r="Q45" s="9">
        <f>'3. Re-Based Bill Det &amp; Rates'!J45</f>
        <v>0</v>
      </c>
      <c r="R45" s="9">
        <f>'3. Re-Based Bill Det &amp; Rates'!K45</f>
        <v>0</v>
      </c>
      <c r="T45" s="31" t="str">
        <f t="shared" si="4"/>
        <v/>
      </c>
      <c r="U45" s="31" t="str">
        <f t="shared" si="5"/>
        <v/>
      </c>
      <c r="V45" s="31" t="str">
        <f t="shared" si="6"/>
        <v/>
      </c>
    </row>
    <row r="46" spans="2:22" s="2" customFormat="1" hidden="1">
      <c r="B46" s="6">
        <v>25</v>
      </c>
      <c r="C46" s="23" t="str">
        <f>'3. Re-Based Bill Det &amp; Rates'!D46</f>
        <v>Rate Class 25</v>
      </c>
      <c r="D46" s="23" t="str">
        <f>'3. Re-Based Bill Det &amp; Rates'!E46</f>
        <v>NA</v>
      </c>
      <c r="E46" s="23" t="str">
        <f>'3. Re-Based Bill Det &amp; Rates'!F46</f>
        <v>NA</v>
      </c>
      <c r="G46" s="10">
        <f>IF(ISERROR(#REF!*(#REF!/#REF!)),0,#REF!*(#REF!/#REF!))</f>
        <v>0</v>
      </c>
      <c r="H46" s="10">
        <f>IF(ISERROR(#REF!*(#REF!/#REF!)),0,#REF!*(#REF!/#REF!))</f>
        <v>0</v>
      </c>
      <c r="I46" s="10">
        <f>IF(ISERROR(#REF!*(#REF!/#REF!)),0,#REF!*(#REF!/#REF!))</f>
        <v>0</v>
      </c>
      <c r="K46" s="28" t="str">
        <f t="shared" si="0"/>
        <v/>
      </c>
      <c r="L46" s="28" t="str">
        <f t="shared" si="1"/>
        <v/>
      </c>
      <c r="M46" s="28" t="str">
        <f t="shared" si="2"/>
        <v/>
      </c>
      <c r="N46" s="28">
        <f t="shared" si="3"/>
        <v>0</v>
      </c>
      <c r="P46" s="9">
        <f>'3. Re-Based Bill Det &amp; Rates'!I46</f>
        <v>0</v>
      </c>
      <c r="Q46" s="9">
        <f>'3. Re-Based Bill Det &amp; Rates'!J46</f>
        <v>0</v>
      </c>
      <c r="R46" s="9">
        <f>'3. Re-Based Bill Det &amp; Rates'!K46</f>
        <v>0</v>
      </c>
      <c r="T46" s="31" t="str">
        <f t="shared" si="4"/>
        <v/>
      </c>
      <c r="U46" s="31" t="str">
        <f t="shared" si="5"/>
        <v/>
      </c>
      <c r="V46" s="31" t="str">
        <f t="shared" si="6"/>
        <v/>
      </c>
    </row>
    <row r="47" spans="2:22" s="2" customFormat="1" ht="15.75" thickBot="1">
      <c r="G47" s="11">
        <f>SUM(G22:G46)</f>
        <v>0</v>
      </c>
      <c r="H47" s="11">
        <f>SUM(H22:H46)</f>
        <v>0</v>
      </c>
      <c r="I47" s="11">
        <f>SUM(I22:I46)</f>
        <v>0</v>
      </c>
      <c r="K47" s="32">
        <f>SUM(K22:K46)</f>
        <v>0</v>
      </c>
      <c r="L47" s="32">
        <f>SUM(L22:L46)</f>
        <v>0</v>
      </c>
      <c r="M47" s="32">
        <f>SUM(M22:M46)</f>
        <v>0</v>
      </c>
      <c r="N47" s="33" t="e">
        <f>#REF!</f>
        <v>#REF!</v>
      </c>
      <c r="P47" s="3"/>
      <c r="Q47" s="3"/>
      <c r="R47" s="3"/>
      <c r="T47" s="3"/>
      <c r="U47" s="3"/>
      <c r="V47" s="3"/>
    </row>
    <row r="48" spans="2:22" s="2" customFormat="1">
      <c r="N48" s="29" t="e">
        <f>SUM(N22:N46)-N47</f>
        <v>#REF!</v>
      </c>
    </row>
    <row r="49" spans="14:22" s="2" customFormat="1" ht="51" customHeight="1">
      <c r="N49" s="12" t="s">
        <v>107</v>
      </c>
      <c r="T49" s="176" t="s">
        <v>216</v>
      </c>
      <c r="U49" s="176"/>
      <c r="V49" s="176"/>
    </row>
    <row r="50" spans="14:22" s="2" customFormat="1"/>
    <row r="51" spans="14:22" s="2" customFormat="1"/>
    <row r="52" spans="14:22" s="2" customFormat="1"/>
    <row r="53" spans="14:22" s="2" customFormat="1"/>
    <row r="54" spans="14:22" s="2" customFormat="1"/>
    <row r="55" spans="14:22" s="2" customFormat="1"/>
    <row r="56" spans="14:22" s="2" customFormat="1"/>
    <row r="57" spans="14:22" s="2" customFormat="1"/>
    <row r="58" spans="14:22" s="2" customFormat="1"/>
    <row r="59" spans="14:22" s="2" customFormat="1"/>
    <row r="60" spans="14:22" s="2" customFormat="1"/>
    <row r="61" spans="14:22" s="2" customFormat="1"/>
    <row r="62" spans="14:22" s="2" customFormat="1"/>
    <row r="63" spans="14:22" s="2" customFormat="1"/>
    <row r="64" spans="14:22" s="2" customFormat="1"/>
    <row r="65" s="2" customFormat="1"/>
    <row r="66" s="2" customFormat="1"/>
    <row r="67" s="2" customFormat="1"/>
    <row r="68" s="2" customFormat="1"/>
  </sheetData>
  <mergeCells count="1">
    <mergeCell ref="T49:V49"/>
  </mergeCells>
  <phoneticPr fontId="2" type="noConversion"/>
  <pageMargins left="0.2" right="0.22" top="0.67" bottom="0.8" header="0.5" footer="0.5"/>
  <pageSetup scale="53" orientation="landscape" r:id="rId1"/>
  <headerFooter alignWithMargins="0">
    <oddFooter>&amp;C&amp;A</oddFooter>
  </headerFooter>
  <legacyDrawing r:id="rId2"/>
  <oleObjects>
    <oleObject progId="Unknown" shapeId="26639" r:id="rId3"/>
  </oleObjects>
</worksheet>
</file>

<file path=xl/worksheets/sheet9.xml><?xml version="1.0" encoding="utf-8"?>
<worksheet xmlns="http://schemas.openxmlformats.org/spreadsheetml/2006/main" xmlns:r="http://schemas.openxmlformats.org/officeDocument/2006/relationships">
  <sheetPr codeName="Sheet31">
    <pageSetUpPr fitToPage="1"/>
  </sheetPr>
  <dimension ref="A1:G9"/>
  <sheetViews>
    <sheetView workbookViewId="0">
      <selection activeCell="A8" sqref="A8"/>
    </sheetView>
  </sheetViews>
  <sheetFormatPr defaultRowHeight="15"/>
  <cols>
    <col min="1" max="1" width="12.109375" style="1" bestFit="1" customWidth="1"/>
    <col min="2" max="2" width="10.109375" bestFit="1" customWidth="1"/>
    <col min="3" max="3" width="72.88671875" customWidth="1"/>
    <col min="4" max="4" width="57.77734375" bestFit="1" customWidth="1"/>
    <col min="5" max="5" width="8.5546875" style="1" customWidth="1"/>
    <col min="6" max="6" width="9.21875" style="1" bestFit="1" customWidth="1"/>
    <col min="7" max="7" width="73.44140625" customWidth="1"/>
  </cols>
  <sheetData>
    <row r="1" spans="1:7">
      <c r="A1" s="1" t="s">
        <v>113</v>
      </c>
      <c r="B1" t="s">
        <v>114</v>
      </c>
      <c r="C1" t="s">
        <v>115</v>
      </c>
      <c r="D1" t="s">
        <v>116</v>
      </c>
      <c r="E1" s="1" t="s">
        <v>117</v>
      </c>
      <c r="F1" s="1" t="s">
        <v>112</v>
      </c>
      <c r="G1" t="s">
        <v>137</v>
      </c>
    </row>
    <row r="2" spans="1:7">
      <c r="A2" s="1" t="s">
        <v>118</v>
      </c>
      <c r="B2" t="s">
        <v>119</v>
      </c>
      <c r="C2" t="s">
        <v>120</v>
      </c>
      <c r="D2" t="s">
        <v>134</v>
      </c>
      <c r="E2" s="1">
        <f t="shared" ref="E2:E9" si="0">LEN(D2)</f>
        <v>20</v>
      </c>
      <c r="F2" s="1" t="s">
        <v>121</v>
      </c>
      <c r="G2" t="s">
        <v>141</v>
      </c>
    </row>
    <row r="3" spans="1:7">
      <c r="A3" s="1" t="s">
        <v>122</v>
      </c>
      <c r="B3" t="s">
        <v>125</v>
      </c>
      <c r="C3" t="s">
        <v>126</v>
      </c>
      <c r="D3" t="s">
        <v>135</v>
      </c>
      <c r="E3" s="1">
        <f t="shared" si="0"/>
        <v>22</v>
      </c>
      <c r="F3" s="1" t="s">
        <v>121</v>
      </c>
      <c r="G3" t="s">
        <v>126</v>
      </c>
    </row>
    <row r="4" spans="1:7">
      <c r="A4" s="1" t="s">
        <v>123</v>
      </c>
      <c r="B4" t="s">
        <v>127</v>
      </c>
      <c r="C4" t="s">
        <v>210</v>
      </c>
      <c r="D4" t="s">
        <v>203</v>
      </c>
      <c r="E4" s="1">
        <f t="shared" si="0"/>
        <v>30</v>
      </c>
      <c r="F4" s="1" t="s">
        <v>121</v>
      </c>
      <c r="G4" t="s">
        <v>209</v>
      </c>
    </row>
    <row r="5" spans="1:7">
      <c r="A5" s="1" t="s">
        <v>124</v>
      </c>
      <c r="B5" t="s">
        <v>211</v>
      </c>
      <c r="C5" t="s">
        <v>212</v>
      </c>
      <c r="D5" t="s">
        <v>204</v>
      </c>
      <c r="E5" s="1">
        <f t="shared" si="0"/>
        <v>28</v>
      </c>
      <c r="F5" s="1" t="s">
        <v>121</v>
      </c>
      <c r="G5" t="s">
        <v>212</v>
      </c>
    </row>
    <row r="6" spans="1:7">
      <c r="A6" s="1" t="s">
        <v>130</v>
      </c>
      <c r="B6" t="s">
        <v>128</v>
      </c>
      <c r="C6" t="s">
        <v>131</v>
      </c>
      <c r="D6" t="s">
        <v>136</v>
      </c>
      <c r="E6" s="1">
        <f t="shared" si="0"/>
        <v>25</v>
      </c>
      <c r="F6" s="1" t="s">
        <v>121</v>
      </c>
      <c r="G6" t="s">
        <v>162</v>
      </c>
    </row>
    <row r="7" spans="1:7">
      <c r="A7" s="1" t="s">
        <v>132</v>
      </c>
      <c r="B7" t="s">
        <v>214</v>
      </c>
      <c r="C7" t="s">
        <v>236</v>
      </c>
      <c r="D7" t="s">
        <v>193</v>
      </c>
      <c r="E7" s="1">
        <f t="shared" si="0"/>
        <v>30</v>
      </c>
      <c r="F7" s="1" t="s">
        <v>121</v>
      </c>
      <c r="G7" t="s">
        <v>194</v>
      </c>
    </row>
    <row r="8" spans="1:7">
      <c r="A8" s="1" t="s">
        <v>133</v>
      </c>
      <c r="B8" t="s">
        <v>215</v>
      </c>
      <c r="C8" t="s">
        <v>268</v>
      </c>
      <c r="D8" t="s">
        <v>237</v>
      </c>
      <c r="E8" s="1">
        <f t="shared" si="0"/>
        <v>28</v>
      </c>
      <c r="F8" s="1" t="s">
        <v>121</v>
      </c>
      <c r="G8" t="s">
        <v>195</v>
      </c>
    </row>
    <row r="9" spans="1:7">
      <c r="A9" s="1" t="s">
        <v>213</v>
      </c>
      <c r="B9" t="s">
        <v>139</v>
      </c>
      <c r="C9" t="s">
        <v>138</v>
      </c>
      <c r="D9" t="s">
        <v>140</v>
      </c>
      <c r="E9" s="1">
        <f t="shared" si="0"/>
        <v>22</v>
      </c>
      <c r="F9" s="1" t="s">
        <v>129</v>
      </c>
      <c r="G9" t="s">
        <v>161</v>
      </c>
    </row>
  </sheetData>
  <phoneticPr fontId="2" type="noConversion"/>
  <conditionalFormatting sqref="E2:E9">
    <cfRule type="cellIs" dxfId="0" priority="1" stopIfTrue="1" operator="greaterThan">
      <formula>31</formula>
    </cfRule>
  </conditionalFormatting>
  <dataValidations count="1">
    <dataValidation type="list" allowBlank="1" showInputMessage="1" showErrorMessage="1" sqref="F2:F9">
      <formula1>"Yes,No,N/A"</formula1>
    </dataValidation>
  </dataValidations>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 Info</vt:lpstr>
      <vt:lpstr>2. Table of Contents</vt:lpstr>
      <vt:lpstr>3. Re-Based Bill Det &amp; Rates</vt:lpstr>
      <vt:lpstr>4.  Re-Based Rev From Rates</vt:lpstr>
      <vt:lpstr>5. Z-Factor Tax Changes</vt:lpstr>
      <vt:lpstr>6. Calc Tax Chg RRider Var</vt:lpstr>
      <vt:lpstr>Sheet1</vt:lpstr>
      <vt:lpstr>G4.2 Incr Cap RRider Opt A FV</vt:lpstr>
      <vt:lpstr>Z1.0 OEB Control Sheet</vt:lpstr>
      <vt:lpstr>'1. Info'!Print_Area</vt:lpstr>
      <vt:lpstr>'3. Re-Based Bill Det &amp; Rates'!Print_Area</vt:lpstr>
      <vt:lpstr>'4.  Re-Based Rev From Rates'!Print_Area</vt:lpstr>
      <vt:lpstr>'5. Z-Factor Tax Changes'!Print_Area</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OEB 3GIRM Supplementary Filing Module</dc:title>
  <dc:subject>2009 OEB 3GIRM</dc:subject>
  <dc:creator>Martin Benum</dc:creator>
  <cp:lastModifiedBy>Glen McAllister</cp:lastModifiedBy>
  <cp:lastPrinted>2014-02-10T15:01:30Z</cp:lastPrinted>
  <dcterms:created xsi:type="dcterms:W3CDTF">2008-08-19T18:39:57Z</dcterms:created>
  <dcterms:modified xsi:type="dcterms:W3CDTF">2014-02-13T13:54:55Z</dcterms:modified>
  <cp:category>Version 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vt:lpwstr>
  </property>
</Properties>
</file>