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900" yWindow="96" windowWidth="12948" windowHeight="8340" tabRatio="968" activeTab="8"/>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workbook>
</file>

<file path=xl/calcChain.xml><?xml version="1.0" encoding="utf-8"?>
<calcChain xmlns="http://schemas.openxmlformats.org/spreadsheetml/2006/main">
  <c r="I36" i="22" l="1"/>
  <c r="M56" i="22" l="1"/>
  <c r="M57" i="22"/>
  <c r="M55" i="22"/>
  <c r="M33" i="22"/>
  <c r="M29" i="22"/>
  <c r="M30" i="22"/>
  <c r="M31" i="22"/>
  <c r="M28" i="22"/>
  <c r="E36" i="22" l="1"/>
  <c r="J13" i="23" l="1"/>
  <c r="O11" i="14"/>
  <c r="N13" i="13" l="1"/>
  <c r="J13" i="13" s="1"/>
  <c r="K12" i="15"/>
  <c r="J13" i="11"/>
  <c r="N27" i="11"/>
  <c r="G40" i="15"/>
  <c r="K40" i="15" s="1"/>
  <c r="G39" i="15"/>
  <c r="K39" i="15" s="1"/>
  <c r="O39" i="15" s="1"/>
  <c r="G24" i="15"/>
  <c r="K24" i="15" s="1"/>
  <c r="O24" i="15" s="1"/>
  <c r="G25" i="15"/>
  <c r="K25" i="15" s="1"/>
  <c r="O25" i="15" s="1"/>
  <c r="U36" i="22"/>
  <c r="V22" i="13" s="1"/>
  <c r="N15" i="11" s="1"/>
  <c r="U37" i="22"/>
  <c r="V23" i="13" s="1"/>
  <c r="N16" i="11" s="1"/>
  <c r="L17" i="12"/>
  <c r="L49" i="12" s="1"/>
  <c r="G13" i="14"/>
  <c r="K13" i="14"/>
  <c r="O13" i="14" s="1"/>
  <c r="S13" i="14"/>
  <c r="G14" i="14"/>
  <c r="K14" i="14"/>
  <c r="S14" i="14"/>
  <c r="S15" i="14" s="1"/>
  <c r="G24" i="14"/>
  <c r="K24" i="14"/>
  <c r="S24" i="14"/>
  <c r="G25" i="14"/>
  <c r="G26" i="14" s="1"/>
  <c r="K25" i="14"/>
  <c r="S25" i="14"/>
  <c r="M21" i="22"/>
  <c r="U21" i="22" s="1"/>
  <c r="W28" i="14" s="1"/>
  <c r="F33" i="12"/>
  <c r="F49" i="12" s="1"/>
  <c r="L18" i="12"/>
  <c r="L50" i="12" s="1"/>
  <c r="F34" i="12"/>
  <c r="F50" i="12" s="1"/>
  <c r="L22" i="12"/>
  <c r="L54" i="12" s="1"/>
  <c r="F38" i="12"/>
  <c r="F54" i="12" s="1"/>
  <c r="L23" i="12"/>
  <c r="L55" i="12" s="1"/>
  <c r="F39" i="12"/>
  <c r="F55" i="12" s="1"/>
  <c r="J27" i="11"/>
  <c r="M36" i="22"/>
  <c r="N22" i="13" s="1"/>
  <c r="J15" i="11" s="1"/>
  <c r="M37" i="22"/>
  <c r="N23" i="13" s="1"/>
  <c r="J16" i="11" s="1"/>
  <c r="L33" i="12"/>
  <c r="L34" i="12"/>
  <c r="L38" i="12"/>
  <c r="L39" i="12"/>
  <c r="F27" i="11"/>
  <c r="F18" i="11"/>
  <c r="F22" i="13"/>
  <c r="F15" i="11" s="1"/>
  <c r="F23" i="13"/>
  <c r="F16" i="11" s="1"/>
  <c r="F24" i="13"/>
  <c r="F17" i="11" s="1"/>
  <c r="F26" i="13"/>
  <c r="F20" i="11" s="1"/>
  <c r="G28" i="14"/>
  <c r="F17" i="12"/>
  <c r="F18" i="12"/>
  <c r="F22" i="12"/>
  <c r="F23" i="12"/>
  <c r="Q33" i="22"/>
  <c r="I33" i="22"/>
  <c r="AC1" i="26"/>
  <c r="F29" i="12" s="1"/>
  <c r="N44" i="13"/>
  <c r="V44" i="13" s="1"/>
  <c r="N45" i="13"/>
  <c r="V45" i="13" s="1"/>
  <c r="N46" i="13"/>
  <c r="N47" i="13"/>
  <c r="V47" i="13" s="1"/>
  <c r="F44" i="13"/>
  <c r="F45" i="13"/>
  <c r="F46" i="13"/>
  <c r="F47" i="13"/>
  <c r="M16" i="22"/>
  <c r="N16" i="13"/>
  <c r="V16" i="13" s="1"/>
  <c r="R16" i="13" s="1"/>
  <c r="P35" i="23"/>
  <c r="P30" i="23"/>
  <c r="N20" i="23"/>
  <c r="V46" i="13"/>
  <c r="U38" i="22"/>
  <c r="V24" i="13" s="1"/>
  <c r="N17" i="11" s="1"/>
  <c r="U40" i="22"/>
  <c r="V26" i="13" s="1"/>
  <c r="N20" i="11" s="1"/>
  <c r="N30" i="23"/>
  <c r="N35" i="23"/>
  <c r="M38" i="22"/>
  <c r="N24" i="13" s="1"/>
  <c r="J17" i="11" s="1"/>
  <c r="M40" i="22"/>
  <c r="N26" i="13" s="1"/>
  <c r="J20" i="11" s="1"/>
  <c r="L35" i="23"/>
  <c r="L30" i="23"/>
  <c r="J20" i="23"/>
  <c r="J30" i="23"/>
  <c r="J35" i="23"/>
  <c r="G35" i="15"/>
  <c r="K35" i="15" s="1"/>
  <c r="O35" i="15"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F16" i="13"/>
  <c r="M20" i="22"/>
  <c r="M19" i="22"/>
  <c r="M17" i="22"/>
  <c r="N13" i="11"/>
  <c r="P1" i="23"/>
  <c r="N13" i="23"/>
  <c r="F20" i="23"/>
  <c r="F30" i="23"/>
  <c r="F35" i="23"/>
  <c r="H30" i="23"/>
  <c r="H35" i="23"/>
  <c r="D62" i="12"/>
  <c r="O12" i="15"/>
  <c r="G18" i="15"/>
  <c r="O18" i="15" s="1"/>
  <c r="K18" i="15"/>
  <c r="V13" i="13"/>
  <c r="Q12" i="22"/>
  <c r="S11" i="14" s="1"/>
  <c r="W11" i="14"/>
  <c r="S26" i="14"/>
  <c r="U1" i="22"/>
  <c r="I12" i="22"/>
  <c r="K11" i="14" s="1"/>
  <c r="U16" i="22"/>
  <c r="U17" i="22"/>
  <c r="U19" i="22"/>
  <c r="U20" i="22"/>
  <c r="E39" i="22"/>
  <c r="M39" i="22"/>
  <c r="U39" i="22"/>
  <c r="E47" i="22"/>
  <c r="M47" i="22"/>
  <c r="U47" i="22"/>
  <c r="E59" i="22"/>
  <c r="M59" i="22"/>
  <c r="U59" i="22"/>
  <c r="E60" i="22"/>
  <c r="M60" i="22"/>
  <c r="U60" i="22"/>
  <c r="J31" i="11" l="1"/>
  <c r="J16" i="13"/>
  <c r="F35" i="12"/>
  <c r="L35" i="12" s="1"/>
  <c r="L42" i="12" s="1"/>
  <c r="J47" i="23" s="1"/>
  <c r="O28" i="14"/>
  <c r="S28" i="14" s="1"/>
  <c r="O24" i="14"/>
  <c r="O26" i="14" s="1"/>
  <c r="O30" i="14" s="1"/>
  <c r="N18" i="11"/>
  <c r="V25" i="13"/>
  <c r="F56" i="12"/>
  <c r="L56" i="12" s="1"/>
  <c r="N43" i="23" s="1"/>
  <c r="F40" i="12"/>
  <c r="L40" i="12" s="1"/>
  <c r="L43" i="23" s="1"/>
  <c r="F24" i="12"/>
  <c r="F19" i="12"/>
  <c r="L19" i="12" s="1"/>
  <c r="G26" i="15"/>
  <c r="G15" i="14"/>
  <c r="W25" i="14"/>
  <c r="K26" i="14"/>
  <c r="W24" i="14"/>
  <c r="K15" i="14"/>
  <c r="O25" i="14"/>
  <c r="F31" i="11"/>
  <c r="N25" i="13"/>
  <c r="N31" i="11"/>
  <c r="O14" i="14"/>
  <c r="O15" i="14" s="1"/>
  <c r="G41" i="15"/>
  <c r="J48" i="13"/>
  <c r="G30" i="14"/>
  <c r="G17" i="14" s="1"/>
  <c r="P43" i="23"/>
  <c r="N48" i="13"/>
  <c r="J21" i="23" s="1"/>
  <c r="F51" i="12"/>
  <c r="L51" i="12" s="1"/>
  <c r="J43" i="23"/>
  <c r="N17" i="13"/>
  <c r="J32" i="11" s="1"/>
  <c r="R48" i="13"/>
  <c r="F48" i="13"/>
  <c r="F17" i="13" s="1"/>
  <c r="W13" i="14"/>
  <c r="W14" i="14"/>
  <c r="V48" i="13"/>
  <c r="P21" i="23" s="1"/>
  <c r="J18" i="11"/>
  <c r="K26" i="15"/>
  <c r="F27" i="13"/>
  <c r="F26" i="12"/>
  <c r="L24" i="12"/>
  <c r="R13" i="13"/>
  <c r="V27" i="13"/>
  <c r="O26" i="15"/>
  <c r="O40" i="15"/>
  <c r="O41" i="15" s="1"/>
  <c r="K41" i="15"/>
  <c r="J33" i="11" l="1"/>
  <c r="W26" i="14"/>
  <c r="W30" i="14" s="1"/>
  <c r="W17" i="14" s="1"/>
  <c r="G18" i="14"/>
  <c r="H38" i="23" s="1"/>
  <c r="L58" i="12"/>
  <c r="N47" i="23" s="1"/>
  <c r="L26" i="12"/>
  <c r="F47" i="23" s="1"/>
  <c r="K28" i="14"/>
  <c r="J26" i="12"/>
  <c r="J18" i="12" s="1"/>
  <c r="P18" i="12" s="1"/>
  <c r="R25" i="13"/>
  <c r="R27" i="13" s="1"/>
  <c r="N27" i="13"/>
  <c r="L24" i="23" s="1"/>
  <c r="J25" i="13"/>
  <c r="J27" i="13" s="1"/>
  <c r="F42" i="12"/>
  <c r="F58" i="12"/>
  <c r="N18" i="13"/>
  <c r="L47" i="23"/>
  <c r="W15" i="14"/>
  <c r="G29" i="15"/>
  <c r="F33" i="23"/>
  <c r="H33" i="23"/>
  <c r="N21" i="23"/>
  <c r="N22" i="23" s="1"/>
  <c r="J17" i="13"/>
  <c r="J18" i="13" s="1"/>
  <c r="L21" i="23"/>
  <c r="J22" i="23"/>
  <c r="F21" i="23"/>
  <c r="F22" i="23" s="1"/>
  <c r="V17" i="13"/>
  <c r="R17" i="13" s="1"/>
  <c r="R18" i="13" s="1"/>
  <c r="H21" i="23"/>
  <c r="O17" i="14"/>
  <c r="O18" i="14" s="1"/>
  <c r="K30" i="14"/>
  <c r="K17" i="14" s="1"/>
  <c r="K18" i="14" s="1"/>
  <c r="F32" i="11"/>
  <c r="F33" i="11" s="1"/>
  <c r="F18" i="13"/>
  <c r="F24" i="23"/>
  <c r="H24" i="23"/>
  <c r="F43" i="23"/>
  <c r="H43" i="23"/>
  <c r="N33" i="23"/>
  <c r="P33" i="23"/>
  <c r="O29" i="15"/>
  <c r="K29" i="15"/>
  <c r="J33" i="23"/>
  <c r="L33" i="23"/>
  <c r="N24" i="23"/>
  <c r="P24" i="23"/>
  <c r="S30" i="14" l="1"/>
  <c r="S17" i="14" s="1"/>
  <c r="S18" i="14" s="1"/>
  <c r="P47" i="23"/>
  <c r="J17" i="12"/>
  <c r="J19" i="12" s="1"/>
  <c r="J22" i="12"/>
  <c r="P22" i="12" s="1"/>
  <c r="F38" i="23"/>
  <c r="H47" i="23"/>
  <c r="J24" i="23"/>
  <c r="J23" i="12"/>
  <c r="P23" i="12" s="1"/>
  <c r="P24" i="12" s="1"/>
  <c r="H50" i="23" s="1"/>
  <c r="F50" i="23" s="1"/>
  <c r="N32" i="11"/>
  <c r="N33" i="11" s="1"/>
  <c r="W18" i="14"/>
  <c r="N38" i="23" s="1"/>
  <c r="G31" i="15"/>
  <c r="F35" i="13" s="1"/>
  <c r="G33" i="15"/>
  <c r="F19" i="11" s="1"/>
  <c r="V18" i="13"/>
  <c r="J42" i="12"/>
  <c r="J38" i="23"/>
  <c r="L38" i="23"/>
  <c r="K33" i="15"/>
  <c r="J19" i="11" s="1"/>
  <c r="K31" i="15"/>
  <c r="N35" i="13" s="1"/>
  <c r="G16" i="15"/>
  <c r="G20" i="15" s="1"/>
  <c r="O33" i="15"/>
  <c r="N19" i="11" s="1"/>
  <c r="O31" i="15"/>
  <c r="P17" i="12" l="1"/>
  <c r="P19" i="12" s="1"/>
  <c r="F30" i="13" s="1"/>
  <c r="H25" i="23" s="1"/>
  <c r="H26" i="23" s="1"/>
  <c r="J24" i="12"/>
  <c r="F40" i="23" s="1"/>
  <c r="H40" i="23" s="1"/>
  <c r="J58" i="12"/>
  <c r="J50" i="12" s="1"/>
  <c r="P50" i="12" s="1"/>
  <c r="J35" i="13"/>
  <c r="P38" i="23"/>
  <c r="J39" i="12"/>
  <c r="P39" i="12" s="1"/>
  <c r="J34" i="12"/>
  <c r="P34" i="12" s="1"/>
  <c r="J33" i="12"/>
  <c r="J38" i="12"/>
  <c r="V35" i="13"/>
  <c r="R35" i="13" s="1"/>
  <c r="F23" i="11"/>
  <c r="F25" i="23"/>
  <c r="F26" i="23" s="1"/>
  <c r="P26" i="12"/>
  <c r="J54" i="12" l="1"/>
  <c r="P54" i="12" s="1"/>
  <c r="O16" i="15" s="1"/>
  <c r="O20" i="15" s="1"/>
  <c r="F32" i="13"/>
  <c r="F34" i="13" s="1"/>
  <c r="F37" i="13" s="1"/>
  <c r="H36" i="23" s="1"/>
  <c r="H42" i="23" s="1"/>
  <c r="H44" i="23" s="1"/>
  <c r="J55" i="12"/>
  <c r="P55" i="12" s="1"/>
  <c r="J49" i="12"/>
  <c r="J51" i="12" s="1"/>
  <c r="P38" i="12"/>
  <c r="J40" i="12"/>
  <c r="J40" i="23" s="1"/>
  <c r="J35" i="12"/>
  <c r="P33" i="12"/>
  <c r="P35" i="12" s="1"/>
  <c r="F22" i="11"/>
  <c r="F25" i="11" s="1"/>
  <c r="F28" i="23"/>
  <c r="P56" i="12" l="1"/>
  <c r="P50" i="23" s="1"/>
  <c r="N50" i="23" s="1"/>
  <c r="J56" i="12"/>
  <c r="N40" i="23" s="1"/>
  <c r="P40" i="23" s="1"/>
  <c r="P49" i="12"/>
  <c r="P51" i="12" s="1"/>
  <c r="V30" i="13" s="1"/>
  <c r="N25" i="23" s="1"/>
  <c r="H46" i="23"/>
  <c r="H48" i="23" s="1"/>
  <c r="H51" i="23" s="1"/>
  <c r="P40" i="12"/>
  <c r="L50" i="23" s="1"/>
  <c r="K16" i="15"/>
  <c r="K20" i="15" s="1"/>
  <c r="N30" i="13"/>
  <c r="L40" i="23"/>
  <c r="F31" i="23"/>
  <c r="F34" i="23" s="1"/>
  <c r="F36" i="23" s="1"/>
  <c r="F42" i="23" s="1"/>
  <c r="F44" i="23" s="1"/>
  <c r="N23" i="11"/>
  <c r="F28" i="11"/>
  <c r="F35" i="11"/>
  <c r="R30" i="13" l="1"/>
  <c r="R32" i="13" s="1"/>
  <c r="R34" i="13" s="1"/>
  <c r="R37" i="13" s="1"/>
  <c r="P25" i="23"/>
  <c r="P26" i="23" s="1"/>
  <c r="V32" i="13"/>
  <c r="V34" i="13" s="1"/>
  <c r="V37" i="13" s="1"/>
  <c r="P36" i="23" s="1"/>
  <c r="P58" i="12"/>
  <c r="N26" i="23"/>
  <c r="N28" i="23" s="1"/>
  <c r="N31" i="23" s="1"/>
  <c r="N34" i="23" s="1"/>
  <c r="N36" i="23" s="1"/>
  <c r="N42" i="23" s="1"/>
  <c r="N44" i="23" s="1"/>
  <c r="F51" i="23"/>
  <c r="F52" i="23" s="1"/>
  <c r="H19" i="23" s="1"/>
  <c r="H20" i="23" s="1"/>
  <c r="H22" i="23" s="1"/>
  <c r="H28" i="23" s="1"/>
  <c r="H31" i="23" s="1"/>
  <c r="H34" i="23" s="1"/>
  <c r="F46" i="23"/>
  <c r="F48" i="23" s="1"/>
  <c r="J25" i="23"/>
  <c r="L25" i="23"/>
  <c r="L26" i="23" s="1"/>
  <c r="N32" i="13"/>
  <c r="N34" i="13" s="1"/>
  <c r="J30" i="13"/>
  <c r="J32" i="13" s="1"/>
  <c r="J50" i="23"/>
  <c r="J23" i="11"/>
  <c r="P42" i="12"/>
  <c r="P46" i="23" l="1"/>
  <c r="P48" i="23" s="1"/>
  <c r="P51" i="23" s="1"/>
  <c r="P42" i="23"/>
  <c r="P44" i="23" s="1"/>
  <c r="N22" i="11"/>
  <c r="N25" i="11" s="1"/>
  <c r="N28" i="11" s="1"/>
  <c r="J34" i="13"/>
  <c r="J37" i="13" s="1"/>
  <c r="N37" i="13"/>
  <c r="L36" i="23" s="1"/>
  <c r="J26" i="23"/>
  <c r="J28" i="23" s="1"/>
  <c r="J31" i="23" s="1"/>
  <c r="J34" i="23" s="1"/>
  <c r="J36" i="23" s="1"/>
  <c r="N51" i="23"/>
  <c r="N52" i="23" s="1"/>
  <c r="P19" i="23" s="1"/>
  <c r="P20" i="23" s="1"/>
  <c r="P22" i="23" s="1"/>
  <c r="P28" i="23" s="1"/>
  <c r="P31" i="23" s="1"/>
  <c r="P34" i="23" s="1"/>
  <c r="N46" i="23"/>
  <c r="N48" i="23" s="1"/>
  <c r="J22" i="11"/>
  <c r="J25" i="11" s="1"/>
  <c r="N35" i="11" l="1"/>
  <c r="L46" i="23"/>
  <c r="L48" i="23" s="1"/>
  <c r="L51" i="23" s="1"/>
  <c r="L42" i="23"/>
  <c r="L44" i="23" s="1"/>
  <c r="J42" i="23"/>
  <c r="J44" i="23" s="1"/>
  <c r="J51" i="23"/>
  <c r="J52" i="23" s="1"/>
  <c r="L19" i="23" s="1"/>
  <c r="L20" i="23" s="1"/>
  <c r="L22" i="23" s="1"/>
  <c r="L28" i="23" s="1"/>
  <c r="L31" i="23" s="1"/>
  <c r="L34" i="23" s="1"/>
  <c r="J46" i="23"/>
  <c r="J48" i="23" s="1"/>
  <c r="J28" i="11"/>
  <c r="J35" i="11"/>
</calcChain>
</file>

<file path=xl/sharedStrings.xml><?xml version="1.0" encoding="utf-8"?>
<sst xmlns="http://schemas.openxmlformats.org/spreadsheetml/2006/main" count="388" uniqueCount="289">
  <si>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</si>
  <si>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</si>
  <si>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</si>
  <si>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</si>
  <si>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</si>
  <si>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</si>
  <si>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</si>
  <si>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</si>
  <si>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</si>
  <si>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</si>
  <si>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</si>
  <si>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</si>
  <si>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</si>
  <si>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</si>
  <si>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</si>
  <si>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</si>
  <si>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</si>
  <si>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</si>
  <si>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</si>
  <si>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</si>
  <si>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</si>
  <si>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</si>
  <si>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</si>
  <si>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</si>
  <si>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</si>
  <si>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</si>
  <si>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</si>
  <si>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</si>
  <si>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</si>
  <si>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</si>
  <si>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</si>
  <si>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</si>
  <si>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</si>
  <si>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</si>
  <si>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</si>
  <si>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</si>
  <si>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</si>
  <si>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</si>
  <si>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</si>
  <si>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</si>
  <si>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</si>
  <si>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</si>
  <si>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</si>
  <si>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</si>
  <si>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</si>
  <si>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</si>
  <si>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</si>
  <si>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</si>
  <si>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</si>
  <si>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</si>
  <si>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</si>
  <si>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</si>
  <si>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</si>
  <si>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</si>
  <si>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</si>
  <si>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</si>
  <si>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</si>
  <si>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</si>
  <si>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</si>
  <si>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</si>
  <si>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</si>
  <si>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</si>
  <si>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</si>
  <si>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</si>
  <si>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</si>
  <si>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</si>
  <si>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</si>
  <si>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</si>
  <si>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</si>
  <si>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</si>
  <si>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</si>
  <si>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</si>
  <si>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</si>
  <si>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</si>
  <si>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</si>
  <si>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</si>
  <si>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</si>
  <si>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</si>
  <si>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</si>
  <si>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</si>
  <si>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</si>
  <si>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</si>
  <si>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</si>
  <si>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</si>
  <si>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</si>
  <si>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</si>
  <si>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</si>
  <si>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</si>
  <si>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</si>
  <si>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</si>
  <si>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</si>
  <si>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</si>
  <si>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</si>
  <si>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</si>
  <si>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</si>
  <si>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</si>
  <si>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</si>
  <si>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</si>
  <si>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</si>
  <si>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</si>
  <si>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</si>
  <si>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</si>
  <si>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</si>
  <si>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</si>
  <si>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</si>
  <si>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</si>
  <si>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</si>
  <si>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</si>
  <si>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</si>
  <si>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</si>
  <si>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</si>
  <si>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</si>
  <si>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</si>
  <si>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</si>
  <si>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</si>
  <si>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</si>
  <si>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</si>
  <si>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</si>
  <si>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</si>
  <si>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</si>
  <si>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</si>
  <si>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</si>
  <si>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</si>
  <si>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</si>
  <si>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</si>
  <si>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</si>
  <si>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</si>
  <si>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</si>
  <si>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</si>
  <si>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</si>
  <si>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</si>
  <si>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</si>
  <si>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</si>
  <si>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</si>
  <si>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</si>
  <si>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</si>
  <si>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</si>
  <si>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</si>
  <si>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</si>
  <si>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</si>
  <si>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</si>
  <si>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</si>
  <si>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</si>
  <si>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</si>
  <si>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</si>
  <si>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</si>
  <si>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</si>
  <si>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</si>
  <si>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</si>
  <si>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</si>
  <si>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</si>
  <si>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</si>
  <si>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</si>
  <si>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</si>
  <si>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</si>
  <si>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</si>
  <si>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</si>
  <si>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</si>
  <si>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</si>
  <si>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</si>
  <si>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</si>
  <si>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</si>
  <si>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</si>
  <si>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</si>
  <si>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</si>
  <si>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</si>
  <si>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</si>
  <si>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</si>
  <si>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</si>
  <si>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</si>
  <si>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</si>
  <si>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</si>
  <si>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</si>
  <si>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</si>
  <si>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</si>
  <si>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</si>
  <si>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</si>
  <si>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</si>
  <si>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</si>
  <si>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</si>
  <si>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</si>
  <si>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</si>
  <si>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</si>
  <si>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</si>
  <si>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</si>
  <si>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</si>
  <si>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</si>
  <si>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</si>
  <si>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</si>
  <si>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</si>
  <si>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</si>
  <si>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</si>
  <si>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</si>
  <si>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</si>
  <si>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</si>
  <si>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</si>
  <si>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</si>
  <si>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</si>
  <si>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</si>
  <si>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</si>
  <si>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</si>
  <si>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</si>
  <si>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</si>
  <si>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</si>
  <si>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</si>
  <si>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</si>
  <si>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</si>
  <si>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</si>
  <si>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</si>
  <si>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</si>
  <si>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</si>
  <si>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</si>
  <si>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</si>
  <si>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</si>
  <si>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</si>
  <si>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</si>
  <si>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</si>
  <si>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</si>
  <si>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</si>
  <si>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</si>
  <si>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</si>
  <si>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</si>
  <si>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</si>
  <si>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</si>
  <si>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</si>
  <si>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</si>
  <si>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</si>
  <si>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</si>
  <si>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</si>
  <si>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</si>
  <si>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</si>
  <si>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</si>
  <si>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</si>
  <si>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</si>
  <si>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</si>
  <si>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</si>
  <si>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</si>
  <si>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</si>
  <si>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</si>
  <si>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</si>
  <si>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</si>
  <si>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</si>
  <si>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</si>
  <si>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</si>
  <si>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</si>
  <si>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</si>
  <si>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</si>
  <si>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</si>
  <si>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</si>
  <si>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</si>
  <si>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</si>
  <si>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</si>
  <si>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</si>
  <si>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</si>
  <si>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</si>
  <si>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</si>
  <si>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</si>
  <si>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</si>
  <si>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</si>
  <si>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</si>
  <si>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</si>
  <si>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</si>
  <si>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</si>
  <si>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</si>
  <si>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</si>
  <si>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</si>
  <si>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</si>
  <si>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</si>
  <si>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</si>
  <si>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</si>
  <si>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</si>
  <si>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</si>
  <si>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</si>
  <si>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</si>
  <si>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</si>
  <si>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</si>
  <si>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</si>
  <si>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</si>
  <si>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</si>
  <si>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</si>
  <si>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</si>
  <si>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</si>
  <si>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</si>
  <si>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</si>
  <si>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EB-2013-0115</t>
  </si>
  <si>
    <t>Kathi Farmer</t>
  </si>
  <si>
    <t>905-332-1851 ext 284</t>
  </si>
  <si>
    <t>kfarmer@burlingtonhydro.com</t>
  </si>
  <si>
    <t>Interrogatory Responses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</si>
</sst>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6" formatCode="&quot;$&quot;#,##0_);[Red]\(&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 numFmtId="170" formatCode="_(* #,##0.0_);_(* \(#,##0.0\);_(* \-??_);_(@_)"/>
    <numFmt numFmtId="171" formatCode="#,##0.0"/>
    <numFmt numFmtId="172" formatCode="mm/dd/yyyy"/>
    <numFmt numFmtId="173" formatCode="0\-0"/>
    <numFmt numFmtId="174" formatCode="_-* #,##0.00_-;\-* #,##0.00_-;_-* \-??_-;_-@_-"/>
    <numFmt numFmtId="175" formatCode="_-\$* #,##0.00_-;&quot;-$&quot;* #,##0.00_-;_-\$* \-??_-;_-@_-"/>
    <numFmt numFmtId="176" formatCode="\$#,##0_);&quot;($&quot;#,##0\)"/>
    <numFmt numFmtId="177" formatCode="##\-#"/>
    <numFmt numFmtId="178" formatCode="_(* #,##0_);_(* \(#,##0\);_(* \-??_);_(@_)"/>
    <numFmt numFmtId="179" formatCode="&quot;£ &quot;#,##0.00;[Red]&quot;-£ &quot;#,##0.00"/>
    <numFmt numFmtId="180" formatCode="_(* #,##0.0_);_(* \(#,##0.0\);_(* &quot;-&quot;??_);_(@_)"/>
    <numFmt numFmtId="181" formatCode="_(* #,##0_);_(* \(#,##0\);_(* &quot;-&quot;??_);_(@_)"/>
    <numFmt numFmtId="182" formatCode="&quot;£ &quot;#,##0.00;[Red]\-&quot;£ &quot;#,##0.00"/>
  </numFmts>
  <fonts count="119" x14ac:knownFonts="1">
    <font>
      <sz val="10"/>
      <name val="Arial"/>
    </font>
    <font>
      <sz val="11"/>
      <color theme="1"/>
      <name val="Arial"/>
      <family val="2"/>
    </font>
    <font>
      <sz val="11"/>
      <color theme="1"/>
      <name val="Arial"/>
      <family val="2"/>
      <scheme val="minor"/>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b/>
      <sz val="18"/>
      <color theme="3"/>
      <name val="Arial"/>
      <family val="2"/>
      <scheme val="major"/>
    </font>
    <font>
      <b/>
      <sz val="15"/>
      <color theme="3"/>
      <name val="Arial"/>
      <family val="2"/>
      <scheme val="minor"/>
    </font>
    <font>
      <b/>
      <sz val="13"/>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0"/>
      <name val="Arial"/>
      <family val="2"/>
      <charset val="1"/>
    </font>
    <font>
      <sz val="11"/>
      <color indexed="8"/>
      <name val="Calibri"/>
      <family val="2"/>
      <charset val="1"/>
    </font>
    <font>
      <sz val="11"/>
      <color indexed="9"/>
      <name val="Calibri"/>
      <family val="2"/>
      <charset val="1"/>
    </font>
    <font>
      <sz val="11"/>
      <color indexed="16"/>
      <name val="Calibri"/>
      <family val="2"/>
      <charset val="1"/>
    </font>
    <font>
      <b/>
      <sz val="11"/>
      <color indexed="53"/>
      <name val="Calibri"/>
      <family val="2"/>
      <charset val="1"/>
    </font>
    <font>
      <b/>
      <sz val="11"/>
      <color indexed="9"/>
      <name val="Calibri"/>
      <family val="2"/>
      <charset val="1"/>
    </font>
    <font>
      <sz val="10"/>
      <name val="Mangal"/>
      <family val="2"/>
    </font>
    <font>
      <i/>
      <sz val="11"/>
      <color indexed="21"/>
      <name val="Calibri"/>
      <family val="2"/>
      <charset val="1"/>
    </font>
    <font>
      <sz val="11"/>
      <color indexed="17"/>
      <name val="Calibri"/>
      <family val="2"/>
      <charset val="1"/>
    </font>
    <font>
      <sz val="8"/>
      <name val="Arial"/>
      <family val="2"/>
      <charset val="1"/>
    </font>
    <font>
      <b/>
      <sz val="15"/>
      <color indexed="62"/>
      <name val="Calibri"/>
      <family val="2"/>
      <charset val="1"/>
    </font>
    <font>
      <b/>
      <sz val="13"/>
      <color indexed="62"/>
      <name val="Calibri"/>
      <family val="2"/>
      <charset val="1"/>
    </font>
    <font>
      <b/>
      <sz val="11"/>
      <color indexed="62"/>
      <name val="Calibri"/>
      <family val="2"/>
      <charset val="1"/>
    </font>
    <font>
      <sz val="11"/>
      <color indexed="63"/>
      <name val="Calibri"/>
      <family val="2"/>
      <charset val="1"/>
    </font>
    <font>
      <sz val="11"/>
      <color indexed="53"/>
      <name val="Calibri"/>
      <family val="2"/>
      <charset val="1"/>
    </font>
    <font>
      <sz val="11"/>
      <color indexed="19"/>
      <name val="Calibri"/>
      <family val="2"/>
      <charset val="1"/>
    </font>
    <font>
      <b/>
      <sz val="11"/>
      <color indexed="63"/>
      <name val="Calibri"/>
      <family val="2"/>
      <charset val="1"/>
    </font>
    <font>
      <b/>
      <sz val="18"/>
      <color indexed="62"/>
      <name val="Cambria"/>
      <family val="2"/>
      <charset val="1"/>
    </font>
    <font>
      <b/>
      <sz val="11"/>
      <color indexed="8"/>
      <name val="Calibri"/>
      <family val="2"/>
      <charset val="1"/>
    </font>
    <font>
      <sz val="11"/>
      <color indexed="10"/>
      <name val="Calibri"/>
      <family val="2"/>
      <charset val="1"/>
    </font>
    <font>
      <u/>
      <sz val="10"/>
      <color indexed="12"/>
      <name val="Arial"/>
      <family val="2"/>
      <charset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u/>
      <sz val="7.5"/>
      <color indexed="12"/>
      <name val="Arial"/>
      <family val="2"/>
    </font>
    <font>
      <sz val="10"/>
      <name val="MS Sans Serif"/>
      <family val="2"/>
    </font>
    <font>
      <sz val="10"/>
      <color theme="1"/>
      <name val="Courier"/>
      <family val="2"/>
    </font>
    <font>
      <b/>
      <sz val="10"/>
      <color indexed="63"/>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8"/>
      <name val="Arial"/>
      <family val="2"/>
    </font>
  </fonts>
  <fills count="9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8"/>
        <bgColor indexed="27"/>
      </patternFill>
    </fill>
    <fill>
      <patternFill patternType="solid">
        <fgColor indexed="36"/>
        <bgColor indexed="28"/>
      </patternFill>
    </fill>
    <fill>
      <patternFill patternType="solid">
        <fgColor indexed="39"/>
        <bgColor indexed="32"/>
      </patternFill>
    </fill>
    <fill>
      <patternFill patternType="solid">
        <fgColor indexed="28"/>
        <bgColor indexed="58"/>
      </patternFill>
    </fill>
    <fill>
      <patternFill patternType="solid">
        <fgColor indexed="27"/>
        <bgColor indexed="58"/>
      </patternFill>
    </fill>
    <fill>
      <patternFill patternType="solid">
        <fgColor indexed="18"/>
        <bgColor indexed="39"/>
      </patternFill>
    </fill>
    <fill>
      <patternFill patternType="solid">
        <fgColor indexed="31"/>
        <bgColor indexed="15"/>
      </patternFill>
    </fill>
    <fill>
      <patternFill patternType="solid">
        <fgColor indexed="45"/>
        <bgColor indexed="51"/>
      </patternFill>
    </fill>
    <fill>
      <patternFill patternType="solid">
        <fgColor indexed="56"/>
        <bgColor indexed="41"/>
      </patternFill>
    </fill>
    <fill>
      <patternFill patternType="solid">
        <fgColor indexed="14"/>
        <bgColor indexed="22"/>
      </patternFill>
    </fill>
    <fill>
      <patternFill patternType="solid">
        <fgColor indexed="15"/>
        <bgColor indexed="31"/>
      </patternFill>
    </fill>
    <fill>
      <patternFill patternType="solid">
        <fgColor indexed="20"/>
        <bgColor indexed="47"/>
      </patternFill>
    </fill>
    <fill>
      <patternFill patternType="solid">
        <fgColor indexed="24"/>
        <bgColor indexed="44"/>
      </patternFill>
    </fill>
    <fill>
      <patternFill patternType="solid">
        <fgColor indexed="29"/>
        <bgColor indexed="46"/>
      </patternFill>
    </fill>
    <fill>
      <patternFill patternType="solid">
        <fgColor indexed="35"/>
        <bgColor indexed="56"/>
      </patternFill>
    </fill>
    <fill>
      <patternFill patternType="solid">
        <fgColor indexed="46"/>
        <bgColor indexed="30"/>
      </patternFill>
    </fill>
    <fill>
      <patternFill patternType="solid">
        <fgColor indexed="44"/>
        <bgColor indexed="24"/>
      </patternFill>
    </fill>
    <fill>
      <patternFill patternType="solid">
        <fgColor indexed="51"/>
        <bgColor indexed="47"/>
      </patternFill>
    </fill>
    <fill>
      <patternFill patternType="darkGray">
        <fgColor indexed="48"/>
        <bgColor indexed="61"/>
      </patternFill>
    </fill>
    <fill>
      <patternFill patternType="solid">
        <fgColor indexed="25"/>
        <bgColor indexed="19"/>
      </patternFill>
    </fill>
    <fill>
      <patternFill patternType="solid">
        <fgColor indexed="50"/>
        <bgColor indexed="30"/>
      </patternFill>
    </fill>
    <fill>
      <patternFill patternType="solid">
        <fgColor indexed="54"/>
        <bgColor indexed="57"/>
      </patternFill>
    </fill>
    <fill>
      <patternFill patternType="solid">
        <fgColor indexed="49"/>
        <bgColor indexed="48"/>
      </patternFill>
    </fill>
    <fill>
      <patternFill patternType="solid">
        <fgColor indexed="52"/>
        <bgColor indexed="53"/>
      </patternFill>
    </fill>
    <fill>
      <patternFill patternType="solid">
        <fgColor indexed="33"/>
        <bgColor indexed="20"/>
      </patternFill>
    </fill>
    <fill>
      <patternFill patternType="solid">
        <fgColor indexed="32"/>
        <bgColor indexed="39"/>
      </patternFill>
    </fill>
    <fill>
      <patternFill patternType="solid">
        <fgColor indexed="40"/>
        <bgColor indexed="30"/>
      </patternFill>
    </fill>
    <fill>
      <patternFill patternType="solid">
        <fgColor indexed="41"/>
        <bgColor indexed="42"/>
      </patternFill>
    </fill>
    <fill>
      <patternFill patternType="solid">
        <fgColor indexed="22"/>
        <bgColor indexed="59"/>
      </patternFill>
    </fill>
    <fill>
      <patternFill patternType="solid">
        <fgColor indexed="47"/>
        <bgColor indexed="51"/>
      </patternFill>
    </fill>
    <fill>
      <patternFill patternType="solid">
        <fgColor indexed="26"/>
        <bgColor indexed="39"/>
      </patternFill>
    </fill>
    <fill>
      <patternFill patternType="solid">
        <fgColor indexed="34"/>
        <bgColor indexed="43"/>
      </patternFill>
    </fill>
    <fill>
      <patternFill patternType="solid">
        <fgColor indexed="42"/>
        <bgColor indexed="4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46">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1"/>
      </left>
      <right style="thin">
        <color indexed="21"/>
      </right>
      <top style="thin">
        <color indexed="21"/>
      </top>
      <bottom style="thin">
        <color indexed="21"/>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double">
        <color indexed="53"/>
      </bottom>
      <diagonal/>
    </border>
    <border>
      <left style="thin">
        <color indexed="30"/>
      </left>
      <right style="thin">
        <color indexed="30"/>
      </right>
      <top style="thin">
        <color indexed="30"/>
      </top>
      <bottom style="thin">
        <color indexed="30"/>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ouble">
        <color indexed="0"/>
      </top>
      <bottom/>
      <diagonal/>
    </border>
  </borders>
  <cellStyleXfs count="366">
    <xf numFmtId="0" fontId="0" fillId="0" borderId="0"/>
    <xf numFmtId="165" fontId="3"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28" fillId="0" borderId="0"/>
    <xf numFmtId="9" fontId="3" fillId="0" borderId="0" applyFont="0" applyFill="0" applyBorder="0" applyAlignment="0" applyProtection="0"/>
    <xf numFmtId="0" fontId="3" fillId="0" borderId="0"/>
    <xf numFmtId="174" fontId="71" fillId="0" borderId="0" applyFill="0" applyBorder="0" applyAlignment="0" applyProtection="0"/>
    <xf numFmtId="175" fontId="71" fillId="0" borderId="0" applyFill="0" applyBorder="0" applyAlignment="0" applyProtection="0"/>
    <xf numFmtId="9" fontId="71" fillId="0" borderId="0" applyFill="0" applyBorder="0" applyAlignment="0" applyProtection="0"/>
    <xf numFmtId="0" fontId="85" fillId="0" borderId="0" applyNumberFormat="0" applyFill="0" applyBorder="0" applyAlignment="0" applyProtection="0"/>
    <xf numFmtId="170" fontId="65" fillId="0" borderId="0"/>
    <xf numFmtId="171" fontId="65" fillId="0" borderId="0"/>
    <xf numFmtId="170" fontId="65" fillId="0" borderId="0"/>
    <xf numFmtId="170" fontId="65" fillId="0" borderId="0"/>
    <xf numFmtId="170" fontId="65" fillId="0" borderId="0"/>
    <xf numFmtId="170" fontId="65" fillId="0" borderId="0"/>
    <xf numFmtId="172" fontId="65" fillId="0" borderId="0"/>
    <xf numFmtId="173" fontId="65" fillId="0" borderId="0"/>
    <xf numFmtId="172" fontId="65" fillId="0" borderId="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60" borderId="0" applyNumberFormat="0" applyBorder="0" applyAlignment="0" applyProtection="0"/>
    <xf numFmtId="0" fontId="67" fillId="61" borderId="0" applyNumberFormat="0" applyBorder="0" applyAlignment="0" applyProtection="0"/>
    <xf numFmtId="0" fontId="68" fillId="62" borderId="0" applyNumberFormat="0" applyBorder="0" applyAlignment="0" applyProtection="0"/>
    <xf numFmtId="0" fontId="69" fillId="63" borderId="28" applyNumberFormat="0" applyAlignment="0" applyProtection="0"/>
    <xf numFmtId="0" fontId="70" fillId="64" borderId="29" applyNumberFormat="0" applyAlignment="0" applyProtection="0"/>
    <xf numFmtId="174" fontId="71" fillId="0" borderId="0" applyFill="0" applyBorder="0" applyAlignment="0" applyProtection="0"/>
    <xf numFmtId="174" fontId="71" fillId="0" borderId="0" applyFill="0" applyBorder="0" applyAlignment="0" applyProtection="0"/>
    <xf numFmtId="174" fontId="71" fillId="0" borderId="0" applyFill="0" applyBorder="0" applyAlignment="0" applyProtection="0"/>
    <xf numFmtId="3" fontId="71" fillId="0" borderId="0" applyFill="0" applyBorder="0" applyAlignment="0" applyProtection="0"/>
    <xf numFmtId="175" fontId="71" fillId="0" borderId="0" applyFill="0" applyBorder="0" applyAlignment="0" applyProtection="0"/>
    <xf numFmtId="176" fontId="71" fillId="0" borderId="0" applyFill="0" applyBorder="0" applyAlignment="0" applyProtection="0"/>
    <xf numFmtId="14" fontId="71" fillId="0" borderId="0" applyFill="0" applyBorder="0" applyAlignment="0" applyProtection="0"/>
    <xf numFmtId="0" fontId="72" fillId="0" borderId="0" applyNumberFormat="0" applyFill="0" applyBorder="0" applyAlignment="0" applyProtection="0"/>
    <xf numFmtId="2" fontId="71" fillId="0" borderId="0" applyFill="0" applyBorder="0" applyAlignment="0" applyProtection="0"/>
    <xf numFmtId="0" fontId="73" fillId="65" borderId="0" applyNumberFormat="0" applyBorder="0" applyAlignment="0" applyProtection="0"/>
    <xf numFmtId="0" fontId="74" fillId="66" borderId="0" applyNumberFormat="0" applyBorder="0" applyAlignment="0" applyProtection="0"/>
    <xf numFmtId="0" fontId="75" fillId="0" borderId="30" applyNumberFormat="0" applyFill="0" applyAlignment="0" applyProtection="0"/>
    <xf numFmtId="0" fontId="76" fillId="0" borderId="31" applyNumberFormat="0" applyFill="0" applyAlignment="0" applyProtection="0"/>
    <xf numFmtId="0" fontId="77" fillId="0" borderId="32" applyNumberFormat="0" applyFill="0" applyAlignment="0" applyProtection="0"/>
    <xf numFmtId="0" fontId="77" fillId="0" borderId="0" applyNumberFormat="0" applyFill="0" applyBorder="0" applyAlignment="0" applyProtection="0"/>
    <xf numFmtId="0" fontId="78" fillId="67" borderId="28" applyNumberFormat="0" applyAlignment="0" applyProtection="0"/>
    <xf numFmtId="0" fontId="74" fillId="68" borderId="0" applyNumberFormat="0" applyBorder="0" applyAlignment="0" applyProtection="0"/>
    <xf numFmtId="0" fontId="79" fillId="0" borderId="33" applyNumberFormat="0" applyFill="0" applyAlignment="0" applyProtection="0"/>
    <xf numFmtId="177" fontId="65" fillId="0" borderId="0"/>
    <xf numFmtId="178" fontId="65" fillId="0" borderId="0"/>
    <xf numFmtId="177" fontId="65" fillId="0" borderId="0"/>
    <xf numFmtId="177" fontId="65" fillId="0" borderId="0"/>
    <xf numFmtId="177" fontId="65" fillId="0" borderId="0"/>
    <xf numFmtId="177" fontId="65" fillId="0" borderId="0"/>
    <xf numFmtId="0" fontId="80" fillId="69" borderId="0" applyNumberFormat="0" applyBorder="0" applyAlignment="0" applyProtection="0"/>
    <xf numFmtId="179" fontId="65" fillId="0" borderId="0"/>
    <xf numFmtId="0" fontId="65" fillId="0" borderId="0"/>
    <xf numFmtId="0" fontId="66" fillId="0" borderId="0"/>
    <xf numFmtId="0" fontId="66" fillId="0" borderId="0"/>
    <xf numFmtId="0" fontId="66" fillId="0" borderId="0"/>
    <xf numFmtId="0" fontId="66" fillId="0" borderId="0"/>
    <xf numFmtId="0" fontId="71" fillId="68" borderId="34" applyNumberFormat="0" applyAlignment="0" applyProtection="0"/>
    <xf numFmtId="0" fontId="81" fillId="63" borderId="35" applyNumberFormat="0" applyAlignment="0" applyProtection="0"/>
    <xf numFmtId="9" fontId="71" fillId="0" borderId="0" applyFill="0" applyBorder="0" applyAlignment="0" applyProtection="0"/>
    <xf numFmtId="9" fontId="71" fillId="0" borderId="0" applyFill="0" applyBorder="0" applyAlignment="0" applyProtection="0"/>
    <xf numFmtId="9" fontId="71" fillId="0" borderId="0" applyFill="0" applyBorder="0" applyAlignment="0" applyProtection="0"/>
    <xf numFmtId="10" fontId="71" fillId="0" borderId="0" applyFill="0" applyBorder="0" applyAlignment="0" applyProtection="0"/>
    <xf numFmtId="0" fontId="82" fillId="0" borderId="0" applyNumberFormat="0" applyFill="0" applyBorder="0" applyAlignment="0" applyProtection="0"/>
    <xf numFmtId="0" fontId="83" fillId="0" borderId="36" applyNumberFormat="0" applyFill="0" applyAlignment="0" applyProtection="0"/>
    <xf numFmtId="0" fontId="84" fillId="0" borderId="0" applyNumberFormat="0" applyFill="0" applyBorder="0" applyAlignment="0" applyProtection="0"/>
    <xf numFmtId="0" fontId="73" fillId="70" borderId="0" applyNumberFormat="0" applyBorder="0" applyAlignment="0" applyProtection="0"/>
    <xf numFmtId="0" fontId="3" fillId="0" borderId="0"/>
    <xf numFmtId="43" fontId="3" fillId="0" borderId="0" applyFont="0" applyFill="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0" fontId="28" fillId="74" borderId="0" applyNumberFormat="0" applyBorder="0" applyAlignment="0" applyProtection="0"/>
    <xf numFmtId="0" fontId="28" fillId="75"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28" fillId="78" borderId="0" applyNumberFormat="0" applyBorder="0" applyAlignment="0" applyProtection="0"/>
    <xf numFmtId="0" fontId="28" fillId="79" borderId="0" applyNumberFormat="0" applyBorder="0" applyAlignment="0" applyProtection="0"/>
    <xf numFmtId="0" fontId="28" fillId="74" borderId="0" applyNumberFormat="0" applyBorder="0" applyAlignment="0" applyProtection="0"/>
    <xf numFmtId="0" fontId="28" fillId="77" borderId="0" applyNumberFormat="0" applyBorder="0" applyAlignment="0" applyProtection="0"/>
    <xf numFmtId="0" fontId="28" fillId="80" borderId="0" applyNumberFormat="0" applyBorder="0" applyAlignment="0" applyProtection="0"/>
    <xf numFmtId="0" fontId="86" fillId="81" borderId="0" applyNumberFormat="0" applyBorder="0" applyAlignment="0" applyProtection="0"/>
    <xf numFmtId="0" fontId="86" fillId="78" borderId="0" applyNumberFormat="0" applyBorder="0" applyAlignment="0" applyProtection="0"/>
    <xf numFmtId="0" fontId="86" fillId="79" borderId="0" applyNumberFormat="0" applyBorder="0" applyAlignment="0" applyProtection="0"/>
    <xf numFmtId="0" fontId="86" fillId="82" borderId="0" applyNumberFormat="0" applyBorder="0" applyAlignment="0" applyProtection="0"/>
    <xf numFmtId="0" fontId="86" fillId="83" borderId="0" applyNumberFormat="0" applyBorder="0" applyAlignment="0" applyProtection="0"/>
    <xf numFmtId="0" fontId="86" fillId="84" borderId="0" applyNumberFormat="0" applyBorder="0" applyAlignment="0" applyProtection="0"/>
    <xf numFmtId="0" fontId="86" fillId="85" borderId="0" applyNumberFormat="0" applyBorder="0" applyAlignment="0" applyProtection="0"/>
    <xf numFmtId="0" fontId="86" fillId="86" borderId="0" applyNumberFormat="0" applyBorder="0" applyAlignment="0" applyProtection="0"/>
    <xf numFmtId="0" fontId="86" fillId="87" borderId="0" applyNumberFormat="0" applyBorder="0" applyAlignment="0" applyProtection="0"/>
    <xf numFmtId="0" fontId="86" fillId="82" borderId="0" applyNumberFormat="0" applyBorder="0" applyAlignment="0" applyProtection="0"/>
    <xf numFmtId="0" fontId="86" fillId="83" borderId="0" applyNumberFormat="0" applyBorder="0" applyAlignment="0" applyProtection="0"/>
    <xf numFmtId="0" fontId="86" fillId="88" borderId="0" applyNumberFormat="0" applyBorder="0" applyAlignment="0" applyProtection="0"/>
    <xf numFmtId="0" fontId="87" fillId="72" borderId="0" applyNumberFormat="0" applyBorder="0" applyAlignment="0" applyProtection="0"/>
    <xf numFmtId="0" fontId="88" fillId="89" borderId="38" applyNumberFormat="0" applyAlignment="0" applyProtection="0"/>
    <xf numFmtId="0" fontId="89" fillId="90" borderId="29"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0" fontId="90" fillId="0" borderId="0" applyNumberFormat="0" applyFill="0" applyBorder="0" applyAlignment="0" applyProtection="0"/>
    <xf numFmtId="0" fontId="91" fillId="73" borderId="0" applyNumberFormat="0" applyBorder="0" applyAlignment="0" applyProtection="0"/>
    <xf numFmtId="0" fontId="92" fillId="0" borderId="39" applyNumberFormat="0" applyFill="0" applyAlignment="0" applyProtection="0"/>
    <xf numFmtId="0" fontId="93" fillId="0" borderId="40" applyNumberFormat="0" applyFill="0" applyAlignment="0" applyProtection="0"/>
    <xf numFmtId="0" fontId="94" fillId="0" borderId="41" applyNumberFormat="0" applyFill="0" applyAlignment="0" applyProtection="0"/>
    <xf numFmtId="0" fontId="94" fillId="0" borderId="0" applyNumberFormat="0" applyFill="0" applyBorder="0" applyAlignment="0" applyProtection="0"/>
    <xf numFmtId="0" fontId="6" fillId="0" borderId="0" applyNumberFormat="0" applyFill="0" applyBorder="0" applyAlignment="0" applyProtection="0">
      <alignment vertical="top"/>
      <protection locked="0"/>
    </xf>
    <xf numFmtId="0" fontId="95" fillId="76" borderId="38" applyNumberFormat="0" applyAlignment="0" applyProtection="0"/>
    <xf numFmtId="0" fontId="96" fillId="0" borderId="42" applyNumberFormat="0" applyFill="0" applyAlignment="0" applyProtection="0"/>
    <xf numFmtId="0" fontId="97" fillId="91" borderId="0" applyNumberFormat="0" applyBorder="0" applyAlignment="0" applyProtection="0"/>
    <xf numFmtId="0" fontId="3" fillId="92" borderId="43" applyNumberFormat="0" applyFont="0" applyAlignment="0" applyProtection="0"/>
    <xf numFmtId="0" fontId="98" fillId="89" borderId="35" applyNumberFormat="0" applyAlignment="0" applyProtection="0"/>
    <xf numFmtId="9" fontId="3" fillId="0" borderId="0" applyFont="0" applyFill="0" applyBorder="0" applyAlignment="0" applyProtection="0"/>
    <xf numFmtId="0" fontId="99" fillId="0" borderId="0" applyNumberFormat="0" applyFill="0" applyBorder="0" applyAlignment="0" applyProtection="0"/>
    <xf numFmtId="0" fontId="100" fillId="0" borderId="44" applyNumberFormat="0" applyFill="0" applyAlignment="0" applyProtection="0"/>
    <xf numFmtId="0" fontId="101" fillId="0" borderId="0" applyNumberFormat="0" applyFill="0" applyBorder="0" applyAlignment="0" applyProtection="0"/>
    <xf numFmtId="0" fontId="3" fillId="0" borderId="0"/>
    <xf numFmtId="0" fontId="51" fillId="0" borderId="0" applyNumberFormat="0" applyFill="0" applyBorder="0" applyAlignment="0" applyProtection="0"/>
    <xf numFmtId="0" fontId="53" fillId="0" borderId="20" applyNumberFormat="0" applyFill="0" applyAlignment="0" applyProtection="0"/>
    <xf numFmtId="0" fontId="52" fillId="0" borderId="19" applyNumberFormat="0" applyFill="0" applyAlignment="0" applyProtection="0"/>
    <xf numFmtId="0" fontId="2" fillId="0" borderId="0"/>
    <xf numFmtId="0" fontId="43" fillId="0" borderId="21" applyNumberFormat="0" applyFill="0" applyAlignment="0" applyProtection="0"/>
    <xf numFmtId="0" fontId="43" fillId="0" borderId="0" applyNumberFormat="0" applyFill="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22" applyNumberFormat="0" applyAlignment="0" applyProtection="0"/>
    <xf numFmtId="0" fontId="58" fillId="11" borderId="23" applyNumberFormat="0" applyAlignment="0" applyProtection="0"/>
    <xf numFmtId="0" fontId="59" fillId="11" borderId="22" applyNumberFormat="0" applyAlignment="0" applyProtection="0"/>
    <xf numFmtId="0" fontId="60" fillId="0" borderId="24" applyNumberFormat="0" applyFill="0" applyAlignment="0" applyProtection="0"/>
    <xf numFmtId="0" fontId="61" fillId="12" borderId="25" applyNumberFormat="0" applyAlignment="0" applyProtection="0"/>
    <xf numFmtId="0" fontId="62" fillId="0" borderId="0" applyNumberFormat="0" applyFill="0" applyBorder="0" applyAlignment="0" applyProtection="0"/>
    <xf numFmtId="0" fontId="2" fillId="13" borderId="26" applyNumberFormat="0" applyFont="0" applyAlignment="0" applyProtection="0"/>
    <xf numFmtId="0" fontId="63" fillId="0" borderId="0" applyNumberFormat="0" applyFill="0" applyBorder="0" applyAlignment="0" applyProtection="0"/>
    <xf numFmtId="0" fontId="44" fillId="0" borderId="27" applyNumberFormat="0" applyFill="0" applyAlignment="0" applyProtection="0"/>
    <xf numFmtId="0" fontId="6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64" fillId="37" borderId="0" applyNumberFormat="0" applyBorder="0" applyAlignment="0" applyProtection="0"/>
    <xf numFmtId="0" fontId="28" fillId="71" borderId="0" applyNumberFormat="0" applyBorder="0" applyAlignment="0" applyProtection="0"/>
    <xf numFmtId="0" fontId="28" fillId="72" borderId="0" applyNumberFormat="0" applyBorder="0" applyAlignment="0" applyProtection="0"/>
    <xf numFmtId="0" fontId="28" fillId="73" borderId="0" applyNumberFormat="0" applyBorder="0" applyAlignment="0" applyProtection="0"/>
    <xf numFmtId="0" fontId="28" fillId="74" borderId="0" applyNumberFormat="0" applyBorder="0" applyAlignment="0" applyProtection="0"/>
    <xf numFmtId="0" fontId="28" fillId="75"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28" fillId="78" borderId="0" applyNumberFormat="0" applyBorder="0" applyAlignment="0" applyProtection="0"/>
    <xf numFmtId="0" fontId="28" fillId="79" borderId="0" applyNumberFormat="0" applyBorder="0" applyAlignment="0" applyProtection="0"/>
    <xf numFmtId="0" fontId="28" fillId="74" borderId="0" applyNumberFormat="0" applyBorder="0" applyAlignment="0" applyProtection="0"/>
    <xf numFmtId="0" fontId="28" fillId="77" borderId="0" applyNumberFormat="0" applyBorder="0" applyAlignment="0" applyProtection="0"/>
    <xf numFmtId="0" fontId="28" fillId="80" borderId="0" applyNumberFormat="0" applyBorder="0" applyAlignment="0" applyProtection="0"/>
    <xf numFmtId="0" fontId="86" fillId="81" borderId="0" applyNumberFormat="0" applyBorder="0" applyAlignment="0" applyProtection="0"/>
    <xf numFmtId="0" fontId="86" fillId="78" borderId="0" applyNumberFormat="0" applyBorder="0" applyAlignment="0" applyProtection="0"/>
    <xf numFmtId="0" fontId="86" fillId="79" borderId="0" applyNumberFormat="0" applyBorder="0" applyAlignment="0" applyProtection="0"/>
    <xf numFmtId="0" fontId="86" fillId="82" borderId="0" applyNumberFormat="0" applyBorder="0" applyAlignment="0" applyProtection="0"/>
    <xf numFmtId="0" fontId="86" fillId="83" borderId="0" applyNumberFormat="0" applyBorder="0" applyAlignment="0" applyProtection="0"/>
    <xf numFmtId="0" fontId="86" fillId="84" borderId="0" applyNumberFormat="0" applyBorder="0" applyAlignment="0" applyProtection="0"/>
    <xf numFmtId="0" fontId="86" fillId="85" borderId="0" applyNumberFormat="0" applyBorder="0" applyAlignment="0" applyProtection="0"/>
    <xf numFmtId="0" fontId="86" fillId="86" borderId="0" applyNumberFormat="0" applyBorder="0" applyAlignment="0" applyProtection="0"/>
    <xf numFmtId="0" fontId="86" fillId="87" borderId="0" applyNumberFormat="0" applyBorder="0" applyAlignment="0" applyProtection="0"/>
    <xf numFmtId="0" fontId="86" fillId="82" borderId="0" applyNumberFormat="0" applyBorder="0" applyAlignment="0" applyProtection="0"/>
    <xf numFmtId="0" fontId="86" fillId="83" borderId="0" applyNumberFormat="0" applyBorder="0" applyAlignment="0" applyProtection="0"/>
    <xf numFmtId="0" fontId="86" fillId="88" borderId="0" applyNumberFormat="0" applyBorder="0" applyAlignment="0" applyProtection="0"/>
    <xf numFmtId="0" fontId="87" fillId="72" borderId="0" applyNumberFormat="0" applyBorder="0" applyAlignment="0" applyProtection="0"/>
    <xf numFmtId="0" fontId="88" fillId="89" borderId="38" applyNumberFormat="0" applyAlignment="0" applyProtection="0"/>
    <xf numFmtId="0" fontId="89" fillId="90" borderId="29"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0" fontId="90" fillId="0" borderId="0" applyNumberForma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1" fillId="73" borderId="0" applyNumberFormat="0" applyBorder="0" applyAlignment="0" applyProtection="0"/>
    <xf numFmtId="0" fontId="102" fillId="0" borderId="0" applyNumberFormat="0" applyFont="0" applyFill="0" applyAlignment="0" applyProtection="0"/>
    <xf numFmtId="0" fontId="7" fillId="0" borderId="0" applyNumberFormat="0" applyFont="0" applyFill="0" applyAlignment="0" applyProtection="0"/>
    <xf numFmtId="0" fontId="94" fillId="0" borderId="41" applyNumberFormat="0" applyFill="0" applyAlignment="0" applyProtection="0"/>
    <xf numFmtId="0" fontId="94" fillId="0" borderId="0" applyNumberFormat="0" applyFill="0" applyBorder="0" applyAlignment="0" applyProtection="0"/>
    <xf numFmtId="0" fontId="103" fillId="0" borderId="0" applyNumberFormat="0" applyFill="0" applyBorder="0" applyAlignment="0" applyProtection="0">
      <alignment vertical="top"/>
      <protection locked="0"/>
    </xf>
    <xf numFmtId="0" fontId="95" fillId="76" borderId="38" applyNumberFormat="0" applyAlignment="0" applyProtection="0"/>
    <xf numFmtId="0" fontId="96" fillId="0" borderId="42" applyNumberFormat="0" applyFill="0" applyAlignment="0" applyProtection="0"/>
    <xf numFmtId="0" fontId="97" fillId="91" borderId="0" applyNumberFormat="0" applyBorder="0" applyAlignment="0" applyProtection="0"/>
    <xf numFmtId="0" fontId="3" fillId="0" borderId="0"/>
    <xf numFmtId="0" fontId="3" fillId="0" borderId="0"/>
    <xf numFmtId="0" fontId="105" fillId="0" borderId="0"/>
    <xf numFmtId="0" fontId="2" fillId="0" borderId="0"/>
    <xf numFmtId="0" fontId="3" fillId="0" borderId="0"/>
    <xf numFmtId="0" fontId="3" fillId="0" borderId="0"/>
    <xf numFmtId="0" fontId="3" fillId="92" borderId="43" applyNumberFormat="0" applyFont="0" applyAlignment="0" applyProtection="0"/>
    <xf numFmtId="0" fontId="98" fillId="89" borderId="35" applyNumberFormat="0" applyAlignment="0" applyProtection="0"/>
    <xf numFmtId="9" fontId="3"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4" fillId="0" borderId="0" applyNumberFormat="0" applyFont="0" applyFill="0" applyBorder="0" applyAlignment="0" applyProtection="0">
      <alignment horizontal="left"/>
    </xf>
    <xf numFmtId="0" fontId="99" fillId="0" borderId="0" applyNumberFormat="0" applyFill="0" applyBorder="0" applyAlignment="0" applyProtection="0"/>
    <xf numFmtId="0" fontId="3" fillId="0" borderId="45" applyNumberFormat="0" applyFont="0" applyBorder="0" applyAlignment="0" applyProtection="0"/>
    <xf numFmtId="0" fontId="3" fillId="0" borderId="45" applyNumberFormat="0" applyFont="0" applyBorder="0" applyAlignment="0" applyProtection="0"/>
    <xf numFmtId="0" fontId="101" fillId="0" borderId="0" applyNumberFormat="0" applyFill="0" applyBorder="0" applyAlignment="0" applyProtection="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95" fillId="76" borderId="38" applyNumberFormat="0" applyAlignment="0" applyProtection="0"/>
    <xf numFmtId="0" fontId="95" fillId="76"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95" fillId="76" borderId="38" applyNumberFormat="0" applyAlignment="0" applyProtection="0"/>
    <xf numFmtId="0" fontId="95" fillId="76"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76" borderId="38" applyNumberFormat="0" applyAlignment="0" applyProtection="0"/>
    <xf numFmtId="0" fontId="95" fillId="76" borderId="38" applyNumberFormat="0" applyAlignment="0" applyProtection="0"/>
    <xf numFmtId="9" fontId="3" fillId="0" borderId="0" applyFont="0" applyFill="0" applyBorder="0" applyAlignment="0" applyProtection="0"/>
    <xf numFmtId="0" fontId="2" fillId="0" borderId="0"/>
    <xf numFmtId="0" fontId="2" fillId="13" borderId="26" applyNumberFormat="0" applyFont="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80" fontId="3" fillId="0" borderId="0"/>
    <xf numFmtId="171" fontId="3" fillId="0" borderId="0"/>
    <xf numFmtId="180" fontId="3" fillId="0" borderId="0"/>
    <xf numFmtId="180" fontId="3" fillId="0" borderId="0"/>
    <xf numFmtId="180" fontId="3" fillId="0" borderId="0"/>
    <xf numFmtId="180" fontId="3" fillId="0" borderId="0"/>
    <xf numFmtId="172" fontId="3" fillId="0" borderId="0"/>
    <xf numFmtId="173" fontId="3" fillId="0" borderId="0"/>
    <xf numFmtId="38" fontId="4" fillId="93" borderId="0" applyNumberFormat="0" applyBorder="0" applyAlignment="0" applyProtection="0"/>
    <xf numFmtId="10" fontId="4" fillId="94" borderId="37" applyNumberFormat="0" applyBorder="0" applyAlignment="0" applyProtection="0"/>
    <xf numFmtId="177" fontId="3" fillId="0" borderId="0"/>
    <xf numFmtId="181" fontId="3" fillId="0" borderId="0"/>
    <xf numFmtId="177" fontId="3" fillId="0" borderId="0"/>
    <xf numFmtId="177" fontId="3" fillId="0" borderId="0"/>
    <xf numFmtId="177" fontId="3" fillId="0" borderId="0"/>
    <xf numFmtId="177" fontId="3" fillId="0" borderId="0"/>
    <xf numFmtId="182" fontId="3" fillId="0" borderId="0"/>
    <xf numFmtId="10" fontId="3" fillId="0" borderId="0" applyFont="0" applyFill="0" applyBorder="0" applyAlignment="0" applyProtection="0"/>
    <xf numFmtId="0" fontId="3" fillId="0" borderId="0"/>
    <xf numFmtId="0" fontId="107" fillId="71" borderId="0" applyNumberFormat="0" applyBorder="0" applyAlignment="0" applyProtection="0"/>
    <xf numFmtId="0" fontId="107" fillId="72" borderId="0" applyNumberFormat="0" applyBorder="0" applyAlignment="0" applyProtection="0"/>
    <xf numFmtId="0" fontId="107" fillId="73" borderId="0" applyNumberFormat="0" applyBorder="0" applyAlignment="0" applyProtection="0"/>
    <xf numFmtId="0" fontId="107" fillId="74"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4" borderId="0" applyNumberFormat="0" applyBorder="0" applyAlignment="0" applyProtection="0"/>
    <xf numFmtId="0" fontId="107" fillId="77" borderId="0" applyNumberFormat="0" applyBorder="0" applyAlignment="0" applyProtection="0"/>
    <xf numFmtId="0" fontId="107" fillId="80" borderId="0" applyNumberFormat="0" applyBorder="0" applyAlignment="0" applyProtection="0"/>
    <xf numFmtId="0" fontId="25" fillId="81"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6" borderId="0" applyNumberFormat="0" applyBorder="0" applyAlignment="0" applyProtection="0"/>
    <xf numFmtId="0" fontId="25" fillId="87"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108" fillId="72" borderId="0" applyNumberFormat="0" applyBorder="0" applyAlignment="0" applyProtection="0"/>
    <xf numFmtId="0" fontId="109" fillId="89" borderId="38" applyNumberFormat="0" applyAlignment="0" applyProtection="0"/>
    <xf numFmtId="0" fontId="24" fillId="90" borderId="29" applyNumberFormat="0" applyAlignment="0" applyProtection="0"/>
    <xf numFmtId="0" fontId="110" fillId="0" borderId="0" applyNumberFormat="0" applyFill="0" applyBorder="0" applyAlignment="0" applyProtection="0"/>
    <xf numFmtId="0" fontId="111" fillId="73" borderId="0" applyNumberFormat="0" applyBorder="0" applyAlignment="0" applyProtection="0"/>
    <xf numFmtId="0" fontId="112" fillId="0" borderId="39" applyNumberFormat="0" applyFill="0" applyAlignment="0" applyProtection="0"/>
    <xf numFmtId="0" fontId="113" fillId="0" borderId="40" applyNumberFormat="0" applyFill="0" applyAlignment="0" applyProtection="0"/>
    <xf numFmtId="0" fontId="114" fillId="0" borderId="41" applyNumberFormat="0" applyFill="0" applyAlignment="0" applyProtection="0"/>
    <xf numFmtId="0" fontId="114" fillId="0" borderId="0" applyNumberFormat="0" applyFill="0" applyBorder="0" applyAlignment="0" applyProtection="0"/>
    <xf numFmtId="0" fontId="115" fillId="76" borderId="38" applyNumberFormat="0" applyAlignment="0" applyProtection="0"/>
    <xf numFmtId="0" fontId="116" fillId="0" borderId="42" applyNumberFormat="0" applyFill="0" applyAlignment="0" applyProtection="0"/>
    <xf numFmtId="0" fontId="117" fillId="91" borderId="0" applyNumberFormat="0" applyBorder="0" applyAlignment="0" applyProtection="0"/>
    <xf numFmtId="0" fontId="106" fillId="89" borderId="35" applyNumberFormat="0" applyAlignment="0" applyProtection="0"/>
    <xf numFmtId="0" fontId="118" fillId="0" borderId="44" applyNumberFormat="0" applyFill="0" applyAlignment="0" applyProtection="0"/>
    <xf numFmtId="0" fontId="13" fillId="0" borderId="0" applyNumberFormat="0" applyFill="0" applyBorder="0" applyAlignment="0" applyProtection="0"/>
    <xf numFmtId="0" fontId="25" fillId="81" borderId="0" applyNumberFormat="0" applyBorder="0" applyAlignment="0" applyProtection="0"/>
    <xf numFmtId="0" fontId="25" fillId="78" borderId="0" applyNumberFormat="0" applyBorder="0" applyAlignment="0" applyProtection="0"/>
    <xf numFmtId="0" fontId="25" fillId="79"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25" fillId="84" borderId="0" applyNumberFormat="0" applyBorder="0" applyAlignment="0" applyProtection="0"/>
    <xf numFmtId="0" fontId="25" fillId="85" borderId="0" applyNumberFormat="0" applyBorder="0" applyAlignment="0" applyProtection="0"/>
    <xf numFmtId="0" fontId="25" fillId="86" borderId="0" applyNumberFormat="0" applyBorder="0" applyAlignment="0" applyProtection="0"/>
    <xf numFmtId="0" fontId="25" fillId="87" borderId="0" applyNumberFormat="0" applyBorder="0" applyAlignment="0" applyProtection="0"/>
    <xf numFmtId="0" fontId="25" fillId="82" borderId="0" applyNumberFormat="0" applyBorder="0" applyAlignment="0" applyProtection="0"/>
    <xf numFmtId="0" fontId="25" fillId="83" borderId="0" applyNumberFormat="0" applyBorder="0" applyAlignment="0" applyProtection="0"/>
    <xf numFmtId="0" fontId="25" fillId="88" borderId="0" applyNumberFormat="0" applyBorder="0" applyAlignment="0" applyProtection="0"/>
    <xf numFmtId="0" fontId="3"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03">
    <xf numFmtId="0" fontId="0" fillId="0" borderId="0" xfId="0"/>
    <xf numFmtId="0" fontId="15" fillId="2" borderId="0" xfId="0" applyFont="1" applyFill="1" applyAlignment="1" applyProtection="1">
      <alignment vertical="top" wrapText="1"/>
    </xf>
    <xf numFmtId="0" fontId="0" fillId="2" borderId="0" xfId="0" applyFill="1" applyBorder="1" applyProtection="1"/>
    <xf numFmtId="0" fontId="7" fillId="2" borderId="0" xfId="0" applyFont="1" applyFill="1" applyBorder="1" applyAlignment="1" applyProtection="1"/>
    <xf numFmtId="0" fontId="5" fillId="0" borderId="0" xfId="0" applyFont="1" applyProtection="1"/>
    <xf numFmtId="0" fontId="0" fillId="0" borderId="0" xfId="0" applyProtection="1"/>
    <xf numFmtId="0" fontId="9" fillId="2" borderId="0" xfId="0" applyFont="1" applyFill="1" applyBorder="1" applyAlignment="1" applyProtection="1">
      <alignment horizontal="left"/>
    </xf>
    <xf numFmtId="0" fontId="0" fillId="2" borderId="0" xfId="0" applyFill="1" applyBorder="1" applyProtection="1">
      <protection locked="0"/>
    </xf>
    <xf numFmtId="0" fontId="15" fillId="2" borderId="0" xfId="0" applyFont="1" applyFill="1" applyAlignment="1" applyProtection="1">
      <alignment horizontal="left" vertical="top" wrapText="1" indent="1"/>
    </xf>
    <xf numFmtId="0" fontId="22" fillId="2" borderId="0" xfId="0" applyFont="1" applyFill="1" applyBorder="1" applyAlignment="1" applyProtection="1">
      <alignment horizontal="center"/>
    </xf>
    <xf numFmtId="0" fontId="23" fillId="2" borderId="0" xfId="0" applyFont="1" applyFill="1" applyBorder="1" applyAlignment="1" applyProtection="1">
      <alignment vertical="top" wrapText="1"/>
    </xf>
    <xf numFmtId="0" fontId="5" fillId="0" borderId="0" xfId="0" quotePrefix="1" applyFont="1" applyAlignment="1" applyProtection="1">
      <alignment vertical="top"/>
    </xf>
    <xf numFmtId="0" fontId="19" fillId="2" borderId="0" xfId="0" applyFont="1" applyFill="1" applyBorder="1" applyAlignment="1" applyProtection="1">
      <alignment horizontal="center"/>
    </xf>
    <xf numFmtId="0" fontId="5" fillId="0" borderId="0" xfId="0" quotePrefix="1" applyFont="1" applyBorder="1" applyAlignment="1" applyProtection="1">
      <alignment vertical="center"/>
    </xf>
    <xf numFmtId="0" fontId="7" fillId="0" borderId="0" xfId="0" applyFont="1" applyBorder="1" applyAlignment="1" applyProtection="1">
      <alignment vertical="center"/>
    </xf>
    <xf numFmtId="0" fontId="0" fillId="0" borderId="0" xfId="0" applyAlignment="1" applyProtection="1"/>
    <xf numFmtId="0" fontId="19" fillId="0" borderId="0" xfId="0" applyFont="1" applyProtection="1"/>
    <xf numFmtId="0" fontId="18" fillId="0" borderId="0" xfId="0" applyFont="1" applyBorder="1" applyProtection="1"/>
    <xf numFmtId="0" fontId="5" fillId="0" borderId="0" xfId="0" quotePrefix="1" applyFont="1" applyProtection="1"/>
    <xf numFmtId="6" fontId="0" fillId="0" borderId="0" xfId="2" applyNumberFormat="1" applyFont="1" applyFill="1" applyProtection="1"/>
    <xf numFmtId="0" fontId="20" fillId="0" borderId="0" xfId="0" applyFont="1" applyProtection="1"/>
    <xf numFmtId="6" fontId="0" fillId="0" borderId="0" xfId="0" applyNumberFormat="1" applyFill="1" applyProtection="1"/>
    <xf numFmtId="6" fontId="0" fillId="0" borderId="0" xfId="0" applyNumberFormat="1" applyProtection="1"/>
    <xf numFmtId="0" fontId="18" fillId="0" borderId="0" xfId="0" applyFont="1" applyAlignment="1" applyProtection="1"/>
    <xf numFmtId="0" fontId="9" fillId="0" borderId="0" xfId="0" applyFont="1" applyAlignment="1" applyProtection="1"/>
    <xf numFmtId="0" fontId="9" fillId="0" borderId="0" xfId="0" applyFont="1" applyProtection="1"/>
    <xf numFmtId="0" fontId="0" fillId="0" borderId="0" xfId="0" applyFill="1" applyProtection="1"/>
    <xf numFmtId="0" fontId="18"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3" fillId="0" borderId="0" xfId="0" applyFont="1" applyProtection="1"/>
    <xf numFmtId="9" fontId="13"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6" fillId="2" borderId="0" xfId="0" applyFont="1" applyFill="1" applyBorder="1" applyAlignment="1" applyProtection="1">
      <alignment horizontal="left" indent="7"/>
    </xf>
    <xf numFmtId="0" fontId="5" fillId="0" borderId="0" xfId="0" applyFont="1" applyBorder="1" applyAlignment="1" applyProtection="1">
      <alignment horizontal="left"/>
    </xf>
    <xf numFmtId="0" fontId="0" fillId="2" borderId="0" xfId="0" applyFill="1" applyBorder="1" applyAlignment="1" applyProtection="1">
      <alignment horizontal="left" indent="2"/>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5" fillId="0" borderId="2" xfId="0" applyFont="1" applyBorder="1" applyAlignment="1" applyProtection="1">
      <alignment horizontal="right" wrapText="1"/>
    </xf>
    <xf numFmtId="0" fontId="5" fillId="0" borderId="2" xfId="0" applyFont="1" applyBorder="1" applyAlignment="1" applyProtection="1">
      <alignment horizontal="center" vertical="center"/>
    </xf>
    <xf numFmtId="0" fontId="0" fillId="0" borderId="0" xfId="0" applyAlignment="1" applyProtection="1">
      <alignment horizontal="left"/>
    </xf>
    <xf numFmtId="0" fontId="5" fillId="0" borderId="0" xfId="0" applyFont="1" applyBorder="1" applyAlignment="1" applyProtection="1">
      <alignment horizontal="center" vertical="center"/>
    </xf>
    <xf numFmtId="168" fontId="9"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9" fillId="0" borderId="0" xfId="0" applyFont="1" applyAlignment="1" applyProtection="1">
      <alignment wrapText="1"/>
    </xf>
    <xf numFmtId="167" fontId="0" fillId="0" borderId="0" xfId="0" applyNumberFormat="1" applyFill="1" applyProtection="1"/>
    <xf numFmtId="0" fontId="7" fillId="0" borderId="0" xfId="0" applyFont="1" applyFill="1" applyAlignment="1" applyProtection="1"/>
    <xf numFmtId="0" fontId="7"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5" fillId="0" borderId="0" xfId="0" applyFont="1" applyBorder="1" applyAlignment="1" applyProtection="1">
      <alignment wrapText="1"/>
    </xf>
    <xf numFmtId="0" fontId="0" fillId="0" borderId="5" xfId="0"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0" fillId="0" borderId="5" xfId="0" applyBorder="1" applyProtection="1"/>
    <xf numFmtId="0" fontId="5" fillId="0" borderId="0" xfId="0" applyFont="1" applyBorder="1" applyProtection="1"/>
    <xf numFmtId="0" fontId="5" fillId="0" borderId="1" xfId="0" applyFont="1" applyFill="1" applyBorder="1" applyAlignment="1" applyProtection="1">
      <alignment vertical="center" wrapText="1"/>
    </xf>
    <xf numFmtId="168" fontId="0" fillId="0" borderId="1" xfId="2" applyNumberFormat="1" applyFont="1" applyBorder="1" applyProtection="1"/>
    <xf numFmtId="0" fontId="5" fillId="0" borderId="0" xfId="0" applyFont="1" applyFill="1" applyBorder="1" applyAlignment="1" applyProtection="1">
      <alignment horizontal="center" vertical="center"/>
    </xf>
    <xf numFmtId="0" fontId="5" fillId="0" borderId="0" xfId="0" applyFont="1" applyBorder="1" applyAlignment="1" applyProtection="1"/>
    <xf numFmtId="0" fontId="9" fillId="0" borderId="0" xfId="0" applyFont="1" applyAlignment="1" applyProtection="1">
      <alignment wrapText="1"/>
    </xf>
    <xf numFmtId="0" fontId="3" fillId="0" borderId="0" xfId="0" applyFont="1" applyFill="1" applyProtection="1"/>
    <xf numFmtId="0" fontId="5" fillId="0" borderId="0" xfId="0" applyFont="1" applyFill="1" applyBorder="1" applyProtection="1"/>
    <xf numFmtId="0" fontId="5" fillId="0" borderId="0" xfId="0" applyFont="1" applyAlignment="1" applyProtection="1">
      <alignment horizontal="left"/>
    </xf>
    <xf numFmtId="0" fontId="5"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9"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9"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7" fillId="2" borderId="0" xfId="0" applyFont="1" applyFill="1" applyBorder="1" applyAlignment="1" applyProtection="1">
      <alignment horizontal="left" indent="1"/>
    </xf>
    <xf numFmtId="0" fontId="10" fillId="0" borderId="0" xfId="0" applyFont="1" applyAlignment="1" applyProtection="1"/>
    <xf numFmtId="0" fontId="10"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10" fillId="0" borderId="0" xfId="0" applyFont="1" applyProtection="1"/>
    <xf numFmtId="0" fontId="10" fillId="0" borderId="0" xfId="0" applyFont="1" applyBorder="1" applyProtection="1"/>
    <xf numFmtId="168" fontId="10" fillId="0" borderId="0" xfId="0" applyNumberFormat="1" applyFont="1" applyProtection="1"/>
    <xf numFmtId="168" fontId="3"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1" fillId="0" borderId="0" xfId="0" applyFont="1" applyProtection="1"/>
    <xf numFmtId="0" fontId="11"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8" fillId="0" borderId="0" xfId="0" applyFont="1" applyAlignment="1" applyProtection="1">
      <alignment wrapText="1"/>
    </xf>
    <xf numFmtId="0" fontId="0" fillId="0" borderId="0" xfId="0" applyAlignment="1" applyProtection="1">
      <alignment horizontal="right"/>
    </xf>
    <xf numFmtId="0" fontId="21"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5" fillId="0" borderId="0" xfId="0" applyFont="1" applyFill="1" applyAlignment="1" applyProtection="1">
      <alignment horizontal="center"/>
    </xf>
    <xf numFmtId="6" fontId="0" fillId="0" borderId="0" xfId="2" applyNumberFormat="1" applyFont="1" applyBorder="1" applyProtection="1"/>
    <xf numFmtId="0" fontId="9"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5"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5" fillId="0" borderId="0" xfId="0" quotePrefix="1" applyFont="1" applyAlignment="1" applyProtection="1">
      <alignment horizontal="right"/>
    </xf>
    <xf numFmtId="0" fontId="5"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5"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27" fillId="2" borderId="0" xfId="0" applyFont="1" applyFill="1" applyProtection="1"/>
    <xf numFmtId="0" fontId="29" fillId="2" borderId="0" xfId="0" applyFont="1" applyFill="1" applyAlignment="1" applyProtection="1">
      <alignment horizontal="center" wrapText="1"/>
    </xf>
    <xf numFmtId="0" fontId="12"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9" fillId="0" borderId="0" xfId="0" applyNumberFormat="1" applyFont="1" applyAlignment="1" applyProtection="1">
      <alignment horizontal="right"/>
    </xf>
    <xf numFmtId="0" fontId="15" fillId="2" borderId="0" xfId="0" applyFont="1" applyFill="1" applyAlignment="1" applyProtection="1">
      <alignment horizontal="left" vertical="top" wrapText="1" indent="8"/>
    </xf>
    <xf numFmtId="0" fontId="16" fillId="2" borderId="0" xfId="0" applyFont="1" applyFill="1" applyBorder="1" applyAlignment="1" applyProtection="1">
      <alignment horizontal="left" indent="8"/>
    </xf>
    <xf numFmtId="6" fontId="0" fillId="0" borderId="0" xfId="2" applyNumberFormat="1" applyFont="1" applyFill="1" applyBorder="1" applyProtection="1"/>
    <xf numFmtId="49" fontId="12"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11" fillId="0" borderId="0" xfId="0" applyFont="1" applyFill="1" applyBorder="1" applyProtection="1"/>
    <xf numFmtId="9" fontId="0" fillId="0" borderId="0" xfId="5" applyFont="1" applyFill="1" applyBorder="1" applyAlignment="1" applyProtection="1">
      <alignment horizontal="right"/>
    </xf>
    <xf numFmtId="0" fontId="5" fillId="0" borderId="0" xfId="0" applyFont="1" applyAlignment="1" applyProtection="1">
      <alignment wrapText="1"/>
    </xf>
    <xf numFmtId="0" fontId="3" fillId="0" borderId="0" xfId="0" applyFont="1" applyFill="1" applyAlignment="1" applyProtection="1">
      <alignment wrapText="1"/>
    </xf>
    <xf numFmtId="0" fontId="14" fillId="0" borderId="0" xfId="0" quotePrefix="1" applyFont="1" applyProtection="1"/>
    <xf numFmtId="0" fontId="5"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5"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30" fillId="0" borderId="0" xfId="0" applyFont="1" applyProtection="1"/>
    <xf numFmtId="168" fontId="0" fillId="0" borderId="0" xfId="2" applyNumberFormat="1" applyFont="1" applyAlignment="1" applyProtection="1"/>
    <xf numFmtId="0" fontId="30"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5"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5" fillId="0" borderId="0" xfId="0" quotePrefix="1" applyFont="1" applyFill="1" applyProtection="1"/>
    <xf numFmtId="169" fontId="0" fillId="0" borderId="0" xfId="0" applyNumberFormat="1" applyFill="1" applyBorder="1" applyProtection="1"/>
    <xf numFmtId="6" fontId="9" fillId="2" borderId="0" xfId="0" applyNumberFormat="1" applyFont="1" applyFill="1" applyBorder="1" applyAlignment="1" applyProtection="1">
      <alignment horizontal="center" vertical="center"/>
    </xf>
    <xf numFmtId="6" fontId="9" fillId="2" borderId="0" xfId="0" applyNumberFormat="1" applyFont="1" applyFill="1" applyProtection="1"/>
    <xf numFmtId="6" fontId="9" fillId="0" borderId="0" xfId="0" applyNumberFormat="1" applyFont="1" applyBorder="1" applyProtection="1"/>
    <xf numFmtId="6" fontId="9" fillId="0" borderId="0" xfId="0" applyNumberFormat="1" applyFont="1" applyFill="1" applyBorder="1" applyProtection="1"/>
    <xf numFmtId="6" fontId="9" fillId="2" borderId="0" xfId="0" applyNumberFormat="1" applyFont="1" applyFill="1" applyBorder="1" applyAlignment="1" applyProtection="1">
      <alignment horizontal="right"/>
    </xf>
    <xf numFmtId="6" fontId="9" fillId="2" borderId="0" xfId="0" applyNumberFormat="1" applyFont="1" applyFill="1" applyBorder="1" applyAlignment="1" applyProtection="1"/>
    <xf numFmtId="6" fontId="9" fillId="2" borderId="0" xfId="0" applyNumberFormat="1" applyFont="1" applyFill="1" applyBorder="1" applyProtection="1"/>
    <xf numFmtId="6" fontId="9" fillId="0" borderId="0" xfId="0" applyNumberFormat="1" applyFont="1" applyFill="1" applyBorder="1" applyAlignment="1" applyProtection="1">
      <alignment horizontal="right"/>
    </xf>
    <xf numFmtId="6" fontId="5" fillId="2" borderId="0" xfId="0" quotePrefix="1" applyNumberFormat="1" applyFont="1" applyFill="1" applyBorder="1" applyAlignment="1" applyProtection="1">
      <alignment horizontal="right"/>
    </xf>
    <xf numFmtId="0" fontId="5"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5"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5"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5" fillId="0" borderId="0" xfId="0" applyNumberFormat="1" applyFont="1" applyBorder="1" applyAlignment="1" applyProtection="1">
      <alignment vertical="top"/>
    </xf>
    <xf numFmtId="10" fontId="0" fillId="0" borderId="0" xfId="0" applyNumberFormat="1" applyAlignment="1" applyProtection="1">
      <alignment vertical="top"/>
    </xf>
    <xf numFmtId="168" fontId="3" fillId="0" borderId="5" xfId="2" applyNumberFormat="1" applyFont="1" applyFill="1" applyBorder="1" applyAlignment="1" applyProtection="1">
      <alignment vertical="top"/>
    </xf>
    <xf numFmtId="0" fontId="5" fillId="0" borderId="0" xfId="0" applyFont="1" applyFill="1" applyBorder="1" applyAlignment="1" applyProtection="1">
      <alignment vertical="top"/>
    </xf>
    <xf numFmtId="168" fontId="3" fillId="0" borderId="1" xfId="0" applyNumberFormat="1" applyFont="1" applyFill="1" applyBorder="1" applyAlignment="1" applyProtection="1">
      <alignment vertical="top"/>
    </xf>
    <xf numFmtId="167" fontId="3" fillId="0" borderId="5" xfId="2" applyNumberFormat="1" applyFont="1" applyFill="1" applyBorder="1" applyAlignment="1" applyProtection="1">
      <alignment vertical="top"/>
    </xf>
    <xf numFmtId="167" fontId="3"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5" fillId="0" borderId="0" xfId="0" applyNumberFormat="1" applyFont="1" applyBorder="1" applyAlignment="1" applyProtection="1">
      <alignment vertical="top"/>
    </xf>
    <xf numFmtId="6" fontId="0" fillId="0" borderId="0" xfId="0" applyNumberFormat="1" applyAlignment="1" applyProtection="1">
      <alignment vertical="top"/>
    </xf>
    <xf numFmtId="6" fontId="5"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5"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3"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10" fillId="0" borderId="0" xfId="0" applyNumberFormat="1" applyFont="1" applyAlignment="1" applyProtection="1">
      <alignment vertical="top"/>
    </xf>
    <xf numFmtId="6" fontId="10" fillId="0" borderId="0" xfId="0" applyNumberFormat="1" applyFont="1" applyBorder="1" applyAlignment="1" applyProtection="1">
      <alignment vertical="top"/>
    </xf>
    <xf numFmtId="168" fontId="3"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8" fillId="0" borderId="0" xfId="4" applyFont="1" applyFill="1" applyBorder="1"/>
    <xf numFmtId="0" fontId="16" fillId="0" borderId="0" xfId="0" applyFont="1" applyFill="1" applyBorder="1" applyAlignment="1" applyProtection="1">
      <alignment horizontal="left"/>
    </xf>
    <xf numFmtId="0" fontId="5" fillId="0" borderId="0" xfId="0" quotePrefix="1" applyFont="1" applyFill="1" applyBorder="1" applyAlignment="1" applyProtection="1">
      <alignment vertical="top"/>
    </xf>
    <xf numFmtId="0" fontId="16" fillId="0" borderId="0" xfId="0" applyFont="1" applyFill="1" applyBorder="1" applyAlignment="1" applyProtection="1">
      <alignment horizontal="left" indent="1"/>
    </xf>
    <xf numFmtId="0" fontId="17" fillId="0" borderId="0" xfId="0" quotePrefix="1" applyFont="1" applyFill="1" applyBorder="1" applyProtection="1"/>
    <xf numFmtId="0" fontId="16" fillId="0" borderId="0" xfId="0" applyFont="1" applyFill="1" applyBorder="1" applyProtection="1"/>
    <xf numFmtId="0" fontId="29" fillId="0" borderId="0" xfId="0" applyFont="1" applyFill="1" applyBorder="1" applyProtection="1"/>
    <xf numFmtId="2" fontId="29" fillId="0" borderId="0" xfId="0" applyNumberFormat="1" applyFont="1" applyFill="1" applyBorder="1" applyAlignment="1" applyProtection="1">
      <alignment horizontal="left" indent="1"/>
    </xf>
    <xf numFmtId="0" fontId="15" fillId="0" borderId="0" xfId="0" applyFont="1" applyFill="1" applyBorder="1" applyAlignment="1" applyProtection="1">
      <alignment vertical="top" wrapText="1"/>
    </xf>
    <xf numFmtId="0" fontId="16"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1" fillId="0" borderId="0" xfId="0" applyFont="1" applyProtection="1"/>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3"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6" fillId="2" borderId="0" xfId="0" applyNumberFormat="1" applyFont="1" applyFill="1" applyAlignment="1" applyProtection="1">
      <alignment vertical="top" wrapText="1"/>
    </xf>
    <xf numFmtId="0" fontId="19" fillId="2" borderId="0" xfId="0" applyNumberFormat="1" applyFont="1" applyFill="1" applyBorder="1" applyAlignment="1" applyProtection="1">
      <alignment horizontal="center"/>
    </xf>
    <xf numFmtId="0" fontId="23" fillId="2" borderId="0" xfId="0" applyFont="1" applyFill="1" applyBorder="1" applyAlignment="1" applyProtection="1">
      <alignment vertical="center" wrapText="1"/>
    </xf>
    <xf numFmtId="0" fontId="20" fillId="2" borderId="0" xfId="0" applyFont="1" applyFill="1" applyBorder="1" applyProtection="1"/>
    <xf numFmtId="0" fontId="37" fillId="2" borderId="0" xfId="0" applyFont="1" applyFill="1" applyBorder="1" applyProtection="1"/>
    <xf numFmtId="0" fontId="36" fillId="2" borderId="0" xfId="0" applyFont="1" applyFill="1" applyBorder="1" applyAlignment="1" applyProtection="1">
      <alignment horizontal="left"/>
      <protection locked="0"/>
    </xf>
    <xf numFmtId="0" fontId="36" fillId="2" borderId="0" xfId="0" applyFont="1" applyFill="1" applyBorder="1" applyProtection="1"/>
    <xf numFmtId="0" fontId="36" fillId="2" borderId="0" xfId="0" applyFont="1" applyFill="1" applyBorder="1" applyAlignment="1" applyProtection="1">
      <alignment horizontal="center"/>
    </xf>
    <xf numFmtId="0" fontId="20" fillId="2" borderId="0" xfId="0" applyFont="1" applyFill="1" applyBorder="1" applyAlignment="1" applyProtection="1"/>
    <xf numFmtId="0" fontId="20" fillId="2" borderId="0" xfId="0" applyFont="1" applyFill="1" applyBorder="1" applyAlignment="1" applyProtection="1">
      <alignment horizontal="left"/>
    </xf>
    <xf numFmtId="0" fontId="38" fillId="2" borderId="0" xfId="0" applyFont="1" applyFill="1" applyBorder="1" applyAlignment="1" applyProtection="1">
      <alignment horizontal="left" indent="7"/>
    </xf>
    <xf numFmtId="0" fontId="14" fillId="0" borderId="0" xfId="0" quotePrefix="1" applyFont="1" applyBorder="1" applyAlignment="1" applyProtection="1"/>
    <xf numFmtId="0" fontId="5" fillId="0" borderId="2" xfId="0" applyFont="1" applyFill="1" applyBorder="1" applyAlignment="1" applyProtection="1">
      <alignment horizontal="center" vertical="center" wrapText="1"/>
    </xf>
    <xf numFmtId="0" fontId="19" fillId="0" borderId="0" xfId="0" applyFont="1" applyAlignment="1" applyProtection="1">
      <alignment horizontal="center"/>
    </xf>
    <xf numFmtId="0" fontId="0" fillId="0" borderId="0" xfId="0" applyAlignment="1" applyProtection="1">
      <alignment horizontal="center"/>
    </xf>
    <xf numFmtId="0" fontId="5" fillId="0" borderId="0" xfId="0" quotePrefix="1" applyFont="1" applyAlignment="1" applyProtection="1">
      <alignment horizontal="center"/>
    </xf>
    <xf numFmtId="169" fontId="5"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Alignment="1" applyProtection="1"/>
    <xf numFmtId="0" fontId="0" fillId="2" borderId="3" xfId="0" applyFill="1" applyBorder="1" applyProtection="1"/>
    <xf numFmtId="0" fontId="0" fillId="2" borderId="0" xfId="0" applyFill="1" applyProtection="1"/>
    <xf numFmtId="0" fontId="21" fillId="0" borderId="0" xfId="0" applyFont="1" applyBorder="1" applyProtection="1"/>
    <xf numFmtId="0" fontId="25" fillId="0" borderId="0" xfId="0" applyFont="1" applyProtection="1"/>
    <xf numFmtId="0" fontId="25" fillId="0" borderId="0" xfId="0" applyFont="1" applyBorder="1" applyProtection="1"/>
    <xf numFmtId="168" fontId="25" fillId="0" borderId="2" xfId="2" applyNumberFormat="1" applyFont="1" applyFill="1" applyBorder="1" applyAlignment="1" applyProtection="1">
      <alignment vertical="top"/>
    </xf>
    <xf numFmtId="168" fontId="25" fillId="0" borderId="0" xfId="2" applyNumberFormat="1" applyFont="1" applyFill="1" applyBorder="1" applyAlignment="1" applyProtection="1">
      <alignment vertical="top"/>
    </xf>
    <xf numFmtId="168" fontId="25" fillId="0" borderId="0" xfId="2" quotePrefix="1" applyNumberFormat="1" applyFont="1" applyFill="1" applyBorder="1" applyAlignment="1" applyProtection="1">
      <alignment vertical="top"/>
    </xf>
    <xf numFmtId="169" fontId="25" fillId="0" borderId="0" xfId="0" applyNumberFormat="1" applyFont="1" applyFill="1" applyAlignment="1" applyProtection="1">
      <alignment vertical="top"/>
    </xf>
    <xf numFmtId="169" fontId="25" fillId="0" borderId="0" xfId="0" quotePrefix="1" applyNumberFormat="1" applyFont="1" applyFill="1" applyAlignment="1" applyProtection="1">
      <alignment vertical="top"/>
    </xf>
    <xf numFmtId="168" fontId="25" fillId="0" borderId="0" xfId="2" applyNumberFormat="1" applyFont="1" applyFill="1" applyBorder="1" applyProtection="1"/>
    <xf numFmtId="169" fontId="25" fillId="0" borderId="0" xfId="0" quotePrefix="1" applyNumberFormat="1" applyFont="1" applyFill="1" applyProtection="1"/>
    <xf numFmtId="0" fontId="24" fillId="0" borderId="0" xfId="0" quotePrefix="1" applyFont="1" applyFill="1" applyProtection="1"/>
    <xf numFmtId="0" fontId="25" fillId="0" borderId="0" xfId="0" applyFont="1" applyFill="1" applyProtection="1"/>
    <xf numFmtId="168" fontId="30" fillId="0" borderId="0" xfId="2" applyNumberFormat="1" applyFont="1" applyProtection="1"/>
    <xf numFmtId="169" fontId="30" fillId="0" borderId="0" xfId="0" applyNumberFormat="1" applyFont="1" applyFill="1" applyBorder="1" applyProtection="1">
      <protection locked="0"/>
    </xf>
    <xf numFmtId="6" fontId="30" fillId="2" borderId="0" xfId="0" applyNumberFormat="1" applyFont="1" applyFill="1" applyProtection="1"/>
    <xf numFmtId="168" fontId="30" fillId="0" borderId="0" xfId="2" applyNumberFormat="1" applyFont="1" applyAlignment="1" applyProtection="1"/>
    <xf numFmtId="168" fontId="30" fillId="0" borderId="0" xfId="0" applyNumberFormat="1" applyFont="1" applyAlignment="1" applyProtection="1"/>
    <xf numFmtId="0" fontId="30" fillId="0" borderId="0" xfId="0" applyFont="1" applyAlignment="1" applyProtection="1">
      <alignment horizontal="center"/>
    </xf>
    <xf numFmtId="6" fontId="30" fillId="0" borderId="0" xfId="2" applyNumberFormat="1" applyFont="1" applyFill="1" applyAlignment="1" applyProtection="1">
      <alignment vertical="top"/>
    </xf>
    <xf numFmtId="0" fontId="30" fillId="0" borderId="0" xfId="0" applyFont="1" applyFill="1" applyAlignment="1" applyProtection="1">
      <alignment vertical="top"/>
    </xf>
    <xf numFmtId="6" fontId="30" fillId="0" borderId="0" xfId="0" applyNumberFormat="1" applyFont="1" applyFill="1" applyAlignment="1" applyProtection="1">
      <alignment vertical="top"/>
    </xf>
    <xf numFmtId="0" fontId="30" fillId="0" borderId="0" xfId="0" applyFont="1" applyAlignment="1" applyProtection="1">
      <alignment vertical="top"/>
    </xf>
    <xf numFmtId="6" fontId="30" fillId="0" borderId="0" xfId="2" applyNumberFormat="1" applyFont="1" applyFill="1" applyProtection="1"/>
    <xf numFmtId="0" fontId="37" fillId="2" borderId="0" xfId="3" applyFont="1" applyFill="1" applyBorder="1" applyAlignment="1" applyProtection="1"/>
    <xf numFmtId="0" fontId="17" fillId="2" borderId="0" xfId="0" applyFont="1" applyFill="1" applyBorder="1" applyAlignment="1" applyProtection="1"/>
    <xf numFmtId="0" fontId="40" fillId="2" borderId="0" xfId="0" applyFont="1" applyFill="1" applyBorder="1" applyProtection="1"/>
    <xf numFmtId="0" fontId="41" fillId="2" borderId="0" xfId="0" applyFont="1" applyFill="1" applyBorder="1" applyProtection="1"/>
    <xf numFmtId="0" fontId="41" fillId="2" borderId="0" xfId="0" applyFont="1" applyFill="1" applyBorder="1" applyProtection="1">
      <protection locked="0"/>
    </xf>
    <xf numFmtId="0" fontId="42" fillId="2" borderId="0" xfId="0" applyFont="1" applyFill="1" applyBorder="1" applyAlignment="1" applyProtection="1">
      <protection locked="0"/>
    </xf>
    <xf numFmtId="0" fontId="42" fillId="2" borderId="0" xfId="0" applyFont="1" applyFill="1" applyBorder="1" applyAlignment="1" applyProtection="1">
      <alignment horizontal="left"/>
      <protection locked="0"/>
    </xf>
    <xf numFmtId="0" fontId="41" fillId="2" borderId="0" xfId="0" applyFont="1" applyFill="1" applyBorder="1" applyAlignment="1" applyProtection="1"/>
    <xf numFmtId="0" fontId="41" fillId="2" borderId="0" xfId="0" applyFont="1" applyFill="1" applyBorder="1" applyAlignment="1" applyProtection="1">
      <alignment horizontal="left"/>
    </xf>
    <xf numFmtId="0" fontId="42" fillId="2" borderId="0" xfId="0" applyFont="1" applyFill="1" applyBorder="1" applyProtection="1">
      <protection locked="0"/>
    </xf>
    <xf numFmtId="0" fontId="40"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9" fillId="0" borderId="0" xfId="0" applyNumberFormat="1" applyFont="1" applyFill="1" applyBorder="1" applyAlignment="1" applyProtection="1"/>
    <xf numFmtId="0" fontId="5"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9"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5"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9"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5" fillId="4" borderId="0" xfId="0" applyFont="1" applyFill="1" applyAlignment="1" applyProtection="1">
      <alignment vertical="top"/>
    </xf>
    <xf numFmtId="0" fontId="0" fillId="4" borderId="0" xfId="0" applyFill="1" applyAlignment="1" applyProtection="1">
      <alignment wrapText="1"/>
      <protection locked="0"/>
    </xf>
    <xf numFmtId="0" fontId="5" fillId="4" borderId="0" xfId="0" applyFont="1" applyFill="1" applyProtection="1">
      <protection locked="0"/>
    </xf>
    <xf numFmtId="0" fontId="44" fillId="0" borderId="0" xfId="0" applyFont="1" applyProtection="1"/>
    <xf numFmtId="2" fontId="43" fillId="0" borderId="0" xfId="0" applyNumberFormat="1" applyFont="1" applyAlignment="1" applyProtection="1">
      <alignment horizontal="left"/>
    </xf>
    <xf numFmtId="0" fontId="31" fillId="0" borderId="0" xfId="0" applyFont="1" applyFill="1" applyBorder="1" applyProtection="1"/>
    <xf numFmtId="0" fontId="35" fillId="0" borderId="0" xfId="0" applyFont="1" applyFill="1" applyBorder="1" applyProtection="1"/>
    <xf numFmtId="0" fontId="45" fillId="0" borderId="0" xfId="0" applyFont="1" applyAlignment="1" applyProtection="1">
      <alignment horizontal="right" vertical="center"/>
    </xf>
    <xf numFmtId="0" fontId="0" fillId="0" borderId="0" xfId="0" applyAlignment="1" applyProtection="1">
      <alignment horizontal="right" vertical="center"/>
    </xf>
    <xf numFmtId="0" fontId="45" fillId="0" borderId="0" xfId="0" applyFont="1" applyAlignment="1" applyProtection="1">
      <alignment horizontal="right" vertical="center" indent="1"/>
    </xf>
    <xf numFmtId="0" fontId="46" fillId="0" borderId="0" xfId="0" applyFont="1" applyProtection="1"/>
    <xf numFmtId="0" fontId="46" fillId="0" borderId="0" xfId="0" applyFont="1" applyAlignment="1" applyProtection="1">
      <alignment horizontal="right" vertical="center"/>
    </xf>
    <xf numFmtId="0" fontId="48" fillId="0" borderId="0" xfId="0" applyFont="1" applyFill="1" applyBorder="1" applyAlignment="1">
      <alignment vertical="top" wrapText="1"/>
    </xf>
    <xf numFmtId="0" fontId="9" fillId="0" borderId="0" xfId="0" applyFont="1" applyAlignment="1" applyProtection="1">
      <alignment horizontal="left"/>
      <protection locked="0"/>
    </xf>
    <xf numFmtId="0" fontId="17" fillId="0" borderId="0" xfId="0" applyFont="1" applyProtection="1"/>
    <xf numFmtId="0" fontId="17" fillId="0" borderId="0" xfId="0" applyFont="1" applyAlignment="1" applyProtection="1">
      <alignment vertical="center"/>
    </xf>
    <xf numFmtId="0" fontId="17" fillId="0" borderId="0" xfId="0" applyFont="1" applyFill="1" applyBorder="1" applyProtection="1"/>
    <xf numFmtId="0" fontId="17" fillId="0" borderId="0" xfId="0" applyFont="1" applyFill="1" applyAlignment="1" applyProtection="1">
      <alignment horizontal="left"/>
    </xf>
    <xf numFmtId="0" fontId="9"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5" fillId="0" borderId="2" xfId="0" applyFont="1" applyBorder="1" applyAlignment="1" applyProtection="1">
      <alignment horizontal="center" wrapText="1"/>
    </xf>
    <xf numFmtId="169" fontId="9" fillId="4" borderId="0" xfId="0" applyNumberFormat="1" applyFont="1" applyFill="1" applyAlignment="1" applyProtection="1">
      <alignment vertical="top"/>
      <protection locked="0"/>
    </xf>
    <xf numFmtId="0" fontId="24" fillId="0" borderId="0" xfId="0" applyFont="1" applyAlignment="1" applyProtection="1">
      <alignment horizontal="center" vertical="top"/>
    </xf>
    <xf numFmtId="0" fontId="5" fillId="0" borderId="0" xfId="0" applyFont="1" applyAlignment="1" applyProtection="1">
      <alignment horizontal="center"/>
    </xf>
    <xf numFmtId="0" fontId="39" fillId="0" borderId="0" xfId="0" applyFont="1" applyAlignment="1" applyProtection="1">
      <alignment horizontal="center" vertical="top"/>
    </xf>
    <xf numFmtId="0" fontId="31" fillId="0" borderId="0" xfId="0" applyFont="1" applyFill="1" applyBorder="1" applyAlignment="1" applyProtection="1">
      <alignment horizontal="left" indent="4"/>
    </xf>
    <xf numFmtId="0" fontId="26" fillId="2" borderId="0" xfId="0" applyNumberFormat="1" applyFont="1" applyFill="1" applyAlignment="1" applyProtection="1">
      <alignment horizontal="left" vertical="top" wrapText="1" indent="4"/>
    </xf>
    <xf numFmtId="0" fontId="33" fillId="0" borderId="0" xfId="0" applyFont="1" applyFill="1" applyAlignment="1" applyProtection="1">
      <alignment horizontal="left"/>
    </xf>
    <xf numFmtId="0" fontId="6" fillId="0" borderId="0" xfId="3" applyFill="1" applyBorder="1" applyAlignment="1" applyProtection="1">
      <alignment horizontal="left"/>
      <protection locked="0"/>
    </xf>
    <xf numFmtId="0" fontId="34" fillId="0" borderId="0" xfId="0" applyFont="1" applyFill="1" applyBorder="1" applyAlignment="1" applyProtection="1">
      <alignment horizontal="left"/>
      <protection locked="0"/>
    </xf>
    <xf numFmtId="0" fontId="46" fillId="4" borderId="16" xfId="0" applyNumberFormat="1" applyFont="1" applyFill="1" applyBorder="1" applyAlignment="1" applyProtection="1">
      <alignment horizontal="left" vertical="center"/>
      <protection locked="0"/>
    </xf>
    <xf numFmtId="0" fontId="46" fillId="4" borderId="17" xfId="0" applyNumberFormat="1" applyFont="1" applyFill="1" applyBorder="1" applyAlignment="1" applyProtection="1">
      <alignment horizontal="left" vertical="center"/>
      <protection locked="0"/>
    </xf>
    <xf numFmtId="0" fontId="46" fillId="4" borderId="18" xfId="0" applyNumberFormat="1" applyFont="1" applyFill="1" applyBorder="1" applyAlignment="1" applyProtection="1">
      <alignment horizontal="left" vertical="center"/>
      <protection locked="0"/>
    </xf>
    <xf numFmtId="0" fontId="46" fillId="5" borderId="16" xfId="0" applyFont="1" applyFill="1" applyBorder="1" applyAlignment="1" applyProtection="1">
      <alignment horizontal="left" vertical="center" wrapText="1"/>
      <protection locked="0"/>
    </xf>
    <xf numFmtId="0" fontId="46" fillId="5" borderId="17" xfId="0" applyFont="1" applyFill="1" applyBorder="1" applyAlignment="1" applyProtection="1">
      <alignment horizontal="left" vertical="center" wrapText="1"/>
      <protection locked="0"/>
    </xf>
    <xf numFmtId="0" fontId="46" fillId="5" borderId="18" xfId="0" applyFont="1" applyFill="1" applyBorder="1" applyAlignment="1" applyProtection="1">
      <alignment horizontal="left" vertical="center" wrapText="1"/>
      <protection locked="0"/>
    </xf>
    <xf numFmtId="0" fontId="47" fillId="4" borderId="16" xfId="0" applyFont="1" applyFill="1" applyBorder="1" applyAlignment="1" applyProtection="1">
      <alignment horizontal="left" vertical="center"/>
      <protection locked="0"/>
    </xf>
    <xf numFmtId="0" fontId="47" fillId="4" borderId="17" xfId="0" applyFont="1" applyFill="1" applyBorder="1" applyAlignment="1" applyProtection="1">
      <alignment horizontal="left" vertical="center"/>
      <protection locked="0"/>
    </xf>
    <xf numFmtId="0" fontId="47" fillId="4" borderId="18" xfId="0" applyFont="1" applyFill="1" applyBorder="1" applyAlignment="1" applyProtection="1">
      <alignment horizontal="left" vertical="center"/>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indent="1"/>
      <protection locked="0"/>
    </xf>
    <xf numFmtId="0" fontId="23" fillId="2" borderId="0" xfId="0" applyFont="1" applyFill="1" applyBorder="1" applyAlignment="1" applyProtection="1">
      <alignment horizontal="left" vertical="center" wrapText="1"/>
    </xf>
    <xf numFmtId="0" fontId="9" fillId="4" borderId="0" xfId="0" applyFont="1" applyFill="1" applyBorder="1" applyAlignment="1" applyProtection="1">
      <alignment horizontal="left"/>
    </xf>
    <xf numFmtId="0" fontId="9"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5" fillId="2" borderId="0" xfId="0" applyFont="1" applyFill="1" applyAlignment="1" applyProtection="1">
      <alignment horizontal="left" vertical="top" wrapText="1"/>
    </xf>
    <xf numFmtId="0" fontId="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6" fillId="2" borderId="0" xfId="0" applyFont="1" applyFill="1" applyBorder="1" applyAlignment="1" applyProtection="1">
      <alignment horizontal="left" indent="7"/>
    </xf>
    <xf numFmtId="0" fontId="5" fillId="0" borderId="0" xfId="0" quotePrefix="1" applyFont="1" applyFill="1" applyAlignment="1" applyProtection="1">
      <alignment vertical="center" wrapText="1"/>
    </xf>
    <xf numFmtId="0" fontId="0" fillId="0" borderId="0" xfId="0" applyAlignment="1">
      <alignment vertical="center" wrapText="1"/>
    </xf>
    <xf numFmtId="0" fontId="5" fillId="0" borderId="0"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24" fillId="2" borderId="0" xfId="0" quotePrefix="1" applyFont="1" applyFill="1" applyAlignment="1" applyProtection="1">
      <alignment wrapText="1"/>
    </xf>
    <xf numFmtId="0" fontId="25"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3" fillId="0" borderId="0" xfId="0" applyFont="1" applyAlignment="1" applyProtection="1">
      <alignment wrapText="1"/>
    </xf>
    <xf numFmtId="0" fontId="0" fillId="4" borderId="0" xfId="0" applyFill="1" applyAlignment="1" applyProtection="1">
      <alignment wrapText="1"/>
      <protection locked="0"/>
    </xf>
    <xf numFmtId="0" fontId="15" fillId="2" borderId="0" xfId="0" applyFont="1" applyFill="1" applyAlignment="1" applyProtection="1">
      <alignment horizontal="left" vertical="top" wrapText="1" indent="7"/>
    </xf>
    <xf numFmtId="0" fontId="12"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5" fillId="0" borderId="0" xfId="0" applyFont="1" applyBorder="1" applyAlignment="1" applyProtection="1">
      <alignment horizontal="left"/>
    </xf>
    <xf numFmtId="0" fontId="5" fillId="0" borderId="4" xfId="0" applyFont="1" applyBorder="1" applyAlignment="1" applyProtection="1">
      <alignment horizontal="left"/>
    </xf>
    <xf numFmtId="0" fontId="14" fillId="0" borderId="2" xfId="0" applyFont="1" applyFill="1" applyBorder="1" applyAlignment="1" applyProtection="1">
      <alignment horizontal="left"/>
    </xf>
    <xf numFmtId="0" fontId="5" fillId="0" borderId="2" xfId="0" applyFont="1" applyFill="1" applyBorder="1" applyAlignment="1" applyProtection="1">
      <alignment horizontal="left"/>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7" fillId="0" borderId="0" xfId="0" applyFont="1" applyFill="1" applyAlignment="1" applyProtection="1">
      <alignment horizontal="center"/>
    </xf>
    <xf numFmtId="0" fontId="0" fillId="4" borderId="0" xfId="0" applyFill="1" applyBorder="1" applyAlignment="1" applyProtection="1">
      <alignment wrapText="1"/>
      <protection locked="0"/>
    </xf>
    <xf numFmtId="0" fontId="9" fillId="4" borderId="0" xfId="0" applyFont="1" applyFill="1" applyBorder="1" applyAlignment="1" applyProtection="1">
      <alignment wrapText="1"/>
      <protection locked="0"/>
    </xf>
    <xf numFmtId="0" fontId="12" fillId="0" borderId="0" xfId="0" applyFont="1" applyBorder="1" applyAlignment="1" applyProtection="1">
      <alignment horizontal="left"/>
    </xf>
    <xf numFmtId="0" fontId="25" fillId="0" borderId="0" xfId="0" applyFont="1" applyFill="1" applyAlignment="1" applyProtection="1">
      <alignment wrapText="1"/>
    </xf>
    <xf numFmtId="49" fontId="12" fillId="0" borderId="0" xfId="0" applyNumberFormat="1" applyFont="1" applyBorder="1" applyAlignment="1" applyProtection="1">
      <alignment horizontal="left"/>
    </xf>
    <xf numFmtId="0" fontId="7" fillId="0" borderId="0" xfId="0" applyFont="1" applyFill="1" applyAlignment="1" applyProtection="1">
      <alignment horizontal="left"/>
    </xf>
    <xf numFmtId="0" fontId="0" fillId="0" borderId="0" xfId="0" applyAlignment="1" applyProtection="1">
      <alignment horizontal="left" wrapText="1"/>
    </xf>
    <xf numFmtId="49"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5"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5" fillId="2" borderId="0" xfId="0" applyFont="1" applyFill="1" applyAlignment="1" applyProtection="1">
      <alignment horizontal="left" vertical="top" wrapText="1" indent="8"/>
    </xf>
    <xf numFmtId="0" fontId="16" fillId="2" borderId="0" xfId="0" applyFont="1" applyFill="1" applyBorder="1" applyAlignment="1" applyProtection="1">
      <alignment horizontal="left" indent="8"/>
    </xf>
    <xf numFmtId="0" fontId="17" fillId="0" borderId="0" xfId="0" applyFont="1" applyFill="1" applyAlignment="1" applyProtection="1">
      <alignment horizontal="left" vertical="center"/>
    </xf>
    <xf numFmtId="0" fontId="5"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5" fillId="2" borderId="1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2" xfId="0" applyFont="1" applyFill="1" applyBorder="1" applyAlignment="1" applyProtection="1">
      <alignment horizontal="center"/>
    </xf>
    <xf numFmtId="0" fontId="15" fillId="2" borderId="0" xfId="0" applyFont="1" applyFill="1" applyAlignment="1" applyProtection="1">
      <alignment horizontal="left" vertical="top" wrapText="1" indent="6"/>
    </xf>
    <xf numFmtId="0" fontId="16" fillId="2" borderId="0" xfId="0" applyFont="1" applyFill="1" applyBorder="1" applyAlignment="1" applyProtection="1">
      <alignment horizontal="left" indent="6"/>
    </xf>
    <xf numFmtId="0" fontId="5" fillId="0" borderId="0" xfId="0" applyFont="1" applyAlignment="1" applyProtection="1">
      <alignment horizontal="left"/>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5" fillId="0" borderId="2" xfId="0" applyFont="1" applyBorder="1" applyAlignment="1" applyProtection="1">
      <alignment horizontal="center" wrapText="1"/>
    </xf>
    <xf numFmtId="0" fontId="29" fillId="2" borderId="0" xfId="0" applyFont="1" applyFill="1" applyAlignment="1" applyProtection="1">
      <alignment horizontal="left" wrapText="1"/>
    </xf>
    <xf numFmtId="168" fontId="0" fillId="0" borderId="0" xfId="2" applyNumberFormat="1" applyFont="1" applyAlignment="1" applyProtection="1">
      <alignment horizontal="right"/>
    </xf>
    <xf numFmtId="168" fontId="0" fillId="0" borderId="0" xfId="2" applyNumberFormat="1" applyFont="1" applyAlignment="1" applyProtection="1"/>
    <xf numFmtId="168" fontId="0" fillId="0" borderId="0" xfId="0" applyNumberFormat="1" applyAlignment="1" applyProtection="1"/>
    <xf numFmtId="168" fontId="30" fillId="0" borderId="0" xfId="2" applyNumberFormat="1" applyFont="1" applyAlignment="1" applyProtection="1"/>
    <xf numFmtId="168" fontId="30" fillId="0" borderId="0" xfId="0" applyNumberFormat="1" applyFont="1" applyAlignment="1" applyProtection="1"/>
    <xf numFmtId="168" fontId="0" fillId="0" borderId="0" xfId="2" applyNumberFormat="1" applyFont="1" applyFill="1" applyBorder="1" applyAlignment="1" applyProtection="1">
      <alignment horizontal="right"/>
    </xf>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9" fillId="0" borderId="0" xfId="2" applyNumberFormat="1" applyFont="1" applyBorder="1" applyAlignment="1" applyProtection="1">
      <alignment horizontal="right" vertical="center"/>
    </xf>
    <xf numFmtId="168" fontId="9" fillId="0" borderId="0" xfId="0" applyNumberFormat="1" applyFont="1" applyAlignment="1" applyProtection="1">
      <alignment horizontal="right"/>
    </xf>
    <xf numFmtId="0" fontId="5" fillId="2" borderId="2"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cellXfs>
  <cellStyles count="366">
    <cellStyle name="$" xfId="11"/>
    <cellStyle name="$ 2" xfId="291"/>
    <cellStyle name="$.00" xfId="12"/>
    <cellStyle name="$.00 2" xfId="292"/>
    <cellStyle name="$_9. Rev2Cost_GDPIPI" xfId="13"/>
    <cellStyle name="$_9. Rev2Cost_GDPIPI 2" xfId="293"/>
    <cellStyle name="$_lists" xfId="14"/>
    <cellStyle name="$_lists 2" xfId="294"/>
    <cellStyle name="$_lists_4. Current Monthly Fixed Charge" xfId="15"/>
    <cellStyle name="$_lists_4. Current Monthly Fixed Charge 2" xfId="295"/>
    <cellStyle name="$_Sheet4" xfId="16"/>
    <cellStyle name="$_Sheet4 2" xfId="296"/>
    <cellStyle name="$M" xfId="17"/>
    <cellStyle name="$M 2" xfId="297"/>
    <cellStyle name="$M.00" xfId="18"/>
    <cellStyle name="$M.00 2" xfId="298"/>
    <cellStyle name="$M_9. Rev2Cost_GDPIPI" xfId="19"/>
    <cellStyle name="20% - Accent1 2" xfId="20"/>
    <cellStyle name="20% - Accent1 2 2" xfId="178"/>
    <cellStyle name="20% - Accent1 2 3" xfId="155"/>
    <cellStyle name="20% - Accent1 2 4" xfId="269"/>
    <cellStyle name="20% - Accent1 3" xfId="90"/>
    <cellStyle name="20% - Accent1 4" xfId="310"/>
    <cellStyle name="20% - Accent2 2" xfId="21"/>
    <cellStyle name="20% - Accent2 2 2" xfId="179"/>
    <cellStyle name="20% - Accent2 2 3" xfId="159"/>
    <cellStyle name="20% - Accent2 2 4" xfId="271"/>
    <cellStyle name="20% - Accent2 3" xfId="91"/>
    <cellStyle name="20% - Accent2 4" xfId="311"/>
    <cellStyle name="20% - Accent3 2" xfId="22"/>
    <cellStyle name="20% - Accent3 2 2" xfId="180"/>
    <cellStyle name="20% - Accent3 2 3" xfId="163"/>
    <cellStyle name="20% - Accent3 2 4" xfId="273"/>
    <cellStyle name="20% - Accent3 3" xfId="92"/>
    <cellStyle name="20% - Accent3 4" xfId="312"/>
    <cellStyle name="20% - Accent4 2" xfId="23"/>
    <cellStyle name="20% - Accent4 2 2" xfId="181"/>
    <cellStyle name="20% - Accent4 2 3" xfId="167"/>
    <cellStyle name="20% - Accent4 2 4" xfId="275"/>
    <cellStyle name="20% - Accent4 3" xfId="93"/>
    <cellStyle name="20% - Accent4 4" xfId="313"/>
    <cellStyle name="20% - Accent5 2" xfId="24"/>
    <cellStyle name="20% - Accent5 2 2" xfId="182"/>
    <cellStyle name="20% - Accent5 2 3" xfId="171"/>
    <cellStyle name="20% - Accent5 2 4" xfId="277"/>
    <cellStyle name="20% - Accent5 3" xfId="94"/>
    <cellStyle name="20% - Accent5 4" xfId="314"/>
    <cellStyle name="20% - Accent6 2" xfId="25"/>
    <cellStyle name="20% - Accent6 2 2" xfId="183"/>
    <cellStyle name="20% - Accent6 2 3" xfId="175"/>
    <cellStyle name="20% - Accent6 2 4" xfId="279"/>
    <cellStyle name="20% - Accent6 3" xfId="95"/>
    <cellStyle name="20% - Accent6 4" xfId="315"/>
    <cellStyle name="40% - Accent1 2" xfId="26"/>
    <cellStyle name="40% - Accent1 2 2" xfId="184"/>
    <cellStyle name="40% - Accent1 2 3" xfId="156"/>
    <cellStyle name="40% - Accent1 2 4" xfId="270"/>
    <cellStyle name="40% - Accent1 3" xfId="96"/>
    <cellStyle name="40% - Accent1 4" xfId="316"/>
    <cellStyle name="40% - Accent2 2" xfId="27"/>
    <cellStyle name="40% - Accent2 2 2" xfId="185"/>
    <cellStyle name="40% - Accent2 2 3" xfId="160"/>
    <cellStyle name="40% - Accent2 2 4" xfId="272"/>
    <cellStyle name="40% - Accent2 3" xfId="97"/>
    <cellStyle name="40% - Accent2 4" xfId="317"/>
    <cellStyle name="40% - Accent3 2" xfId="28"/>
    <cellStyle name="40% - Accent3 2 2" xfId="186"/>
    <cellStyle name="40% - Accent3 2 3" xfId="164"/>
    <cellStyle name="40% - Accent3 2 4" xfId="274"/>
    <cellStyle name="40% - Accent3 3" xfId="98"/>
    <cellStyle name="40% - Accent3 4" xfId="318"/>
    <cellStyle name="40% - Accent4 2" xfId="29"/>
    <cellStyle name="40% - Accent4 2 2" xfId="187"/>
    <cellStyle name="40% - Accent4 2 3" xfId="168"/>
    <cellStyle name="40% - Accent4 2 4" xfId="276"/>
    <cellStyle name="40% - Accent4 3" xfId="99"/>
    <cellStyle name="40% - Accent4 4" xfId="319"/>
    <cellStyle name="40% - Accent5 2" xfId="30"/>
    <cellStyle name="40% - Accent5 2 2" xfId="188"/>
    <cellStyle name="40% - Accent5 2 3" xfId="172"/>
    <cellStyle name="40% - Accent5 2 4" xfId="278"/>
    <cellStyle name="40% - Accent5 3" xfId="100"/>
    <cellStyle name="40% - Accent5 4" xfId="320"/>
    <cellStyle name="40% - Accent6 2" xfId="31"/>
    <cellStyle name="40% - Accent6 2 2" xfId="189"/>
    <cellStyle name="40% - Accent6 2 3" xfId="176"/>
    <cellStyle name="40% - Accent6 2 4" xfId="280"/>
    <cellStyle name="40% - Accent6 3" xfId="101"/>
    <cellStyle name="40% - Accent6 4" xfId="321"/>
    <cellStyle name="60% - Accent1 2" xfId="32"/>
    <cellStyle name="60% - Accent1 2 2" xfId="190"/>
    <cellStyle name="60% - Accent1 2 3" xfId="157"/>
    <cellStyle name="60% - Accent1 2 4" xfId="349"/>
    <cellStyle name="60% - Accent1 3" xfId="102"/>
    <cellStyle name="60% - Accent1 4" xfId="322"/>
    <cellStyle name="60% - Accent2 2" xfId="33"/>
    <cellStyle name="60% - Accent2 2 2" xfId="191"/>
    <cellStyle name="60% - Accent2 2 3" xfId="161"/>
    <cellStyle name="60% - Accent2 2 4" xfId="350"/>
    <cellStyle name="60% - Accent2 3" xfId="103"/>
    <cellStyle name="60% - Accent2 4" xfId="323"/>
    <cellStyle name="60% - Accent3 2" xfId="34"/>
    <cellStyle name="60% - Accent3 2 2" xfId="192"/>
    <cellStyle name="60% - Accent3 2 3" xfId="165"/>
    <cellStyle name="60% - Accent3 2 4" xfId="351"/>
    <cellStyle name="60% - Accent3 3" xfId="104"/>
    <cellStyle name="60% - Accent3 4" xfId="324"/>
    <cellStyle name="60% - Accent4 2" xfId="35"/>
    <cellStyle name="60% - Accent4 2 2" xfId="193"/>
    <cellStyle name="60% - Accent4 2 3" xfId="169"/>
    <cellStyle name="60% - Accent4 2 4" xfId="352"/>
    <cellStyle name="60% - Accent4 3" xfId="105"/>
    <cellStyle name="60% - Accent4 4" xfId="325"/>
    <cellStyle name="60% - Accent5 2" xfId="36"/>
    <cellStyle name="60% - Accent5 2 2" xfId="194"/>
    <cellStyle name="60% - Accent5 2 3" xfId="173"/>
    <cellStyle name="60% - Accent5 2 4" xfId="353"/>
    <cellStyle name="60% - Accent5 3" xfId="106"/>
    <cellStyle name="60% - Accent5 4" xfId="326"/>
    <cellStyle name="60% - Accent6 2" xfId="37"/>
    <cellStyle name="60% - Accent6 2 2" xfId="195"/>
    <cellStyle name="60% - Accent6 2 3" xfId="177"/>
    <cellStyle name="60% - Accent6 2 4" xfId="354"/>
    <cellStyle name="60% - Accent6 3" xfId="107"/>
    <cellStyle name="60% - Accent6 4" xfId="327"/>
    <cellStyle name="Accent1 2" xfId="38"/>
    <cellStyle name="Accent1 2 2" xfId="196"/>
    <cellStyle name="Accent1 2 3" xfId="154"/>
    <cellStyle name="Accent1 2 4" xfId="355"/>
    <cellStyle name="Accent1 3" xfId="108"/>
    <cellStyle name="Accent1 4" xfId="328"/>
    <cellStyle name="Accent2 2" xfId="39"/>
    <cellStyle name="Accent2 2 2" xfId="197"/>
    <cellStyle name="Accent2 2 3" xfId="158"/>
    <cellStyle name="Accent2 2 4" xfId="356"/>
    <cellStyle name="Accent2 3" xfId="109"/>
    <cellStyle name="Accent2 4" xfId="329"/>
    <cellStyle name="Accent3 2" xfId="40"/>
    <cellStyle name="Accent3 2 2" xfId="198"/>
    <cellStyle name="Accent3 2 3" xfId="162"/>
    <cellStyle name="Accent3 2 4" xfId="357"/>
    <cellStyle name="Accent3 3" xfId="110"/>
    <cellStyle name="Accent3 4" xfId="330"/>
    <cellStyle name="Accent4 2" xfId="41"/>
    <cellStyle name="Accent4 2 2" xfId="199"/>
    <cellStyle name="Accent4 2 3" xfId="166"/>
    <cellStyle name="Accent4 2 4" xfId="358"/>
    <cellStyle name="Accent4 3" xfId="111"/>
    <cellStyle name="Accent4 4" xfId="331"/>
    <cellStyle name="Accent5 2" xfId="42"/>
    <cellStyle name="Accent5 2 2" xfId="200"/>
    <cellStyle name="Accent5 2 3" xfId="170"/>
    <cellStyle name="Accent5 2 4" xfId="359"/>
    <cellStyle name="Accent5 3" xfId="112"/>
    <cellStyle name="Accent5 4" xfId="332"/>
    <cellStyle name="Accent6 2" xfId="43"/>
    <cellStyle name="Accent6 2 2" xfId="201"/>
    <cellStyle name="Accent6 2 3" xfId="174"/>
    <cellStyle name="Accent6 2 4" xfId="360"/>
    <cellStyle name="Accent6 3" xfId="113"/>
    <cellStyle name="Accent6 4" xfId="333"/>
    <cellStyle name="Bad 2" xfId="44"/>
    <cellStyle name="Bad 2 2" xfId="202"/>
    <cellStyle name="Bad 2 3" xfId="143"/>
    <cellStyle name="Bad 3" xfId="114"/>
    <cellStyle name="Bad 4" xfId="334"/>
    <cellStyle name="Calculation 2" xfId="45"/>
    <cellStyle name="Calculation 2 2" xfId="203"/>
    <cellStyle name="Calculation 2 3" xfId="147"/>
    <cellStyle name="Calculation 3" xfId="115"/>
    <cellStyle name="Calculation 4" xfId="335"/>
    <cellStyle name="Check Cell 2" xfId="46"/>
    <cellStyle name="Check Cell 2 2" xfId="204"/>
    <cellStyle name="Check Cell 2 3" xfId="149"/>
    <cellStyle name="Check Cell 3" xfId="116"/>
    <cellStyle name="Check Cell 4" xfId="336"/>
    <cellStyle name="Comma" xfId="1" builtinId="3"/>
    <cellStyle name="Comma 2" xfId="47"/>
    <cellStyle name="Comma 2 2" xfId="206"/>
    <cellStyle name="Comma 2 3" xfId="205"/>
    <cellStyle name="Comma 2 4" xfId="282"/>
    <cellStyle name="Comma 2 5" xfId="363"/>
    <cellStyle name="Comma 3" xfId="48"/>
    <cellStyle name="Comma 3 2" xfId="208"/>
    <cellStyle name="Comma 3 3" xfId="207"/>
    <cellStyle name="Comma 3 4" xfId="285"/>
    <cellStyle name="Comma 4" xfId="49"/>
    <cellStyle name="Comma 4 2" xfId="209"/>
    <cellStyle name="Comma 4 3" xfId="290"/>
    <cellStyle name="Comma 5" xfId="210"/>
    <cellStyle name="Comma 6" xfId="89"/>
    <cellStyle name="Comma 7" xfId="253"/>
    <cellStyle name="Comma 8" xfId="117"/>
    <cellStyle name="Comma 9" xfId="7"/>
    <cellStyle name="Comma0" xfId="50"/>
    <cellStyle name="Comma0 2" xfId="212"/>
    <cellStyle name="Comma0 3" xfId="211"/>
    <cellStyle name="Currency" xfId="2" builtinId="4"/>
    <cellStyle name="Currency 2" xfId="51"/>
    <cellStyle name="Currency 2 2" xfId="215"/>
    <cellStyle name="Currency 2 3" xfId="214"/>
    <cellStyle name="Currency 2 4" xfId="289"/>
    <cellStyle name="Currency 2 5" xfId="364"/>
    <cellStyle name="Currency 3" xfId="216"/>
    <cellStyle name="Currency 4" xfId="213"/>
    <cellStyle name="Currency 5" xfId="118"/>
    <cellStyle name="Currency 6" xfId="8"/>
    <cellStyle name="Currency0" xfId="52"/>
    <cellStyle name="Currency0 2" xfId="218"/>
    <cellStyle name="Currency0 3" xfId="217"/>
    <cellStyle name="Date" xfId="53"/>
    <cellStyle name="Date 2" xfId="220"/>
    <cellStyle name="Date 3" xfId="219"/>
    <cellStyle name="Excel Built-in Good" xfId="87"/>
    <cellStyle name="Explanatory Text 2" xfId="54"/>
    <cellStyle name="Explanatory Text 2 2" xfId="221"/>
    <cellStyle name="Explanatory Text 2 3" xfId="152"/>
    <cellStyle name="Explanatory Text 3" xfId="119"/>
    <cellStyle name="Explanatory Text 4" xfId="337"/>
    <cellStyle name="Fixed" xfId="55"/>
    <cellStyle name="Fixed 2" xfId="223"/>
    <cellStyle name="Fixed 3" xfId="222"/>
    <cellStyle name="Good 2" xfId="56"/>
    <cellStyle name="Good 2 2" xfId="224"/>
    <cellStyle name="Good 2 3" xfId="142"/>
    <cellStyle name="Good 3" xfId="120"/>
    <cellStyle name="Good 4" xfId="338"/>
    <cellStyle name="Grey" xfId="57"/>
    <cellStyle name="Grey 2" xfId="299"/>
    <cellStyle name="Heading 1 2" xfId="58"/>
    <cellStyle name="Heading 1 2 2" xfId="138"/>
    <cellStyle name="Heading 1 3" xfId="225"/>
    <cellStyle name="Heading 1 4" xfId="121"/>
    <cellStyle name="Heading 1 5" xfId="339"/>
    <cellStyle name="Heading 2 2" xfId="59"/>
    <cellStyle name="Heading 2 2 2" xfId="137"/>
    <cellStyle name="Heading 2 3" xfId="226"/>
    <cellStyle name="Heading 2 4" xfId="122"/>
    <cellStyle name="Heading 2 5" xfId="340"/>
    <cellStyle name="Heading 3 2" xfId="60"/>
    <cellStyle name="Heading 3 2 2" xfId="227"/>
    <cellStyle name="Heading 3 2 3" xfId="140"/>
    <cellStyle name="Heading 3 3" xfId="123"/>
    <cellStyle name="Heading 3 4" xfId="341"/>
    <cellStyle name="Heading 4 2" xfId="61"/>
    <cellStyle name="Heading 4 2 2" xfId="228"/>
    <cellStyle name="Heading 4 2 3" xfId="141"/>
    <cellStyle name="Heading 4 3" xfId="124"/>
    <cellStyle name="Heading 4 4" xfId="342"/>
    <cellStyle name="Hyperlink" xfId="3" builtinId="8"/>
    <cellStyle name="Hyperlink 2" xfId="229"/>
    <cellStyle name="Hyperlink 3" xfId="125"/>
    <cellStyle name="Hyperlink 4" xfId="10"/>
    <cellStyle name="Input [yellow]" xfId="63"/>
    <cellStyle name="Input [yellow] 2" xfId="300"/>
    <cellStyle name="Input 10" xfId="343"/>
    <cellStyle name="Input 2" xfId="62"/>
    <cellStyle name="Input 2 2" xfId="230"/>
    <cellStyle name="Input 2 3" xfId="145"/>
    <cellStyle name="Input 3" xfId="126"/>
    <cellStyle name="Input 4" xfId="255"/>
    <cellStyle name="Input 5" xfId="256"/>
    <cellStyle name="Input 6" xfId="259"/>
    <cellStyle name="Input 7" xfId="260"/>
    <cellStyle name="Input 8" xfId="264"/>
    <cellStyle name="Input 9" xfId="265"/>
    <cellStyle name="Linked Cell 2" xfId="64"/>
    <cellStyle name="Linked Cell 2 2" xfId="231"/>
    <cellStyle name="Linked Cell 2 3" xfId="148"/>
    <cellStyle name="Linked Cell 3" xfId="127"/>
    <cellStyle name="Linked Cell 4" xfId="344"/>
    <cellStyle name="M" xfId="65"/>
    <cellStyle name="M 2" xfId="301"/>
    <cellStyle name="M.00" xfId="66"/>
    <cellStyle name="M.00 2" xfId="302"/>
    <cellStyle name="M_9. Rev2Cost_GDPIPI" xfId="67"/>
    <cellStyle name="M_9. Rev2Cost_GDPIPI 2" xfId="303"/>
    <cellStyle name="M_lists" xfId="68"/>
    <cellStyle name="M_lists 2" xfId="304"/>
    <cellStyle name="M_lists_4. Current Monthly Fixed Charge" xfId="69"/>
    <cellStyle name="M_lists_4. Current Monthly Fixed Charge 2" xfId="305"/>
    <cellStyle name="M_Sheet4" xfId="70"/>
    <cellStyle name="M_Sheet4 2" xfId="306"/>
    <cellStyle name="Neutral 2" xfId="71"/>
    <cellStyle name="Neutral 2 2" xfId="232"/>
    <cellStyle name="Neutral 2 3" xfId="144"/>
    <cellStyle name="Neutral 3" xfId="128"/>
    <cellStyle name="Neutral 4" xfId="345"/>
    <cellStyle name="Normal" xfId="0" builtinId="0"/>
    <cellStyle name="Normal - Style1" xfId="72"/>
    <cellStyle name="Normal - Style1 2" xfId="307"/>
    <cellStyle name="Normal 10" xfId="88"/>
    <cellStyle name="Normal 11" xfId="361"/>
    <cellStyle name="Normal 2" xfId="73"/>
    <cellStyle name="Normal 2 2" xfId="233"/>
    <cellStyle name="Normal 2 3" xfId="135"/>
    <cellStyle name="Normal 3" xfId="74"/>
    <cellStyle name="Normal 3 2" xfId="235"/>
    <cellStyle name="Normal 3 3" xfId="234"/>
    <cellStyle name="Normal 3 4" xfId="139"/>
    <cellStyle name="Normal 3 5" xfId="267"/>
    <cellStyle name="Normal 3 6" xfId="362"/>
    <cellStyle name="Normal 4" xfId="75"/>
    <cellStyle name="Normal 4 2" xfId="237"/>
    <cellStyle name="Normal 4 3" xfId="251"/>
    <cellStyle name="Normal 4 4" xfId="236"/>
    <cellStyle name="Normal 4 5" xfId="281"/>
    <cellStyle name="Normal 5" xfId="76"/>
    <cellStyle name="Normal 5 2" xfId="252"/>
    <cellStyle name="Normal 5 3" xfId="284"/>
    <cellStyle name="Normal 6" xfId="77"/>
    <cellStyle name="Normal 6 2" xfId="287"/>
    <cellStyle name="Normal 7" xfId="238"/>
    <cellStyle name="Normal 8" xfId="6"/>
    <cellStyle name="Normal 9" xfId="309"/>
    <cellStyle name="Normal_Sheet3" xfId="4"/>
    <cellStyle name="Note 2" xfId="78"/>
    <cellStyle name="Note 2 2" xfId="239"/>
    <cellStyle name="Note 2 3" xfId="151"/>
    <cellStyle name="Note 2 4" xfId="268"/>
    <cellStyle name="Note 3" xfId="129"/>
    <cellStyle name="Output 2" xfId="79"/>
    <cellStyle name="Output 2 2" xfId="240"/>
    <cellStyle name="Output 2 3" xfId="146"/>
    <cellStyle name="Output 3" xfId="130"/>
    <cellStyle name="Output 4" xfId="346"/>
    <cellStyle name="Percent" xfId="5" builtinId="5"/>
    <cellStyle name="Percent [2]" xfId="83"/>
    <cellStyle name="Percent [2] 2" xfId="308"/>
    <cellStyle name="Percent 10" xfId="262"/>
    <cellStyle name="Percent 11" xfId="261"/>
    <cellStyle name="Percent 12" xfId="263"/>
    <cellStyle name="Percent 13" xfId="266"/>
    <cellStyle name="Percent 14" xfId="9"/>
    <cellStyle name="Percent 2" xfId="80"/>
    <cellStyle name="Percent 2 2" xfId="241"/>
    <cellStyle name="Percent 2 3" xfId="283"/>
    <cellStyle name="Percent 2 4" xfId="365"/>
    <cellStyle name="Percent 3" xfId="81"/>
    <cellStyle name="Percent 3 2" xfId="242"/>
    <cellStyle name="Percent 3 3" xfId="286"/>
    <cellStyle name="Percent 4" xfId="82"/>
    <cellStyle name="Percent 4 2" xfId="244"/>
    <cellStyle name="Percent 4 3" xfId="243"/>
    <cellStyle name="Percent 4 4" xfId="288"/>
    <cellStyle name="Percent 5" xfId="245"/>
    <cellStyle name="Percent 6" xfId="254"/>
    <cellStyle name="Percent 7" xfId="131"/>
    <cellStyle name="Percent 8" xfId="257"/>
    <cellStyle name="Percent 9" xfId="258"/>
    <cellStyle name="PSChar" xfId="246"/>
    <cellStyle name="Title 2" xfId="84"/>
    <cellStyle name="Title 2 2" xfId="247"/>
    <cellStyle name="Title 2 3" xfId="136"/>
    <cellStyle name="Title 3" xfId="132"/>
    <cellStyle name="Total 2" xfId="85"/>
    <cellStyle name="Total 2 2" xfId="249"/>
    <cellStyle name="Total 2 3" xfId="153"/>
    <cellStyle name="Total 3" xfId="248"/>
    <cellStyle name="Total 4" xfId="133"/>
    <cellStyle name="Total 5" xfId="347"/>
    <cellStyle name="Warning Text 2" xfId="86"/>
    <cellStyle name="Warning Text 2 2" xfId="250"/>
    <cellStyle name="Warning Text 2 3" xfId="150"/>
    <cellStyle name="Warning Text 3" xfId="134"/>
    <cellStyle name="Warning Text 4" xfId="348"/>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231505" cy="194690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C7" zoomScaleNormal="100" zoomScaleSheetLayoutView="100" workbookViewId="0">
      <selection activeCell="O27" sqref="O27"/>
    </sheetView>
  </sheetViews>
  <sheetFormatPr defaultColWidth="9.109375" defaultRowHeight="13.2" x14ac:dyDescent="0.25"/>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x14ac:dyDescent="0.25">
      <c r="C1" s="396"/>
      <c r="D1" s="396"/>
      <c r="E1" s="396"/>
      <c r="F1" s="396"/>
      <c r="G1" s="396"/>
      <c r="H1" s="396"/>
      <c r="I1" s="396"/>
      <c r="J1" s="396"/>
      <c r="K1" s="396"/>
      <c r="L1" s="396"/>
      <c r="M1" s="396"/>
      <c r="AC1" s="280" t="str">
        <f>IF('3. Data_Input_Sheet'!M12=0, "", '3. Data_Input_Sheet'!M12)</f>
        <v>Interrogatory Responses</v>
      </c>
    </row>
    <row r="2" spans="3:33" x14ac:dyDescent="0.25">
      <c r="C2" s="396"/>
      <c r="D2" s="396"/>
      <c r="E2" s="396"/>
      <c r="F2" s="396"/>
      <c r="G2" s="396"/>
      <c r="H2" s="396"/>
      <c r="I2" s="396"/>
      <c r="J2" s="396"/>
      <c r="K2" s="396"/>
      <c r="L2" s="396"/>
      <c r="M2" s="396"/>
      <c r="AE2" s="280"/>
      <c r="AF2" s="280"/>
      <c r="AG2" s="280"/>
    </row>
    <row r="3" spans="3:33" x14ac:dyDescent="0.25">
      <c r="C3" s="396"/>
      <c r="D3" s="396"/>
      <c r="E3" s="396"/>
      <c r="F3" s="396"/>
      <c r="G3" s="396"/>
      <c r="H3" s="396"/>
      <c r="I3" s="396"/>
      <c r="J3" s="396"/>
      <c r="K3" s="396"/>
      <c r="L3" s="396"/>
      <c r="M3" s="396"/>
    </row>
    <row r="4" spans="3:33" x14ac:dyDescent="0.25">
      <c r="C4" s="396"/>
      <c r="D4" s="396"/>
      <c r="E4" s="396"/>
      <c r="F4" s="396"/>
      <c r="G4" s="396"/>
      <c r="H4" s="396"/>
      <c r="I4" s="396"/>
      <c r="J4" s="396"/>
      <c r="K4" s="396"/>
      <c r="L4" s="396"/>
      <c r="M4" s="396"/>
    </row>
    <row r="11" spans="3:33" ht="13.8" x14ac:dyDescent="0.25">
      <c r="P11" s="371" t="s">
        <v>253</v>
      </c>
      <c r="Q11" s="372">
        <v>4</v>
      </c>
    </row>
    <row r="15" spans="3:33" ht="13.8" thickBot="1" x14ac:dyDescent="0.3"/>
    <row r="16" spans="3:33" ht="29.25" customHeight="1" thickTop="1" thickBot="1" x14ac:dyDescent="0.3">
      <c r="F16" s="375" t="s">
        <v>254</v>
      </c>
      <c r="G16" s="402" t="s">
        <v>165</v>
      </c>
      <c r="H16" s="403"/>
      <c r="I16" s="403"/>
      <c r="J16" s="403"/>
      <c r="K16" s="403"/>
      <c r="L16" s="403"/>
      <c r="M16" s="404"/>
    </row>
    <row r="17" spans="2:32" ht="13.8" thickBot="1" x14ac:dyDescent="0.3">
      <c r="F17" s="376"/>
      <c r="G17" s="200"/>
      <c r="H17" s="201"/>
      <c r="I17" s="200"/>
      <c r="J17" s="200"/>
      <c r="K17" s="200"/>
    </row>
    <row r="18" spans="2:32" ht="15.6" thickTop="1" thickBot="1" x14ac:dyDescent="0.3">
      <c r="F18" s="377" t="s">
        <v>255</v>
      </c>
      <c r="G18" s="405"/>
      <c r="H18" s="406"/>
      <c r="I18" s="406"/>
      <c r="J18" s="406"/>
      <c r="K18" s="407"/>
    </row>
    <row r="19" spans="2:32" ht="14.4" thickBot="1" x14ac:dyDescent="0.3">
      <c r="F19" s="378"/>
    </row>
    <row r="20" spans="2:32" ht="16.8" thickTop="1" thickBot="1" x14ac:dyDescent="0.35">
      <c r="C20" s="282"/>
      <c r="F20" s="377" t="s">
        <v>256</v>
      </c>
      <c r="G20" s="408" t="s">
        <v>284</v>
      </c>
      <c r="H20" s="409"/>
      <c r="I20" s="409"/>
      <c r="J20" s="409"/>
      <c r="K20" s="410"/>
      <c r="Z20" s="283"/>
      <c r="AA20" s="283" t="s">
        <v>221</v>
      </c>
      <c r="AB20" s="283"/>
      <c r="AC20" s="283"/>
      <c r="AD20" s="283"/>
      <c r="AE20" s="284"/>
      <c r="AF20" s="284"/>
    </row>
    <row r="21" spans="2:32" ht="14.4" thickBot="1" x14ac:dyDescent="0.3">
      <c r="F21" s="378"/>
      <c r="Z21" s="280">
        <v>1</v>
      </c>
      <c r="AA21" s="380" t="s">
        <v>162</v>
      </c>
      <c r="AE21" s="286"/>
      <c r="AF21" s="287"/>
    </row>
    <row r="22" spans="2:32" ht="16.8" thickTop="1" thickBot="1" x14ac:dyDescent="0.35">
      <c r="B22" s="394"/>
      <c r="C22" s="394"/>
      <c r="D22" s="30"/>
      <c r="F22" s="377" t="s">
        <v>257</v>
      </c>
      <c r="G22" s="408" t="s">
        <v>285</v>
      </c>
      <c r="H22" s="409"/>
      <c r="I22" s="409"/>
      <c r="J22" s="409"/>
      <c r="K22" s="410"/>
      <c r="Z22" s="280">
        <v>2</v>
      </c>
      <c r="AA22" s="380" t="s">
        <v>163</v>
      </c>
      <c r="AE22" s="286"/>
      <c r="AF22" s="287"/>
    </row>
    <row r="23" spans="2:32" ht="16.2" thickBot="1" x14ac:dyDescent="0.35">
      <c r="B23" s="30"/>
      <c r="C23" s="373"/>
      <c r="D23" s="30"/>
      <c r="F23" s="379"/>
      <c r="G23" s="200"/>
      <c r="H23" s="201"/>
      <c r="I23" s="200"/>
      <c r="J23" s="200"/>
      <c r="K23" s="200"/>
      <c r="Z23" s="280">
        <v>3</v>
      </c>
      <c r="AA23" s="380" t="s">
        <v>260</v>
      </c>
      <c r="AE23" s="286"/>
      <c r="AF23" s="287"/>
    </row>
    <row r="24" spans="2:32" ht="16.8" thickTop="1" thickBot="1" x14ac:dyDescent="0.35">
      <c r="B24" s="394"/>
      <c r="C24" s="394"/>
      <c r="D24" s="30"/>
      <c r="F24" s="375" t="s">
        <v>258</v>
      </c>
      <c r="G24" s="408" t="s">
        <v>286</v>
      </c>
      <c r="H24" s="409"/>
      <c r="I24" s="409"/>
      <c r="J24" s="409"/>
      <c r="K24" s="410"/>
      <c r="Z24" s="280">
        <v>4</v>
      </c>
      <c r="AA24" s="380" t="s">
        <v>261</v>
      </c>
      <c r="AE24" s="286"/>
      <c r="AF24" s="287"/>
    </row>
    <row r="25" spans="2:32" ht="16.2" thickBot="1" x14ac:dyDescent="0.35">
      <c r="B25" s="30"/>
      <c r="C25" s="373"/>
      <c r="D25" s="30"/>
      <c r="F25" s="379"/>
      <c r="G25" s="200"/>
      <c r="H25" s="201"/>
      <c r="I25" s="200"/>
      <c r="J25" s="200"/>
      <c r="K25" s="200"/>
      <c r="Z25" s="280">
        <v>5</v>
      </c>
      <c r="AA25" s="380" t="s">
        <v>262</v>
      </c>
      <c r="AE25" s="286"/>
      <c r="AF25" s="287"/>
    </row>
    <row r="26" spans="2:32" ht="16.8" thickTop="1" thickBot="1" x14ac:dyDescent="0.35">
      <c r="B26" s="394"/>
      <c r="C26" s="394"/>
      <c r="D26" s="394"/>
      <c r="F26" s="375" t="s">
        <v>259</v>
      </c>
      <c r="G26" s="399" t="s">
        <v>287</v>
      </c>
      <c r="H26" s="400"/>
      <c r="I26" s="400"/>
      <c r="J26" s="400"/>
      <c r="K26" s="401"/>
      <c r="Z26" s="280">
        <v>6</v>
      </c>
      <c r="AA26" s="380" t="s">
        <v>164</v>
      </c>
      <c r="AE26" s="286"/>
      <c r="AF26" s="287"/>
    </row>
    <row r="27" spans="2:32" ht="15.6" x14ac:dyDescent="0.3">
      <c r="B27" s="30"/>
      <c r="C27" s="373"/>
      <c r="D27" s="30"/>
      <c r="E27" s="374"/>
      <c r="F27" s="30"/>
      <c r="G27" s="30"/>
      <c r="H27" s="30"/>
      <c r="I27" s="30"/>
      <c r="J27" s="30"/>
      <c r="Z27" s="280">
        <v>7</v>
      </c>
      <c r="AA27" s="380" t="s">
        <v>165</v>
      </c>
      <c r="AE27" s="286"/>
      <c r="AF27" s="287"/>
    </row>
    <row r="28" spans="2:32" ht="15.6" x14ac:dyDescent="0.3">
      <c r="B28" s="394"/>
      <c r="C28" s="394"/>
      <c r="D28" s="394"/>
      <c r="E28" s="397"/>
      <c r="F28" s="398"/>
      <c r="G28" s="398"/>
      <c r="H28" s="398"/>
      <c r="I28" s="398"/>
      <c r="J28" s="398"/>
      <c r="Z28" s="280">
        <v>8</v>
      </c>
      <c r="AA28" s="380" t="s">
        <v>263</v>
      </c>
      <c r="AE28" s="286"/>
      <c r="AF28" s="287"/>
    </row>
    <row r="29" spans="2:32" ht="26.4" x14ac:dyDescent="0.25">
      <c r="B29" s="30"/>
      <c r="C29" s="30"/>
      <c r="D29" s="30"/>
      <c r="E29" s="30"/>
      <c r="F29" s="30"/>
      <c r="G29" s="30"/>
      <c r="H29" s="30"/>
      <c r="I29" s="30"/>
      <c r="J29" s="30"/>
      <c r="Z29" s="280">
        <v>9</v>
      </c>
      <c r="AA29" s="380" t="s">
        <v>264</v>
      </c>
      <c r="AE29" s="286"/>
      <c r="AF29" s="287"/>
    </row>
    <row r="30" spans="2:32" x14ac:dyDescent="0.25">
      <c r="Z30" s="280">
        <v>10</v>
      </c>
      <c r="AA30" s="380" t="s">
        <v>166</v>
      </c>
      <c r="AE30" s="286"/>
      <c r="AF30" s="287"/>
    </row>
    <row r="31" spans="2:32" x14ac:dyDescent="0.25">
      <c r="Z31" s="280">
        <v>11</v>
      </c>
      <c r="AA31" s="380" t="s">
        <v>167</v>
      </c>
      <c r="AE31" s="286"/>
      <c r="AF31" s="287"/>
    </row>
    <row r="32" spans="2:32" x14ac:dyDescent="0.25">
      <c r="Z32" s="280">
        <v>12</v>
      </c>
      <c r="AA32" s="380" t="s">
        <v>265</v>
      </c>
      <c r="AE32" s="286"/>
      <c r="AF32" s="287"/>
    </row>
    <row r="33" spans="2:32" x14ac:dyDescent="0.25">
      <c r="Z33" s="280">
        <v>13</v>
      </c>
      <c r="AA33" s="380" t="s">
        <v>168</v>
      </c>
      <c r="AE33" s="286"/>
      <c r="AF33" s="287"/>
    </row>
    <row r="34" spans="2:32" x14ac:dyDescent="0.25">
      <c r="Z34" s="280">
        <v>14</v>
      </c>
      <c r="AA34" s="380" t="s">
        <v>169</v>
      </c>
      <c r="AE34" s="286"/>
      <c r="AF34" s="287"/>
    </row>
    <row r="35" spans="2:32" x14ac:dyDescent="0.25">
      <c r="B35" s="395"/>
      <c r="C35" s="395"/>
      <c r="D35" s="395"/>
      <c r="E35" s="395"/>
      <c r="F35" s="395"/>
      <c r="G35" s="395"/>
      <c r="H35" s="395"/>
      <c r="I35" s="395"/>
      <c r="J35" s="395"/>
      <c r="K35" s="395"/>
      <c r="L35" s="395"/>
      <c r="Z35" s="280">
        <v>15</v>
      </c>
      <c r="AA35" s="380" t="s">
        <v>170</v>
      </c>
      <c r="AE35" s="286"/>
      <c r="AF35" s="287"/>
    </row>
    <row r="36" spans="2:32" x14ac:dyDescent="0.25">
      <c r="B36" s="395"/>
      <c r="C36" s="395"/>
      <c r="D36" s="395"/>
      <c r="E36" s="395"/>
      <c r="F36" s="395"/>
      <c r="G36" s="395"/>
      <c r="H36" s="395"/>
      <c r="I36" s="395"/>
      <c r="J36" s="395"/>
      <c r="K36" s="395"/>
      <c r="L36" s="395"/>
      <c r="Z36" s="280">
        <v>16</v>
      </c>
      <c r="AA36" s="380" t="s">
        <v>266</v>
      </c>
      <c r="AE36" s="286"/>
      <c r="AF36" s="287"/>
    </row>
    <row r="37" spans="2:32" x14ac:dyDescent="0.25">
      <c r="B37" s="395"/>
      <c r="C37" s="395"/>
      <c r="D37" s="395"/>
      <c r="E37" s="395"/>
      <c r="F37" s="395"/>
      <c r="G37" s="395"/>
      <c r="H37" s="395"/>
      <c r="I37" s="395"/>
      <c r="J37" s="395"/>
      <c r="K37" s="395"/>
      <c r="L37" s="395"/>
      <c r="Z37" s="280">
        <v>17</v>
      </c>
      <c r="AA37" s="380" t="s">
        <v>171</v>
      </c>
      <c r="AE37" s="286"/>
      <c r="AF37" s="287"/>
    </row>
    <row r="38" spans="2:32" x14ac:dyDescent="0.25">
      <c r="B38" s="395"/>
      <c r="C38" s="395"/>
      <c r="D38" s="395"/>
      <c r="E38" s="395"/>
      <c r="F38" s="395"/>
      <c r="G38" s="395"/>
      <c r="H38" s="395"/>
      <c r="I38" s="395"/>
      <c r="J38" s="395"/>
      <c r="K38" s="395"/>
      <c r="L38" s="395"/>
      <c r="Z38" s="280">
        <v>18</v>
      </c>
      <c r="AA38" s="380" t="s">
        <v>267</v>
      </c>
      <c r="AE38" s="286"/>
      <c r="AF38" s="287"/>
    </row>
    <row r="39" spans="2:32" x14ac:dyDescent="0.25">
      <c r="B39" s="395"/>
      <c r="C39" s="395"/>
      <c r="D39" s="395"/>
      <c r="E39" s="395"/>
      <c r="F39" s="395"/>
      <c r="G39" s="395"/>
      <c r="H39" s="395"/>
      <c r="I39" s="395"/>
      <c r="J39" s="395"/>
      <c r="K39" s="395"/>
      <c r="L39" s="395"/>
      <c r="Z39" s="280">
        <v>19</v>
      </c>
      <c r="AA39" s="380" t="s">
        <v>172</v>
      </c>
      <c r="AE39" s="286"/>
      <c r="AF39" s="287"/>
    </row>
    <row r="40" spans="2:32" x14ac:dyDescent="0.25">
      <c r="B40" s="395"/>
      <c r="C40" s="395"/>
      <c r="D40" s="395"/>
      <c r="E40" s="395"/>
      <c r="F40" s="395"/>
      <c r="G40" s="395"/>
      <c r="H40" s="395"/>
      <c r="I40" s="395"/>
      <c r="J40" s="395"/>
      <c r="K40" s="395"/>
      <c r="L40" s="395"/>
      <c r="Z40" s="280">
        <v>20</v>
      </c>
      <c r="AA40" s="380" t="s">
        <v>173</v>
      </c>
      <c r="AE40" s="286"/>
      <c r="AF40" s="287"/>
    </row>
    <row r="41" spans="2:32" x14ac:dyDescent="0.25">
      <c r="B41" s="395"/>
      <c r="C41" s="395"/>
      <c r="D41" s="395"/>
      <c r="E41" s="395"/>
      <c r="F41" s="395"/>
      <c r="G41" s="395"/>
      <c r="H41" s="395"/>
      <c r="I41" s="395"/>
      <c r="J41" s="395"/>
      <c r="K41" s="395"/>
      <c r="L41" s="395"/>
      <c r="Z41" s="280">
        <v>21</v>
      </c>
      <c r="AA41" s="380" t="s">
        <v>174</v>
      </c>
      <c r="AE41" s="286"/>
      <c r="AF41" s="287"/>
    </row>
    <row r="42" spans="2:32" x14ac:dyDescent="0.25">
      <c r="Z42" s="280">
        <v>22</v>
      </c>
      <c r="AA42" s="380" t="s">
        <v>214</v>
      </c>
      <c r="AE42" s="286"/>
      <c r="AF42" s="287"/>
    </row>
    <row r="43" spans="2:32" x14ac:dyDescent="0.25">
      <c r="Z43" s="280">
        <v>23</v>
      </c>
      <c r="AA43" s="380" t="s">
        <v>175</v>
      </c>
      <c r="AE43" s="286"/>
      <c r="AF43" s="287"/>
    </row>
    <row r="44" spans="2:32" x14ac:dyDescent="0.25">
      <c r="Z44" s="280">
        <v>24</v>
      </c>
      <c r="AA44" s="380" t="s">
        <v>215</v>
      </c>
      <c r="AE44" s="286"/>
      <c r="AF44" s="287"/>
    </row>
    <row r="45" spans="2:32" x14ac:dyDescent="0.25">
      <c r="Z45" s="280">
        <v>25</v>
      </c>
      <c r="AA45" s="380" t="s">
        <v>216</v>
      </c>
      <c r="AE45" s="286"/>
      <c r="AF45" s="287"/>
    </row>
    <row r="46" spans="2:32" x14ac:dyDescent="0.25">
      <c r="Z46" s="280">
        <v>26</v>
      </c>
      <c r="AA46" s="380" t="s">
        <v>176</v>
      </c>
      <c r="AE46" s="286"/>
      <c r="AF46" s="287"/>
    </row>
    <row r="47" spans="2:32" x14ac:dyDescent="0.25">
      <c r="Z47" s="280">
        <v>27</v>
      </c>
      <c r="AA47" s="380" t="s">
        <v>177</v>
      </c>
      <c r="AE47" s="286"/>
      <c r="AF47" s="287"/>
    </row>
    <row r="48" spans="2:32" x14ac:dyDescent="0.25">
      <c r="Z48" s="280">
        <v>28</v>
      </c>
      <c r="AA48" s="380" t="s">
        <v>178</v>
      </c>
      <c r="AE48" s="286"/>
      <c r="AF48" s="287"/>
    </row>
    <row r="49" spans="2:32" x14ac:dyDescent="0.25">
      <c r="B49" s="288"/>
      <c r="C49" s="288"/>
      <c r="D49" s="288"/>
      <c r="Z49" s="280">
        <v>29</v>
      </c>
      <c r="AA49" s="380" t="s">
        <v>268</v>
      </c>
      <c r="AE49" s="286"/>
      <c r="AF49" s="287"/>
    </row>
    <row r="50" spans="2:32" x14ac:dyDescent="0.25">
      <c r="Z50" s="280">
        <v>30</v>
      </c>
      <c r="AA50" s="380" t="s">
        <v>179</v>
      </c>
      <c r="AE50" s="286"/>
      <c r="AF50" s="287"/>
    </row>
    <row r="51" spans="2:32" x14ac:dyDescent="0.25">
      <c r="Z51" s="280">
        <v>31</v>
      </c>
      <c r="AA51" s="380" t="s">
        <v>180</v>
      </c>
      <c r="AE51" s="286"/>
      <c r="AF51" s="287"/>
    </row>
    <row r="52" spans="2:32" x14ac:dyDescent="0.25">
      <c r="Z52" s="280">
        <v>32</v>
      </c>
      <c r="AA52" s="380" t="s">
        <v>181</v>
      </c>
      <c r="AE52" s="286"/>
      <c r="AF52" s="287"/>
    </row>
    <row r="53" spans="2:32" x14ac:dyDescent="0.25">
      <c r="Z53" s="280">
        <v>33</v>
      </c>
      <c r="AA53" s="380" t="s">
        <v>182</v>
      </c>
      <c r="AE53" s="286"/>
      <c r="AF53" s="287"/>
    </row>
    <row r="54" spans="2:32" x14ac:dyDescent="0.25">
      <c r="Z54" s="280">
        <v>34</v>
      </c>
      <c r="AA54" s="380" t="s">
        <v>269</v>
      </c>
      <c r="AE54" s="286"/>
      <c r="AF54" s="287"/>
    </row>
    <row r="55" spans="2:32" x14ac:dyDescent="0.25">
      <c r="Z55" s="280">
        <v>35</v>
      </c>
      <c r="AA55" s="380" t="s">
        <v>270</v>
      </c>
      <c r="AE55" s="286"/>
      <c r="AF55" s="287"/>
    </row>
    <row r="56" spans="2:32" x14ac:dyDescent="0.25">
      <c r="Z56" s="280">
        <v>36</v>
      </c>
      <c r="AA56" s="380" t="s">
        <v>217</v>
      </c>
      <c r="AE56" s="286"/>
      <c r="AF56" s="287"/>
    </row>
    <row r="57" spans="2:32" x14ac:dyDescent="0.25">
      <c r="Z57" s="280">
        <v>37</v>
      </c>
      <c r="AA57" s="380" t="s">
        <v>271</v>
      </c>
      <c r="AE57" s="286"/>
      <c r="AF57" s="287"/>
    </row>
    <row r="58" spans="2:32" x14ac:dyDescent="0.25">
      <c r="Z58" s="280">
        <v>38</v>
      </c>
      <c r="AA58" s="380" t="s">
        <v>218</v>
      </c>
      <c r="AE58" s="286"/>
      <c r="AF58" s="287"/>
    </row>
    <row r="59" spans="2:32" x14ac:dyDescent="0.25">
      <c r="Z59" s="280">
        <v>39</v>
      </c>
      <c r="AA59" s="380" t="s">
        <v>183</v>
      </c>
      <c r="AE59" s="286"/>
      <c r="AF59" s="287"/>
    </row>
    <row r="60" spans="2:32" x14ac:dyDescent="0.25">
      <c r="Z60" s="280">
        <v>40</v>
      </c>
      <c r="AA60" s="380" t="s">
        <v>184</v>
      </c>
      <c r="AE60" s="286"/>
      <c r="AF60" s="287"/>
    </row>
    <row r="61" spans="2:32" x14ac:dyDescent="0.25">
      <c r="Z61" s="280">
        <v>41</v>
      </c>
      <c r="AA61" s="380" t="s">
        <v>185</v>
      </c>
      <c r="AE61" s="286"/>
      <c r="AF61" s="287"/>
    </row>
    <row r="62" spans="2:32" x14ac:dyDescent="0.25">
      <c r="Z62" s="280">
        <v>42</v>
      </c>
      <c r="AA62" s="380" t="s">
        <v>186</v>
      </c>
      <c r="AE62" s="286"/>
      <c r="AF62" s="287"/>
    </row>
    <row r="63" spans="2:32" x14ac:dyDescent="0.25">
      <c r="Z63" s="280">
        <v>43</v>
      </c>
      <c r="AA63" s="380" t="s">
        <v>219</v>
      </c>
      <c r="AE63" s="286"/>
      <c r="AF63" s="287"/>
    </row>
    <row r="64" spans="2:32" x14ac:dyDescent="0.25">
      <c r="Z64" s="280">
        <v>44</v>
      </c>
      <c r="AA64" s="380" t="s">
        <v>187</v>
      </c>
      <c r="AE64" s="286"/>
      <c r="AF64" s="287"/>
    </row>
    <row r="65" spans="26:32" x14ac:dyDescent="0.25">
      <c r="Z65" s="280">
        <v>45</v>
      </c>
      <c r="AA65" s="380" t="s">
        <v>188</v>
      </c>
      <c r="AE65" s="286"/>
      <c r="AF65" s="287"/>
    </row>
    <row r="66" spans="26:32" x14ac:dyDescent="0.25">
      <c r="Z66" s="280">
        <v>46</v>
      </c>
      <c r="AA66" s="380" t="s">
        <v>272</v>
      </c>
      <c r="AE66" s="286"/>
      <c r="AF66" s="287"/>
    </row>
    <row r="67" spans="26:32" x14ac:dyDescent="0.25">
      <c r="Z67" s="280">
        <v>47</v>
      </c>
      <c r="AA67" s="380" t="s">
        <v>273</v>
      </c>
      <c r="AE67" s="286"/>
      <c r="AF67" s="287"/>
    </row>
    <row r="68" spans="26:32" x14ac:dyDescent="0.25">
      <c r="Z68" s="280">
        <v>48</v>
      </c>
      <c r="AA68" s="380" t="s">
        <v>274</v>
      </c>
      <c r="AE68" s="286"/>
      <c r="AF68" s="287"/>
    </row>
    <row r="69" spans="26:32" x14ac:dyDescent="0.25">
      <c r="Z69" s="280">
        <v>49</v>
      </c>
      <c r="AA69" s="380" t="s">
        <v>189</v>
      </c>
      <c r="AE69" s="286"/>
      <c r="AF69" s="287"/>
    </row>
    <row r="70" spans="26:32" x14ac:dyDescent="0.25">
      <c r="Z70" s="280">
        <v>50</v>
      </c>
      <c r="AA70" s="380" t="s">
        <v>275</v>
      </c>
      <c r="AE70" s="286"/>
      <c r="AF70" s="287"/>
    </row>
    <row r="71" spans="26:32" x14ac:dyDescent="0.25">
      <c r="Z71" s="280">
        <v>51</v>
      </c>
      <c r="AA71" s="380" t="s">
        <v>190</v>
      </c>
      <c r="AE71" s="286"/>
      <c r="AF71" s="287"/>
    </row>
    <row r="72" spans="26:32" x14ac:dyDescent="0.25">
      <c r="Z72" s="280">
        <v>52</v>
      </c>
      <c r="AA72" s="380" t="s">
        <v>191</v>
      </c>
      <c r="AE72" s="286"/>
      <c r="AF72" s="287"/>
    </row>
    <row r="73" spans="26:32" x14ac:dyDescent="0.25">
      <c r="Z73" s="280">
        <v>53</v>
      </c>
      <c r="AA73" s="380" t="s">
        <v>276</v>
      </c>
      <c r="AE73" s="286"/>
      <c r="AF73" s="287"/>
    </row>
    <row r="74" spans="26:32" x14ac:dyDescent="0.25">
      <c r="Z74" s="280">
        <v>54</v>
      </c>
      <c r="AA74" s="380" t="s">
        <v>192</v>
      </c>
      <c r="AE74" s="286"/>
      <c r="AF74" s="287"/>
    </row>
    <row r="75" spans="26:32" x14ac:dyDescent="0.25">
      <c r="Z75" s="280">
        <v>55</v>
      </c>
      <c r="AA75" s="380" t="s">
        <v>277</v>
      </c>
      <c r="AE75" s="286"/>
      <c r="AF75" s="287"/>
    </row>
    <row r="76" spans="26:32" x14ac:dyDescent="0.25">
      <c r="Z76" s="280">
        <v>56</v>
      </c>
      <c r="AA76" s="380" t="s">
        <v>193</v>
      </c>
      <c r="AE76" s="286"/>
      <c r="AF76" s="287"/>
    </row>
    <row r="77" spans="26:32" x14ac:dyDescent="0.25">
      <c r="Z77" s="280">
        <v>57</v>
      </c>
      <c r="AA77" s="380" t="s">
        <v>194</v>
      </c>
      <c r="AE77" s="286"/>
      <c r="AF77" s="287"/>
    </row>
    <row r="78" spans="26:32" x14ac:dyDescent="0.25">
      <c r="Z78" s="280">
        <v>58</v>
      </c>
      <c r="AA78" s="380" t="s">
        <v>195</v>
      </c>
      <c r="AE78" s="286"/>
      <c r="AF78" s="287"/>
    </row>
    <row r="79" spans="26:32" x14ac:dyDescent="0.25">
      <c r="Z79" s="280">
        <v>59</v>
      </c>
      <c r="AA79" s="380" t="s">
        <v>278</v>
      </c>
      <c r="AE79" s="286"/>
      <c r="AF79" s="287"/>
    </row>
    <row r="80" spans="26:32" x14ac:dyDescent="0.25">
      <c r="Z80" s="280">
        <v>60</v>
      </c>
      <c r="AA80" s="380" t="s">
        <v>196</v>
      </c>
      <c r="AE80" s="286"/>
      <c r="AF80" s="287"/>
    </row>
    <row r="81" spans="26:32" x14ac:dyDescent="0.25">
      <c r="Z81" s="280">
        <v>61</v>
      </c>
      <c r="AA81" s="381" t="s">
        <v>197</v>
      </c>
      <c r="AE81" s="286"/>
      <c r="AF81" s="287"/>
    </row>
    <row r="82" spans="26:32" x14ac:dyDescent="0.25">
      <c r="Z82" s="280">
        <v>62</v>
      </c>
      <c r="AA82" s="380" t="s">
        <v>198</v>
      </c>
      <c r="AE82" s="286"/>
      <c r="AF82" s="287"/>
    </row>
    <row r="83" spans="26:32" x14ac:dyDescent="0.25">
      <c r="Z83" s="280">
        <v>63</v>
      </c>
      <c r="AA83" s="380" t="s">
        <v>199</v>
      </c>
      <c r="AE83" s="286"/>
      <c r="AF83" s="287"/>
    </row>
    <row r="84" spans="26:32" x14ac:dyDescent="0.25">
      <c r="Z84" s="280">
        <v>64</v>
      </c>
      <c r="AA84" s="380" t="s">
        <v>200</v>
      </c>
      <c r="AE84" s="286"/>
      <c r="AF84" s="287"/>
    </row>
    <row r="85" spans="26:32" x14ac:dyDescent="0.25">
      <c r="Z85" s="280">
        <v>65</v>
      </c>
      <c r="AA85" s="380" t="s">
        <v>202</v>
      </c>
      <c r="AE85" s="286"/>
      <c r="AF85" s="287"/>
    </row>
    <row r="86" spans="26:32" x14ac:dyDescent="0.25">
      <c r="Z86" s="280">
        <v>66</v>
      </c>
      <c r="AA86" s="380" t="s">
        <v>201</v>
      </c>
      <c r="AE86" s="287"/>
      <c r="AF86" s="287"/>
    </row>
    <row r="87" spans="26:32" x14ac:dyDescent="0.25">
      <c r="Z87" s="280">
        <v>67</v>
      </c>
      <c r="AA87" s="380" t="s">
        <v>203</v>
      </c>
      <c r="AE87" s="287"/>
      <c r="AF87" s="287"/>
    </row>
    <row r="88" spans="26:32" x14ac:dyDescent="0.25">
      <c r="Z88" s="280">
        <v>68</v>
      </c>
      <c r="AA88" s="380" t="s">
        <v>204</v>
      </c>
      <c r="AE88" s="287"/>
      <c r="AF88" s="287"/>
    </row>
    <row r="89" spans="26:32" x14ac:dyDescent="0.25">
      <c r="Z89" s="280">
        <v>69</v>
      </c>
      <c r="AA89" s="380" t="s">
        <v>220</v>
      </c>
      <c r="AE89" s="287"/>
      <c r="AF89" s="287"/>
    </row>
    <row r="90" spans="26:32" x14ac:dyDescent="0.25">
      <c r="Z90" s="280">
        <v>70</v>
      </c>
      <c r="AA90" s="380" t="s">
        <v>205</v>
      </c>
      <c r="AE90" s="287"/>
      <c r="AF90" s="287"/>
    </row>
    <row r="91" spans="26:32" x14ac:dyDescent="0.25">
      <c r="Z91" s="280">
        <v>71</v>
      </c>
      <c r="AA91" s="380" t="s">
        <v>206</v>
      </c>
      <c r="AE91" s="287"/>
      <c r="AF91" s="287"/>
    </row>
    <row r="92" spans="26:32" x14ac:dyDescent="0.25">
      <c r="Z92" s="280">
        <v>72</v>
      </c>
      <c r="AA92" s="380" t="s">
        <v>207</v>
      </c>
      <c r="AE92" s="287"/>
      <c r="AF92" s="287"/>
    </row>
    <row r="93" spans="26:32" x14ac:dyDescent="0.25">
      <c r="Z93" s="280">
        <v>73</v>
      </c>
      <c r="AA93" s="380" t="s">
        <v>208</v>
      </c>
      <c r="AE93" s="287"/>
      <c r="AF93" s="287"/>
    </row>
    <row r="94" spans="26:32" x14ac:dyDescent="0.25">
      <c r="Z94" s="280">
        <v>74</v>
      </c>
      <c r="AA94" s="380" t="s">
        <v>209</v>
      </c>
      <c r="AE94" s="287"/>
      <c r="AF94" s="287"/>
    </row>
    <row r="95" spans="26:32" x14ac:dyDescent="0.25">
      <c r="Z95" s="280">
        <v>75</v>
      </c>
      <c r="AA95" s="380" t="s">
        <v>210</v>
      </c>
      <c r="AE95" s="287"/>
      <c r="AF95" s="287"/>
    </row>
    <row r="96" spans="26:32" x14ac:dyDescent="0.25">
      <c r="Z96" s="280">
        <v>76</v>
      </c>
      <c r="AA96" s="380" t="s">
        <v>211</v>
      </c>
      <c r="AE96" s="287"/>
      <c r="AF96" s="287"/>
    </row>
    <row r="97" spans="26:32" x14ac:dyDescent="0.25">
      <c r="Z97" s="280">
        <v>77</v>
      </c>
      <c r="AA97" s="380" t="s">
        <v>212</v>
      </c>
      <c r="AE97" s="287"/>
      <c r="AF97" s="287"/>
    </row>
    <row r="98" spans="26:32" x14ac:dyDescent="0.25">
      <c r="Z98" s="280">
        <v>78</v>
      </c>
      <c r="AA98" s="380" t="s">
        <v>213</v>
      </c>
      <c r="AE98" s="287"/>
      <c r="AF98" s="287"/>
    </row>
    <row r="99" spans="26:32" ht="14.4" x14ac:dyDescent="0.3">
      <c r="AA99" s="270"/>
      <c r="AB99" s="285"/>
      <c r="AE99" s="287"/>
      <c r="AF99" s="287"/>
    </row>
    <row r="100" spans="26:32" ht="14.4" x14ac:dyDescent="0.3">
      <c r="AA100" s="270"/>
      <c r="AB100" s="285"/>
      <c r="AE100" s="287"/>
      <c r="AF100" s="287"/>
    </row>
    <row r="101" spans="26:32" ht="14.4" x14ac:dyDescent="0.3">
      <c r="AA101" s="270"/>
      <c r="AB101" s="285"/>
      <c r="AE101" s="287"/>
      <c r="AF101" s="287"/>
    </row>
    <row r="102" spans="26:32" ht="14.4" x14ac:dyDescent="0.3">
      <c r="AA102" s="270"/>
      <c r="AB102" s="285"/>
      <c r="AE102" s="287"/>
      <c r="AF102" s="287"/>
    </row>
    <row r="103" spans="26:32" ht="14.4" x14ac:dyDescent="0.3">
      <c r="AA103" s="270"/>
      <c r="AB103" s="285"/>
      <c r="AE103" s="287"/>
      <c r="AF103" s="287"/>
    </row>
    <row r="104" spans="26:32" ht="14.4" x14ac:dyDescent="0.3">
      <c r="AA104" s="270"/>
      <c r="AB104" s="285"/>
      <c r="AE104" s="287"/>
      <c r="AF104" s="287"/>
    </row>
    <row r="105" spans="26:32" ht="14.4" x14ac:dyDescent="0.3">
      <c r="AA105" s="270"/>
      <c r="AB105" s="285"/>
      <c r="AE105" s="287"/>
      <c r="AF105" s="287"/>
    </row>
    <row r="106" spans="26:32" ht="14.4" x14ac:dyDescent="0.3">
      <c r="AA106" s="270"/>
      <c r="AB106" s="285"/>
      <c r="AE106" s="287"/>
      <c r="AF106" s="287"/>
    </row>
    <row r="107" spans="26:32" ht="14.4" x14ac:dyDescent="0.3">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2"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heetViews>
  <sheetFormatPr defaultColWidth="9.109375" defaultRowHeight="13.2" x14ac:dyDescent="0.25"/>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2.8" x14ac:dyDescent="0.25">
      <c r="C1" s="411"/>
      <c r="D1" s="411"/>
      <c r="E1" s="411"/>
      <c r="F1" s="278"/>
      <c r="G1" s="278"/>
      <c r="H1" s="278"/>
      <c r="I1" s="1"/>
    </row>
    <row r="2" spans="3:11" s="2" customFormat="1" ht="17.399999999999999" x14ac:dyDescent="0.3">
      <c r="C2" s="271"/>
      <c r="D2" s="412"/>
      <c r="E2" s="412"/>
      <c r="F2" s="412"/>
      <c r="G2" s="412"/>
      <c r="H2" s="272"/>
    </row>
    <row r="3" spans="3:11" s="2" customFormat="1" ht="17.399999999999999" x14ac:dyDescent="0.3">
      <c r="C3" s="271"/>
      <c r="D3" s="273"/>
      <c r="E3" s="273"/>
      <c r="F3" s="273"/>
      <c r="G3" s="273"/>
      <c r="H3" s="274"/>
    </row>
    <row r="4" spans="3:11" s="2" customFormat="1" ht="17.399999999999999" x14ac:dyDescent="0.3">
      <c r="C4" s="275"/>
      <c r="D4" s="412"/>
      <c r="E4" s="412"/>
      <c r="F4" s="275"/>
      <c r="G4" s="275"/>
      <c r="H4" s="30"/>
      <c r="I4" s="9"/>
    </row>
    <row r="5" spans="3:11" s="2" customFormat="1" ht="17.399999999999999" x14ac:dyDescent="0.3">
      <c r="C5" s="275"/>
      <c r="D5" s="273"/>
      <c r="E5" s="273"/>
      <c r="F5" s="275"/>
      <c r="G5" s="275"/>
      <c r="H5" s="30"/>
      <c r="I5" s="9"/>
    </row>
    <row r="6" spans="3:11" s="2" customFormat="1" ht="17.399999999999999" x14ac:dyDescent="0.3">
      <c r="C6" s="275"/>
      <c r="D6" s="279"/>
      <c r="E6" s="275"/>
      <c r="F6" s="276"/>
      <c r="G6" s="277"/>
      <c r="H6" s="30"/>
    </row>
    <row r="7" spans="3:11" s="2" customFormat="1" ht="15.6" x14ac:dyDescent="0.3">
      <c r="F7" s="3"/>
      <c r="G7" s="3"/>
      <c r="J7" s="7"/>
    </row>
    <row r="8" spans="3:11" s="2" customFormat="1" x14ac:dyDescent="0.25"/>
    <row r="9" spans="3:11" s="2" customFormat="1" ht="17.399999999999999" x14ac:dyDescent="0.3">
      <c r="C9" s="338"/>
    </row>
    <row r="10" spans="3:11" s="2" customFormat="1" ht="17.399999999999999" x14ac:dyDescent="0.3">
      <c r="C10" s="338"/>
    </row>
    <row r="11" spans="3:11" s="2" customFormat="1" ht="15" x14ac:dyDescent="0.25">
      <c r="D11" s="337" t="s">
        <v>222</v>
      </c>
      <c r="E11" s="339"/>
      <c r="F11" s="340"/>
      <c r="G11" s="340"/>
      <c r="H11" s="340"/>
      <c r="I11" s="337" t="s">
        <v>226</v>
      </c>
      <c r="J11" s="341"/>
      <c r="K11" s="291"/>
    </row>
    <row r="12" spans="3:11" s="2" customFormat="1" ht="15" x14ac:dyDescent="0.25">
      <c r="D12" s="292"/>
      <c r="E12" s="340"/>
      <c r="F12" s="340"/>
      <c r="G12" s="340"/>
      <c r="H12" s="340"/>
      <c r="J12" s="341"/>
      <c r="K12" s="291"/>
    </row>
    <row r="13" spans="3:11" s="2" customFormat="1" ht="15.6" x14ac:dyDescent="0.3">
      <c r="D13" s="337" t="s">
        <v>237</v>
      </c>
      <c r="E13" s="340"/>
      <c r="F13" s="340"/>
      <c r="G13" s="340"/>
      <c r="H13" s="340"/>
      <c r="I13" s="337" t="s">
        <v>227</v>
      </c>
      <c r="J13" s="342"/>
      <c r="K13" s="291"/>
    </row>
    <row r="14" spans="3:11" s="2" customFormat="1" ht="15.6" x14ac:dyDescent="0.3">
      <c r="D14" s="292"/>
      <c r="E14" s="340"/>
      <c r="F14" s="340"/>
      <c r="G14" s="340"/>
      <c r="H14" s="340"/>
      <c r="I14" s="293"/>
      <c r="J14" s="343"/>
      <c r="K14" s="291"/>
    </row>
    <row r="15" spans="3:11" s="2" customFormat="1" ht="15.6" x14ac:dyDescent="0.3">
      <c r="D15" s="337" t="s">
        <v>223</v>
      </c>
      <c r="E15" s="340"/>
      <c r="F15" s="340"/>
      <c r="G15" s="340"/>
      <c r="H15" s="340"/>
      <c r="I15" s="337" t="s">
        <v>236</v>
      </c>
      <c r="J15" s="342"/>
      <c r="K15" s="291"/>
    </row>
    <row r="16" spans="3:11" s="2" customFormat="1" ht="15.6" x14ac:dyDescent="0.3">
      <c r="D16" s="292"/>
      <c r="E16" s="340"/>
      <c r="F16" s="340"/>
      <c r="G16" s="340"/>
      <c r="H16" s="340"/>
      <c r="I16" s="294"/>
      <c r="J16" s="343"/>
      <c r="K16" s="291"/>
    </row>
    <row r="17" spans="1:13" s="2" customFormat="1" ht="15.6" x14ac:dyDescent="0.3">
      <c r="D17" s="337" t="s">
        <v>224</v>
      </c>
      <c r="E17" s="340"/>
      <c r="F17" s="340"/>
      <c r="G17" s="340"/>
      <c r="H17" s="340"/>
      <c r="I17" s="337" t="s">
        <v>228</v>
      </c>
      <c r="J17" s="342"/>
      <c r="K17" s="291"/>
    </row>
    <row r="18" spans="1:13" s="2" customFormat="1" ht="15.6" x14ac:dyDescent="0.3">
      <c r="D18" s="292"/>
      <c r="E18" s="340"/>
      <c r="F18" s="340"/>
      <c r="G18" s="340"/>
      <c r="H18" s="340"/>
      <c r="J18" s="343"/>
      <c r="K18" s="291"/>
    </row>
    <row r="19" spans="1:13" s="2" customFormat="1" ht="15.6" x14ac:dyDescent="0.3">
      <c r="D19" s="337" t="s">
        <v>225</v>
      </c>
      <c r="E19" s="340"/>
      <c r="F19" s="340"/>
      <c r="G19" s="340"/>
      <c r="H19" s="340"/>
      <c r="J19" s="342"/>
      <c r="K19" s="291"/>
    </row>
    <row r="20" spans="1:13" s="2" customFormat="1" ht="15.6" x14ac:dyDescent="0.3">
      <c r="D20" s="295"/>
      <c r="E20" s="340"/>
      <c r="F20" s="340"/>
      <c r="G20" s="340"/>
      <c r="H20" s="344"/>
      <c r="I20" s="292"/>
      <c r="K20" s="291"/>
    </row>
    <row r="21" spans="1:13" s="2" customFormat="1" ht="15.6" x14ac:dyDescent="0.3">
      <c r="D21" s="337"/>
      <c r="E21" s="340"/>
      <c r="F21" s="340"/>
      <c r="G21" s="340"/>
      <c r="H21" s="344"/>
      <c r="I21" s="292"/>
      <c r="J21" s="342"/>
      <c r="K21" s="291"/>
    </row>
    <row r="22" spans="1:13" s="2" customFormat="1" ht="15.6" x14ac:dyDescent="0.3">
      <c r="D22" s="295"/>
      <c r="E22" s="340"/>
      <c r="F22" s="340"/>
      <c r="G22" s="340"/>
      <c r="H22" s="345"/>
      <c r="I22" s="292"/>
      <c r="J22" s="343"/>
      <c r="K22" s="297"/>
    </row>
    <row r="23" spans="1:13" s="2" customFormat="1" ht="15.6" x14ac:dyDescent="0.3">
      <c r="C23" s="289"/>
      <c r="D23" s="346"/>
      <c r="E23" s="340"/>
      <c r="F23" s="343"/>
      <c r="G23" s="345"/>
      <c r="H23" s="345"/>
      <c r="I23" s="340"/>
      <c r="J23" s="340"/>
      <c r="K23" s="291"/>
    </row>
    <row r="24" spans="1:13" s="2" customFormat="1" ht="15.6" x14ac:dyDescent="0.3">
      <c r="A24" s="4" t="s">
        <v>42</v>
      </c>
      <c r="B24" s="5"/>
      <c r="C24" s="5"/>
      <c r="D24" s="347"/>
      <c r="E24" s="347"/>
      <c r="F24" s="343"/>
      <c r="G24" s="345"/>
      <c r="H24" s="345"/>
      <c r="I24" s="340"/>
      <c r="J24" s="340"/>
      <c r="K24" s="291"/>
    </row>
    <row r="25" spans="1:13" s="2" customFormat="1" x14ac:dyDescent="0.25">
      <c r="A25" s="185" t="s">
        <v>2</v>
      </c>
      <c r="B25" s="414" t="s">
        <v>51</v>
      </c>
      <c r="C25" s="414"/>
      <c r="D25" s="414"/>
      <c r="E25" s="414"/>
      <c r="F25" s="414"/>
      <c r="G25" s="414"/>
      <c r="H25" s="414"/>
    </row>
    <row r="26" spans="1:13" s="2" customFormat="1" x14ac:dyDescent="0.25">
      <c r="A26" s="185" t="s">
        <v>3</v>
      </c>
      <c r="B26" s="414" t="s">
        <v>233</v>
      </c>
      <c r="C26" s="414"/>
      <c r="D26" s="414"/>
      <c r="E26" s="414"/>
      <c r="F26" s="414"/>
      <c r="G26" s="414"/>
      <c r="H26" s="414"/>
    </row>
    <row r="27" spans="1:13" s="2" customFormat="1" x14ac:dyDescent="0.25">
      <c r="A27" s="185" t="s">
        <v>98</v>
      </c>
      <c r="B27" s="415" t="s">
        <v>232</v>
      </c>
      <c r="C27" s="415"/>
      <c r="D27" s="415"/>
      <c r="E27" s="415"/>
      <c r="F27" s="415"/>
      <c r="G27" s="415"/>
      <c r="H27" s="415"/>
    </row>
    <row r="28" spans="1:13" s="2" customFormat="1" x14ac:dyDescent="0.25">
      <c r="A28" s="11" t="s">
        <v>122</v>
      </c>
      <c r="B28" s="413" t="s">
        <v>141</v>
      </c>
      <c r="C28" s="413"/>
      <c r="D28" s="413"/>
      <c r="E28" s="413"/>
      <c r="F28" s="413"/>
      <c r="G28" s="413"/>
      <c r="H28" s="413"/>
      <c r="I28" s="413"/>
      <c r="J28" s="413"/>
      <c r="K28" s="413"/>
      <c r="L28" s="413"/>
    </row>
    <row r="29" spans="1:13" s="2" customFormat="1" x14ac:dyDescent="0.25">
      <c r="A29" s="11" t="s">
        <v>123</v>
      </c>
      <c r="B29" s="413" t="s">
        <v>159</v>
      </c>
      <c r="C29" s="413"/>
      <c r="D29" s="413"/>
      <c r="E29" s="413"/>
      <c r="F29" s="413"/>
      <c r="G29" s="413"/>
      <c r="H29" s="413"/>
      <c r="I29" s="413"/>
      <c r="J29" s="413"/>
      <c r="K29" s="413"/>
      <c r="L29" s="413"/>
      <c r="M29" s="290"/>
    </row>
    <row r="30" spans="1:13" ht="15.6" x14ac:dyDescent="0.3">
      <c r="A30" s="146"/>
      <c r="B30" s="290"/>
      <c r="C30" s="290"/>
      <c r="D30" s="290"/>
      <c r="E30" s="290"/>
      <c r="F30" s="290"/>
      <c r="G30" s="290"/>
      <c r="H30" s="290"/>
      <c r="I30" s="290"/>
      <c r="J30" s="290"/>
      <c r="K30" s="290"/>
      <c r="L30" s="290"/>
      <c r="M30" s="290"/>
    </row>
    <row r="32" spans="1:13" x14ac:dyDescent="0.25">
      <c r="C32" s="12"/>
    </row>
    <row r="33" spans="1:256" x14ac:dyDescent="0.25">
      <c r="H33" s="6"/>
    </row>
    <row r="34" spans="1:256" x14ac:dyDescent="0.25">
      <c r="F34" s="6"/>
      <c r="G34" s="6"/>
      <c r="H34" s="6"/>
    </row>
    <row r="35" spans="1:256" x14ac:dyDescent="0.25">
      <c r="F35" s="6"/>
      <c r="G35" s="6"/>
      <c r="H35" s="10"/>
      <c r="I35" s="10"/>
    </row>
    <row r="36" spans="1:256" x14ac:dyDescent="0.25">
      <c r="F36" s="290"/>
      <c r="G36" s="290"/>
      <c r="H36" s="10"/>
      <c r="I36" s="10"/>
    </row>
    <row r="37" spans="1:256" x14ac:dyDescent="0.25">
      <c r="F37" s="290"/>
      <c r="G37" s="290"/>
      <c r="H37" s="10"/>
      <c r="I37" s="10"/>
    </row>
    <row r="38" spans="1:256" ht="15.6" x14ac:dyDescent="0.3">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5">
      <c r="F39" s="288"/>
      <c r="G39" s="288"/>
    </row>
    <row r="40" spans="1:256" x14ac:dyDescent="0.25">
      <c r="F40" s="288"/>
      <c r="G40" s="288"/>
    </row>
    <row r="41" spans="1:256" x14ac:dyDescent="0.25">
      <c r="F41" s="288"/>
      <c r="G41" s="288"/>
    </row>
    <row r="42" spans="1:256" x14ac:dyDescent="0.25">
      <c r="F42" s="288"/>
      <c r="G42" s="288"/>
    </row>
    <row r="43" spans="1:256" x14ac:dyDescent="0.25">
      <c r="F43" s="288"/>
      <c r="G43" s="288"/>
    </row>
    <row r="44" spans="1:256" x14ac:dyDescent="0.25">
      <c r="F44" s="288"/>
      <c r="G44" s="288"/>
    </row>
    <row r="45" spans="1:256" x14ac:dyDescent="0.25">
      <c r="F45" s="288"/>
      <c r="G45" s="288"/>
    </row>
    <row r="46" spans="1:256" x14ac:dyDescent="0.2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4"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opLeftCell="A13" zoomScaleNormal="100" zoomScaleSheetLayoutView="100" workbookViewId="0">
      <selection activeCell="M26" sqref="M26"/>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2.5546875" style="5" customWidth="1"/>
    <col min="12" max="12" width="1.109375" style="5" customWidth="1"/>
    <col min="13" max="13" width="14.6640625" style="5" customWidth="1"/>
    <col min="14" max="14" width="1.109375" style="5" customWidth="1"/>
    <col min="15" max="15" width="3.88671875" style="5"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2.8" x14ac:dyDescent="0.25">
      <c r="C1" s="418"/>
      <c r="D1" s="418"/>
      <c r="E1" s="418"/>
      <c r="F1" s="418"/>
      <c r="G1" s="418"/>
      <c r="H1" s="418"/>
      <c r="I1" s="418"/>
      <c r="J1" s="418"/>
      <c r="K1" s="418"/>
      <c r="L1" s="418"/>
      <c r="M1" s="418"/>
      <c r="N1" s="8"/>
      <c r="O1" s="8"/>
      <c r="P1" s="8"/>
      <c r="Q1" s="8"/>
      <c r="R1" s="8"/>
      <c r="S1" s="8"/>
      <c r="T1" s="8"/>
      <c r="U1" s="147" t="str">
        <f>CONCATENATE('2. Table of Contents'!$F$6," ",'2. Table of Contents'!$G$6)</f>
        <v xml:space="preserve"> </v>
      </c>
      <c r="V1" s="1"/>
    </row>
    <row r="2" spans="2:24" s="2" customFormat="1" ht="17.399999999999999" x14ac:dyDescent="0.3">
      <c r="C2" s="423"/>
      <c r="D2" s="423"/>
      <c r="E2" s="423"/>
      <c r="F2" s="423"/>
      <c r="G2" s="423"/>
      <c r="H2" s="423"/>
      <c r="I2" s="423"/>
      <c r="J2" s="423"/>
      <c r="K2" s="423"/>
      <c r="L2" s="36"/>
      <c r="N2" s="36"/>
      <c r="O2" s="36"/>
      <c r="P2" s="36"/>
      <c r="Q2" s="36"/>
      <c r="R2" s="36"/>
      <c r="S2" s="36"/>
      <c r="T2" s="36"/>
      <c r="U2" s="298"/>
    </row>
    <row r="3" spans="2:24" s="2" customFormat="1" ht="17.399999999999999" x14ac:dyDescent="0.3">
      <c r="C3" s="423"/>
      <c r="D3" s="423"/>
      <c r="E3" s="423"/>
      <c r="F3" s="423"/>
      <c r="G3" s="423"/>
      <c r="H3" s="423"/>
      <c r="I3" s="423"/>
      <c r="J3" s="423"/>
      <c r="K3" s="423"/>
      <c r="L3" s="36"/>
      <c r="N3" s="36"/>
      <c r="O3" s="36"/>
      <c r="P3" s="36"/>
      <c r="Q3" s="36"/>
      <c r="R3" s="36"/>
      <c r="S3" s="36"/>
      <c r="T3" s="36"/>
      <c r="U3" s="298"/>
    </row>
    <row r="4" spans="2:24" s="2" customFormat="1" ht="17.399999999999999" x14ac:dyDescent="0.3">
      <c r="C4" s="423"/>
      <c r="D4" s="423"/>
      <c r="E4" s="423"/>
      <c r="F4" s="423"/>
      <c r="G4" s="423"/>
      <c r="H4" s="423"/>
      <c r="I4" s="423"/>
      <c r="J4" s="423"/>
      <c r="K4" s="423"/>
      <c r="L4" s="36"/>
      <c r="N4" s="36"/>
      <c r="O4" s="36"/>
      <c r="P4" s="36"/>
      <c r="Q4" s="36"/>
      <c r="R4" s="36"/>
      <c r="S4" s="36"/>
      <c r="T4" s="36"/>
      <c r="U4" s="296"/>
    </row>
    <row r="5" spans="2:24" s="2" customFormat="1" ht="15.6" x14ac:dyDescent="0.3">
      <c r="G5" s="3"/>
      <c r="H5" s="3"/>
      <c r="I5" s="3"/>
      <c r="J5" s="3"/>
      <c r="U5" s="291"/>
    </row>
    <row r="6" spans="2:24" s="2" customFormat="1" ht="36.75" customHeight="1" x14ac:dyDescent="0.25">
      <c r="U6" s="291"/>
    </row>
    <row r="7" spans="2:24" ht="4.5" customHeight="1" x14ac:dyDescent="0.25"/>
    <row r="8" spans="2:24" ht="22.5" customHeight="1" x14ac:dyDescent="0.25">
      <c r="E8" s="419"/>
      <c r="F8" s="419"/>
      <c r="G8" s="419"/>
      <c r="H8" s="419"/>
      <c r="I8" s="419"/>
      <c r="J8" s="419"/>
      <c r="K8" s="419"/>
      <c r="L8" s="419"/>
      <c r="M8" s="419"/>
      <c r="N8" s="419"/>
      <c r="O8" s="419"/>
      <c r="P8" s="419"/>
      <c r="Q8" s="419"/>
      <c r="R8" s="419"/>
      <c r="S8" s="419"/>
      <c r="T8" s="419"/>
      <c r="U8" s="419"/>
      <c r="V8" s="144"/>
      <c r="W8" s="13"/>
      <c r="X8" s="14"/>
    </row>
    <row r="9" spans="2:24" ht="22.5" customHeight="1" x14ac:dyDescent="0.3">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5">
      <c r="V11" s="26"/>
    </row>
    <row r="12" spans="2:24" ht="12.75" customHeight="1" x14ac:dyDescent="0.25">
      <c r="E12" s="426" t="s">
        <v>155</v>
      </c>
      <c r="F12" s="69"/>
      <c r="G12" s="424" t="s">
        <v>3</v>
      </c>
      <c r="H12" s="26"/>
      <c r="I12" s="420" t="str">
        <f>IF(ISBLANK(M12),"","Adjustments")</f>
        <v>Adjustments</v>
      </c>
      <c r="J12" s="69"/>
      <c r="K12" s="306"/>
      <c r="L12" s="306"/>
      <c r="M12" s="428" t="s">
        <v>288</v>
      </c>
      <c r="N12" s="306"/>
      <c r="O12" s="424" t="s">
        <v>147</v>
      </c>
      <c r="P12" s="306"/>
      <c r="Q12" s="420" t="str">
        <f>IF(ISBLANK(M12),"","Adjustments")</f>
        <v>Adjustments</v>
      </c>
      <c r="R12" s="306"/>
      <c r="S12" s="306"/>
      <c r="T12" s="306"/>
      <c r="U12" s="426" t="s">
        <v>154</v>
      </c>
      <c r="V12" s="145"/>
    </row>
    <row r="13" spans="2:24" ht="27" customHeight="1" x14ac:dyDescent="0.25">
      <c r="E13" s="427"/>
      <c r="F13" s="69"/>
      <c r="G13" s="425"/>
      <c r="H13" s="26"/>
      <c r="I13" s="420"/>
      <c r="J13" s="69"/>
      <c r="K13" s="306"/>
      <c r="L13" s="306"/>
      <c r="M13" s="429"/>
      <c r="N13" s="306"/>
      <c r="O13" s="425"/>
      <c r="P13" s="306"/>
      <c r="Q13" s="420"/>
      <c r="R13" s="306"/>
      <c r="S13" s="306"/>
      <c r="T13" s="306"/>
      <c r="U13" s="427"/>
      <c r="V13" s="145"/>
    </row>
    <row r="14" spans="2:24" ht="10.5" customHeight="1" x14ac:dyDescent="0.25">
      <c r="J14" s="26"/>
      <c r="V14" s="26"/>
    </row>
    <row r="15" spans="2:24" x14ac:dyDescent="0.25">
      <c r="B15" s="301">
        <v>1</v>
      </c>
      <c r="C15" s="17" t="s">
        <v>7</v>
      </c>
      <c r="D15" s="17"/>
      <c r="J15" s="26"/>
      <c r="V15" s="26"/>
    </row>
    <row r="16" spans="2:24" x14ac:dyDescent="0.25">
      <c r="B16" s="302"/>
      <c r="C16" s="5" t="s">
        <v>100</v>
      </c>
      <c r="E16" s="357">
        <v>248054688</v>
      </c>
      <c r="F16" s="233"/>
      <c r="G16" s="362"/>
      <c r="H16" s="11"/>
      <c r="I16" s="364">
        <v>-1934328</v>
      </c>
      <c r="J16" s="233"/>
      <c r="K16" s="363"/>
      <c r="L16" s="198"/>
      <c r="M16" s="234">
        <f>IF(ISBLANK(E16),0,E16+I16)</f>
        <v>246120360</v>
      </c>
      <c r="N16" s="198"/>
      <c r="O16" s="363"/>
      <c r="P16" s="198"/>
      <c r="Q16" s="357"/>
      <c r="R16" s="233"/>
      <c r="S16" s="363"/>
      <c r="T16" s="198"/>
      <c r="U16" s="235">
        <f>IF(ISBLANK(E16),"",E16+I16+Q16)</f>
        <v>246120360</v>
      </c>
      <c r="V16" s="19"/>
    </row>
    <row r="17" spans="2:29" x14ac:dyDescent="0.25">
      <c r="B17" s="302"/>
      <c r="C17" s="5" t="s">
        <v>101</v>
      </c>
      <c r="E17" s="357">
        <v>-141340625</v>
      </c>
      <c r="F17" s="233"/>
      <c r="G17" s="11" t="s">
        <v>123</v>
      </c>
      <c r="H17" s="11"/>
      <c r="I17" s="357">
        <v>-55495</v>
      </c>
      <c r="J17" s="233"/>
      <c r="K17" s="363"/>
      <c r="L17" s="198"/>
      <c r="M17" s="235">
        <f>IF(ISBLANK(E17),0,E17+I17)</f>
        <v>-141396120</v>
      </c>
      <c r="N17" s="198"/>
      <c r="O17" s="363"/>
      <c r="P17" s="198"/>
      <c r="Q17" s="357"/>
      <c r="R17" s="233"/>
      <c r="S17" s="363"/>
      <c r="T17" s="198"/>
      <c r="U17" s="235">
        <f>IF(ISBLANK(E17),"",E17+I17+Q17)</f>
        <v>-141396120</v>
      </c>
      <c r="V17" s="19"/>
    </row>
    <row r="18" spans="2:29" x14ac:dyDescent="0.2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5">
      <c r="B19" s="302"/>
      <c r="C19" s="5" t="s">
        <v>61</v>
      </c>
      <c r="E19" s="357">
        <v>18553350</v>
      </c>
      <c r="F19" s="233"/>
      <c r="G19" s="363"/>
      <c r="H19" s="197"/>
      <c r="I19" s="357">
        <v>296515</v>
      </c>
      <c r="J19" s="233"/>
      <c r="K19" s="363"/>
      <c r="L19" s="198"/>
      <c r="M19" s="236">
        <f>IF(ISBLANK(E19),0,E19+I19)</f>
        <v>18849865</v>
      </c>
      <c r="N19" s="198"/>
      <c r="O19" s="363"/>
      <c r="P19" s="198"/>
      <c r="Q19" s="357"/>
      <c r="R19" s="233"/>
      <c r="S19" s="363"/>
      <c r="T19" s="198"/>
      <c r="U19" s="235">
        <f>IF(ISBLANK(E19),"",E19+I19+Q19)</f>
        <v>18849865</v>
      </c>
      <c r="V19" s="19"/>
    </row>
    <row r="20" spans="2:29" x14ac:dyDescent="0.25">
      <c r="B20" s="302"/>
      <c r="C20" s="5" t="s">
        <v>62</v>
      </c>
      <c r="E20" s="357">
        <v>175354241</v>
      </c>
      <c r="F20" s="233"/>
      <c r="G20" s="363"/>
      <c r="H20" s="197"/>
      <c r="I20" s="357">
        <v>7994559.0040543973</v>
      </c>
      <c r="J20" s="233"/>
      <c r="K20" s="363"/>
      <c r="L20" s="198"/>
      <c r="M20" s="236">
        <f>IF(ISBLANK(E20),0,E20+I20)</f>
        <v>183348800.0040544</v>
      </c>
      <c r="N20" s="198"/>
      <c r="O20" s="363"/>
      <c r="P20" s="198"/>
      <c r="Q20" s="357"/>
      <c r="R20" s="233"/>
      <c r="S20" s="363"/>
      <c r="T20" s="198"/>
      <c r="U20" s="235">
        <f>IF(ISBLANK(E20),"",E20+I20+Q20)</f>
        <v>183348800.0040544</v>
      </c>
      <c r="V20" s="19"/>
      <c r="Y20" s="420"/>
    </row>
    <row r="21" spans="2:29" x14ac:dyDescent="0.25">
      <c r="B21" s="302"/>
      <c r="C21" s="5" t="s">
        <v>63</v>
      </c>
      <c r="E21" s="358">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420"/>
    </row>
    <row r="22" spans="2:29" ht="10.5" customHeight="1" x14ac:dyDescent="0.25">
      <c r="B22" s="302"/>
      <c r="E22" s="230"/>
      <c r="F22" s="237"/>
      <c r="G22" s="197"/>
      <c r="H22" s="197"/>
      <c r="I22" s="230"/>
      <c r="J22" s="237"/>
      <c r="K22" s="197"/>
      <c r="L22" s="197"/>
      <c r="M22" s="239"/>
      <c r="N22" s="239"/>
      <c r="O22" s="240"/>
      <c r="P22" s="197"/>
      <c r="Q22" s="197"/>
      <c r="R22" s="197"/>
      <c r="S22" s="197"/>
      <c r="T22" s="197"/>
      <c r="U22" s="230"/>
      <c r="V22" s="21"/>
    </row>
    <row r="23" spans="2:29" x14ac:dyDescent="0.25">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5">
      <c r="B25" s="302"/>
      <c r="C25" s="25" t="s">
        <v>113</v>
      </c>
      <c r="D25" s="25"/>
      <c r="E25" s="357">
        <v>29612044.683924589</v>
      </c>
      <c r="F25" s="233"/>
      <c r="G25" s="363"/>
      <c r="H25" s="197"/>
      <c r="I25" s="237">
        <f>IF(ISBLANK(M25),"",IF(ISBLANK(E25),"",M25-E25))</f>
        <v>106645.52447540313</v>
      </c>
      <c r="J25" s="237"/>
      <c r="K25" s="197"/>
      <c r="L25" s="197"/>
      <c r="M25" s="357">
        <v>29718690.208399992</v>
      </c>
      <c r="N25" s="233"/>
      <c r="O25" s="363"/>
      <c r="P25" s="197"/>
      <c r="Q25" s="237" t="str">
        <f>IF(ISBLANK(U25),"",IF(ISBLANK(M25),"",U25-M25))</f>
        <v/>
      </c>
      <c r="R25" s="197"/>
      <c r="S25" s="197"/>
      <c r="T25" s="197"/>
      <c r="U25" s="357"/>
      <c r="V25" s="29"/>
      <c r="W25" s="365"/>
    </row>
    <row r="26" spans="2:29" x14ac:dyDescent="0.25">
      <c r="B26" s="302"/>
      <c r="C26" s="5" t="s">
        <v>109</v>
      </c>
      <c r="E26" s="357">
        <v>28856594</v>
      </c>
      <c r="F26" s="233"/>
      <c r="G26" s="363"/>
      <c r="H26" s="197"/>
      <c r="I26" s="237">
        <f>IF(ISBLANK(M26),"",IF(ISBLANK(E26),"",M26-E26))</f>
        <v>873460</v>
      </c>
      <c r="J26" s="235"/>
      <c r="K26" s="197"/>
      <c r="L26" s="197"/>
      <c r="M26" s="357">
        <v>29730054</v>
      </c>
      <c r="N26" s="233"/>
      <c r="O26" s="363"/>
      <c r="P26" s="197"/>
      <c r="Q26" s="237" t="str">
        <f>IF(ISBLANK(U26),"",IF(ISBLANK(M26),"",U26-M26))</f>
        <v/>
      </c>
      <c r="R26" s="197"/>
      <c r="S26" s="197"/>
      <c r="T26" s="197"/>
      <c r="U26" s="357"/>
      <c r="V26" s="29"/>
      <c r="W26" s="365"/>
    </row>
    <row r="27" spans="2:29" x14ac:dyDescent="0.2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5">
      <c r="B28" s="302"/>
      <c r="C28" s="5" t="s">
        <v>68</v>
      </c>
      <c r="E28" s="357">
        <v>817981</v>
      </c>
      <c r="F28" s="233"/>
      <c r="G28" s="363"/>
      <c r="H28" s="197"/>
      <c r="I28" s="237">
        <f>IF(ISBLANK(M28),"",IF(ISBLANK(E28),"",M28-E28))</f>
        <v>0</v>
      </c>
      <c r="J28" s="237"/>
      <c r="K28" s="197"/>
      <c r="L28" s="197"/>
      <c r="M28" s="357">
        <f>E28</f>
        <v>817981</v>
      </c>
      <c r="N28" s="233"/>
      <c r="O28" s="363"/>
      <c r="P28" s="197"/>
      <c r="Q28" s="237" t="str">
        <f>IF(ISBLANK(U28),"",IF(ISBLANK(M28),"",U28-M28))</f>
        <v/>
      </c>
      <c r="R28" s="197"/>
      <c r="S28" s="197"/>
      <c r="T28" s="197"/>
      <c r="U28" s="357"/>
      <c r="V28" s="29"/>
      <c r="W28" s="365"/>
    </row>
    <row r="29" spans="2:29" x14ac:dyDescent="0.25">
      <c r="B29" s="302"/>
      <c r="C29" s="5" t="s">
        <v>69</v>
      </c>
      <c r="E29" s="357">
        <v>241000</v>
      </c>
      <c r="F29" s="233"/>
      <c r="G29" s="363"/>
      <c r="H29" s="197"/>
      <c r="I29" s="237">
        <f>IF(ISBLANK(M29),"",IF(ISBLANK(E29),"",M29-E29))</f>
        <v>0</v>
      </c>
      <c r="J29" s="237"/>
      <c r="K29" s="197"/>
      <c r="L29" s="197"/>
      <c r="M29" s="357">
        <f t="shared" ref="M29:M33" si="0">E29</f>
        <v>241000</v>
      </c>
      <c r="N29" s="233"/>
      <c r="O29" s="363"/>
      <c r="P29" s="197"/>
      <c r="Q29" s="237" t="str">
        <f>IF(ISBLANK(U29),"",IF(ISBLANK(M29),"",U29-M29))</f>
        <v/>
      </c>
      <c r="R29" s="197"/>
      <c r="S29" s="197"/>
      <c r="T29" s="197"/>
      <c r="U29" s="357"/>
      <c r="V29" s="29"/>
      <c r="W29" s="365"/>
    </row>
    <row r="30" spans="2:29" x14ac:dyDescent="0.25">
      <c r="B30" s="302"/>
      <c r="C30" s="5" t="s">
        <v>70</v>
      </c>
      <c r="E30" s="357">
        <v>625033</v>
      </c>
      <c r="F30" s="233"/>
      <c r="G30" s="363"/>
      <c r="H30" s="197"/>
      <c r="I30" s="237">
        <f>IF(ISBLANK(M30),"",IF(ISBLANK(E30),"",M30-E30))</f>
        <v>0</v>
      </c>
      <c r="J30" s="237"/>
      <c r="K30" s="197"/>
      <c r="L30" s="197"/>
      <c r="M30" s="357">
        <f t="shared" si="0"/>
        <v>625033</v>
      </c>
      <c r="N30" s="233"/>
      <c r="O30" s="363"/>
      <c r="P30" s="197"/>
      <c r="Q30" s="237" t="str">
        <f>IF(ISBLANK(U30),"",IF(ISBLANK(M30),"",U30-M30))</f>
        <v/>
      </c>
      <c r="R30" s="197"/>
      <c r="S30" s="197"/>
      <c r="T30" s="197"/>
      <c r="U30" s="357"/>
      <c r="V30" s="29"/>
      <c r="W30" s="365"/>
    </row>
    <row r="31" spans="2:29" x14ac:dyDescent="0.25">
      <c r="B31" s="302"/>
      <c r="C31" s="5" t="s">
        <v>71</v>
      </c>
      <c r="E31" s="357">
        <v>254000</v>
      </c>
      <c r="F31" s="233"/>
      <c r="G31" s="363"/>
      <c r="H31" s="197"/>
      <c r="I31" s="237">
        <f>IF(ISBLANK(M31),"",IF(ISBLANK(E31),"",M31-E31))</f>
        <v>0</v>
      </c>
      <c r="J31" s="237"/>
      <c r="K31" s="197"/>
      <c r="L31" s="197"/>
      <c r="M31" s="357">
        <f t="shared" si="0"/>
        <v>254000</v>
      </c>
      <c r="N31" s="233"/>
      <c r="O31" s="363"/>
      <c r="P31" s="197"/>
      <c r="Q31" s="237" t="str">
        <f>IF(ISBLANK(U31),"",IF(ISBLANK(M31),"",U31-M31))</f>
        <v/>
      </c>
      <c r="R31" s="197"/>
      <c r="S31" s="197"/>
      <c r="T31" s="197"/>
      <c r="U31" s="357"/>
      <c r="V31" s="29"/>
      <c r="W31" s="365"/>
    </row>
    <row r="32" spans="2:29" x14ac:dyDescent="0.25">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5">
      <c r="B33" s="302"/>
      <c r="D33" s="5" t="s">
        <v>57</v>
      </c>
      <c r="E33" s="357">
        <v>1938014</v>
      </c>
      <c r="F33" s="233"/>
      <c r="G33" s="11" t="s">
        <v>238</v>
      </c>
      <c r="H33" s="197"/>
      <c r="I33" s="237">
        <f>IF(ISBLANK(M33),"",IF(ISBLANK(E33),"",M33-E33))</f>
        <v>0</v>
      </c>
      <c r="J33" s="237"/>
      <c r="K33" s="197"/>
      <c r="L33" s="197"/>
      <c r="M33" s="357">
        <f t="shared" si="0"/>
        <v>1938014</v>
      </c>
      <c r="N33" s="233"/>
      <c r="O33" s="363"/>
      <c r="P33" s="197"/>
      <c r="Q33" s="237" t="str">
        <f>IF(ISBLANK(U33),"",IF(ISBLANK(M33),"",U33-M33))</f>
        <v/>
      </c>
      <c r="R33" s="197"/>
      <c r="S33" s="197"/>
      <c r="T33" s="197"/>
      <c r="U33" s="357"/>
      <c r="V33" s="29"/>
      <c r="W33" s="365"/>
    </row>
    <row r="34" spans="2:23" ht="10.5" customHeight="1" x14ac:dyDescent="0.25">
      <c r="B34" s="302"/>
      <c r="E34" s="237"/>
      <c r="F34" s="237"/>
      <c r="G34" s="198"/>
      <c r="H34" s="198"/>
      <c r="I34" s="237"/>
      <c r="J34" s="237"/>
      <c r="K34" s="198"/>
      <c r="L34" s="198"/>
      <c r="M34" s="198"/>
      <c r="N34" s="198"/>
      <c r="O34" s="198"/>
      <c r="P34" s="198"/>
      <c r="Q34" s="198"/>
      <c r="R34" s="198"/>
      <c r="S34" s="198"/>
      <c r="T34" s="198"/>
      <c r="U34" s="237"/>
      <c r="V34" s="21"/>
    </row>
    <row r="35" spans="2:23" x14ac:dyDescent="0.2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5">
      <c r="B36" s="302"/>
      <c r="C36" s="5" t="s">
        <v>65</v>
      </c>
      <c r="E36" s="357">
        <f>E19</f>
        <v>18553350</v>
      </c>
      <c r="F36" s="233"/>
      <c r="G36" s="363"/>
      <c r="H36" s="197"/>
      <c r="I36" s="357">
        <f>I19</f>
        <v>296515</v>
      </c>
      <c r="J36" s="233"/>
      <c r="K36" s="363"/>
      <c r="L36" s="197"/>
      <c r="M36" s="236">
        <f>IF(ISBLANK(E36),"",E36+I36)</f>
        <v>18849865</v>
      </c>
      <c r="N36" s="197"/>
      <c r="O36" s="197"/>
      <c r="P36" s="197"/>
      <c r="Q36" s="357"/>
      <c r="R36" s="233"/>
      <c r="S36" s="363"/>
      <c r="T36" s="197"/>
      <c r="U36" s="235">
        <f>IF(ISBLANK(E36),"",E36+I36+Q36)</f>
        <v>18849865</v>
      </c>
      <c r="V36" s="19"/>
    </row>
    <row r="37" spans="2:23" x14ac:dyDescent="0.25">
      <c r="B37" s="302"/>
      <c r="C37" s="5" t="s">
        <v>143</v>
      </c>
      <c r="E37" s="357">
        <v>4182433.91</v>
      </c>
      <c r="F37" s="233"/>
      <c r="G37" s="363"/>
      <c r="H37" s="197"/>
      <c r="I37" s="357"/>
      <c r="J37" s="233"/>
      <c r="K37" s="363"/>
      <c r="L37" s="197"/>
      <c r="M37" s="236">
        <f>IF(ISBLANK(E37),"",E37+I37)</f>
        <v>4182433.91</v>
      </c>
      <c r="N37" s="197"/>
      <c r="O37" s="197"/>
      <c r="P37" s="197"/>
      <c r="Q37" s="357"/>
      <c r="R37" s="233"/>
      <c r="S37" s="363"/>
      <c r="T37" s="197"/>
      <c r="U37" s="235">
        <f>IF(ISBLANK(E37),"",E37+I37+Q37)</f>
        <v>4182433.91</v>
      </c>
      <c r="V37" s="19"/>
    </row>
    <row r="38" spans="2:23" x14ac:dyDescent="0.25">
      <c r="B38" s="302"/>
      <c r="C38" s="5" t="s">
        <v>66</v>
      </c>
      <c r="E38" s="357"/>
      <c r="F38" s="233"/>
      <c r="G38" s="363"/>
      <c r="H38" s="197"/>
      <c r="I38" s="357"/>
      <c r="J38" s="233"/>
      <c r="K38" s="363"/>
      <c r="L38" s="197"/>
      <c r="M38" s="236" t="str">
        <f>IF(ISBLANK(E38),"",E38+I38)</f>
        <v/>
      </c>
      <c r="N38" s="197"/>
      <c r="O38" s="197"/>
      <c r="P38" s="197"/>
      <c r="Q38" s="357"/>
      <c r="R38" s="233"/>
      <c r="S38" s="363"/>
      <c r="T38" s="197"/>
      <c r="U38" s="235" t="str">
        <f>IF(ISBLANK(E38),"",E38+I38+Q38)</f>
        <v/>
      </c>
      <c r="V38" s="19"/>
    </row>
    <row r="39" spans="2:23" s="174" customFormat="1" ht="0.75" customHeight="1" x14ac:dyDescent="0.2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5">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5">
      <c r="B41" s="302"/>
      <c r="E41" s="230"/>
      <c r="F41" s="237"/>
      <c r="G41" s="197"/>
      <c r="H41" s="197"/>
      <c r="I41" s="230"/>
      <c r="J41" s="237"/>
      <c r="K41" s="197"/>
      <c r="L41" s="197"/>
      <c r="M41" s="197"/>
      <c r="N41" s="197"/>
      <c r="O41" s="197"/>
      <c r="P41" s="197"/>
      <c r="Q41" s="197"/>
      <c r="R41" s="197"/>
      <c r="S41" s="197"/>
      <c r="T41" s="197"/>
      <c r="U41" s="230"/>
      <c r="V41" s="21"/>
    </row>
    <row r="42" spans="2:23" x14ac:dyDescent="0.25">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5">
      <c r="B44" s="302"/>
      <c r="C44" s="28"/>
      <c r="D44" s="28" t="s">
        <v>146</v>
      </c>
      <c r="E44" s="357">
        <v>-4083678</v>
      </c>
      <c r="F44" s="233"/>
      <c r="G44" s="11" t="s">
        <v>98</v>
      </c>
      <c r="H44" s="11"/>
      <c r="I44" s="235"/>
      <c r="J44" s="235"/>
      <c r="K44" s="197"/>
      <c r="L44" s="197"/>
      <c r="M44" s="357">
        <v>-4215029</v>
      </c>
      <c r="N44" s="233"/>
      <c r="O44" s="362"/>
      <c r="P44" s="197"/>
      <c r="Q44" s="197"/>
      <c r="R44" s="197"/>
      <c r="S44" s="197"/>
      <c r="T44" s="197"/>
      <c r="U44" s="357"/>
      <c r="V44" s="29"/>
      <c r="W44" s="365"/>
    </row>
    <row r="45" spans="2:23" x14ac:dyDescent="0.2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5">
      <c r="B46" s="302"/>
      <c r="C46" s="5" t="s">
        <v>125</v>
      </c>
      <c r="E46" s="357">
        <v>108564.97853262976</v>
      </c>
      <c r="F46" s="233"/>
      <c r="G46" s="363"/>
      <c r="H46" s="197"/>
      <c r="I46" s="230"/>
      <c r="J46" s="237"/>
      <c r="K46" s="197"/>
      <c r="L46" s="197"/>
      <c r="M46" s="357">
        <v>117847</v>
      </c>
      <c r="N46" s="233"/>
      <c r="O46" s="363"/>
      <c r="P46" s="197"/>
      <c r="Q46" s="197"/>
      <c r="R46" s="197"/>
      <c r="S46" s="197"/>
      <c r="T46" s="197"/>
      <c r="U46" s="357"/>
      <c r="V46" s="29"/>
      <c r="W46" s="365"/>
    </row>
    <row r="47" spans="2:23" x14ac:dyDescent="0.25">
      <c r="B47" s="302"/>
      <c r="C47" s="20" t="s">
        <v>126</v>
      </c>
      <c r="D47" s="20"/>
      <c r="E47" s="233">
        <f>IF(ISBLANK(E46),"",E46/(1-SUM(E49:E50)))</f>
        <v>137696.2437399014</v>
      </c>
      <c r="F47" s="233"/>
      <c r="G47" s="241"/>
      <c r="H47" s="241"/>
      <c r="I47" s="242"/>
      <c r="J47" s="242"/>
      <c r="K47" s="241"/>
      <c r="L47" s="241"/>
      <c r="M47" s="233">
        <f>IF(ISBLANK(M46),"",M46/(1-SUM(M49:M50)))</f>
        <v>149984.94644107315</v>
      </c>
      <c r="N47" s="233"/>
      <c r="O47" s="241"/>
      <c r="P47" s="241"/>
      <c r="Q47" s="241"/>
      <c r="R47" s="241"/>
      <c r="S47" s="241"/>
      <c r="T47" s="241"/>
      <c r="U47" s="233" t="str">
        <f>IF(ISBLANK(U46),"",U46/(1-SUM(U49:U50)))</f>
        <v/>
      </c>
      <c r="V47" s="29"/>
    </row>
    <row r="48" spans="2:23" ht="0.75" customHeight="1" x14ac:dyDescent="0.25">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5">
      <c r="B49" s="302"/>
      <c r="C49" s="5" t="s">
        <v>83</v>
      </c>
      <c r="E49" s="358">
        <v>0.15</v>
      </c>
      <c r="F49" s="239"/>
      <c r="G49" s="363"/>
      <c r="H49" s="197"/>
      <c r="I49" s="197"/>
      <c r="J49" s="198"/>
      <c r="K49" s="197"/>
      <c r="L49" s="197"/>
      <c r="M49" s="358">
        <v>0.15000000000000002</v>
      </c>
      <c r="N49" s="239"/>
      <c r="O49" s="363"/>
      <c r="P49" s="197"/>
      <c r="Q49" s="197"/>
      <c r="R49" s="197"/>
      <c r="S49" s="197"/>
      <c r="T49" s="197"/>
      <c r="U49" s="358"/>
      <c r="V49" s="179"/>
      <c r="W49" s="365"/>
    </row>
    <row r="50" spans="2:23" x14ac:dyDescent="0.25">
      <c r="B50" s="302"/>
      <c r="C50" s="5" t="s">
        <v>84</v>
      </c>
      <c r="E50" s="358">
        <v>6.156180020639173E-2</v>
      </c>
      <c r="F50" s="239"/>
      <c r="G50" s="363"/>
      <c r="H50" s="197"/>
      <c r="I50" s="197"/>
      <c r="J50" s="198"/>
      <c r="K50" s="197"/>
      <c r="L50" s="197"/>
      <c r="M50" s="358">
        <v>6.4274480230585462E-2</v>
      </c>
      <c r="N50" s="239"/>
      <c r="O50" s="363"/>
      <c r="P50" s="197"/>
      <c r="Q50" s="197"/>
      <c r="R50" s="197"/>
      <c r="S50" s="197"/>
      <c r="T50" s="197"/>
      <c r="U50" s="358"/>
      <c r="V50" s="179"/>
      <c r="W50" s="365"/>
    </row>
    <row r="51" spans="2:23" x14ac:dyDescent="0.25">
      <c r="B51" s="302"/>
      <c r="C51" s="31" t="s">
        <v>116</v>
      </c>
      <c r="D51" s="31"/>
      <c r="E51" s="357"/>
      <c r="F51" s="233"/>
      <c r="G51" s="363"/>
      <c r="H51" s="197"/>
      <c r="I51" s="197"/>
      <c r="J51" s="198"/>
      <c r="K51" s="197"/>
      <c r="L51" s="197"/>
      <c r="M51" s="357"/>
      <c r="N51" s="233"/>
      <c r="O51" s="363"/>
      <c r="P51" s="197"/>
      <c r="Q51" s="197"/>
      <c r="R51" s="197"/>
      <c r="S51" s="197"/>
      <c r="T51" s="197"/>
      <c r="U51" s="357"/>
      <c r="V51" s="29"/>
      <c r="W51" s="365"/>
    </row>
    <row r="52" spans="2:23" ht="10.5" customHeight="1" x14ac:dyDescent="0.25">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5">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5">
      <c r="C55" s="5" t="s">
        <v>74</v>
      </c>
      <c r="E55" s="359">
        <v>0.56000000000000005</v>
      </c>
      <c r="F55" s="244"/>
      <c r="G55" s="363"/>
      <c r="H55" s="197"/>
      <c r="I55" s="197"/>
      <c r="J55" s="198"/>
      <c r="K55" s="197"/>
      <c r="L55" s="197"/>
      <c r="M55" s="359">
        <f>E55</f>
        <v>0.56000000000000005</v>
      </c>
      <c r="N55" s="244"/>
      <c r="O55" s="363"/>
      <c r="P55" s="197"/>
      <c r="Q55" s="197"/>
      <c r="R55" s="197"/>
      <c r="S55" s="197"/>
      <c r="T55" s="197"/>
      <c r="U55" s="359"/>
      <c r="V55" s="182"/>
      <c r="W55" s="365"/>
    </row>
    <row r="56" spans="2:23" x14ac:dyDescent="0.25">
      <c r="C56" s="5" t="s">
        <v>75</v>
      </c>
      <c r="E56" s="359">
        <v>0.04</v>
      </c>
      <c r="F56" s="244"/>
      <c r="G56" s="11" t="s">
        <v>244</v>
      </c>
      <c r="H56" s="11"/>
      <c r="I56" s="197"/>
      <c r="J56" s="198"/>
      <c r="K56" s="197"/>
      <c r="L56" s="197"/>
      <c r="M56" s="359">
        <f t="shared" ref="M56:M57" si="1">E56</f>
        <v>0.04</v>
      </c>
      <c r="N56" s="244"/>
      <c r="O56" s="11" t="s">
        <v>244</v>
      </c>
      <c r="P56" s="197"/>
      <c r="Q56" s="197"/>
      <c r="R56" s="197"/>
      <c r="S56" s="197"/>
      <c r="T56" s="197"/>
      <c r="U56" s="359"/>
      <c r="V56" s="182"/>
      <c r="W56" s="18" t="s">
        <v>244</v>
      </c>
    </row>
    <row r="57" spans="2:23" x14ac:dyDescent="0.25">
      <c r="C57" s="5" t="s">
        <v>76</v>
      </c>
      <c r="E57" s="359">
        <v>0.4</v>
      </c>
      <c r="F57" s="244"/>
      <c r="G57" s="390"/>
      <c r="H57" s="197"/>
      <c r="I57" s="197"/>
      <c r="J57" s="198"/>
      <c r="K57" s="197"/>
      <c r="L57" s="197"/>
      <c r="M57" s="359">
        <f t="shared" si="1"/>
        <v>0.4</v>
      </c>
      <c r="N57" s="244"/>
      <c r="O57" s="363"/>
      <c r="P57" s="197"/>
      <c r="Q57" s="197"/>
      <c r="R57" s="197"/>
      <c r="S57" s="197"/>
      <c r="T57" s="197"/>
      <c r="U57" s="359"/>
      <c r="V57" s="182"/>
      <c r="W57" s="365"/>
    </row>
    <row r="58" spans="2:23" ht="13.8" thickBot="1" x14ac:dyDescent="0.3">
      <c r="C58" s="5" t="s">
        <v>77</v>
      </c>
      <c r="E58" s="360"/>
      <c r="F58" s="244"/>
      <c r="G58" s="363"/>
      <c r="H58" s="197"/>
      <c r="I58" s="197"/>
      <c r="J58" s="198"/>
      <c r="K58" s="197"/>
      <c r="L58" s="197"/>
      <c r="M58" s="360"/>
      <c r="N58" s="244"/>
      <c r="O58" s="363"/>
      <c r="P58" s="197"/>
      <c r="Q58" s="197"/>
      <c r="R58" s="197"/>
      <c r="S58" s="197"/>
      <c r="T58" s="197"/>
      <c r="U58" s="360"/>
      <c r="V58" s="182"/>
      <c r="W58" s="365"/>
    </row>
    <row r="59" spans="2:23" ht="13.8" thickTop="1" x14ac:dyDescent="0.25">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5">
      <c r="C62" s="5" t="s">
        <v>78</v>
      </c>
      <c r="E62" s="361">
        <v>4.1599999999999998E-2</v>
      </c>
      <c r="F62" s="248"/>
      <c r="G62" s="363"/>
      <c r="H62" s="197"/>
      <c r="I62" s="197"/>
      <c r="J62" s="198"/>
      <c r="K62" s="197"/>
      <c r="L62" s="197"/>
      <c r="M62" s="361">
        <v>4.7300000000000002E-2</v>
      </c>
      <c r="N62" s="248"/>
      <c r="O62" s="363"/>
      <c r="P62" s="197"/>
      <c r="Q62" s="197"/>
      <c r="R62" s="197"/>
      <c r="S62" s="197"/>
      <c r="T62" s="197"/>
      <c r="U62" s="361"/>
      <c r="V62" s="183"/>
      <c r="W62" s="365"/>
    </row>
    <row r="63" spans="2:23" x14ac:dyDescent="0.25">
      <c r="C63" s="5" t="s">
        <v>79</v>
      </c>
      <c r="E63" s="361">
        <v>2.07E-2</v>
      </c>
      <c r="F63" s="248"/>
      <c r="G63" s="363"/>
      <c r="H63" s="197"/>
      <c r="I63" s="197"/>
      <c r="J63" s="198"/>
      <c r="K63" s="197"/>
      <c r="L63" s="197"/>
      <c r="M63" s="361">
        <v>2.1100000000000001E-2</v>
      </c>
      <c r="N63" s="248"/>
      <c r="O63" s="363"/>
      <c r="P63" s="197"/>
      <c r="Q63" s="197"/>
      <c r="R63" s="197"/>
      <c r="S63" s="197"/>
      <c r="T63" s="197"/>
      <c r="U63" s="361"/>
      <c r="V63" s="183"/>
      <c r="W63" s="365"/>
    </row>
    <row r="64" spans="2:23" x14ac:dyDescent="0.25">
      <c r="C64" s="5" t="s">
        <v>80</v>
      </c>
      <c r="E64" s="361">
        <v>8.9800000000000005E-2</v>
      </c>
      <c r="F64" s="248"/>
      <c r="G64" s="363"/>
      <c r="H64" s="197"/>
      <c r="I64" s="197"/>
      <c r="J64" s="198"/>
      <c r="K64" s="197"/>
      <c r="L64" s="197"/>
      <c r="M64" s="361">
        <v>9.3600000000000003E-2</v>
      </c>
      <c r="N64" s="248"/>
      <c r="O64" s="363"/>
      <c r="P64" s="197"/>
      <c r="Q64" s="197"/>
      <c r="R64" s="197"/>
      <c r="S64" s="197"/>
      <c r="T64" s="197"/>
      <c r="U64" s="361"/>
      <c r="V64" s="183"/>
      <c r="W64" s="365"/>
    </row>
    <row r="65" spans="1:24" x14ac:dyDescent="0.25">
      <c r="C65" s="5" t="s">
        <v>81</v>
      </c>
      <c r="E65" s="361"/>
      <c r="F65" s="248"/>
      <c r="G65" s="363"/>
      <c r="H65" s="197"/>
      <c r="I65" s="197"/>
      <c r="J65" s="198"/>
      <c r="K65" s="197"/>
      <c r="L65" s="197"/>
      <c r="M65" s="361"/>
      <c r="N65" s="248"/>
      <c r="O65" s="363"/>
      <c r="P65" s="197"/>
      <c r="Q65" s="197"/>
      <c r="R65" s="197"/>
      <c r="S65" s="197"/>
      <c r="T65" s="197"/>
      <c r="U65" s="361"/>
      <c r="V65" s="183"/>
      <c r="W65" s="365"/>
    </row>
    <row r="66" spans="1:24" x14ac:dyDescent="0.2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5"/>
    <row r="68" spans="1:24" x14ac:dyDescent="0.25">
      <c r="A68" s="4" t="s">
        <v>42</v>
      </c>
      <c r="B68" s="4"/>
      <c r="C68" s="4"/>
      <c r="D68" s="4"/>
    </row>
    <row r="69" spans="1:24" ht="39" customHeight="1" x14ac:dyDescent="0.25">
      <c r="B69" s="352" t="s">
        <v>243</v>
      </c>
      <c r="C69" s="421" t="s">
        <v>248</v>
      </c>
      <c r="D69" s="421"/>
      <c r="E69" s="421"/>
      <c r="F69" s="421"/>
      <c r="G69" s="421"/>
      <c r="H69" s="421"/>
      <c r="I69" s="421"/>
      <c r="J69" s="421"/>
      <c r="K69" s="422"/>
      <c r="L69" s="422"/>
      <c r="M69" s="422"/>
      <c r="N69" s="422"/>
      <c r="O69" s="422"/>
      <c r="P69" s="422"/>
      <c r="Q69" s="422"/>
      <c r="R69" s="422"/>
      <c r="S69" s="422"/>
      <c r="T69" s="422"/>
      <c r="U69" s="422"/>
      <c r="V69" s="28"/>
    </row>
    <row r="70" spans="1:24" x14ac:dyDescent="0.25">
      <c r="B70" s="303" t="s">
        <v>2</v>
      </c>
      <c r="C70" s="434" t="s">
        <v>90</v>
      </c>
      <c r="D70" s="434"/>
      <c r="E70" s="434"/>
      <c r="F70" s="434"/>
      <c r="G70" s="434"/>
      <c r="H70" s="434"/>
      <c r="I70" s="434"/>
      <c r="J70" s="434"/>
      <c r="K70" s="434"/>
      <c r="L70" s="434"/>
      <c r="M70" s="434"/>
      <c r="N70" s="434"/>
      <c r="O70" s="434"/>
      <c r="P70" s="434"/>
      <c r="Q70" s="434"/>
      <c r="R70" s="434"/>
      <c r="S70" s="434"/>
      <c r="T70" s="434"/>
      <c r="U70" s="434"/>
      <c r="V70" s="43"/>
    </row>
    <row r="71" spans="1:24" ht="27" customHeight="1" x14ac:dyDescent="0.25">
      <c r="B71" s="303" t="s">
        <v>3</v>
      </c>
      <c r="C71" s="432" t="s">
        <v>245</v>
      </c>
      <c r="D71" s="432"/>
      <c r="E71" s="432"/>
      <c r="F71" s="432"/>
      <c r="G71" s="432"/>
      <c r="H71" s="432"/>
      <c r="I71" s="432"/>
      <c r="J71" s="432"/>
      <c r="K71" s="432"/>
      <c r="L71" s="432"/>
      <c r="M71" s="432"/>
      <c r="N71" s="432"/>
      <c r="O71" s="432"/>
      <c r="P71" s="432"/>
      <c r="Q71" s="432"/>
      <c r="R71" s="432"/>
      <c r="S71" s="432"/>
      <c r="T71" s="432"/>
      <c r="U71" s="432"/>
      <c r="V71" s="15"/>
    </row>
    <row r="72" spans="1:24" x14ac:dyDescent="0.25">
      <c r="B72" s="303" t="s">
        <v>98</v>
      </c>
      <c r="C72" s="433" t="s">
        <v>99</v>
      </c>
      <c r="D72" s="433"/>
      <c r="E72" s="433"/>
      <c r="F72" s="433"/>
      <c r="G72" s="433"/>
      <c r="H72" s="433"/>
      <c r="I72" s="433"/>
      <c r="J72" s="433"/>
      <c r="K72" s="433"/>
      <c r="L72" s="433"/>
      <c r="M72" s="433"/>
      <c r="N72" s="433"/>
      <c r="O72" s="433"/>
      <c r="P72" s="433"/>
      <c r="Q72" s="433"/>
      <c r="R72" s="433"/>
      <c r="S72" s="433"/>
      <c r="T72" s="433"/>
      <c r="U72" s="433"/>
      <c r="V72" s="15"/>
    </row>
    <row r="73" spans="1:24" x14ac:dyDescent="0.25">
      <c r="B73" s="303" t="s">
        <v>122</v>
      </c>
      <c r="C73" s="436" t="s">
        <v>124</v>
      </c>
      <c r="D73" s="436"/>
      <c r="E73" s="436"/>
      <c r="F73" s="436"/>
      <c r="G73" s="436"/>
      <c r="H73" s="436"/>
      <c r="I73" s="436"/>
      <c r="J73" s="436"/>
      <c r="K73" s="436"/>
      <c r="L73" s="436"/>
      <c r="M73" s="436"/>
      <c r="N73" s="436"/>
      <c r="O73" s="436"/>
      <c r="P73" s="436"/>
      <c r="Q73" s="436"/>
      <c r="R73" s="436"/>
      <c r="S73" s="436"/>
      <c r="T73" s="436"/>
      <c r="U73" s="436"/>
      <c r="V73" s="28"/>
    </row>
    <row r="74" spans="1:24" x14ac:dyDescent="0.25">
      <c r="B74" s="303" t="s">
        <v>123</v>
      </c>
      <c r="C74" s="433" t="s">
        <v>135</v>
      </c>
      <c r="D74" s="433"/>
      <c r="E74" s="433"/>
      <c r="F74" s="433"/>
      <c r="G74" s="433"/>
      <c r="H74" s="433"/>
      <c r="I74" s="433"/>
      <c r="J74" s="433"/>
      <c r="K74" s="433"/>
      <c r="L74" s="433"/>
      <c r="M74" s="433"/>
      <c r="N74" s="433"/>
      <c r="O74" s="433"/>
      <c r="P74" s="433"/>
      <c r="Q74" s="433"/>
      <c r="R74" s="433"/>
      <c r="S74" s="433"/>
      <c r="T74" s="433"/>
      <c r="U74" s="433"/>
      <c r="V74" s="15"/>
    </row>
    <row r="75" spans="1:24" ht="26.25" customHeight="1" x14ac:dyDescent="0.25">
      <c r="B75" s="304" t="s">
        <v>147</v>
      </c>
      <c r="C75" s="435" t="s">
        <v>229</v>
      </c>
      <c r="D75" s="435"/>
      <c r="E75" s="435"/>
      <c r="F75" s="435"/>
      <c r="G75" s="435"/>
      <c r="H75" s="435"/>
      <c r="I75" s="435"/>
      <c r="J75" s="435"/>
      <c r="K75" s="435"/>
      <c r="L75" s="435"/>
      <c r="M75" s="435"/>
      <c r="N75" s="435"/>
      <c r="O75" s="435"/>
      <c r="P75" s="435"/>
      <c r="Q75" s="435"/>
      <c r="R75" s="435"/>
      <c r="S75" s="435"/>
      <c r="T75" s="435"/>
      <c r="U75" s="435"/>
      <c r="V75" s="184"/>
    </row>
    <row r="76" spans="1:24" x14ac:dyDescent="0.25">
      <c r="B76" s="304" t="s">
        <v>238</v>
      </c>
      <c r="C76" s="421" t="s">
        <v>239</v>
      </c>
      <c r="D76" s="421"/>
      <c r="E76" s="421"/>
      <c r="F76" s="421"/>
      <c r="G76" s="421"/>
      <c r="H76" s="421"/>
      <c r="I76" s="421"/>
      <c r="J76" s="421"/>
      <c r="K76" s="421"/>
      <c r="L76" s="421"/>
      <c r="M76" s="421"/>
      <c r="N76" s="421"/>
      <c r="O76" s="421"/>
      <c r="P76" s="421"/>
      <c r="Q76" s="421"/>
      <c r="R76" s="421"/>
      <c r="S76" s="421"/>
      <c r="T76" s="421"/>
      <c r="U76" s="421"/>
      <c r="V76" s="184"/>
    </row>
    <row r="77" spans="1:24" x14ac:dyDescent="0.25">
      <c r="B77" s="304" t="s">
        <v>244</v>
      </c>
      <c r="C77" s="433" t="s">
        <v>92</v>
      </c>
      <c r="D77" s="433"/>
      <c r="E77" s="433"/>
      <c r="F77" s="433"/>
      <c r="G77" s="433"/>
      <c r="H77" s="433"/>
      <c r="I77" s="433"/>
      <c r="J77" s="433"/>
      <c r="K77" s="433"/>
      <c r="L77" s="433"/>
      <c r="M77" s="433"/>
      <c r="N77" s="433"/>
      <c r="O77" s="433"/>
      <c r="P77" s="433"/>
      <c r="Q77" s="433"/>
      <c r="R77" s="433"/>
      <c r="S77" s="433"/>
      <c r="T77" s="433"/>
      <c r="U77" s="433"/>
      <c r="V77" s="184"/>
    </row>
    <row r="78" spans="1:24" x14ac:dyDescent="0.25">
      <c r="B78" s="304" t="s">
        <v>246</v>
      </c>
      <c r="C78" s="417" t="s">
        <v>247</v>
      </c>
      <c r="D78" s="417"/>
      <c r="E78" s="417"/>
      <c r="F78" s="417"/>
      <c r="G78" s="417"/>
      <c r="H78" s="417"/>
      <c r="I78" s="417"/>
      <c r="J78" s="417"/>
      <c r="K78" s="417"/>
      <c r="L78" s="417"/>
      <c r="M78" s="417"/>
      <c r="N78" s="417"/>
      <c r="O78" s="417"/>
      <c r="P78" s="417"/>
      <c r="Q78" s="417"/>
      <c r="R78" s="417"/>
      <c r="S78" s="417"/>
      <c r="T78" s="417"/>
      <c r="U78" s="417"/>
      <c r="V78" s="184"/>
    </row>
    <row r="79" spans="1:24" x14ac:dyDescent="0.25">
      <c r="B79" s="353"/>
      <c r="C79" s="417"/>
      <c r="D79" s="417"/>
      <c r="E79" s="417"/>
      <c r="F79" s="417"/>
      <c r="G79" s="417"/>
      <c r="H79" s="417"/>
      <c r="I79" s="417"/>
      <c r="J79" s="417"/>
      <c r="K79" s="417"/>
      <c r="L79" s="417"/>
      <c r="M79" s="417"/>
      <c r="N79" s="417"/>
      <c r="O79" s="417"/>
      <c r="P79" s="417"/>
      <c r="Q79" s="417"/>
      <c r="R79" s="417"/>
      <c r="S79" s="417"/>
      <c r="T79" s="417"/>
      <c r="U79" s="417"/>
      <c r="V79" s="184"/>
    </row>
    <row r="80" spans="1:24" x14ac:dyDescent="0.25">
      <c r="B80" s="366"/>
      <c r="C80" s="416"/>
      <c r="D80" s="416"/>
      <c r="E80" s="416"/>
      <c r="F80" s="416"/>
      <c r="G80" s="416"/>
      <c r="H80" s="416"/>
      <c r="I80" s="416"/>
      <c r="J80" s="416"/>
      <c r="K80" s="416"/>
      <c r="L80" s="416"/>
      <c r="M80" s="416"/>
      <c r="N80" s="416"/>
      <c r="O80" s="416"/>
      <c r="P80" s="416"/>
      <c r="Q80" s="416"/>
      <c r="R80" s="416"/>
      <c r="S80" s="416"/>
      <c r="T80" s="416"/>
      <c r="U80" s="416"/>
      <c r="V80" s="184"/>
    </row>
    <row r="81" spans="2:22" x14ac:dyDescent="0.25">
      <c r="B81" s="366"/>
      <c r="C81" s="416"/>
      <c r="D81" s="416"/>
      <c r="E81" s="416"/>
      <c r="F81" s="416"/>
      <c r="G81" s="416"/>
      <c r="H81" s="416"/>
      <c r="I81" s="416"/>
      <c r="J81" s="416"/>
      <c r="K81" s="416"/>
      <c r="L81" s="416"/>
      <c r="M81" s="416"/>
      <c r="N81" s="416"/>
      <c r="O81" s="416"/>
      <c r="P81" s="416"/>
      <c r="Q81" s="416"/>
      <c r="R81" s="416"/>
      <c r="S81" s="416"/>
      <c r="T81" s="416"/>
      <c r="U81" s="416"/>
      <c r="V81" s="184"/>
    </row>
    <row r="82" spans="2:22" x14ac:dyDescent="0.25">
      <c r="B82" s="366"/>
      <c r="C82" s="416"/>
      <c r="D82" s="416"/>
      <c r="E82" s="416"/>
      <c r="F82" s="416"/>
      <c r="G82" s="416"/>
      <c r="H82" s="416"/>
      <c r="I82" s="416"/>
      <c r="J82" s="416"/>
      <c r="K82" s="416"/>
      <c r="L82" s="416"/>
      <c r="M82" s="416"/>
      <c r="N82" s="416"/>
      <c r="O82" s="416"/>
      <c r="P82" s="416"/>
      <c r="Q82" s="416"/>
      <c r="R82" s="416"/>
      <c r="S82" s="416"/>
      <c r="T82" s="416"/>
      <c r="U82" s="416"/>
      <c r="V82" s="184"/>
    </row>
    <row r="83" spans="2:22" x14ac:dyDescent="0.25">
      <c r="B83" s="366"/>
      <c r="C83" s="416"/>
      <c r="D83" s="416"/>
      <c r="E83" s="416"/>
      <c r="F83" s="416"/>
      <c r="G83" s="416"/>
      <c r="H83" s="416"/>
      <c r="I83" s="416"/>
      <c r="J83" s="416"/>
      <c r="K83" s="416"/>
      <c r="L83" s="416"/>
      <c r="M83" s="416"/>
      <c r="N83" s="416"/>
      <c r="O83" s="416"/>
      <c r="P83" s="416"/>
      <c r="Q83" s="416"/>
      <c r="R83" s="416"/>
      <c r="S83" s="416"/>
      <c r="T83" s="416"/>
      <c r="U83" s="416"/>
      <c r="V83" s="184"/>
    </row>
    <row r="84" spans="2:22" x14ac:dyDescent="0.25">
      <c r="B84" s="366"/>
      <c r="C84" s="416"/>
      <c r="D84" s="416"/>
      <c r="E84" s="416"/>
      <c r="F84" s="416"/>
      <c r="G84" s="416"/>
      <c r="H84" s="416"/>
      <c r="I84" s="416"/>
      <c r="J84" s="416"/>
      <c r="K84" s="416"/>
      <c r="L84" s="416"/>
      <c r="M84" s="416"/>
      <c r="N84" s="416"/>
      <c r="O84" s="416"/>
      <c r="P84" s="416"/>
      <c r="Q84" s="416"/>
      <c r="R84" s="416"/>
      <c r="S84" s="416"/>
      <c r="T84" s="416"/>
      <c r="U84" s="416"/>
      <c r="V84" s="184"/>
    </row>
    <row r="85" spans="2:22" x14ac:dyDescent="0.25">
      <c r="B85" s="366"/>
      <c r="C85" s="416"/>
      <c r="D85" s="416"/>
      <c r="E85" s="416"/>
      <c r="F85" s="416"/>
      <c r="G85" s="416"/>
      <c r="H85" s="416"/>
      <c r="I85" s="416"/>
      <c r="J85" s="416"/>
      <c r="K85" s="416"/>
      <c r="L85" s="416"/>
      <c r="M85" s="416"/>
      <c r="N85" s="416"/>
      <c r="O85" s="416"/>
      <c r="P85" s="416"/>
      <c r="Q85" s="416"/>
      <c r="R85" s="416"/>
      <c r="S85" s="416"/>
      <c r="T85" s="416"/>
      <c r="U85" s="416"/>
      <c r="V85" s="184"/>
    </row>
    <row r="86" spans="2:22" x14ac:dyDescent="0.25">
      <c r="B86" s="366"/>
      <c r="C86" s="416"/>
      <c r="D86" s="416"/>
      <c r="E86" s="416"/>
      <c r="F86" s="416"/>
      <c r="G86" s="416"/>
      <c r="H86" s="416"/>
      <c r="I86" s="416"/>
      <c r="J86" s="416"/>
      <c r="K86" s="416"/>
      <c r="L86" s="416"/>
      <c r="M86" s="416"/>
      <c r="N86" s="416"/>
      <c r="O86" s="416"/>
      <c r="P86" s="416"/>
      <c r="Q86" s="416"/>
      <c r="R86" s="416"/>
      <c r="S86" s="416"/>
      <c r="T86" s="416"/>
      <c r="U86" s="416"/>
      <c r="V86" s="184"/>
    </row>
    <row r="87" spans="2:22" x14ac:dyDescent="0.25">
      <c r="B87" s="366"/>
      <c r="C87" s="416"/>
      <c r="D87" s="416"/>
      <c r="E87" s="416"/>
      <c r="F87" s="416"/>
      <c r="G87" s="416"/>
      <c r="H87" s="416"/>
      <c r="I87" s="416"/>
      <c r="J87" s="416"/>
      <c r="K87" s="416"/>
      <c r="L87" s="416"/>
      <c r="M87" s="416"/>
      <c r="N87" s="416"/>
      <c r="O87" s="416"/>
      <c r="P87" s="416"/>
      <c r="Q87" s="416"/>
      <c r="R87" s="416"/>
      <c r="S87" s="416"/>
      <c r="T87" s="416"/>
      <c r="U87" s="416"/>
      <c r="V87" s="184"/>
    </row>
    <row r="88" spans="2:22" x14ac:dyDescent="0.25">
      <c r="C88" s="430"/>
      <c r="D88" s="430"/>
      <c r="E88" s="431"/>
      <c r="F88" s="431"/>
      <c r="G88" s="431"/>
      <c r="H88" s="431"/>
      <c r="I88" s="431"/>
      <c r="J88" s="431"/>
      <c r="K88" s="431"/>
      <c r="L88" s="431"/>
      <c r="M88" s="431"/>
      <c r="N88" s="431"/>
      <c r="O88" s="431"/>
      <c r="P88" s="431"/>
      <c r="Q88" s="431"/>
      <c r="R88" s="431"/>
      <c r="S88" s="431"/>
      <c r="T88" s="431"/>
      <c r="U88" s="431"/>
      <c r="V88" s="28"/>
    </row>
    <row r="89" spans="2:22" x14ac:dyDescent="0.25">
      <c r="C89" s="431"/>
      <c r="D89" s="431"/>
      <c r="E89" s="431"/>
      <c r="F89" s="431"/>
      <c r="G89" s="431"/>
      <c r="H89" s="431"/>
      <c r="I89" s="431"/>
      <c r="J89" s="431"/>
      <c r="K89" s="431"/>
      <c r="L89" s="431"/>
      <c r="M89" s="431"/>
      <c r="N89" s="431"/>
      <c r="O89" s="431"/>
      <c r="P89" s="431"/>
      <c r="Q89" s="431"/>
      <c r="R89" s="431"/>
      <c r="S89" s="431"/>
      <c r="T89" s="431"/>
      <c r="U89" s="431"/>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4"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4" zoomScaleNormal="100" zoomScaleSheetLayoutView="100" workbookViewId="0">
      <selection activeCell="AA16" sqref="AA16"/>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439"/>
      <c r="D1" s="439"/>
      <c r="E1" s="439"/>
      <c r="F1" s="439"/>
      <c r="G1" s="439"/>
      <c r="H1" s="439"/>
      <c r="I1" s="439"/>
      <c r="J1" s="439"/>
      <c r="K1" s="439"/>
      <c r="L1" s="141"/>
      <c r="W1" s="147"/>
    </row>
    <row r="2" spans="2:28" s="2" customFormat="1" ht="36.75" customHeight="1" x14ac:dyDescent="0.3">
      <c r="C2" s="423"/>
      <c r="D2" s="423"/>
      <c r="E2" s="423"/>
      <c r="F2" s="423"/>
      <c r="G2" s="423"/>
      <c r="H2" s="423"/>
      <c r="I2" s="423"/>
      <c r="J2" s="423"/>
      <c r="K2" s="423"/>
      <c r="L2" s="423"/>
      <c r="M2" s="423"/>
      <c r="N2" s="423"/>
      <c r="O2" s="423"/>
      <c r="P2" s="423"/>
      <c r="Q2" s="423"/>
      <c r="R2" s="423"/>
      <c r="S2" s="423"/>
      <c r="T2" s="423"/>
      <c r="U2" s="423"/>
      <c r="V2" s="423"/>
      <c r="W2" s="423"/>
    </row>
    <row r="3" spans="2:28" s="2" customFormat="1" ht="36.75" customHeight="1" x14ac:dyDescent="0.3">
      <c r="C3" s="423"/>
      <c r="D3" s="423"/>
      <c r="E3" s="423"/>
      <c r="F3" s="423"/>
      <c r="G3" s="423"/>
      <c r="H3" s="36"/>
      <c r="I3" s="33"/>
      <c r="J3" s="33"/>
      <c r="K3" s="33"/>
      <c r="L3" s="33"/>
    </row>
    <row r="4" spans="2:28" s="2" customFormat="1" ht="36.75" customHeight="1" x14ac:dyDescent="0.3">
      <c r="C4" s="423"/>
      <c r="D4" s="423"/>
      <c r="E4" s="423"/>
      <c r="F4" s="423"/>
      <c r="G4" s="423"/>
      <c r="H4" s="36"/>
      <c r="I4" s="33"/>
      <c r="J4" s="33"/>
      <c r="K4" s="33"/>
      <c r="L4" s="33"/>
    </row>
    <row r="5" spans="2:28" s="2" customFormat="1" ht="15.6" x14ac:dyDescent="0.3">
      <c r="E5" s="3"/>
      <c r="F5" s="3"/>
    </row>
    <row r="6" spans="2:28" s="2" customFormat="1" ht="17.399999999999999" x14ac:dyDescent="0.3">
      <c r="B6" s="385" t="s">
        <v>252</v>
      </c>
    </row>
    <row r="9" spans="2:28" ht="15.6" x14ac:dyDescent="0.3">
      <c r="G9" s="58"/>
      <c r="H9" s="58"/>
      <c r="I9" s="58"/>
      <c r="J9" s="58"/>
      <c r="K9" s="58"/>
      <c r="L9" s="58"/>
      <c r="M9" s="58"/>
      <c r="N9" s="58"/>
      <c r="O9" s="58"/>
      <c r="P9" s="58"/>
      <c r="Q9" s="58"/>
      <c r="R9" s="58"/>
      <c r="S9" s="58"/>
      <c r="T9" s="58"/>
      <c r="U9" s="58"/>
      <c r="V9" s="58"/>
      <c r="W9" s="58"/>
    </row>
    <row r="10" spans="2:28" ht="17.399999999999999" x14ac:dyDescent="0.3">
      <c r="D10" s="382" t="s">
        <v>7</v>
      </c>
      <c r="F10" s="127"/>
      <c r="G10" s="127"/>
      <c r="H10" s="127"/>
      <c r="I10" s="127"/>
      <c r="J10" s="127"/>
      <c r="K10" s="127"/>
      <c r="L10" s="127"/>
      <c r="M10" s="127"/>
      <c r="N10" s="127"/>
      <c r="O10" s="127"/>
      <c r="P10" s="127"/>
      <c r="Q10" s="127"/>
      <c r="R10" s="127"/>
      <c r="S10" s="127"/>
      <c r="T10" s="127"/>
      <c r="U10" s="127"/>
      <c r="V10" s="127"/>
      <c r="W10" s="127"/>
    </row>
    <row r="11" spans="2:28" ht="26.4" x14ac:dyDescent="0.2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Interrogatory Responses</v>
      </c>
      <c r="P11" s="305"/>
      <c r="Q11" s="305"/>
      <c r="R11" s="305"/>
      <c r="S11" s="69" t="str">
        <f>IF(ISBLANK('3. Data_Input_Sheet'!Q12),"",'3. Data_Input_Sheet'!Q12)</f>
        <v>Adjustments</v>
      </c>
      <c r="T11" s="305"/>
      <c r="U11" s="305"/>
      <c r="V11" s="305"/>
      <c r="W11" s="300" t="str">
        <f>'3. Data_Input_Sheet'!U12</f>
        <v>Per Board Decision</v>
      </c>
    </row>
    <row r="12" spans="2:28" x14ac:dyDescent="0.25">
      <c r="F12" s="34"/>
      <c r="G12" s="34"/>
      <c r="H12" s="34"/>
      <c r="I12" s="34"/>
      <c r="J12" s="34"/>
      <c r="K12" s="34"/>
      <c r="L12" s="34"/>
      <c r="M12" s="34"/>
      <c r="N12" s="34"/>
      <c r="O12" s="34"/>
      <c r="P12" s="34"/>
      <c r="Q12" s="34"/>
      <c r="R12" s="34"/>
      <c r="S12" s="34"/>
      <c r="T12" s="34"/>
      <c r="U12" s="34"/>
      <c r="V12" s="34"/>
      <c r="W12" s="34"/>
    </row>
    <row r="13" spans="2:28" x14ac:dyDescent="0.25">
      <c r="B13" s="4">
        <v>1</v>
      </c>
      <c r="D13" s="5" t="s">
        <v>102</v>
      </c>
      <c r="E13" s="18" t="s">
        <v>98</v>
      </c>
      <c r="F13" s="34"/>
      <c r="G13" s="100">
        <f>'3. Data_Input_Sheet'!E16</f>
        <v>248054688</v>
      </c>
      <c r="H13" s="100"/>
      <c r="I13" s="365"/>
      <c r="J13" s="180"/>
      <c r="K13" s="100">
        <f>'3. Data_Input_Sheet'!I16</f>
        <v>-1934328</v>
      </c>
      <c r="L13" s="100"/>
      <c r="M13" s="365"/>
      <c r="N13" s="180"/>
      <c r="O13" s="100">
        <f>G13+K13</f>
        <v>246120360</v>
      </c>
      <c r="P13" s="180"/>
      <c r="Q13" s="365"/>
      <c r="R13" s="180"/>
      <c r="S13" s="100">
        <f>'3. Data_Input_Sheet'!Q16</f>
        <v>0</v>
      </c>
      <c r="T13" s="180"/>
      <c r="U13" s="365"/>
      <c r="V13" s="180"/>
      <c r="W13" s="100">
        <f>G13+K13+S13</f>
        <v>246120360</v>
      </c>
      <c r="Z13" s="53"/>
      <c r="AA13" s="53"/>
      <c r="AB13" s="53"/>
    </row>
    <row r="14" spans="2:28" x14ac:dyDescent="0.25">
      <c r="B14" s="4">
        <v>2</v>
      </c>
      <c r="D14" s="5" t="s">
        <v>103</v>
      </c>
      <c r="E14" s="18" t="s">
        <v>98</v>
      </c>
      <c r="F14" s="34"/>
      <c r="G14" s="102">
        <f>'3. Data_Input_Sheet'!E17</f>
        <v>-141340625</v>
      </c>
      <c r="H14" s="100"/>
      <c r="I14" s="365"/>
      <c r="J14" s="180"/>
      <c r="K14" s="102">
        <f>'3. Data_Input_Sheet'!I17</f>
        <v>-55495</v>
      </c>
      <c r="L14" s="100"/>
      <c r="M14" s="365"/>
      <c r="N14" s="180"/>
      <c r="O14" s="102">
        <f>G14+K14</f>
        <v>-141396120</v>
      </c>
      <c r="P14" s="180"/>
      <c r="Q14" s="365"/>
      <c r="R14" s="180"/>
      <c r="S14" s="102">
        <f>'3. Data_Input_Sheet'!Q17</f>
        <v>0</v>
      </c>
      <c r="T14" s="180"/>
      <c r="U14" s="365"/>
      <c r="V14" s="180"/>
      <c r="W14" s="102">
        <f>G14+K14+S14</f>
        <v>-141396120</v>
      </c>
    </row>
    <row r="15" spans="2:28" x14ac:dyDescent="0.25">
      <c r="B15" s="4">
        <v>3</v>
      </c>
      <c r="D15" s="60" t="s">
        <v>104</v>
      </c>
      <c r="E15" s="18" t="s">
        <v>98</v>
      </c>
      <c r="F15" s="34"/>
      <c r="G15" s="47">
        <f>SUM(G13:G14)</f>
        <v>106714063</v>
      </c>
      <c r="H15" s="47"/>
      <c r="I15" s="128"/>
      <c r="J15" s="128"/>
      <c r="K15" s="47">
        <f>SUM(K13:K14)</f>
        <v>-1989823</v>
      </c>
      <c r="L15" s="47"/>
      <c r="M15" s="128"/>
      <c r="N15" s="128"/>
      <c r="O15" s="47">
        <f>SUM(O13:O14)</f>
        <v>104724240</v>
      </c>
      <c r="P15" s="128"/>
      <c r="Q15" s="128"/>
      <c r="R15" s="128"/>
      <c r="S15" s="47">
        <f>SUM(S13:S14)</f>
        <v>0</v>
      </c>
      <c r="T15" s="128"/>
      <c r="U15" s="128"/>
      <c r="V15" s="128"/>
      <c r="W15" s="47">
        <f>SUM(W13:W14)</f>
        <v>104724240</v>
      </c>
    </row>
    <row r="16" spans="2:28" x14ac:dyDescent="0.25">
      <c r="B16" s="4"/>
      <c r="E16" s="4"/>
      <c r="F16" s="34"/>
      <c r="G16" s="47"/>
      <c r="H16" s="47"/>
      <c r="I16" s="128"/>
      <c r="J16" s="128"/>
      <c r="K16" s="47"/>
      <c r="L16" s="47"/>
      <c r="M16" s="128"/>
      <c r="N16" s="128"/>
      <c r="O16" s="47"/>
      <c r="P16" s="128"/>
      <c r="Q16" s="128"/>
      <c r="R16" s="128"/>
      <c r="S16" s="47"/>
      <c r="T16" s="128"/>
      <c r="U16" s="128"/>
      <c r="V16" s="128"/>
      <c r="W16" s="47"/>
    </row>
    <row r="17" spans="2:26" x14ac:dyDescent="0.25">
      <c r="B17" s="4">
        <v>4</v>
      </c>
      <c r="D17" s="126" t="s">
        <v>58</v>
      </c>
      <c r="E17" s="168" t="s">
        <v>2</v>
      </c>
      <c r="F17" s="34"/>
      <c r="G17" s="54">
        <f>G30</f>
        <v>25207986.830000002</v>
      </c>
      <c r="H17" s="47"/>
      <c r="I17" s="128"/>
      <c r="J17" s="128"/>
      <c r="K17" s="54">
        <f>K30</f>
        <v>1077839.62052707</v>
      </c>
      <c r="L17" s="47"/>
      <c r="M17" s="128"/>
      <c r="N17" s="128"/>
      <c r="O17" s="54">
        <f>O30</f>
        <v>26285826.450527072</v>
      </c>
      <c r="P17" s="128"/>
      <c r="Q17" s="128"/>
      <c r="R17" s="128"/>
      <c r="S17" s="54">
        <f>S30</f>
        <v>0</v>
      </c>
      <c r="T17" s="128"/>
      <c r="U17" s="128"/>
      <c r="V17" s="128"/>
      <c r="W17" s="54">
        <f>W30</f>
        <v>26285826.450527072</v>
      </c>
    </row>
    <row r="18" spans="2:26" x14ac:dyDescent="0.25">
      <c r="B18" s="4"/>
      <c r="D18" s="443" t="s">
        <v>1</v>
      </c>
      <c r="E18" s="37"/>
      <c r="F18" s="70"/>
      <c r="G18" s="441">
        <f>G17+G15</f>
        <v>131922049.83</v>
      </c>
      <c r="H18" s="49"/>
      <c r="I18" s="128"/>
      <c r="J18" s="128"/>
      <c r="K18" s="441">
        <f>K17+K15</f>
        <v>-911983.37947292998</v>
      </c>
      <c r="L18" s="49"/>
      <c r="M18" s="128"/>
      <c r="N18" s="128"/>
      <c r="O18" s="441">
        <f>O17+O15</f>
        <v>131010066.45052707</v>
      </c>
      <c r="P18" s="128"/>
      <c r="Q18" s="128"/>
      <c r="R18" s="128"/>
      <c r="S18" s="441">
        <f>S17+S15</f>
        <v>0</v>
      </c>
      <c r="T18" s="128"/>
      <c r="U18" s="128"/>
      <c r="V18" s="128"/>
      <c r="W18" s="441">
        <f>W15+W17</f>
        <v>131010066.45052707</v>
      </c>
    </row>
    <row r="19" spans="2:26" ht="13.8" thickBot="1" x14ac:dyDescent="0.3">
      <c r="B19" s="4">
        <v>5</v>
      </c>
      <c r="D19" s="444"/>
      <c r="E19" s="37"/>
      <c r="F19" s="70"/>
      <c r="G19" s="442"/>
      <c r="H19" s="49"/>
      <c r="I19" s="101"/>
      <c r="J19" s="101"/>
      <c r="K19" s="442"/>
      <c r="L19" s="49"/>
      <c r="M19" s="101"/>
      <c r="N19" s="101"/>
      <c r="O19" s="442"/>
      <c r="P19" s="101"/>
      <c r="Q19" s="101"/>
      <c r="R19" s="101"/>
      <c r="S19" s="442"/>
      <c r="T19" s="101"/>
      <c r="U19" s="101"/>
      <c r="V19" s="101"/>
      <c r="W19" s="442"/>
    </row>
    <row r="20" spans="2:26" ht="56.25" customHeight="1" thickTop="1" x14ac:dyDescent="0.3">
      <c r="B20" s="4"/>
      <c r="C20" s="299" t="s">
        <v>2</v>
      </c>
      <c r="D20" s="384" t="s">
        <v>279</v>
      </c>
    </row>
    <row r="21" spans="2:26" x14ac:dyDescent="0.25">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5">
      <c r="B22" s="70"/>
      <c r="C22" s="299"/>
      <c r="D22" s="445"/>
      <c r="E22" s="446"/>
      <c r="F22" s="446"/>
      <c r="G22" s="446"/>
      <c r="H22" s="446"/>
      <c r="I22" s="446"/>
      <c r="J22" s="446"/>
      <c r="K22" s="446"/>
      <c r="L22" s="446"/>
      <c r="M22" s="446"/>
      <c r="N22" s="446"/>
      <c r="O22" s="446"/>
      <c r="P22" s="446"/>
      <c r="Q22" s="446"/>
      <c r="R22" s="446"/>
      <c r="S22" s="446"/>
      <c r="T22" s="446"/>
      <c r="U22" s="446"/>
      <c r="V22" s="446"/>
      <c r="W22" s="446"/>
      <c r="X22" s="129"/>
      <c r="Y22" s="15"/>
      <c r="Z22" s="15"/>
    </row>
    <row r="23" spans="2:26" x14ac:dyDescent="0.25">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5">
      <c r="B24" s="66">
        <v>6</v>
      </c>
      <c r="C24" s="34"/>
      <c r="D24" s="65" t="s">
        <v>9</v>
      </c>
      <c r="E24" s="34"/>
      <c r="F24" s="34"/>
      <c r="G24" s="100">
        <f>'3. Data_Input_Sheet'!E19</f>
        <v>18553350</v>
      </c>
      <c r="H24" s="100"/>
      <c r="I24" s="365"/>
      <c r="J24" s="180"/>
      <c r="K24" s="100">
        <f>'3. Data_Input_Sheet'!I19</f>
        <v>296515</v>
      </c>
      <c r="L24" s="100"/>
      <c r="M24" s="365"/>
      <c r="N24" s="180"/>
      <c r="O24" s="100">
        <f>G24+K24</f>
        <v>18849865</v>
      </c>
      <c r="P24" s="180"/>
      <c r="Q24" s="365"/>
      <c r="R24" s="180"/>
      <c r="S24" s="100">
        <f>'3. Data_Input_Sheet'!Q19</f>
        <v>0</v>
      </c>
      <c r="T24" s="180"/>
      <c r="U24" s="365"/>
      <c r="V24" s="180"/>
      <c r="W24" s="124">
        <f>G24+K24+S24</f>
        <v>18849865</v>
      </c>
      <c r="X24" s="34"/>
    </row>
    <row r="25" spans="2:26" x14ac:dyDescent="0.25">
      <c r="B25" s="66">
        <v>7</v>
      </c>
      <c r="C25" s="34"/>
      <c r="D25" s="125" t="s">
        <v>5</v>
      </c>
      <c r="E25" s="34"/>
      <c r="F25" s="34"/>
      <c r="G25" s="102">
        <f>'3. Data_Input_Sheet'!E20</f>
        <v>175354241</v>
      </c>
      <c r="H25" s="100"/>
      <c r="I25" s="365"/>
      <c r="J25" s="180"/>
      <c r="K25" s="102">
        <f>'3. Data_Input_Sheet'!I20</f>
        <v>7994559.0040543973</v>
      </c>
      <c r="L25" s="100"/>
      <c r="M25" s="365"/>
      <c r="N25" s="180"/>
      <c r="O25" s="102">
        <f>G25+K25</f>
        <v>183348800.0040544</v>
      </c>
      <c r="P25" s="180"/>
      <c r="Q25" s="365"/>
      <c r="R25" s="180"/>
      <c r="S25" s="102">
        <f>'3. Data_Input_Sheet'!Q20</f>
        <v>0</v>
      </c>
      <c r="T25" s="180"/>
      <c r="U25" s="365"/>
      <c r="V25" s="180"/>
      <c r="W25" s="132">
        <f>G25+K25+S25</f>
        <v>183348800.0040544</v>
      </c>
      <c r="X25" s="34"/>
    </row>
    <row r="26" spans="2:26" x14ac:dyDescent="0.25">
      <c r="B26" s="66">
        <v>8</v>
      </c>
      <c r="C26" s="34"/>
      <c r="D26" s="65" t="s">
        <v>10</v>
      </c>
      <c r="E26" s="34"/>
      <c r="F26" s="34"/>
      <c r="G26" s="47">
        <f>SUM(G24:G25)</f>
        <v>193907591</v>
      </c>
      <c r="H26" s="47"/>
      <c r="I26" s="128"/>
      <c r="J26" s="156"/>
      <c r="K26" s="47">
        <f>K24+K25</f>
        <v>8291074.0040543973</v>
      </c>
      <c r="L26" s="47"/>
      <c r="M26" s="128"/>
      <c r="N26" s="128"/>
      <c r="O26" s="47">
        <f>SUM(O24:O25)</f>
        <v>202198665.0040544</v>
      </c>
      <c r="P26" s="128"/>
      <c r="Q26" s="128"/>
      <c r="R26" s="128"/>
      <c r="S26" s="47">
        <f>S24+S25</f>
        <v>0</v>
      </c>
      <c r="T26" s="128"/>
      <c r="U26" s="128"/>
      <c r="V26" s="128"/>
      <c r="W26" s="68">
        <f>SUM(W24:W25)</f>
        <v>202198665.0040544</v>
      </c>
      <c r="X26" s="34"/>
    </row>
    <row r="27" spans="2:26" x14ac:dyDescent="0.25">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5">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8" thickBot="1" x14ac:dyDescent="0.3">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x14ac:dyDescent="0.25">
      <c r="B30" s="73">
        <v>10</v>
      </c>
      <c r="C30" s="30"/>
      <c r="D30" s="125" t="s">
        <v>0</v>
      </c>
      <c r="E30" s="126"/>
      <c r="F30" s="126"/>
      <c r="G30" s="102">
        <f>G26*G28</f>
        <v>25207986.830000002</v>
      </c>
      <c r="H30" s="102"/>
      <c r="I30" s="102"/>
      <c r="J30" s="102"/>
      <c r="K30" s="102">
        <f>O30-G30</f>
        <v>1077839.62052707</v>
      </c>
      <c r="L30" s="102"/>
      <c r="M30" s="102"/>
      <c r="N30" s="102"/>
      <c r="O30" s="102">
        <f>O26*O28</f>
        <v>26285826.450527072</v>
      </c>
      <c r="P30" s="102"/>
      <c r="Q30" s="102"/>
      <c r="R30" s="102"/>
      <c r="S30" s="102">
        <f>W30-O30</f>
        <v>0</v>
      </c>
      <c r="T30" s="102"/>
      <c r="U30" s="102"/>
      <c r="V30" s="102"/>
      <c r="W30" s="132">
        <f>W26*W28</f>
        <v>26285826.450527072</v>
      </c>
      <c r="X30" s="34"/>
    </row>
    <row r="31" spans="2:26" ht="5.25" customHeight="1" x14ac:dyDescent="0.2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5"/>
    <row r="33" spans="2:23" x14ac:dyDescent="0.25">
      <c r="B33" s="440" t="s">
        <v>38</v>
      </c>
      <c r="C33" s="440"/>
      <c r="D33" s="440"/>
      <c r="E33" s="440"/>
      <c r="F33" s="440"/>
      <c r="G33" s="440"/>
      <c r="H33" s="440"/>
      <c r="I33" s="440"/>
      <c r="J33" s="440"/>
      <c r="K33" s="440"/>
      <c r="L33" s="440"/>
      <c r="M33" s="440"/>
      <c r="N33" s="440"/>
      <c r="O33" s="440"/>
      <c r="P33" s="440"/>
      <c r="Q33" s="440"/>
      <c r="R33" s="440"/>
      <c r="S33" s="440"/>
      <c r="T33" s="440"/>
      <c r="U33" s="440"/>
      <c r="V33" s="440"/>
      <c r="W33" s="440"/>
    </row>
    <row r="34" spans="2:23" x14ac:dyDescent="0.25">
      <c r="B34" s="137" t="s">
        <v>3</v>
      </c>
      <c r="D34" s="437" t="s">
        <v>283</v>
      </c>
      <c r="E34" s="436"/>
      <c r="F34" s="436"/>
      <c r="G34" s="436"/>
      <c r="H34" s="436"/>
      <c r="I34" s="436"/>
      <c r="J34" s="436"/>
      <c r="K34" s="436"/>
      <c r="L34" s="436"/>
      <c r="M34" s="436"/>
      <c r="N34" s="436"/>
      <c r="O34" s="436"/>
      <c r="P34" s="436"/>
      <c r="Q34" s="436"/>
      <c r="R34" s="436"/>
      <c r="S34" s="436"/>
      <c r="T34" s="436"/>
      <c r="U34" s="436"/>
      <c r="V34" s="436"/>
      <c r="W34" s="436"/>
    </row>
    <row r="35" spans="2:23" x14ac:dyDescent="0.25">
      <c r="B35" s="138" t="s">
        <v>98</v>
      </c>
      <c r="C35" s="26"/>
      <c r="D35" s="422" t="s">
        <v>133</v>
      </c>
      <c r="E35" s="422"/>
      <c r="F35" s="422"/>
      <c r="G35" s="422"/>
      <c r="H35" s="422"/>
      <c r="I35" s="422"/>
      <c r="J35" s="422"/>
      <c r="K35" s="422"/>
      <c r="L35" s="422"/>
      <c r="M35" s="422"/>
      <c r="N35" s="422"/>
      <c r="O35" s="422"/>
      <c r="P35" s="422"/>
      <c r="Q35" s="422"/>
      <c r="R35" s="422"/>
      <c r="S35" s="422"/>
      <c r="T35" s="422"/>
      <c r="U35" s="422"/>
      <c r="V35" s="422"/>
      <c r="W35" s="422"/>
    </row>
    <row r="36" spans="2:23" x14ac:dyDescent="0.25">
      <c r="B36" s="365"/>
      <c r="D36" s="438"/>
      <c r="E36" s="438"/>
      <c r="F36" s="438"/>
      <c r="G36" s="438"/>
      <c r="H36" s="438"/>
      <c r="I36" s="438"/>
      <c r="J36" s="438"/>
      <c r="K36" s="438"/>
      <c r="L36" s="438"/>
      <c r="M36" s="438"/>
      <c r="N36" s="438"/>
      <c r="O36" s="438"/>
      <c r="P36" s="438"/>
      <c r="Q36" s="438"/>
      <c r="R36" s="438"/>
      <c r="S36" s="438"/>
      <c r="T36" s="438"/>
      <c r="U36" s="438"/>
      <c r="V36" s="438"/>
      <c r="W36" s="438"/>
    </row>
    <row r="37" spans="2:23" x14ac:dyDescent="0.25">
      <c r="B37" s="365"/>
      <c r="D37" s="438"/>
      <c r="E37" s="438"/>
      <c r="F37" s="438"/>
      <c r="G37" s="438"/>
      <c r="H37" s="438"/>
      <c r="I37" s="438"/>
      <c r="J37" s="438"/>
      <c r="K37" s="438"/>
      <c r="L37" s="438"/>
      <c r="M37" s="438"/>
      <c r="N37" s="438"/>
      <c r="O37" s="438"/>
      <c r="P37" s="438"/>
      <c r="Q37" s="438"/>
      <c r="R37" s="438"/>
      <c r="S37" s="438"/>
      <c r="T37" s="438"/>
      <c r="U37" s="438"/>
      <c r="V37" s="438"/>
      <c r="W37" s="438"/>
    </row>
    <row r="38" spans="2:23" x14ac:dyDescent="0.25">
      <c r="B38" s="365"/>
      <c r="D38" s="438"/>
      <c r="E38" s="438"/>
      <c r="F38" s="438"/>
      <c r="G38" s="438"/>
      <c r="H38" s="438"/>
      <c r="I38" s="438"/>
      <c r="J38" s="438"/>
      <c r="K38" s="438"/>
      <c r="L38" s="438"/>
      <c r="M38" s="438"/>
      <c r="N38" s="438"/>
      <c r="O38" s="438"/>
      <c r="P38" s="438"/>
      <c r="Q38" s="438"/>
      <c r="R38" s="438"/>
      <c r="S38" s="438"/>
      <c r="T38" s="438"/>
      <c r="U38" s="438"/>
      <c r="V38" s="438"/>
      <c r="W38" s="438"/>
    </row>
    <row r="39" spans="2:23" x14ac:dyDescent="0.25">
      <c r="B39" s="365"/>
      <c r="D39" s="438"/>
      <c r="E39" s="438"/>
      <c r="F39" s="438"/>
      <c r="G39" s="438"/>
      <c r="H39" s="438"/>
      <c r="I39" s="438"/>
      <c r="J39" s="438"/>
      <c r="K39" s="438"/>
      <c r="L39" s="438"/>
      <c r="M39" s="438"/>
      <c r="N39" s="438"/>
      <c r="O39" s="438"/>
      <c r="P39" s="438"/>
      <c r="Q39" s="438"/>
      <c r="R39" s="438"/>
      <c r="S39" s="438"/>
      <c r="T39" s="438"/>
      <c r="U39" s="438"/>
      <c r="V39" s="438"/>
      <c r="W39" s="438"/>
    </row>
    <row r="40" spans="2:23" x14ac:dyDescent="0.25">
      <c r="B40" s="365"/>
      <c r="D40" s="438"/>
      <c r="E40" s="438"/>
      <c r="F40" s="438"/>
      <c r="G40" s="438"/>
      <c r="H40" s="438"/>
      <c r="I40" s="438"/>
      <c r="J40" s="438"/>
      <c r="K40" s="438"/>
      <c r="L40" s="438"/>
      <c r="M40" s="438"/>
      <c r="N40" s="438"/>
      <c r="O40" s="438"/>
      <c r="P40" s="438"/>
      <c r="Q40" s="438"/>
      <c r="R40" s="438"/>
      <c r="S40" s="438"/>
      <c r="T40" s="438"/>
      <c r="U40" s="438"/>
      <c r="V40" s="438"/>
      <c r="W40" s="438"/>
    </row>
    <row r="41" spans="2:23" x14ac:dyDescent="0.25">
      <c r="B41" s="365"/>
      <c r="D41" s="438"/>
      <c r="E41" s="438"/>
      <c r="F41" s="438"/>
      <c r="G41" s="438"/>
      <c r="H41" s="438"/>
      <c r="I41" s="438"/>
      <c r="J41" s="438"/>
      <c r="K41" s="438"/>
      <c r="L41" s="438"/>
      <c r="M41" s="438"/>
      <c r="N41" s="438"/>
      <c r="O41" s="438"/>
      <c r="P41" s="438"/>
      <c r="Q41" s="438"/>
      <c r="R41" s="438"/>
      <c r="S41" s="438"/>
      <c r="T41" s="438"/>
      <c r="U41" s="438"/>
      <c r="V41" s="438"/>
      <c r="W41" s="438"/>
    </row>
    <row r="42" spans="2:23" x14ac:dyDescent="0.25">
      <c r="B42" s="365"/>
      <c r="D42" s="438"/>
      <c r="E42" s="438"/>
      <c r="F42" s="438"/>
      <c r="G42" s="438"/>
      <c r="H42" s="438"/>
      <c r="I42" s="438"/>
      <c r="J42" s="438"/>
      <c r="K42" s="438"/>
      <c r="L42" s="438"/>
      <c r="M42" s="438"/>
      <c r="N42" s="438"/>
      <c r="O42" s="438"/>
      <c r="P42" s="438"/>
      <c r="Q42" s="438"/>
      <c r="R42" s="438"/>
      <c r="S42" s="438"/>
      <c r="T42" s="438"/>
      <c r="U42" s="438"/>
      <c r="V42" s="438"/>
      <c r="W42" s="438"/>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4"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3" zoomScaleNormal="100" zoomScaleSheetLayoutView="100" workbookViewId="0">
      <selection activeCell="A38" sqref="A38"/>
    </sheetView>
  </sheetViews>
  <sheetFormatPr defaultColWidth="9.109375" defaultRowHeight="13.2" x14ac:dyDescent="0.25"/>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2.88671875" style="5"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439"/>
      <c r="D1" s="439"/>
      <c r="E1" s="439"/>
      <c r="F1" s="439"/>
      <c r="G1" s="439"/>
      <c r="H1" s="439"/>
      <c r="I1" s="439"/>
      <c r="J1" s="439"/>
      <c r="K1" s="439"/>
      <c r="L1" s="439"/>
      <c r="M1" s="141"/>
      <c r="N1" s="141"/>
      <c r="O1" s="141"/>
      <c r="P1" s="141"/>
      <c r="Q1" s="141"/>
      <c r="R1" s="141"/>
      <c r="S1" s="141"/>
      <c r="T1" s="141"/>
      <c r="U1" s="141"/>
      <c r="V1" s="147"/>
    </row>
    <row r="2" spans="2:23" s="2" customFormat="1" ht="17.399999999999999" x14ac:dyDescent="0.3">
      <c r="C2" s="423"/>
      <c r="D2" s="423"/>
      <c r="E2" s="423"/>
      <c r="F2" s="423"/>
      <c r="G2" s="423"/>
      <c r="H2" s="423"/>
      <c r="I2" s="423"/>
      <c r="J2" s="423"/>
      <c r="K2" s="423"/>
      <c r="L2" s="423"/>
      <c r="M2" s="423"/>
      <c r="N2" s="423"/>
      <c r="O2" s="423"/>
      <c r="P2" s="423"/>
      <c r="Q2" s="423"/>
      <c r="R2" s="423"/>
      <c r="S2" s="423"/>
      <c r="T2" s="423"/>
      <c r="U2" s="423"/>
      <c r="V2" s="423"/>
    </row>
    <row r="3" spans="2:23" s="2" customFormat="1" ht="17.399999999999999" x14ac:dyDescent="0.3">
      <c r="C3" s="423"/>
      <c r="D3" s="423"/>
      <c r="E3" s="423"/>
      <c r="F3" s="423"/>
      <c r="G3" s="423"/>
      <c r="H3" s="423"/>
      <c r="I3" s="36"/>
      <c r="J3" s="33"/>
      <c r="K3" s="33"/>
      <c r="L3" s="33"/>
      <c r="M3" s="33"/>
      <c r="N3" s="33"/>
      <c r="O3" s="33"/>
      <c r="P3" s="33"/>
      <c r="Q3" s="33"/>
      <c r="R3" s="33"/>
      <c r="S3" s="33"/>
      <c r="T3" s="33"/>
      <c r="U3" s="33"/>
    </row>
    <row r="4" spans="2:23" s="2" customFormat="1" ht="17.399999999999999" x14ac:dyDescent="0.3">
      <c r="C4" s="423"/>
      <c r="D4" s="423"/>
      <c r="E4" s="423"/>
      <c r="F4" s="423"/>
      <c r="G4" s="423"/>
      <c r="H4" s="423"/>
      <c r="I4" s="36"/>
      <c r="J4" s="33"/>
      <c r="K4" s="33"/>
      <c r="L4" s="33"/>
      <c r="M4" s="33"/>
      <c r="N4" s="33"/>
      <c r="O4" s="33"/>
      <c r="P4" s="33"/>
      <c r="Q4" s="33"/>
      <c r="R4" s="33"/>
      <c r="S4" s="33"/>
      <c r="T4" s="33"/>
      <c r="U4" s="33"/>
    </row>
    <row r="5" spans="2:23" s="2" customFormat="1" ht="15.6" x14ac:dyDescent="0.3">
      <c r="E5" s="3"/>
      <c r="F5" s="3"/>
      <c r="G5" s="3"/>
    </row>
    <row r="6" spans="2:23" s="2" customFormat="1" x14ac:dyDescent="0.25"/>
    <row r="8" spans="2:23" ht="15.6" x14ac:dyDescent="0.3">
      <c r="E8" s="58"/>
      <c r="F8" s="456"/>
      <c r="G8" s="456"/>
      <c r="H8" s="456"/>
      <c r="I8" s="456"/>
      <c r="J8" s="456"/>
      <c r="K8" s="456"/>
      <c r="L8" s="456"/>
      <c r="M8" s="456"/>
      <c r="N8" s="456"/>
      <c r="O8" s="456"/>
      <c r="P8" s="456"/>
      <c r="Q8" s="456"/>
      <c r="R8" s="456"/>
      <c r="S8" s="456"/>
      <c r="T8" s="456"/>
      <c r="U8" s="456"/>
      <c r="V8" s="456"/>
      <c r="W8" s="58"/>
    </row>
    <row r="11" spans="2:23" ht="33.75" customHeight="1" x14ac:dyDescent="0.25">
      <c r="B11" s="383" t="s">
        <v>47</v>
      </c>
    </row>
    <row r="13" spans="2:23" ht="26.4" x14ac:dyDescent="0.25">
      <c r="B13" s="41" t="s">
        <v>37</v>
      </c>
      <c r="D13" s="42" t="s">
        <v>41</v>
      </c>
      <c r="E13" s="119"/>
      <c r="F13" s="300" t="s">
        <v>156</v>
      </c>
      <c r="G13" s="145"/>
      <c r="H13" s="26"/>
      <c r="I13" s="26"/>
      <c r="J13" s="300" t="str">
        <f>IF(N13="","","Adjustments")</f>
        <v>Adjustments</v>
      </c>
      <c r="K13" s="145"/>
      <c r="L13" s="26"/>
      <c r="M13" s="26"/>
      <c r="N13" s="300" t="str">
        <f>IF(ISBLANK('3. Data_Input_Sheet'!M12),"",'3. Data_Input_Sheet'!M12)</f>
        <v>Interrogatory Responses</v>
      </c>
      <c r="O13" s="26"/>
      <c r="P13" s="26"/>
      <c r="Q13" s="26"/>
      <c r="R13" s="300" t="str">
        <f>IF(N13="","","Adjustments")</f>
        <v>Adjustments</v>
      </c>
      <c r="S13" s="26"/>
      <c r="T13" s="26"/>
      <c r="U13" s="26"/>
      <c r="V13" s="300" t="str">
        <f>'3. Data_Input_Sheet'!U12</f>
        <v>Per Board Decision</v>
      </c>
    </row>
    <row r="15" spans="2:23" x14ac:dyDescent="0.25">
      <c r="D15" s="27" t="s">
        <v>24</v>
      </c>
    </row>
    <row r="16" spans="2:23" ht="26.4" x14ac:dyDescent="0.25">
      <c r="B16" s="171">
        <v>1</v>
      </c>
      <c r="D16" s="28" t="s">
        <v>129</v>
      </c>
      <c r="E16" s="120"/>
      <c r="F16" s="233">
        <f>'3. Data_Input_Sheet'!E26</f>
        <v>28856594</v>
      </c>
      <c r="G16" s="233"/>
      <c r="H16" s="363"/>
      <c r="I16" s="240"/>
      <c r="J16" s="233">
        <f>N16-F16</f>
        <v>873460</v>
      </c>
      <c r="K16" s="233"/>
      <c r="L16" s="363"/>
      <c r="M16" s="240"/>
      <c r="N16" s="233">
        <f>'3. Data_Input_Sheet'!M26</f>
        <v>29730054</v>
      </c>
      <c r="O16" s="240"/>
      <c r="P16" s="363"/>
      <c r="Q16" s="240"/>
      <c r="R16" s="233">
        <f>V16-N16</f>
        <v>0</v>
      </c>
      <c r="S16" s="240"/>
      <c r="T16" s="363"/>
      <c r="U16" s="240"/>
      <c r="V16" s="233">
        <f>IF(ISBLANK('3. Data_Input_Sheet'!U26),'5. Utility Income'!N16,'3. Data_Input_Sheet'!U26)</f>
        <v>29730054</v>
      </c>
    </row>
    <row r="17" spans="2:26" x14ac:dyDescent="0.25">
      <c r="B17" s="171">
        <v>2</v>
      </c>
      <c r="D17" s="5" t="s">
        <v>64</v>
      </c>
      <c r="E17" s="18" t="s">
        <v>2</v>
      </c>
      <c r="F17" s="249">
        <f>F48</f>
        <v>1938014</v>
      </c>
      <c r="G17" s="250"/>
      <c r="H17" s="363"/>
      <c r="I17" s="240"/>
      <c r="J17" s="249">
        <f>N17-F17</f>
        <v>0</v>
      </c>
      <c r="K17" s="250"/>
      <c r="L17" s="363"/>
      <c r="M17" s="240"/>
      <c r="N17" s="249">
        <f>N48</f>
        <v>1938014</v>
      </c>
      <c r="O17" s="240"/>
      <c r="P17" s="363"/>
      <c r="Q17" s="240"/>
      <c r="R17" s="249">
        <f>V17-N17</f>
        <v>0</v>
      </c>
      <c r="S17" s="240"/>
      <c r="T17" s="363"/>
      <c r="U17" s="240"/>
      <c r="V17" s="249">
        <f>V48</f>
        <v>1938014</v>
      </c>
    </row>
    <row r="18" spans="2:26" x14ac:dyDescent="0.25">
      <c r="B18" s="171"/>
      <c r="F18" s="454">
        <f>SUM(F16:F17)</f>
        <v>30794608</v>
      </c>
      <c r="G18" s="48"/>
      <c r="H18" s="268"/>
      <c r="I18" s="268"/>
      <c r="J18" s="454">
        <f>SUM(J16:J17)</f>
        <v>873460</v>
      </c>
      <c r="K18" s="48"/>
      <c r="L18" s="268"/>
      <c r="M18" s="269"/>
      <c r="N18" s="454">
        <f>SUM(N16:N17)</f>
        <v>31668068</v>
      </c>
      <c r="O18" s="269"/>
      <c r="P18" s="268"/>
      <c r="Q18" s="269"/>
      <c r="R18" s="454">
        <f>SUM(R16:R17)</f>
        <v>0</v>
      </c>
      <c r="S18" s="269"/>
      <c r="T18" s="268"/>
      <c r="U18" s="269"/>
      <c r="V18" s="454">
        <f>SUM(V16:V17)</f>
        <v>31668068</v>
      </c>
    </row>
    <row r="19" spans="2:26" x14ac:dyDescent="0.25">
      <c r="B19" s="171">
        <v>3</v>
      </c>
      <c r="D19" s="5" t="s">
        <v>114</v>
      </c>
      <c r="F19" s="455"/>
      <c r="G19" s="48"/>
      <c r="H19" s="268"/>
      <c r="I19" s="268"/>
      <c r="J19" s="455"/>
      <c r="K19" s="48"/>
      <c r="L19" s="268"/>
      <c r="M19" s="269"/>
      <c r="N19" s="455"/>
      <c r="O19" s="269"/>
      <c r="P19" s="268"/>
      <c r="Q19" s="269"/>
      <c r="R19" s="455"/>
      <c r="S19" s="269"/>
      <c r="T19" s="268"/>
      <c r="U19" s="269"/>
      <c r="V19" s="455"/>
    </row>
    <row r="20" spans="2:26" x14ac:dyDescent="0.25">
      <c r="B20" s="171"/>
      <c r="F20" s="253"/>
      <c r="G20" s="253"/>
      <c r="H20" s="252"/>
      <c r="I20" s="252"/>
      <c r="J20" s="253"/>
      <c r="K20" s="253"/>
      <c r="L20" s="252"/>
      <c r="M20" s="235"/>
      <c r="N20" s="253"/>
      <c r="O20" s="235"/>
      <c r="P20" s="252"/>
      <c r="Q20" s="235"/>
      <c r="R20" s="253"/>
      <c r="S20" s="235"/>
      <c r="T20" s="252"/>
      <c r="U20" s="235"/>
      <c r="V20" s="253"/>
    </row>
    <row r="21" spans="2:26" x14ac:dyDescent="0.25">
      <c r="B21" s="171"/>
      <c r="D21" s="27" t="s">
        <v>25</v>
      </c>
      <c r="F21" s="253"/>
      <c r="G21" s="253"/>
      <c r="H21" s="252"/>
      <c r="I21" s="252"/>
      <c r="J21" s="253"/>
      <c r="K21" s="253"/>
      <c r="L21" s="252"/>
      <c r="M21" s="235"/>
      <c r="N21" s="253"/>
      <c r="O21" s="235"/>
      <c r="P21" s="252"/>
      <c r="Q21" s="235"/>
      <c r="R21" s="253"/>
      <c r="S21" s="235"/>
      <c r="T21" s="252"/>
      <c r="U21" s="235"/>
      <c r="V21" s="253"/>
    </row>
    <row r="22" spans="2:26" x14ac:dyDescent="0.25">
      <c r="B22" s="171">
        <v>4</v>
      </c>
      <c r="D22" s="5" t="s">
        <v>39</v>
      </c>
      <c r="F22" s="233">
        <f>'3. Data_Input_Sheet'!E36</f>
        <v>18553350</v>
      </c>
      <c r="G22" s="233"/>
      <c r="H22" s="363"/>
      <c r="I22" s="240"/>
      <c r="J22" s="233">
        <f>'3. Data_Input_Sheet'!I36</f>
        <v>296515</v>
      </c>
      <c r="K22" s="233"/>
      <c r="L22" s="363"/>
      <c r="M22" s="240"/>
      <c r="N22" s="233">
        <f>'3. Data_Input_Sheet'!M36</f>
        <v>18849865</v>
      </c>
      <c r="O22" s="240"/>
      <c r="P22" s="363"/>
      <c r="Q22" s="240"/>
      <c r="R22" s="233">
        <f>'3. Data_Input_Sheet'!Q36</f>
        <v>0</v>
      </c>
      <c r="S22" s="240"/>
      <c r="T22" s="363"/>
      <c r="U22" s="240"/>
      <c r="V22" s="233">
        <f>'3. Data_Input_Sheet'!U36</f>
        <v>18849865</v>
      </c>
    </row>
    <row r="23" spans="2:26" x14ac:dyDescent="0.25">
      <c r="B23" s="171">
        <v>5</v>
      </c>
      <c r="D23" s="5" t="s">
        <v>26</v>
      </c>
      <c r="F23" s="233">
        <f>'3. Data_Input_Sheet'!E37</f>
        <v>4182433.91</v>
      </c>
      <c r="G23" s="233"/>
      <c r="H23" s="363"/>
      <c r="I23" s="240"/>
      <c r="J23" s="233">
        <f>'3. Data_Input_Sheet'!I37</f>
        <v>0</v>
      </c>
      <c r="K23" s="233"/>
      <c r="L23" s="363"/>
      <c r="M23" s="240"/>
      <c r="N23" s="233">
        <f>'3. Data_Input_Sheet'!M37</f>
        <v>4182433.91</v>
      </c>
      <c r="O23" s="240"/>
      <c r="P23" s="363"/>
      <c r="Q23" s="240"/>
      <c r="R23" s="233">
        <f>'3. Data_Input_Sheet'!Q37</f>
        <v>0</v>
      </c>
      <c r="S23" s="240"/>
      <c r="T23" s="363"/>
      <c r="U23" s="240"/>
      <c r="V23" s="233">
        <f>'3. Data_Input_Sheet'!U37</f>
        <v>4182433.91</v>
      </c>
    </row>
    <row r="24" spans="2:26" x14ac:dyDescent="0.25">
      <c r="B24" s="171">
        <v>6</v>
      </c>
      <c r="C24" s="15"/>
      <c r="D24" s="15" t="s">
        <v>44</v>
      </c>
      <c r="E24" s="15"/>
      <c r="F24" s="233">
        <f>'3. Data_Input_Sheet'!E38</f>
        <v>0</v>
      </c>
      <c r="G24" s="233"/>
      <c r="H24" s="363"/>
      <c r="I24" s="240"/>
      <c r="J24" s="233">
        <f>'3. Data_Input_Sheet'!I38</f>
        <v>0</v>
      </c>
      <c r="K24" s="233"/>
      <c r="L24" s="363"/>
      <c r="M24" s="240"/>
      <c r="N24" s="233" t="str">
        <f>'3. Data_Input_Sheet'!M38</f>
        <v/>
      </c>
      <c r="O24" s="240"/>
      <c r="P24" s="363"/>
      <c r="Q24" s="240"/>
      <c r="R24" s="233">
        <f>'3. Data_Input_Sheet'!Q38</f>
        <v>0</v>
      </c>
      <c r="S24" s="240"/>
      <c r="T24" s="363"/>
      <c r="U24" s="240"/>
      <c r="V24" s="233" t="str">
        <f>'3. Data_Input_Sheet'!U38</f>
        <v/>
      </c>
      <c r="W24" s="15"/>
      <c r="X24" s="15"/>
      <c r="Y24" s="15"/>
      <c r="Z24" s="15"/>
    </row>
    <row r="25" spans="2:26" x14ac:dyDescent="0.2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5">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5">
      <c r="B27" s="171"/>
      <c r="D27" s="25"/>
      <c r="F27" s="441">
        <f>SUM(F22:F26)</f>
        <v>22735783.91</v>
      </c>
      <c r="G27" s="49"/>
      <c r="H27" s="268"/>
      <c r="I27" s="268"/>
      <c r="J27" s="441">
        <f>SUM(J22:J26)</f>
        <v>296515</v>
      </c>
      <c r="K27" s="49"/>
      <c r="L27" s="268"/>
      <c r="M27" s="268"/>
      <c r="N27" s="441">
        <f>SUM(N22:N26)</f>
        <v>23032298.91</v>
      </c>
      <c r="O27" s="268"/>
      <c r="P27" s="268"/>
      <c r="Q27" s="268"/>
      <c r="R27" s="441">
        <f>SUM(R22:R26)</f>
        <v>0</v>
      </c>
      <c r="S27" s="268"/>
      <c r="T27" s="268"/>
      <c r="U27" s="268"/>
      <c r="V27" s="441">
        <f>SUM(V22:V26)</f>
        <v>23032298.91</v>
      </c>
    </row>
    <row r="28" spans="2:26" x14ac:dyDescent="0.25">
      <c r="B28" s="171">
        <v>9</v>
      </c>
      <c r="D28" s="121" t="s">
        <v>157</v>
      </c>
      <c r="F28" s="453"/>
      <c r="G28" s="49"/>
      <c r="H28" s="268"/>
      <c r="I28" s="268"/>
      <c r="J28" s="453"/>
      <c r="K28" s="49"/>
      <c r="L28" s="268"/>
      <c r="M28" s="268"/>
      <c r="N28" s="453"/>
      <c r="O28" s="268"/>
      <c r="P28" s="268"/>
      <c r="Q28" s="268"/>
      <c r="R28" s="453"/>
      <c r="S28" s="268"/>
      <c r="T28" s="268"/>
      <c r="U28" s="268"/>
      <c r="V28" s="453"/>
    </row>
    <row r="29" spans="2:26" x14ac:dyDescent="0.25">
      <c r="B29" s="171"/>
      <c r="F29" s="254"/>
      <c r="G29" s="254"/>
      <c r="H29" s="252"/>
      <c r="I29" s="252"/>
      <c r="J29" s="254"/>
      <c r="K29" s="254"/>
      <c r="L29" s="252"/>
      <c r="M29" s="252"/>
      <c r="N29" s="254"/>
      <c r="O29" s="252"/>
      <c r="P29" s="252"/>
      <c r="Q29" s="252"/>
      <c r="R29" s="254"/>
      <c r="S29" s="252"/>
      <c r="T29" s="252"/>
      <c r="U29" s="252"/>
      <c r="V29" s="254"/>
    </row>
    <row r="30" spans="2:26" x14ac:dyDescent="0.25">
      <c r="B30" s="171">
        <v>10</v>
      </c>
      <c r="D30" s="25" t="s">
        <v>95</v>
      </c>
      <c r="F30" s="255">
        <f>'7. Cost_of_Capital'!P19</f>
        <v>3182487.5300989207</v>
      </c>
      <c r="G30" s="254"/>
      <c r="H30" s="252"/>
      <c r="I30" s="252"/>
      <c r="J30" s="255">
        <f>N30-F30</f>
        <v>398279.60612688633</v>
      </c>
      <c r="K30" s="254"/>
      <c r="L30" s="252"/>
      <c r="M30" s="252"/>
      <c r="N30" s="255">
        <f>'7. Cost_of_Capital'!P35</f>
        <v>3580767.136225807</v>
      </c>
      <c r="O30" s="252"/>
      <c r="P30" s="252"/>
      <c r="Q30" s="252"/>
      <c r="R30" s="255">
        <f>V30-N30</f>
        <v>-420280.29317329172</v>
      </c>
      <c r="S30" s="252"/>
      <c r="T30" s="252"/>
      <c r="U30" s="252"/>
      <c r="V30" s="255">
        <f>'7. Cost_of_Capital'!P51</f>
        <v>3160486.8430525153</v>
      </c>
    </row>
    <row r="31" spans="2:26" x14ac:dyDescent="0.25">
      <c r="B31" s="171"/>
      <c r="F31" s="254"/>
      <c r="G31" s="254"/>
      <c r="H31" s="252"/>
      <c r="I31" s="252"/>
      <c r="J31" s="254"/>
      <c r="K31" s="254"/>
      <c r="L31" s="252"/>
      <c r="M31" s="252"/>
      <c r="N31" s="254"/>
      <c r="O31" s="252"/>
      <c r="P31" s="252"/>
      <c r="Q31" s="252"/>
      <c r="R31" s="254"/>
      <c r="S31" s="252"/>
      <c r="T31" s="252"/>
      <c r="U31" s="252"/>
      <c r="V31" s="254"/>
    </row>
    <row r="32" spans="2:26" x14ac:dyDescent="0.25">
      <c r="B32" s="171">
        <v>11</v>
      </c>
      <c r="D32" s="121" t="s">
        <v>158</v>
      </c>
      <c r="F32" s="254">
        <f>F27+F30</f>
        <v>25918271.440098919</v>
      </c>
      <c r="G32" s="254"/>
      <c r="H32" s="252"/>
      <c r="I32" s="252"/>
      <c r="J32" s="254">
        <f>J30+J27</f>
        <v>694794.60612688633</v>
      </c>
      <c r="K32" s="254"/>
      <c r="L32" s="252"/>
      <c r="M32" s="252"/>
      <c r="N32" s="254">
        <f>N30+N27</f>
        <v>26613066.046225809</v>
      </c>
      <c r="O32" s="252"/>
      <c r="P32" s="252"/>
      <c r="Q32" s="252"/>
      <c r="R32" s="254">
        <f>R30+R27</f>
        <v>-420280.29317329172</v>
      </c>
      <c r="S32" s="252"/>
      <c r="T32" s="252"/>
      <c r="U32" s="252"/>
      <c r="V32" s="254">
        <f>V27+V30</f>
        <v>26192785.753052514</v>
      </c>
    </row>
    <row r="33" spans="2:24" x14ac:dyDescent="0.25">
      <c r="B33" s="171"/>
      <c r="F33" s="387"/>
      <c r="G33" s="48"/>
      <c r="H33" s="268"/>
      <c r="I33" s="268"/>
      <c r="J33" s="387"/>
      <c r="K33" s="48"/>
      <c r="L33" s="268"/>
      <c r="M33" s="268"/>
      <c r="N33" s="387"/>
      <c r="O33" s="268"/>
      <c r="P33" s="268"/>
      <c r="Q33" s="268"/>
      <c r="R33" s="387"/>
      <c r="S33" s="268"/>
      <c r="T33" s="268"/>
      <c r="U33" s="268"/>
      <c r="V33" s="387"/>
    </row>
    <row r="34" spans="2:24" ht="27" thickBot="1" x14ac:dyDescent="0.3">
      <c r="B34" s="171">
        <v>12</v>
      </c>
      <c r="D34" s="56" t="s">
        <v>97</v>
      </c>
      <c r="E34" s="120"/>
      <c r="F34" s="388">
        <f>F18-(F32)</f>
        <v>4876336.559901081</v>
      </c>
      <c r="G34" s="48"/>
      <c r="H34" s="122"/>
      <c r="I34" s="122"/>
      <c r="J34" s="388">
        <f>J18-(J32)</f>
        <v>178665.39387311367</v>
      </c>
      <c r="K34" s="48"/>
      <c r="L34" s="123"/>
      <c r="M34" s="123"/>
      <c r="N34" s="388">
        <f>N18-(N32)</f>
        <v>5055001.9537741914</v>
      </c>
      <c r="O34" s="123"/>
      <c r="P34" s="123"/>
      <c r="Q34" s="123"/>
      <c r="R34" s="388">
        <f>R18-(R32)</f>
        <v>420280.29317329172</v>
      </c>
      <c r="S34" s="123"/>
      <c r="T34" s="123"/>
      <c r="U34" s="123"/>
      <c r="V34" s="388">
        <f>V18-(V32)</f>
        <v>5475282.246947486</v>
      </c>
      <c r="X34" s="22"/>
    </row>
    <row r="35" spans="2:24" ht="13.8" thickTop="1" x14ac:dyDescent="0.25">
      <c r="B35" s="171"/>
      <c r="F35" s="449">
        <f>'6. Taxes_PILs'!G31</f>
        <v>137696.2437399014</v>
      </c>
      <c r="G35" s="49"/>
      <c r="H35" s="268"/>
      <c r="I35" s="268"/>
      <c r="J35" s="449">
        <f>N35-F35</f>
        <v>12288.702701171744</v>
      </c>
      <c r="K35" s="49"/>
      <c r="L35" s="268"/>
      <c r="M35" s="268"/>
      <c r="N35" s="449">
        <f>'6. Taxes_PILs'!K31</f>
        <v>149984.94644107315</v>
      </c>
      <c r="O35" s="268"/>
      <c r="P35" s="268"/>
      <c r="Q35" s="268"/>
      <c r="R35" s="449">
        <f>V35-N35</f>
        <v>0</v>
      </c>
      <c r="S35" s="268"/>
      <c r="T35" s="268"/>
      <c r="U35" s="268"/>
      <c r="V35" s="449">
        <f>IF('6. Taxes_PILs'!O31=0,N35,'6. Taxes_PILs'!O31)</f>
        <v>149984.94644107315</v>
      </c>
    </row>
    <row r="36" spans="2:24" x14ac:dyDescent="0.25">
      <c r="B36" s="171">
        <v>13</v>
      </c>
      <c r="D36" s="25" t="s">
        <v>108</v>
      </c>
      <c r="F36" s="450"/>
      <c r="G36" s="49"/>
      <c r="H36" s="268"/>
      <c r="I36" s="268"/>
      <c r="J36" s="450"/>
      <c r="K36" s="49"/>
      <c r="L36" s="268"/>
      <c r="M36" s="268"/>
      <c r="N36" s="450"/>
      <c r="O36" s="268"/>
      <c r="P36" s="268"/>
      <c r="Q36" s="268"/>
      <c r="R36" s="450"/>
      <c r="S36" s="268"/>
      <c r="T36" s="268"/>
      <c r="U36" s="268"/>
      <c r="V36" s="450"/>
    </row>
    <row r="37" spans="2:24" x14ac:dyDescent="0.25">
      <c r="B37" s="171"/>
      <c r="F37" s="451">
        <f>F34-F35</f>
        <v>4738640.3161611799</v>
      </c>
      <c r="G37" s="149"/>
      <c r="H37" s="268"/>
      <c r="I37" s="268"/>
      <c r="J37" s="451">
        <f>J34-J35</f>
        <v>166376.69117194193</v>
      </c>
      <c r="K37" s="149"/>
      <c r="L37" s="268"/>
      <c r="M37" s="268"/>
      <c r="N37" s="451">
        <f>N34-N35</f>
        <v>4905017.0073331185</v>
      </c>
      <c r="O37" s="268"/>
      <c r="P37" s="268"/>
      <c r="Q37" s="268"/>
      <c r="R37" s="451">
        <f>R34-R35</f>
        <v>420280.29317329172</v>
      </c>
      <c r="S37" s="268"/>
      <c r="T37" s="268"/>
      <c r="U37" s="268"/>
      <c r="V37" s="451">
        <f>V34-V35</f>
        <v>5325297.300506413</v>
      </c>
    </row>
    <row r="38" spans="2:24" ht="13.8" thickBot="1" x14ac:dyDescent="0.3">
      <c r="B38" s="171">
        <v>14</v>
      </c>
      <c r="D38" s="16" t="s">
        <v>105</v>
      </c>
      <c r="F38" s="452"/>
      <c r="G38" s="149"/>
      <c r="H38" s="122"/>
      <c r="I38" s="122"/>
      <c r="J38" s="452"/>
      <c r="K38" s="149"/>
      <c r="L38" s="122"/>
      <c r="M38" s="122"/>
      <c r="N38" s="452"/>
      <c r="O38" s="122"/>
      <c r="P38" s="122"/>
      <c r="Q38" s="122"/>
      <c r="R38" s="452"/>
      <c r="S38" s="122"/>
      <c r="T38" s="122"/>
      <c r="U38" s="122"/>
      <c r="V38" s="452"/>
    </row>
    <row r="39" spans="2:24" ht="13.8" thickTop="1" x14ac:dyDescent="0.25"/>
    <row r="40" spans="2:24" ht="7.5" customHeight="1" x14ac:dyDescent="0.25"/>
    <row r="42" spans="2:24" x14ac:dyDescent="0.25">
      <c r="B42" s="459" t="s">
        <v>38</v>
      </c>
      <c r="C42" s="459"/>
      <c r="D42" s="459"/>
      <c r="E42" s="459"/>
      <c r="F42" s="459"/>
      <c r="G42" s="459"/>
      <c r="H42" s="459"/>
      <c r="I42" s="459"/>
      <c r="J42" s="459"/>
      <c r="K42" s="459"/>
      <c r="L42" s="459"/>
      <c r="M42" s="459"/>
      <c r="N42" s="459"/>
      <c r="O42" s="459"/>
      <c r="P42" s="459"/>
      <c r="Q42" s="459"/>
      <c r="R42" s="459"/>
      <c r="S42" s="459"/>
      <c r="T42" s="459"/>
      <c r="U42" s="459"/>
      <c r="V42" s="459"/>
    </row>
    <row r="43" spans="2:24" x14ac:dyDescent="0.25">
      <c r="D43" s="82"/>
      <c r="E43" s="34"/>
      <c r="F43" s="34"/>
      <c r="G43" s="34"/>
      <c r="H43" s="34"/>
      <c r="I43" s="34"/>
      <c r="J43" s="34"/>
      <c r="K43" s="34"/>
      <c r="L43" s="34"/>
      <c r="M43" s="34"/>
      <c r="N43" s="34"/>
      <c r="O43" s="34"/>
      <c r="P43" s="34"/>
      <c r="Q43" s="34"/>
      <c r="R43" s="34"/>
      <c r="S43" s="34"/>
      <c r="T43" s="34"/>
      <c r="U43" s="34"/>
      <c r="V43" s="34"/>
    </row>
    <row r="44" spans="2:24" x14ac:dyDescent="0.25">
      <c r="B44" s="18" t="s">
        <v>2</v>
      </c>
      <c r="D44" s="78" t="s">
        <v>53</v>
      </c>
      <c r="E44" s="34"/>
      <c r="F44" s="100">
        <f>'3. Data_Input_Sheet'!E28</f>
        <v>817981</v>
      </c>
      <c r="G44" s="100"/>
      <c r="H44" s="367"/>
      <c r="I44" s="186"/>
      <c r="J44" s="100">
        <f>'3. Data_Input_Sheet'!I28</f>
        <v>0</v>
      </c>
      <c r="K44" s="100"/>
      <c r="L44" s="367"/>
      <c r="M44" s="34"/>
      <c r="N44" s="100">
        <f>'3. Data_Input_Sheet'!M28</f>
        <v>817981</v>
      </c>
      <c r="O44" s="100"/>
      <c r="P44" s="367"/>
      <c r="Q44" s="34"/>
      <c r="R44" s="100" t="str">
        <f>'3. Data_Input_Sheet'!Q28</f>
        <v/>
      </c>
      <c r="S44" s="100"/>
      <c r="T44" s="367"/>
      <c r="U44" s="34"/>
      <c r="V44" s="100">
        <f>IF(ISBLANK('3. Data_Input_Sheet'!U28),N44,'3. Data_Input_Sheet'!U28)</f>
        <v>817981</v>
      </c>
    </row>
    <row r="45" spans="2:24" x14ac:dyDescent="0.25">
      <c r="D45" s="78" t="s">
        <v>54</v>
      </c>
      <c r="E45" s="34"/>
      <c r="F45" s="100">
        <f>'3. Data_Input_Sheet'!E29</f>
        <v>241000</v>
      </c>
      <c r="G45" s="100"/>
      <c r="H45" s="367"/>
      <c r="I45" s="186"/>
      <c r="J45" s="100">
        <f>'3. Data_Input_Sheet'!I29</f>
        <v>0</v>
      </c>
      <c r="K45" s="100"/>
      <c r="L45" s="367"/>
      <c r="M45" s="34"/>
      <c r="N45" s="100">
        <f>'3. Data_Input_Sheet'!M29</f>
        <v>241000</v>
      </c>
      <c r="O45" s="100"/>
      <c r="P45" s="367"/>
      <c r="Q45" s="34"/>
      <c r="R45" s="100" t="str">
        <f>'3. Data_Input_Sheet'!Q29</f>
        <v/>
      </c>
      <c r="S45" s="100"/>
      <c r="T45" s="367"/>
      <c r="U45" s="34"/>
      <c r="V45" s="100">
        <f>IF(ISBLANK('3. Data_Input_Sheet'!U29),N45,'3. Data_Input_Sheet'!U29)</f>
        <v>241000</v>
      </c>
    </row>
    <row r="46" spans="2:24" x14ac:dyDescent="0.25">
      <c r="D46" s="78" t="s">
        <v>55</v>
      </c>
      <c r="E46" s="34"/>
      <c r="F46" s="100">
        <f>'3. Data_Input_Sheet'!E30</f>
        <v>625033</v>
      </c>
      <c r="G46" s="100"/>
      <c r="H46" s="367"/>
      <c r="I46" s="186"/>
      <c r="J46" s="100">
        <f>'3. Data_Input_Sheet'!I30</f>
        <v>0</v>
      </c>
      <c r="K46" s="100"/>
      <c r="L46" s="367"/>
      <c r="M46" s="34"/>
      <c r="N46" s="100">
        <f>'3. Data_Input_Sheet'!M30</f>
        <v>625033</v>
      </c>
      <c r="O46" s="100"/>
      <c r="P46" s="367"/>
      <c r="Q46" s="34"/>
      <c r="R46" s="100" t="str">
        <f>'3. Data_Input_Sheet'!Q30</f>
        <v/>
      </c>
      <c r="S46" s="100"/>
      <c r="T46" s="367"/>
      <c r="U46" s="34"/>
      <c r="V46" s="100">
        <f>IF(ISBLANK('3. Data_Input_Sheet'!U30),N46,'3. Data_Input_Sheet'!U30)</f>
        <v>625033</v>
      </c>
    </row>
    <row r="47" spans="2:24" x14ac:dyDescent="0.25">
      <c r="D47" s="78" t="s">
        <v>56</v>
      </c>
      <c r="E47" s="34"/>
      <c r="F47" s="100">
        <f>'3. Data_Input_Sheet'!E31</f>
        <v>254000</v>
      </c>
      <c r="G47" s="100"/>
      <c r="H47" s="367"/>
      <c r="I47" s="186"/>
      <c r="J47" s="100">
        <f>'3. Data_Input_Sheet'!I31</f>
        <v>0</v>
      </c>
      <c r="K47" s="100"/>
      <c r="L47" s="367"/>
      <c r="M47" s="34"/>
      <c r="N47" s="100">
        <f>'3. Data_Input_Sheet'!M31</f>
        <v>254000</v>
      </c>
      <c r="O47" s="100"/>
      <c r="P47" s="367"/>
      <c r="Q47" s="34"/>
      <c r="R47" s="100" t="str">
        <f>'3. Data_Input_Sheet'!Q31</f>
        <v/>
      </c>
      <c r="S47" s="100"/>
      <c r="T47" s="367"/>
      <c r="U47" s="34"/>
      <c r="V47" s="100">
        <f>IF(ISBLANK('3. Data_Input_Sheet'!U31),N47,'3. Data_Input_Sheet'!U31)</f>
        <v>254000</v>
      </c>
    </row>
    <row r="48" spans="2:24" x14ac:dyDescent="0.25">
      <c r="D48" s="78"/>
      <c r="E48" s="34"/>
      <c r="F48" s="447">
        <f>SUM(F44:F47)</f>
        <v>1938014</v>
      </c>
      <c r="G48" s="159"/>
      <c r="H48" s="34"/>
      <c r="I48" s="34"/>
      <c r="J48" s="447">
        <f>SUM(J44:J47)</f>
        <v>0</v>
      </c>
      <c r="K48" s="34"/>
      <c r="L48" s="34"/>
      <c r="M48" s="34"/>
      <c r="N48" s="447">
        <f>SUM(N44:N47)</f>
        <v>1938014</v>
      </c>
      <c r="O48" s="34"/>
      <c r="P48" s="34"/>
      <c r="Q48" s="34"/>
      <c r="R48" s="447">
        <f>SUM(R44:R47)</f>
        <v>0</v>
      </c>
      <c r="S48" s="34"/>
      <c r="T48" s="34"/>
      <c r="U48" s="34"/>
      <c r="V48" s="447">
        <f>SUM(V44:V47)</f>
        <v>1938014</v>
      </c>
    </row>
    <row r="49" spans="2:22" ht="13.8" thickBot="1" x14ac:dyDescent="0.3">
      <c r="D49" s="314" t="s">
        <v>57</v>
      </c>
      <c r="E49" s="34"/>
      <c r="F49" s="448"/>
      <c r="G49" s="159"/>
      <c r="H49" s="34"/>
      <c r="I49" s="34"/>
      <c r="J49" s="448"/>
      <c r="K49" s="34"/>
      <c r="L49" s="34"/>
      <c r="M49" s="34"/>
      <c r="N49" s="448"/>
      <c r="O49" s="34"/>
      <c r="P49" s="34"/>
      <c r="Q49" s="34"/>
      <c r="R49" s="448"/>
      <c r="S49" s="34"/>
      <c r="T49" s="34"/>
      <c r="U49" s="34"/>
      <c r="V49" s="448"/>
    </row>
    <row r="50" spans="2:22" ht="13.8" thickTop="1" x14ac:dyDescent="0.25">
      <c r="D50" s="34"/>
      <c r="E50" s="34"/>
      <c r="F50" s="34"/>
      <c r="G50" s="34"/>
      <c r="H50" s="34"/>
      <c r="I50" s="34"/>
      <c r="J50" s="34"/>
      <c r="K50" s="34"/>
      <c r="L50" s="34"/>
      <c r="M50" s="34"/>
      <c r="N50" s="34"/>
      <c r="O50" s="34"/>
      <c r="P50" s="34"/>
      <c r="Q50" s="34"/>
      <c r="R50" s="34"/>
      <c r="S50" s="34"/>
      <c r="T50" s="34"/>
      <c r="U50" s="34"/>
      <c r="V50" s="34"/>
    </row>
    <row r="51" spans="2:22" x14ac:dyDescent="0.25">
      <c r="D51" s="34"/>
      <c r="E51" s="34"/>
      <c r="F51" s="34"/>
      <c r="G51" s="34"/>
      <c r="H51" s="34"/>
      <c r="I51" s="34"/>
      <c r="J51" s="34"/>
      <c r="K51" s="34"/>
      <c r="L51" s="34"/>
      <c r="M51" s="34"/>
      <c r="N51" s="34"/>
      <c r="O51" s="34"/>
      <c r="P51" s="34"/>
      <c r="Q51" s="34"/>
      <c r="R51" s="34"/>
      <c r="S51" s="34"/>
      <c r="T51" s="34"/>
      <c r="U51" s="34"/>
      <c r="V51" s="34"/>
    </row>
    <row r="52" spans="2:22" x14ac:dyDescent="0.25">
      <c r="B52" s="368"/>
      <c r="D52" s="457"/>
      <c r="E52" s="457"/>
      <c r="F52" s="457"/>
      <c r="G52" s="457"/>
      <c r="H52" s="457"/>
      <c r="I52" s="457"/>
      <c r="J52" s="457"/>
      <c r="K52" s="457"/>
      <c r="L52" s="457"/>
      <c r="M52" s="457"/>
      <c r="N52" s="457"/>
      <c r="O52" s="457"/>
      <c r="P52" s="457"/>
      <c r="Q52" s="457"/>
      <c r="R52" s="457"/>
      <c r="S52" s="457"/>
      <c r="T52" s="457"/>
      <c r="U52" s="457"/>
      <c r="V52" s="457"/>
    </row>
    <row r="53" spans="2:22" x14ac:dyDescent="0.25">
      <c r="B53" s="368"/>
      <c r="D53" s="457"/>
      <c r="E53" s="457"/>
      <c r="F53" s="457"/>
      <c r="G53" s="457"/>
      <c r="H53" s="457"/>
      <c r="I53" s="457"/>
      <c r="J53" s="457"/>
      <c r="K53" s="457"/>
      <c r="L53" s="457"/>
      <c r="M53" s="457"/>
      <c r="N53" s="457"/>
      <c r="O53" s="457"/>
      <c r="P53" s="457"/>
      <c r="Q53" s="457"/>
      <c r="R53" s="457"/>
      <c r="S53" s="457"/>
      <c r="T53" s="457"/>
      <c r="U53" s="457"/>
      <c r="V53" s="457"/>
    </row>
    <row r="54" spans="2:22" x14ac:dyDescent="0.25">
      <c r="B54" s="368"/>
      <c r="D54" s="458"/>
      <c r="E54" s="457"/>
      <c r="F54" s="457"/>
      <c r="G54" s="457"/>
      <c r="H54" s="457"/>
      <c r="I54" s="457"/>
      <c r="J54" s="457"/>
      <c r="K54" s="457"/>
      <c r="L54" s="457"/>
      <c r="M54" s="457"/>
      <c r="N54" s="457"/>
      <c r="O54" s="457"/>
      <c r="P54" s="457"/>
      <c r="Q54" s="457"/>
      <c r="R54" s="457"/>
      <c r="S54" s="457"/>
      <c r="T54" s="457"/>
      <c r="U54" s="457"/>
      <c r="V54" s="457"/>
    </row>
    <row r="55" spans="2:22" x14ac:dyDescent="0.25">
      <c r="B55" s="368"/>
      <c r="D55" s="457"/>
      <c r="E55" s="457"/>
      <c r="F55" s="457"/>
      <c r="G55" s="457"/>
      <c r="H55" s="457"/>
      <c r="I55" s="457"/>
      <c r="J55" s="457"/>
      <c r="K55" s="457"/>
      <c r="L55" s="457"/>
      <c r="M55" s="457"/>
      <c r="N55" s="457"/>
      <c r="O55" s="457"/>
      <c r="P55" s="457"/>
      <c r="Q55" s="457"/>
      <c r="R55" s="457"/>
      <c r="S55" s="457"/>
      <c r="T55" s="457"/>
      <c r="U55" s="457"/>
      <c r="V55" s="457"/>
    </row>
    <row r="56" spans="2:22" x14ac:dyDescent="0.25">
      <c r="B56" s="368"/>
      <c r="D56" s="457"/>
      <c r="E56" s="457"/>
      <c r="F56" s="457"/>
      <c r="G56" s="457"/>
      <c r="H56" s="457"/>
      <c r="I56" s="457"/>
      <c r="J56" s="457"/>
      <c r="K56" s="457"/>
      <c r="L56" s="457"/>
      <c r="M56" s="457"/>
      <c r="N56" s="457"/>
      <c r="O56" s="457"/>
      <c r="P56" s="457"/>
      <c r="Q56" s="457"/>
      <c r="R56" s="457"/>
      <c r="S56" s="457"/>
      <c r="T56" s="457"/>
      <c r="U56" s="457"/>
      <c r="V56" s="457"/>
    </row>
    <row r="57" spans="2:22" x14ac:dyDescent="0.25">
      <c r="B57" s="368"/>
      <c r="D57" s="457"/>
      <c r="E57" s="457"/>
      <c r="F57" s="457"/>
      <c r="G57" s="457"/>
      <c r="H57" s="457"/>
      <c r="I57" s="457"/>
      <c r="J57" s="457"/>
      <c r="K57" s="457"/>
      <c r="L57" s="457"/>
      <c r="M57" s="457"/>
      <c r="N57" s="457"/>
      <c r="O57" s="457"/>
      <c r="P57" s="457"/>
      <c r="Q57" s="457"/>
      <c r="R57" s="457"/>
      <c r="S57" s="457"/>
      <c r="T57" s="457"/>
      <c r="U57" s="457"/>
      <c r="V57" s="457"/>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4"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13" zoomScaleNormal="100" zoomScaleSheetLayoutView="100" workbookViewId="0"/>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418"/>
      <c r="E1" s="418"/>
      <c r="F1" s="418"/>
      <c r="G1" s="418"/>
      <c r="H1" s="418"/>
      <c r="I1" s="418"/>
      <c r="J1" s="418"/>
      <c r="K1" s="418"/>
      <c r="L1" s="418"/>
      <c r="M1" s="418"/>
      <c r="N1" s="1"/>
      <c r="O1" s="147"/>
      <c r="P1" s="147"/>
    </row>
    <row r="2" spans="2:16" s="2" customFormat="1" ht="17.399999999999999" x14ac:dyDescent="0.3">
      <c r="C2" s="423"/>
      <c r="D2" s="423"/>
      <c r="E2" s="423"/>
      <c r="F2" s="423"/>
      <c r="G2" s="423"/>
      <c r="H2" s="423"/>
      <c r="I2" s="423"/>
      <c r="J2" s="423"/>
      <c r="K2" s="423"/>
      <c r="L2" s="423"/>
      <c r="M2" s="423"/>
      <c r="N2" s="423"/>
      <c r="O2" s="423"/>
      <c r="P2" s="36"/>
    </row>
    <row r="3" spans="2:16" s="2" customFormat="1" ht="17.399999999999999" x14ac:dyDescent="0.3">
      <c r="C3" s="423"/>
      <c r="D3" s="423"/>
      <c r="E3" s="423"/>
      <c r="F3" s="423"/>
      <c r="G3" s="423"/>
      <c r="H3" s="36"/>
      <c r="I3" s="36"/>
      <c r="J3" s="36"/>
      <c r="K3" s="36"/>
      <c r="L3" s="33"/>
      <c r="M3" s="33"/>
      <c r="N3" s="33"/>
      <c r="O3" s="33"/>
      <c r="P3" s="33"/>
    </row>
    <row r="4" spans="2:16" s="2" customFormat="1" ht="17.399999999999999" x14ac:dyDescent="0.3">
      <c r="C4" s="423"/>
      <c r="D4" s="423"/>
      <c r="E4" s="423"/>
      <c r="F4" s="423"/>
      <c r="G4" s="423"/>
      <c r="H4" s="36"/>
      <c r="I4" s="36"/>
      <c r="J4" s="36"/>
      <c r="K4" s="36"/>
      <c r="L4" s="33"/>
      <c r="M4" s="33"/>
      <c r="N4" s="33"/>
      <c r="O4" s="33"/>
      <c r="P4" s="33"/>
    </row>
    <row r="5" spans="2:16" s="2" customFormat="1" ht="15.6" x14ac:dyDescent="0.3">
      <c r="C5" s="33"/>
      <c r="D5" s="33"/>
      <c r="E5" s="97"/>
      <c r="F5" s="97"/>
      <c r="G5" s="33"/>
      <c r="H5" s="33"/>
      <c r="I5" s="33"/>
      <c r="J5" s="33"/>
      <c r="K5" s="33"/>
      <c r="L5" s="33"/>
      <c r="M5" s="33"/>
      <c r="N5" s="33"/>
      <c r="O5" s="33"/>
      <c r="P5" s="33"/>
    </row>
    <row r="6" spans="2:16" s="2" customFormat="1" ht="36.75" customHeight="1" x14ac:dyDescent="0.25"/>
    <row r="8" spans="2:16" ht="15.6" x14ac:dyDescent="0.3">
      <c r="P8" s="59"/>
    </row>
    <row r="9" spans="2:16" ht="15.6" x14ac:dyDescent="0.3">
      <c r="B9" s="462" t="s">
        <v>6</v>
      </c>
      <c r="C9" s="462"/>
      <c r="D9" s="462"/>
      <c r="E9" s="462"/>
      <c r="F9" s="462"/>
      <c r="G9" s="462"/>
      <c r="H9" s="462"/>
      <c r="I9" s="462"/>
      <c r="J9" s="462"/>
      <c r="K9" s="462"/>
      <c r="L9" s="462"/>
      <c r="M9" s="462"/>
      <c r="P9" s="59"/>
    </row>
    <row r="10" spans="2:16" ht="15.6" x14ac:dyDescent="0.3">
      <c r="P10" s="59"/>
    </row>
    <row r="11" spans="2:16" ht="15.6" x14ac:dyDescent="0.3">
      <c r="P11" s="59"/>
    </row>
    <row r="12" spans="2:16" ht="26.4" x14ac:dyDescent="0.25">
      <c r="B12" s="389" t="s">
        <v>37</v>
      </c>
      <c r="D12" s="42" t="s">
        <v>59</v>
      </c>
      <c r="E12" s="44"/>
      <c r="F12" s="44"/>
      <c r="G12" s="307" t="s">
        <v>4</v>
      </c>
      <c r="H12" s="308"/>
      <c r="I12" s="308"/>
      <c r="J12" s="308"/>
      <c r="K12" s="309" t="str">
        <f>IF(ISBLANK('3. Data_Input_Sheet'!M12),"",'3. Data_Input_Sheet'!M12)</f>
        <v>Interrogatory Responses</v>
      </c>
      <c r="L12" s="308"/>
      <c r="M12" s="308"/>
      <c r="N12" s="308"/>
      <c r="O12" s="309" t="str">
        <f>'3. Data_Input_Sheet'!U12</f>
        <v>Per Board Decision</v>
      </c>
      <c r="P12" s="145"/>
    </row>
    <row r="13" spans="2:16" x14ac:dyDescent="0.25">
      <c r="B13" s="302"/>
      <c r="F13" s="34"/>
      <c r="L13" s="34"/>
      <c r="M13" s="34"/>
      <c r="N13" s="34"/>
    </row>
    <row r="14" spans="2:16" x14ac:dyDescent="0.25">
      <c r="B14" s="302"/>
      <c r="D14" s="23" t="s">
        <v>28</v>
      </c>
      <c r="E14" s="98"/>
      <c r="F14" s="99"/>
      <c r="G14" s="98"/>
      <c r="H14" s="98"/>
      <c r="I14" s="98"/>
      <c r="J14" s="98"/>
      <c r="K14" s="98"/>
      <c r="L14" s="99"/>
      <c r="M14" s="99"/>
      <c r="N14" s="99"/>
      <c r="O14" s="98"/>
      <c r="P14" s="98"/>
    </row>
    <row r="15" spans="2:16" x14ac:dyDescent="0.25">
      <c r="B15" s="302"/>
      <c r="F15" s="34"/>
      <c r="L15" s="34"/>
      <c r="M15" s="34"/>
      <c r="N15" s="34"/>
    </row>
    <row r="16" spans="2:16" x14ac:dyDescent="0.25">
      <c r="B16" s="352">
        <v>1</v>
      </c>
      <c r="D16" s="434" t="s">
        <v>145</v>
      </c>
      <c r="E16" s="434"/>
      <c r="F16" s="34"/>
      <c r="G16" s="250">
        <f>'7. Cost_of_Capital'!P22</f>
        <v>4738640.0298936004</v>
      </c>
      <c r="H16" s="250"/>
      <c r="I16" s="250"/>
      <c r="J16" s="250"/>
      <c r="K16" s="250">
        <f>'7. Cost_of_Capital'!P38</f>
        <v>4905016.8879077341</v>
      </c>
      <c r="L16" s="256"/>
      <c r="M16" s="256"/>
      <c r="N16" s="256"/>
      <c r="O16" s="250">
        <f>'7. Cost_of_Capital'!P54</f>
        <v>4705881.5869029332</v>
      </c>
      <c r="P16" s="100"/>
    </row>
    <row r="17" spans="2:21" x14ac:dyDescent="0.25">
      <c r="B17" s="352"/>
      <c r="F17" s="34"/>
      <c r="G17" s="257"/>
      <c r="H17" s="257"/>
      <c r="I17" s="257"/>
      <c r="J17" s="257"/>
      <c r="K17" s="257"/>
      <c r="L17" s="256"/>
      <c r="M17" s="256"/>
      <c r="N17" s="256"/>
      <c r="O17" s="257"/>
      <c r="P17" s="53"/>
    </row>
    <row r="18" spans="2:21" ht="24.75" customHeight="1" x14ac:dyDescent="0.25">
      <c r="B18" s="352">
        <v>2</v>
      </c>
      <c r="D18" s="463" t="s">
        <v>29</v>
      </c>
      <c r="E18" s="463"/>
      <c r="F18" s="34"/>
      <c r="G18" s="249">
        <f>'3. Data_Input_Sheet'!E44</f>
        <v>-4083678</v>
      </c>
      <c r="H18" s="250"/>
      <c r="I18" s="363"/>
      <c r="J18" s="250"/>
      <c r="K18" s="249">
        <f>'3. Data_Input_Sheet'!M44</f>
        <v>-4215029</v>
      </c>
      <c r="L18" s="240"/>
      <c r="M18" s="363"/>
      <c r="N18" s="240"/>
      <c r="O18" s="249">
        <f>IF(ISBLANK('3. Data_Input_Sheet'!U44),G18,'3. Data_Input_Sheet'!U44)</f>
        <v>-4083678</v>
      </c>
      <c r="P18" s="100"/>
      <c r="Q18" s="363"/>
    </row>
    <row r="19" spans="2:21" x14ac:dyDescent="0.25">
      <c r="B19" s="352"/>
      <c r="F19" s="34"/>
      <c r="G19" s="257"/>
      <c r="H19" s="257"/>
      <c r="I19" s="257"/>
      <c r="J19" s="257"/>
      <c r="K19" s="257"/>
      <c r="L19" s="256"/>
      <c r="M19" s="256"/>
      <c r="N19" s="256"/>
      <c r="O19" s="257"/>
      <c r="P19" s="53"/>
    </row>
    <row r="20" spans="2:21" ht="13.8" thickBot="1" x14ac:dyDescent="0.3">
      <c r="B20" s="352">
        <v>3</v>
      </c>
      <c r="D20" s="434" t="s">
        <v>30</v>
      </c>
      <c r="E20" s="434"/>
      <c r="F20" s="34"/>
      <c r="G20" s="258">
        <f>G16+G18</f>
        <v>654962.02989360038</v>
      </c>
      <c r="H20" s="259"/>
      <c r="I20" s="259"/>
      <c r="J20" s="259"/>
      <c r="K20" s="258">
        <f>K16+K18</f>
        <v>689987.88790773414</v>
      </c>
      <c r="L20" s="256"/>
      <c r="M20" s="256"/>
      <c r="N20" s="256"/>
      <c r="O20" s="258">
        <f>O16+O18</f>
        <v>622203.5869029332</v>
      </c>
      <c r="P20" s="161"/>
    </row>
    <row r="21" spans="2:21" ht="13.8" thickTop="1" x14ac:dyDescent="0.25">
      <c r="B21" s="352"/>
      <c r="F21" s="34"/>
      <c r="G21" s="257"/>
      <c r="H21" s="257"/>
      <c r="I21" s="257"/>
      <c r="J21" s="257"/>
      <c r="K21" s="257"/>
      <c r="L21" s="256"/>
      <c r="M21" s="256"/>
      <c r="N21" s="256"/>
      <c r="O21" s="257"/>
      <c r="P21" s="53"/>
    </row>
    <row r="22" spans="2:21" x14ac:dyDescent="0.25">
      <c r="B22" s="352"/>
      <c r="D22" s="27" t="s">
        <v>31</v>
      </c>
      <c r="E22" s="103"/>
      <c r="F22" s="104"/>
      <c r="G22" s="260"/>
      <c r="H22" s="260"/>
      <c r="I22" s="260"/>
      <c r="J22" s="260"/>
      <c r="K22" s="260"/>
      <c r="L22" s="261"/>
      <c r="M22" s="261"/>
      <c r="N22" s="261"/>
      <c r="O22" s="260"/>
      <c r="P22" s="105"/>
    </row>
    <row r="23" spans="2:21" x14ac:dyDescent="0.25">
      <c r="B23" s="352"/>
      <c r="C23" s="15"/>
      <c r="D23" s="15"/>
      <c r="E23" s="15"/>
      <c r="F23" s="89"/>
      <c r="G23" s="262"/>
      <c r="H23" s="262"/>
      <c r="I23" s="262"/>
      <c r="J23" s="262"/>
      <c r="K23" s="262"/>
      <c r="L23" s="256"/>
      <c r="M23" s="256"/>
      <c r="N23" s="256"/>
      <c r="O23" s="262"/>
      <c r="P23" s="106"/>
      <c r="Q23" s="15"/>
      <c r="R23" s="15"/>
      <c r="S23" s="15"/>
      <c r="T23" s="15"/>
      <c r="U23" s="15"/>
    </row>
    <row r="24" spans="2:21" x14ac:dyDescent="0.25">
      <c r="B24" s="352">
        <v>4</v>
      </c>
      <c r="C24" s="15"/>
      <c r="D24" s="15" t="s">
        <v>27</v>
      </c>
      <c r="E24" s="15"/>
      <c r="F24" s="89"/>
      <c r="G24" s="250">
        <f>'3. Data_Input_Sheet'!E46</f>
        <v>108564.97853262976</v>
      </c>
      <c r="H24" s="250"/>
      <c r="I24" s="363"/>
      <c r="J24" s="250"/>
      <c r="K24" s="250">
        <f>IF(ISBLANK('3. Data_Input_Sheet'!M46),'6. Taxes_PILs'!G24,'3. Data_Input_Sheet'!M46)</f>
        <v>117847</v>
      </c>
      <c r="L24" s="240"/>
      <c r="M24" s="363"/>
      <c r="N24" s="240"/>
      <c r="O24" s="250">
        <f>IF(ISBLANK('3. Data_Input_Sheet'!U46),'6. Taxes_PILs'!K24,'3. Data_Input_Sheet'!U46)</f>
        <v>117847</v>
      </c>
      <c r="P24" s="107"/>
      <c r="Q24" s="363"/>
      <c r="R24" s="15"/>
      <c r="S24" s="15"/>
      <c r="T24" s="15"/>
      <c r="U24" s="15"/>
    </row>
    <row r="25" spans="2:21" ht="3" customHeight="1" x14ac:dyDescent="0.2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5">
      <c r="B26" s="352"/>
      <c r="F26" s="34"/>
      <c r="G26" s="441">
        <f>SUM(G24:G25)</f>
        <v>108564.97853262976</v>
      </c>
      <c r="H26" s="49"/>
      <c r="I26" s="49"/>
      <c r="J26" s="49"/>
      <c r="K26" s="441">
        <f>SUM(K24:K25)</f>
        <v>117847</v>
      </c>
      <c r="L26" s="108"/>
      <c r="M26" s="108"/>
      <c r="N26" s="163"/>
      <c r="O26" s="441">
        <f>SUM(O24:O25)</f>
        <v>117847</v>
      </c>
      <c r="P26" s="49"/>
    </row>
    <row r="27" spans="2:21" ht="13.8" thickBot="1" x14ac:dyDescent="0.3">
      <c r="B27" s="352">
        <v>6</v>
      </c>
      <c r="D27" s="5" t="s">
        <v>32</v>
      </c>
      <c r="F27" s="34"/>
      <c r="G27" s="442"/>
      <c r="H27" s="49"/>
      <c r="I27" s="49"/>
      <c r="J27" s="49"/>
      <c r="K27" s="442"/>
      <c r="L27" s="108"/>
      <c r="M27" s="108"/>
      <c r="N27" s="163"/>
      <c r="O27" s="442"/>
      <c r="P27" s="49"/>
    </row>
    <row r="28" spans="2:21" ht="13.8" thickTop="1" x14ac:dyDescent="0.25">
      <c r="B28" s="352"/>
      <c r="F28" s="34"/>
      <c r="G28" s="265"/>
      <c r="H28" s="265"/>
      <c r="I28" s="265"/>
      <c r="J28" s="265"/>
      <c r="K28" s="265"/>
      <c r="L28" s="256"/>
      <c r="M28" s="256"/>
      <c r="N28" s="242"/>
      <c r="O28" s="265"/>
      <c r="P28" s="109"/>
    </row>
    <row r="29" spans="2:21" x14ac:dyDescent="0.25">
      <c r="B29" s="352">
        <v>7</v>
      </c>
      <c r="D29" s="5" t="s">
        <v>96</v>
      </c>
      <c r="F29" s="34"/>
      <c r="G29" s="255">
        <f>(G24/(1-G41))-G24</f>
        <v>29131.265207271645</v>
      </c>
      <c r="H29" s="254"/>
      <c r="I29" s="254"/>
      <c r="J29" s="254"/>
      <c r="K29" s="255">
        <f>(K24/(1-K41))-K24</f>
        <v>32137.946441073145</v>
      </c>
      <c r="L29" s="263"/>
      <c r="M29" s="263"/>
      <c r="N29" s="264"/>
      <c r="O29" s="255">
        <f>(O24/(1-O41))-O24</f>
        <v>32137.946441073145</v>
      </c>
      <c r="P29" s="49"/>
    </row>
    <row r="30" spans="2:21" x14ac:dyDescent="0.25">
      <c r="B30" s="352"/>
      <c r="F30" s="34"/>
      <c r="G30" s="254"/>
      <c r="H30" s="254"/>
      <c r="I30" s="254"/>
      <c r="J30" s="254"/>
      <c r="K30" s="254"/>
      <c r="L30" s="263"/>
      <c r="M30" s="263"/>
      <c r="N30" s="264"/>
      <c r="O30" s="254"/>
      <c r="P30" s="49"/>
    </row>
    <row r="31" spans="2:21" ht="13.8" thickBot="1" x14ac:dyDescent="0.3">
      <c r="B31" s="352">
        <v>8</v>
      </c>
      <c r="D31" s="5" t="s">
        <v>106</v>
      </c>
      <c r="F31" s="34"/>
      <c r="G31" s="266">
        <f>G24+G29</f>
        <v>137696.2437399014</v>
      </c>
      <c r="H31" s="254"/>
      <c r="I31" s="254"/>
      <c r="J31" s="254"/>
      <c r="K31" s="266">
        <f>K24+K29</f>
        <v>149984.94644107315</v>
      </c>
      <c r="L31" s="263"/>
      <c r="M31" s="263"/>
      <c r="N31" s="264"/>
      <c r="O31" s="266">
        <f>O24+O29</f>
        <v>149984.94644107315</v>
      </c>
      <c r="P31" s="49"/>
    </row>
    <row r="32" spans="2:21" ht="13.8" thickTop="1" x14ac:dyDescent="0.25">
      <c r="B32" s="352"/>
      <c r="F32" s="34"/>
      <c r="G32" s="254"/>
      <c r="H32" s="254"/>
      <c r="I32" s="254"/>
      <c r="J32" s="254"/>
      <c r="K32" s="254"/>
      <c r="L32" s="263"/>
      <c r="M32" s="263"/>
      <c r="N32" s="264"/>
      <c r="O32" s="254"/>
      <c r="P32" s="49"/>
    </row>
    <row r="33" spans="2:17" ht="25.5" customHeight="1" thickBot="1" x14ac:dyDescent="0.3">
      <c r="B33" s="352">
        <v>9</v>
      </c>
      <c r="D33" s="436" t="s">
        <v>107</v>
      </c>
      <c r="E33" s="436"/>
      <c r="F33" s="34"/>
      <c r="G33" s="142">
        <f>G26+G29</f>
        <v>137696.2437399014</v>
      </c>
      <c r="H33" s="49"/>
      <c r="I33" s="49"/>
      <c r="J33" s="49"/>
      <c r="K33" s="142">
        <f>K29+K26</f>
        <v>149984.94644107315</v>
      </c>
      <c r="L33" s="108"/>
      <c r="M33" s="108"/>
      <c r="N33" s="163"/>
      <c r="O33" s="142">
        <f>O29+O26</f>
        <v>149984.94644107315</v>
      </c>
      <c r="P33" s="49"/>
    </row>
    <row r="34" spans="2:17" ht="12.75" customHeight="1" thickTop="1" x14ac:dyDescent="0.25">
      <c r="B34" s="352"/>
      <c r="D34" s="28"/>
      <c r="E34" s="28"/>
      <c r="F34" s="34"/>
      <c r="G34" s="254"/>
      <c r="H34" s="254"/>
      <c r="I34" s="254"/>
      <c r="J34" s="254"/>
      <c r="K34" s="254"/>
      <c r="L34" s="263"/>
      <c r="M34" s="263"/>
      <c r="N34" s="264"/>
      <c r="O34" s="254"/>
      <c r="P34" s="49"/>
    </row>
    <row r="35" spans="2:17" ht="14.25" customHeight="1" x14ac:dyDescent="0.25">
      <c r="B35" s="352">
        <v>10</v>
      </c>
      <c r="D35" s="28" t="s">
        <v>131</v>
      </c>
      <c r="E35" s="28"/>
      <c r="F35" s="34"/>
      <c r="G35" s="254">
        <f>'3. Data_Input_Sheet'!E51</f>
        <v>0</v>
      </c>
      <c r="H35" s="254"/>
      <c r="I35" s="363"/>
      <c r="J35" s="254"/>
      <c r="K35" s="254">
        <f>IF(ISBLANK('3. Data_Input_Sheet'!M51),G35,'3. Data_Input_Sheet'!M51)</f>
        <v>0</v>
      </c>
      <c r="L35" s="240"/>
      <c r="M35" s="363"/>
      <c r="N35" s="267"/>
      <c r="O35" s="254">
        <f>IF(ISBLANK('3. Data_Input_Sheet'!U51),K35,'3. Data_Input_Sheet'!U51)</f>
        <v>0</v>
      </c>
      <c r="P35" s="49"/>
      <c r="Q35" s="363"/>
    </row>
    <row r="36" spans="2:17" x14ac:dyDescent="0.25">
      <c r="B36" s="352"/>
      <c r="F36" s="34"/>
      <c r="L36" s="30"/>
      <c r="M36" s="34"/>
      <c r="N36" s="30"/>
    </row>
    <row r="37" spans="2:17" x14ac:dyDescent="0.25">
      <c r="B37" s="352"/>
      <c r="D37" s="27" t="s">
        <v>33</v>
      </c>
      <c r="E37" s="110"/>
      <c r="F37" s="111"/>
      <c r="G37" s="110"/>
      <c r="H37" s="110"/>
      <c r="I37" s="110"/>
      <c r="J37" s="110"/>
      <c r="L37" s="164"/>
      <c r="M37" s="111"/>
      <c r="N37" s="164"/>
    </row>
    <row r="38" spans="2:17" x14ac:dyDescent="0.25">
      <c r="B38" s="352"/>
      <c r="F38" s="34"/>
      <c r="G38" s="112"/>
      <c r="H38" s="112"/>
      <c r="I38" s="112"/>
      <c r="J38" s="112"/>
      <c r="K38" s="114"/>
      <c r="L38" s="165"/>
      <c r="M38" s="113"/>
      <c r="N38" s="165"/>
      <c r="O38" s="114"/>
      <c r="P38" s="114"/>
    </row>
    <row r="39" spans="2:17" x14ac:dyDescent="0.25">
      <c r="B39" s="352">
        <v>11</v>
      </c>
      <c r="D39" s="5" t="s">
        <v>136</v>
      </c>
      <c r="F39" s="34"/>
      <c r="G39" s="80">
        <f>'3. Data_Input_Sheet'!E49</f>
        <v>0.15</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x14ac:dyDescent="0.25">
      <c r="B40" s="352">
        <v>12</v>
      </c>
      <c r="D40" s="5" t="s">
        <v>137</v>
      </c>
      <c r="F40" s="34"/>
      <c r="G40" s="81">
        <f>'3. Data_Input_Sheet'!E50</f>
        <v>6.156180020639173E-2</v>
      </c>
      <c r="H40" s="80"/>
      <c r="I40" s="363"/>
      <c r="J40" s="80"/>
      <c r="K40" s="93">
        <f>IF(ISBLANK('3. Data_Input_Sheet'!M50),G40,'3. Data_Input_Sheet'!M50)</f>
        <v>6.4274480230585462E-2</v>
      </c>
      <c r="L40" s="180"/>
      <c r="M40" s="363"/>
      <c r="N40" s="180"/>
      <c r="O40" s="93">
        <f>IF(ISBLANK('3. Data_Input_Sheet'!U50),K40,'3. Data_Input_Sheet'!U50)</f>
        <v>6.4274480230585462E-2</v>
      </c>
      <c r="P40" s="92"/>
      <c r="Q40" s="363"/>
    </row>
    <row r="41" spans="2:17" ht="13.8" thickBot="1" x14ac:dyDescent="0.3">
      <c r="B41" s="352">
        <v>13</v>
      </c>
      <c r="D41" s="5" t="s">
        <v>138</v>
      </c>
      <c r="F41" s="34"/>
      <c r="G41" s="116">
        <f>G39+G40</f>
        <v>0.21156180020639173</v>
      </c>
      <c r="H41" s="162"/>
      <c r="I41" s="162"/>
      <c r="J41" s="162"/>
      <c r="K41" s="118">
        <f>K39+K40</f>
        <v>0.21427448023058548</v>
      </c>
      <c r="L41" s="117"/>
      <c r="M41" s="117"/>
      <c r="N41" s="117"/>
      <c r="O41" s="118">
        <f>O39+O40</f>
        <v>0.21427448023058548</v>
      </c>
      <c r="P41" s="91"/>
    </row>
    <row r="42" spans="2:17" ht="13.8" thickTop="1" x14ac:dyDescent="0.25">
      <c r="F42" s="34"/>
      <c r="L42" s="34"/>
      <c r="M42" s="34"/>
      <c r="N42" s="34"/>
    </row>
    <row r="43" spans="2:17" x14ac:dyDescent="0.25">
      <c r="L43" s="34"/>
      <c r="M43" s="34"/>
      <c r="N43" s="34"/>
    </row>
    <row r="44" spans="2:17" x14ac:dyDescent="0.25">
      <c r="B44" s="461" t="s">
        <v>38</v>
      </c>
      <c r="C44" s="461"/>
      <c r="D44" s="461"/>
      <c r="E44" s="461"/>
      <c r="F44" s="461"/>
      <c r="G44" s="461"/>
      <c r="H44" s="461"/>
      <c r="I44" s="461"/>
      <c r="J44" s="461"/>
      <c r="K44" s="461"/>
      <c r="L44" s="461"/>
      <c r="M44" s="461"/>
      <c r="N44" s="461"/>
      <c r="O44" s="461"/>
      <c r="P44" s="157"/>
    </row>
    <row r="45" spans="2:17" ht="12.75" customHeight="1" x14ac:dyDescent="0.25">
      <c r="B45" s="324"/>
      <c r="C45" s="325"/>
      <c r="D45" s="460" t="s">
        <v>148</v>
      </c>
      <c r="E45" s="460"/>
      <c r="F45" s="460"/>
      <c r="G45" s="460"/>
      <c r="H45" s="460"/>
      <c r="I45" s="460"/>
      <c r="J45" s="460"/>
      <c r="K45" s="460"/>
      <c r="L45" s="460"/>
      <c r="M45" s="460"/>
      <c r="N45" s="460"/>
      <c r="O45" s="460"/>
      <c r="P45" s="177"/>
    </row>
    <row r="46" spans="2:17" x14ac:dyDescent="0.25">
      <c r="B46" s="370"/>
      <c r="D46" s="438"/>
      <c r="E46" s="438"/>
      <c r="F46" s="438"/>
      <c r="G46" s="438"/>
      <c r="H46" s="438"/>
      <c r="I46" s="438"/>
      <c r="J46" s="438"/>
      <c r="K46" s="438"/>
      <c r="L46" s="438"/>
      <c r="M46" s="438"/>
      <c r="N46" s="438"/>
      <c r="O46" s="438"/>
      <c r="P46" s="177"/>
    </row>
    <row r="47" spans="2:17" x14ac:dyDescent="0.25">
      <c r="B47" s="370"/>
      <c r="D47" s="369"/>
      <c r="E47" s="369"/>
      <c r="F47" s="369"/>
      <c r="G47" s="369"/>
      <c r="H47" s="369"/>
      <c r="I47" s="369"/>
      <c r="J47" s="369"/>
      <c r="K47" s="369"/>
      <c r="L47" s="369"/>
      <c r="M47" s="369"/>
      <c r="N47" s="369"/>
      <c r="O47" s="369"/>
      <c r="P47" s="177"/>
    </row>
    <row r="48" spans="2:17" x14ac:dyDescent="0.25">
      <c r="B48" s="370"/>
      <c r="D48" s="369"/>
      <c r="E48" s="369"/>
      <c r="F48" s="369"/>
      <c r="G48" s="369"/>
      <c r="H48" s="369"/>
      <c r="I48" s="369"/>
      <c r="J48" s="369"/>
      <c r="K48" s="369"/>
      <c r="L48" s="369"/>
      <c r="M48" s="369"/>
      <c r="N48" s="369"/>
      <c r="O48" s="369"/>
      <c r="P48" s="177"/>
    </row>
    <row r="49" spans="2:16" x14ac:dyDescent="0.25">
      <c r="B49" s="370"/>
      <c r="D49" s="369"/>
      <c r="E49" s="369"/>
      <c r="F49" s="369"/>
      <c r="G49" s="369"/>
      <c r="H49" s="369"/>
      <c r="I49" s="369"/>
      <c r="J49" s="369"/>
      <c r="K49" s="369"/>
      <c r="L49" s="369"/>
      <c r="M49" s="369"/>
      <c r="N49" s="369"/>
      <c r="O49" s="369"/>
      <c r="P49" s="177"/>
    </row>
    <row r="50" spans="2:16" x14ac:dyDescent="0.25">
      <c r="B50" s="370"/>
      <c r="D50" s="438"/>
      <c r="E50" s="438"/>
      <c r="F50" s="438"/>
      <c r="G50" s="438"/>
      <c r="H50" s="438"/>
      <c r="I50" s="438"/>
      <c r="J50" s="438"/>
      <c r="K50" s="438"/>
      <c r="L50" s="438"/>
      <c r="M50" s="438"/>
      <c r="N50" s="438"/>
      <c r="O50" s="438"/>
      <c r="P50" s="177"/>
    </row>
    <row r="51" spans="2:16" x14ac:dyDescent="0.25">
      <c r="B51" s="370"/>
      <c r="D51" s="438"/>
      <c r="E51" s="438"/>
      <c r="F51" s="438"/>
      <c r="G51" s="438"/>
      <c r="H51" s="438"/>
      <c r="I51" s="438"/>
      <c r="J51" s="438"/>
      <c r="K51" s="438"/>
      <c r="L51" s="438"/>
      <c r="M51" s="438"/>
      <c r="N51" s="438"/>
      <c r="O51" s="438"/>
      <c r="P51" s="177"/>
    </row>
    <row r="52" spans="2:16" x14ac:dyDescent="0.25">
      <c r="B52" s="370"/>
      <c r="D52" s="438"/>
      <c r="E52" s="438"/>
      <c r="F52" s="438"/>
      <c r="G52" s="438"/>
      <c r="H52" s="438"/>
      <c r="I52" s="438"/>
      <c r="J52" s="438"/>
      <c r="K52" s="438"/>
      <c r="L52" s="438"/>
      <c r="M52" s="438"/>
      <c r="N52" s="438"/>
      <c r="O52" s="438"/>
      <c r="P52" s="177"/>
    </row>
    <row r="53" spans="2:16" x14ac:dyDescent="0.25">
      <c r="B53" s="370"/>
      <c r="D53" s="438"/>
      <c r="E53" s="438"/>
      <c r="F53" s="438"/>
      <c r="G53" s="438"/>
      <c r="H53" s="438"/>
      <c r="I53" s="438"/>
      <c r="J53" s="438"/>
      <c r="K53" s="438"/>
      <c r="L53" s="438"/>
      <c r="M53" s="438"/>
      <c r="N53" s="438"/>
      <c r="O53" s="438"/>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4"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10" zoomScaleNormal="100" zoomScaleSheetLayoutView="100" workbookViewId="0">
      <selection activeCell="X23" sqref="X23"/>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468"/>
      <c r="D1" s="468"/>
      <c r="E1" s="468"/>
      <c r="F1" s="468"/>
      <c r="G1" s="468"/>
      <c r="H1" s="468"/>
      <c r="I1" s="468"/>
      <c r="J1" s="468"/>
      <c r="K1" s="468"/>
      <c r="L1" s="468"/>
      <c r="M1" s="468"/>
      <c r="N1" s="468"/>
      <c r="O1" s="154"/>
      <c r="P1" s="147"/>
    </row>
    <row r="2" spans="1:18" s="2" customFormat="1" ht="36.75" customHeight="1" x14ac:dyDescent="0.3">
      <c r="C2" s="469"/>
      <c r="D2" s="469"/>
      <c r="E2" s="469"/>
      <c r="F2" s="469"/>
      <c r="G2" s="469"/>
      <c r="H2" s="469"/>
      <c r="I2" s="469"/>
      <c r="J2" s="469"/>
      <c r="K2" s="469"/>
      <c r="L2" s="469"/>
      <c r="M2" s="469"/>
      <c r="N2" s="469"/>
      <c r="O2" s="469"/>
      <c r="P2" s="469"/>
      <c r="Q2" s="469"/>
      <c r="R2" s="469"/>
    </row>
    <row r="3" spans="1:18" s="2" customFormat="1" ht="36.75" customHeight="1" x14ac:dyDescent="0.3">
      <c r="C3" s="469"/>
      <c r="D3" s="469"/>
      <c r="E3" s="469"/>
      <c r="F3" s="469"/>
      <c r="G3" s="469"/>
      <c r="H3" s="469"/>
      <c r="I3" s="469"/>
      <c r="J3" s="469"/>
      <c r="K3" s="469"/>
      <c r="L3" s="469"/>
      <c r="M3" s="469"/>
      <c r="N3" s="469"/>
      <c r="O3" s="155"/>
    </row>
    <row r="4" spans="1:18" s="2" customFormat="1" ht="36.75" customHeight="1" x14ac:dyDescent="0.3">
      <c r="C4" s="469"/>
      <c r="D4" s="469"/>
      <c r="E4" s="469"/>
      <c r="F4" s="469"/>
      <c r="G4" s="469"/>
      <c r="H4" s="469"/>
      <c r="I4" s="469"/>
      <c r="J4" s="469"/>
      <c r="K4" s="38"/>
      <c r="L4" s="38"/>
      <c r="M4" s="38"/>
      <c r="N4" s="38"/>
      <c r="O4" s="38"/>
    </row>
    <row r="5" spans="1:18" s="2" customFormat="1" ht="36.75" customHeight="1" x14ac:dyDescent="0.25">
      <c r="B5" s="470" t="s">
        <v>50</v>
      </c>
      <c r="C5" s="470"/>
      <c r="D5" s="470"/>
      <c r="E5" s="470"/>
      <c r="F5" s="470"/>
      <c r="G5" s="470"/>
      <c r="H5" s="470"/>
      <c r="I5" s="470"/>
      <c r="J5" s="470"/>
      <c r="K5" s="470"/>
      <c r="L5" s="470"/>
      <c r="M5" s="470"/>
      <c r="N5" s="470"/>
    </row>
    <row r="6" spans="1:18" s="2" customFormat="1" ht="2.25" customHeight="1" x14ac:dyDescent="0.25"/>
    <row r="7" spans="1:18" ht="2.25" customHeight="1" x14ac:dyDescent="0.25"/>
    <row r="8" spans="1:18" ht="2.25" customHeight="1" x14ac:dyDescent="0.3">
      <c r="Q8" s="58"/>
    </row>
    <row r="9" spans="1:18" ht="2.25" customHeight="1" x14ac:dyDescent="0.25"/>
    <row r="10" spans="1:18" x14ac:dyDescent="0.25">
      <c r="C10" s="34"/>
      <c r="D10" s="34"/>
      <c r="E10" s="34"/>
      <c r="F10" s="34"/>
      <c r="G10" s="34"/>
      <c r="H10" s="34"/>
      <c r="I10" s="34"/>
      <c r="J10" s="34"/>
      <c r="K10" s="34"/>
      <c r="L10" s="34"/>
      <c r="M10" s="34"/>
      <c r="N10" s="34"/>
      <c r="O10" s="34"/>
      <c r="P10" s="34"/>
      <c r="Q10" s="34"/>
    </row>
    <row r="11" spans="1:18" ht="26.4" x14ac:dyDescent="0.25">
      <c r="A11" s="4"/>
      <c r="B11" s="41" t="s">
        <v>37</v>
      </c>
      <c r="C11" s="34"/>
      <c r="D11" s="42" t="s">
        <v>36</v>
      </c>
      <c r="E11" s="34"/>
      <c r="F11" s="471" t="s">
        <v>46</v>
      </c>
      <c r="G11" s="471"/>
      <c r="H11" s="471"/>
      <c r="I11" s="471"/>
      <c r="J11" s="471"/>
      <c r="K11" s="75"/>
      <c r="L11" s="42" t="s">
        <v>21</v>
      </c>
      <c r="M11" s="44"/>
      <c r="N11" s="34"/>
      <c r="O11" s="34"/>
      <c r="P11" s="42" t="s">
        <v>22</v>
      </c>
      <c r="Q11" s="34"/>
    </row>
    <row r="12" spans="1:18" x14ac:dyDescent="0.25">
      <c r="A12" s="4"/>
      <c r="B12" s="4"/>
      <c r="C12" s="34"/>
      <c r="D12" s="34"/>
      <c r="E12" s="34"/>
      <c r="F12" s="34"/>
      <c r="G12" s="34"/>
      <c r="H12" s="34"/>
      <c r="I12" s="34"/>
      <c r="J12" s="76"/>
      <c r="K12" s="76"/>
      <c r="L12" s="34"/>
      <c r="M12" s="34"/>
      <c r="N12" s="34"/>
      <c r="O12" s="34"/>
      <c r="P12" s="34"/>
      <c r="Q12" s="34"/>
    </row>
    <row r="13" spans="1:18" x14ac:dyDescent="0.25">
      <c r="A13" s="4"/>
      <c r="B13" s="66"/>
      <c r="C13" s="34"/>
      <c r="D13" s="34"/>
      <c r="E13" s="34"/>
      <c r="F13" s="466" t="s">
        <v>155</v>
      </c>
      <c r="G13" s="466"/>
      <c r="H13" s="466"/>
      <c r="I13" s="466"/>
      <c r="J13" s="466"/>
      <c r="K13" s="76"/>
      <c r="L13" s="34"/>
      <c r="M13" s="34"/>
      <c r="N13" s="34"/>
      <c r="O13" s="34"/>
      <c r="P13" s="34"/>
      <c r="Q13" s="34"/>
    </row>
    <row r="14" spans="1:18" x14ac:dyDescent="0.25">
      <c r="A14" s="4"/>
      <c r="B14" s="66"/>
      <c r="C14" s="77"/>
      <c r="D14" s="464"/>
      <c r="E14" s="464"/>
      <c r="F14" s="464"/>
      <c r="G14" s="464"/>
      <c r="H14" s="464"/>
      <c r="I14" s="464"/>
      <c r="J14" s="464"/>
      <c r="K14" s="464"/>
      <c r="L14" s="464"/>
      <c r="M14" s="464"/>
      <c r="N14" s="464"/>
      <c r="O14" s="464"/>
      <c r="P14" s="464"/>
      <c r="Q14" s="34"/>
    </row>
    <row r="15" spans="1:18" x14ac:dyDescent="0.25">
      <c r="A15" s="4"/>
      <c r="B15" s="66"/>
      <c r="C15" s="34"/>
      <c r="D15" s="34"/>
      <c r="E15" s="34"/>
      <c r="F15" s="170" t="s">
        <v>20</v>
      </c>
      <c r="G15" s="170"/>
      <c r="H15" s="170"/>
      <c r="I15" s="170"/>
      <c r="J15" s="170" t="s">
        <v>8</v>
      </c>
      <c r="K15" s="76"/>
      <c r="L15" s="170" t="s">
        <v>20</v>
      </c>
      <c r="M15" s="170"/>
      <c r="N15" s="76"/>
      <c r="O15" s="76"/>
      <c r="P15" s="76" t="s">
        <v>8</v>
      </c>
      <c r="Q15" s="34"/>
    </row>
    <row r="16" spans="1:18" x14ac:dyDescent="0.25">
      <c r="A16" s="4"/>
      <c r="B16" s="66"/>
      <c r="C16" s="34"/>
      <c r="D16" s="79" t="s">
        <v>11</v>
      </c>
      <c r="E16" s="34"/>
      <c r="F16" s="34"/>
      <c r="G16" s="34"/>
      <c r="H16" s="34"/>
      <c r="I16" s="34"/>
      <c r="J16" s="34"/>
      <c r="K16" s="34"/>
      <c r="L16" s="34"/>
      <c r="M16" s="34"/>
      <c r="N16" s="34"/>
      <c r="O16" s="34"/>
      <c r="P16" s="34"/>
      <c r="Q16" s="34"/>
    </row>
    <row r="17" spans="1:18" x14ac:dyDescent="0.25">
      <c r="A17" s="4"/>
      <c r="B17" s="66">
        <v>1</v>
      </c>
      <c r="C17" s="34"/>
      <c r="D17" s="78" t="s">
        <v>12</v>
      </c>
      <c r="E17" s="34"/>
      <c r="F17" s="80">
        <f>'3. Data_Input_Sheet'!E55</f>
        <v>0.56000000000000005</v>
      </c>
      <c r="G17" s="80"/>
      <c r="H17" s="367"/>
      <c r="I17" s="186"/>
      <c r="J17" s="47">
        <f>$J$26*F17</f>
        <v>73876347.904800013</v>
      </c>
      <c r="K17" s="34"/>
      <c r="L17" s="80">
        <f>'3. Data_Input_Sheet'!E62</f>
        <v>4.1599999999999998E-2</v>
      </c>
      <c r="M17" s="80"/>
      <c r="N17" s="367"/>
      <c r="O17" s="186"/>
      <c r="P17" s="47">
        <f>L17*J17</f>
        <v>3073256.0728396806</v>
      </c>
      <c r="Q17" s="34"/>
    </row>
    <row r="18" spans="1:18" x14ac:dyDescent="0.25">
      <c r="A18" s="4"/>
      <c r="B18" s="66">
        <v>2</v>
      </c>
      <c r="C18" s="34"/>
      <c r="D18" s="78" t="s">
        <v>13</v>
      </c>
      <c r="E18" s="34"/>
      <c r="F18" s="81">
        <f>'3. Data_Input_Sheet'!E56</f>
        <v>0.04</v>
      </c>
      <c r="G18" s="80"/>
      <c r="H18" s="367"/>
      <c r="I18" s="186"/>
      <c r="J18" s="54">
        <f>$J$26*F18</f>
        <v>5276881.9932000004</v>
      </c>
      <c r="K18" s="34"/>
      <c r="L18" s="81">
        <f>'3. Data_Input_Sheet'!E63</f>
        <v>2.07E-2</v>
      </c>
      <c r="M18" s="80"/>
      <c r="N18" s="367"/>
      <c r="O18" s="186"/>
      <c r="P18" s="54">
        <f>L18*J18</f>
        <v>109231.45725924001</v>
      </c>
      <c r="Q18" s="34"/>
    </row>
    <row r="19" spans="1:18" ht="13.8" thickBot="1" x14ac:dyDescent="0.3">
      <c r="A19" s="4"/>
      <c r="B19" s="66">
        <v>3</v>
      </c>
      <c r="C19" s="34"/>
      <c r="D19" s="82" t="s">
        <v>14</v>
      </c>
      <c r="E19" s="34"/>
      <c r="F19" s="83">
        <f>SUM(F17:F18)</f>
        <v>0.60000000000000009</v>
      </c>
      <c r="G19" s="83"/>
      <c r="H19" s="84"/>
      <c r="I19" s="173"/>
      <c r="J19" s="85">
        <f>SUM(J17:J18)</f>
        <v>79153229.898000017</v>
      </c>
      <c r="K19" s="34"/>
      <c r="L19" s="83">
        <f>IF(F19=0,0,SUMPRODUCT(F17:F18,L17:L18)/F19)</f>
        <v>4.0206666666666661E-2</v>
      </c>
      <c r="M19" s="88"/>
      <c r="N19" s="34"/>
      <c r="O19" s="30"/>
      <c r="P19" s="85">
        <f>SUM(P17:P18)</f>
        <v>3182487.5300989207</v>
      </c>
      <c r="Q19" s="34"/>
    </row>
    <row r="20" spans="1:18" ht="13.8" thickTop="1" x14ac:dyDescent="0.25">
      <c r="A20" s="4"/>
      <c r="B20" s="66"/>
      <c r="C20" s="34"/>
      <c r="D20" s="34"/>
      <c r="E20" s="34"/>
      <c r="F20" s="86"/>
      <c r="G20" s="86"/>
      <c r="H20" s="86"/>
      <c r="I20" s="172"/>
      <c r="J20" s="87"/>
      <c r="K20" s="34"/>
      <c r="L20" s="88"/>
      <c r="M20" s="88"/>
      <c r="N20" s="34"/>
      <c r="O20" s="30"/>
      <c r="P20" s="87"/>
      <c r="Q20" s="34"/>
    </row>
    <row r="21" spans="1:18" x14ac:dyDescent="0.25">
      <c r="A21" s="4"/>
      <c r="B21" s="66"/>
      <c r="C21" s="34"/>
      <c r="D21" s="79" t="s">
        <v>15</v>
      </c>
      <c r="E21" s="34"/>
      <c r="F21" s="86"/>
      <c r="G21" s="86"/>
      <c r="H21" s="86"/>
      <c r="I21" s="172"/>
      <c r="J21" s="87"/>
      <c r="K21" s="34"/>
      <c r="L21" s="88"/>
      <c r="M21" s="88"/>
      <c r="N21" s="34"/>
      <c r="O21" s="30"/>
      <c r="P21" s="87"/>
      <c r="Q21" s="34"/>
    </row>
    <row r="22" spans="1:18" x14ac:dyDescent="0.25">
      <c r="A22" s="4"/>
      <c r="B22" s="70">
        <v>4</v>
      </c>
      <c r="C22" s="89"/>
      <c r="D22" s="90" t="s">
        <v>16</v>
      </c>
      <c r="E22" s="89"/>
      <c r="F22" s="91">
        <f>'3. Data_Input_Sheet'!E57</f>
        <v>0.4</v>
      </c>
      <c r="G22" s="91"/>
      <c r="H22" s="367"/>
      <c r="I22" s="186"/>
      <c r="J22" s="48">
        <f>$J$26*F22</f>
        <v>52768819.932000004</v>
      </c>
      <c r="K22" s="89"/>
      <c r="L22" s="92">
        <f>'3. Data_Input_Sheet'!E64</f>
        <v>8.9800000000000005E-2</v>
      </c>
      <c r="M22" s="92"/>
      <c r="N22" s="367"/>
      <c r="O22" s="186"/>
      <c r="P22" s="48">
        <f>L22*J22</f>
        <v>4738640.0298936004</v>
      </c>
      <c r="Q22" s="89"/>
      <c r="R22" s="15"/>
    </row>
    <row r="23" spans="1:18" x14ac:dyDescent="0.25">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x14ac:dyDescent="0.3">
      <c r="A24" s="4"/>
      <c r="B24" s="66">
        <v>6</v>
      </c>
      <c r="C24" s="34"/>
      <c r="D24" s="82" t="s">
        <v>18</v>
      </c>
      <c r="E24" s="34"/>
      <c r="F24" s="83">
        <f>SUM(F22:F23)</f>
        <v>0.4</v>
      </c>
      <c r="G24" s="83"/>
      <c r="H24" s="84"/>
      <c r="I24" s="84"/>
      <c r="J24" s="85">
        <f>SUM(J22:J23)</f>
        <v>52768819.932000004</v>
      </c>
      <c r="K24" s="34"/>
      <c r="L24" s="83">
        <f>IF(F24=0,0,SUMPRODUCT(F22:F23,L22:L23)/F24)</f>
        <v>8.9799999999999991E-2</v>
      </c>
      <c r="M24" s="88"/>
      <c r="N24" s="34"/>
      <c r="O24" s="34"/>
      <c r="P24" s="85">
        <f>SUM(P22:P23)</f>
        <v>4738640.0298936004</v>
      </c>
      <c r="Q24" s="34"/>
    </row>
    <row r="25" spans="1:18" ht="13.8" thickTop="1" x14ac:dyDescent="0.25">
      <c r="A25" s="4"/>
      <c r="B25" s="66"/>
      <c r="C25" s="34"/>
      <c r="D25" s="34"/>
      <c r="E25" s="34"/>
      <c r="F25" s="34"/>
      <c r="G25" s="34"/>
      <c r="H25" s="34"/>
      <c r="I25" s="34"/>
      <c r="J25" s="87"/>
      <c r="K25" s="34"/>
      <c r="L25" s="88"/>
      <c r="M25" s="88"/>
      <c r="N25" s="34"/>
      <c r="O25" s="34"/>
      <c r="P25" s="87"/>
      <c r="Q25" s="34"/>
    </row>
    <row r="26" spans="1:18" ht="13.8" thickBot="1" x14ac:dyDescent="0.3">
      <c r="A26" s="4"/>
      <c r="B26" s="66">
        <v>7</v>
      </c>
      <c r="C26" s="34"/>
      <c r="D26" s="79" t="s">
        <v>19</v>
      </c>
      <c r="E26" s="34"/>
      <c r="F26" s="178">
        <f>SUM(F19,F24)</f>
        <v>1</v>
      </c>
      <c r="G26" s="94"/>
      <c r="H26" s="94"/>
      <c r="I26" s="94"/>
      <c r="J26" s="95">
        <f>'4. Rate_Base'!G18</f>
        <v>131922049.83</v>
      </c>
      <c r="K26" s="34"/>
      <c r="L26" s="96">
        <f>(L19*F19)+(L24*F24)</f>
        <v>6.0044E-2</v>
      </c>
      <c r="M26" s="88"/>
      <c r="N26" s="34"/>
      <c r="O26" s="34"/>
      <c r="P26" s="95">
        <f>P19+P24</f>
        <v>7921127.5599925211</v>
      </c>
      <c r="Q26" s="34"/>
    </row>
    <row r="27" spans="1:18" ht="13.8" thickTop="1" x14ac:dyDescent="0.25">
      <c r="A27" s="4"/>
      <c r="B27" s="66"/>
      <c r="C27" s="34"/>
      <c r="D27" s="34"/>
      <c r="E27" s="34"/>
      <c r="F27" s="34"/>
      <c r="G27" s="34"/>
      <c r="H27" s="34"/>
      <c r="I27" s="34"/>
      <c r="J27" s="34"/>
      <c r="K27" s="34"/>
      <c r="L27" s="34"/>
      <c r="M27" s="34"/>
      <c r="N27" s="34"/>
      <c r="O27" s="34"/>
      <c r="P27" s="34"/>
      <c r="Q27" s="34"/>
    </row>
    <row r="28" spans="1:18" x14ac:dyDescent="0.25">
      <c r="A28" s="4"/>
      <c r="B28" s="4"/>
      <c r="C28" s="34"/>
      <c r="D28" s="34"/>
      <c r="E28" s="34"/>
      <c r="F28" s="34"/>
      <c r="G28" s="34"/>
      <c r="K28" s="34"/>
      <c r="L28" s="34"/>
      <c r="M28" s="34"/>
      <c r="N28" s="34"/>
      <c r="O28" s="34"/>
      <c r="P28" s="34"/>
      <c r="Q28" s="34"/>
    </row>
    <row r="29" spans="1:18" x14ac:dyDescent="0.25">
      <c r="A29" s="4"/>
      <c r="B29" s="66"/>
      <c r="C29" s="34"/>
      <c r="D29" s="34"/>
      <c r="E29" s="34"/>
      <c r="F29" s="466" t="str">
        <f>'1. Info'!AC1</f>
        <v>Interrogatory Responses</v>
      </c>
      <c r="G29" s="466"/>
      <c r="H29" s="466"/>
      <c r="I29" s="466"/>
      <c r="J29" s="466"/>
      <c r="K29" s="34"/>
      <c r="L29" s="34"/>
      <c r="M29" s="34"/>
      <c r="N29" s="34"/>
      <c r="O29" s="34"/>
      <c r="P29" s="34"/>
      <c r="Q29" s="34"/>
    </row>
    <row r="30" spans="1:18" x14ac:dyDescent="0.25">
      <c r="A30" s="4"/>
      <c r="B30" s="66"/>
      <c r="C30" s="77"/>
      <c r="D30" s="465"/>
      <c r="E30" s="465"/>
      <c r="F30" s="465"/>
      <c r="G30" s="465"/>
      <c r="H30" s="465"/>
      <c r="I30" s="465"/>
      <c r="J30" s="465"/>
      <c r="K30" s="465"/>
      <c r="L30" s="465"/>
      <c r="M30" s="465"/>
      <c r="N30" s="465"/>
      <c r="O30" s="465"/>
      <c r="P30" s="465"/>
      <c r="Q30" s="34"/>
    </row>
    <row r="31" spans="1:18" x14ac:dyDescent="0.25">
      <c r="A31" s="4"/>
      <c r="B31" s="66"/>
      <c r="C31" s="34"/>
      <c r="D31" s="34"/>
      <c r="E31" s="34"/>
      <c r="F31" s="170" t="s">
        <v>20</v>
      </c>
      <c r="G31" s="170"/>
      <c r="H31" s="170"/>
      <c r="I31" s="170"/>
      <c r="J31" s="170" t="s">
        <v>8</v>
      </c>
      <c r="K31" s="76"/>
      <c r="L31" s="170" t="s">
        <v>20</v>
      </c>
      <c r="M31" s="170"/>
      <c r="N31" s="76"/>
      <c r="O31" s="76"/>
      <c r="P31" s="76" t="s">
        <v>8</v>
      </c>
      <c r="Q31" s="34"/>
    </row>
    <row r="32" spans="1:18" x14ac:dyDescent="0.25">
      <c r="A32" s="4"/>
      <c r="B32" s="66"/>
      <c r="C32" s="34"/>
      <c r="D32" s="79" t="s">
        <v>11</v>
      </c>
      <c r="E32" s="34"/>
      <c r="F32" s="34"/>
      <c r="G32" s="34"/>
      <c r="H32" s="34"/>
      <c r="I32" s="34"/>
      <c r="J32" s="34"/>
      <c r="K32" s="34"/>
      <c r="L32" s="34"/>
      <c r="M32" s="34"/>
      <c r="N32" s="34"/>
      <c r="O32" s="34"/>
      <c r="P32" s="34"/>
      <c r="Q32" s="34"/>
    </row>
    <row r="33" spans="1:17" x14ac:dyDescent="0.25">
      <c r="A33" s="4"/>
      <c r="B33" s="66">
        <v>1</v>
      </c>
      <c r="C33" s="34"/>
      <c r="D33" s="78" t="s">
        <v>12</v>
      </c>
      <c r="E33" s="34"/>
      <c r="F33" s="80">
        <f>'3. Data_Input_Sheet'!M55</f>
        <v>0.56000000000000005</v>
      </c>
      <c r="G33" s="80"/>
      <c r="H33" s="367"/>
      <c r="I33" s="186"/>
      <c r="J33" s="47">
        <f>$J$42*F33</f>
        <v>73365637.212295175</v>
      </c>
      <c r="K33" s="34"/>
      <c r="L33" s="80">
        <f>'3. Data_Input_Sheet'!M62</f>
        <v>4.7300000000000002E-2</v>
      </c>
      <c r="M33" s="80"/>
      <c r="N33" s="367"/>
      <c r="O33" s="186"/>
      <c r="P33" s="47">
        <f>L33*J33</f>
        <v>3470194.6401415621</v>
      </c>
      <c r="Q33" s="34"/>
    </row>
    <row r="34" spans="1:17" x14ac:dyDescent="0.25">
      <c r="A34" s="4"/>
      <c r="B34" s="66">
        <v>2</v>
      </c>
      <c r="C34" s="34"/>
      <c r="D34" s="78" t="s">
        <v>13</v>
      </c>
      <c r="E34" s="34"/>
      <c r="F34" s="81">
        <f>'3. Data_Input_Sheet'!M56</f>
        <v>0.04</v>
      </c>
      <c r="G34" s="80"/>
      <c r="H34" s="367"/>
      <c r="I34" s="186"/>
      <c r="J34" s="54">
        <f>$J$42*F34</f>
        <v>5240402.6580210831</v>
      </c>
      <c r="K34" s="34"/>
      <c r="L34" s="81">
        <f>'3. Data_Input_Sheet'!M63</f>
        <v>2.1100000000000001E-2</v>
      </c>
      <c r="M34" s="80"/>
      <c r="N34" s="367"/>
      <c r="O34" s="186"/>
      <c r="P34" s="54">
        <f>L34*J34</f>
        <v>110572.49608424486</v>
      </c>
      <c r="Q34" s="34"/>
    </row>
    <row r="35" spans="1:17" ht="13.8" thickBot="1" x14ac:dyDescent="0.3">
      <c r="A35" s="4"/>
      <c r="B35" s="66">
        <v>3</v>
      </c>
      <c r="C35" s="34"/>
      <c r="D35" s="82" t="s">
        <v>14</v>
      </c>
      <c r="E35" s="34"/>
      <c r="F35" s="83">
        <f>SUM(F33:F34)</f>
        <v>0.60000000000000009</v>
      </c>
      <c r="G35" s="88"/>
      <c r="H35" s="86"/>
      <c r="I35" s="172"/>
      <c r="J35" s="85">
        <f>SUM(J33:J34)</f>
        <v>78606039.870316252</v>
      </c>
      <c r="K35" s="34"/>
      <c r="L35" s="83">
        <f>IF(F35=0,0,SUMPRODUCT(F33:F34,L33:L34)/F35)</f>
        <v>4.5553333333333335E-2</v>
      </c>
      <c r="M35" s="88"/>
      <c r="N35" s="34"/>
      <c r="O35" s="30"/>
      <c r="P35" s="85">
        <f>SUM(P33:P34)</f>
        <v>3580767.136225807</v>
      </c>
      <c r="Q35" s="34"/>
    </row>
    <row r="36" spans="1:17" ht="13.8" thickTop="1" x14ac:dyDescent="0.25">
      <c r="A36" s="4"/>
      <c r="B36" s="66"/>
      <c r="C36" s="34"/>
      <c r="D36" s="34"/>
      <c r="E36" s="34"/>
      <c r="F36" s="86"/>
      <c r="G36" s="86"/>
      <c r="H36" s="86"/>
      <c r="I36" s="172"/>
      <c r="J36" s="87"/>
      <c r="K36" s="34"/>
      <c r="L36" s="88"/>
      <c r="M36" s="88"/>
      <c r="N36" s="34"/>
      <c r="O36" s="30"/>
      <c r="P36" s="87"/>
      <c r="Q36" s="34"/>
    </row>
    <row r="37" spans="1:17" x14ac:dyDescent="0.25">
      <c r="A37" s="4"/>
      <c r="B37" s="66"/>
      <c r="C37" s="34"/>
      <c r="D37" s="79" t="s">
        <v>15</v>
      </c>
      <c r="E37" s="34"/>
      <c r="F37" s="86"/>
      <c r="G37" s="86"/>
      <c r="H37" s="86"/>
      <c r="I37" s="172"/>
      <c r="J37" s="87"/>
      <c r="K37" s="34"/>
      <c r="L37" s="88"/>
      <c r="M37" s="88"/>
      <c r="N37" s="34"/>
      <c r="O37" s="30"/>
      <c r="P37" s="87"/>
      <c r="Q37" s="34"/>
    </row>
    <row r="38" spans="1:17" x14ac:dyDescent="0.25">
      <c r="A38" s="4"/>
      <c r="B38" s="70">
        <v>4</v>
      </c>
      <c r="C38" s="89"/>
      <c r="D38" s="90" t="s">
        <v>16</v>
      </c>
      <c r="E38" s="89"/>
      <c r="F38" s="91">
        <f>'3. Data_Input_Sheet'!M57</f>
        <v>0.4</v>
      </c>
      <c r="G38" s="91"/>
      <c r="H38" s="367"/>
      <c r="I38" s="186"/>
      <c r="J38" s="48">
        <f>$J$42*F38</f>
        <v>52404026.580210835</v>
      </c>
      <c r="K38" s="89"/>
      <c r="L38" s="92">
        <f>'3. Data_Input_Sheet'!M64</f>
        <v>9.3600000000000003E-2</v>
      </c>
      <c r="M38" s="92"/>
      <c r="N38" s="367"/>
      <c r="O38" s="186"/>
      <c r="P38" s="48">
        <f>L38*J38</f>
        <v>4905016.8879077341</v>
      </c>
      <c r="Q38" s="34"/>
    </row>
    <row r="39" spans="1:17" x14ac:dyDescent="0.25">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x14ac:dyDescent="0.3">
      <c r="A40" s="4"/>
      <c r="B40" s="66">
        <v>6</v>
      </c>
      <c r="C40" s="34"/>
      <c r="D40" s="82" t="s">
        <v>18</v>
      </c>
      <c r="E40" s="34"/>
      <c r="F40" s="83">
        <f>SUM(F38:F39)</f>
        <v>0.4</v>
      </c>
      <c r="G40" s="88"/>
      <c r="H40" s="86"/>
      <c r="I40" s="86"/>
      <c r="J40" s="85">
        <f>SUM(J38:J39)</f>
        <v>52404026.580210835</v>
      </c>
      <c r="K40" s="34"/>
      <c r="L40" s="83">
        <f>IF(F40=0,0,SUMPRODUCT(F38:F39,L38:L39)/F40)</f>
        <v>9.3600000000000003E-2</v>
      </c>
      <c r="M40" s="88"/>
      <c r="N40" s="34"/>
      <c r="O40" s="34"/>
      <c r="P40" s="85">
        <f>SUM(P38:P39)</f>
        <v>4905016.8879077341</v>
      </c>
      <c r="Q40" s="34"/>
    </row>
    <row r="41" spans="1:17" ht="13.8" thickTop="1" x14ac:dyDescent="0.25">
      <c r="A41" s="4"/>
      <c r="B41" s="66"/>
      <c r="C41" s="34"/>
      <c r="D41" s="34"/>
      <c r="E41" s="34"/>
      <c r="F41" s="34"/>
      <c r="G41" s="34"/>
      <c r="H41" s="34"/>
      <c r="I41" s="34"/>
      <c r="J41" s="87"/>
      <c r="K41" s="34"/>
      <c r="L41" s="88"/>
      <c r="M41" s="88"/>
      <c r="N41" s="34"/>
      <c r="O41" s="34"/>
      <c r="P41" s="87"/>
      <c r="Q41" s="34"/>
    </row>
    <row r="42" spans="1:17" ht="13.8" thickBot="1" x14ac:dyDescent="0.3">
      <c r="A42" s="4"/>
      <c r="B42" s="66">
        <v>7</v>
      </c>
      <c r="C42" s="34"/>
      <c r="D42" s="79" t="s">
        <v>19</v>
      </c>
      <c r="E42" s="34"/>
      <c r="F42" s="178">
        <f>F35+F40</f>
        <v>1</v>
      </c>
      <c r="G42" s="117"/>
      <c r="H42" s="117"/>
      <c r="I42" s="117"/>
      <c r="J42" s="95">
        <f>'4. Rate_Base'!O18</f>
        <v>131010066.45052707</v>
      </c>
      <c r="K42" s="34"/>
      <c r="L42" s="96">
        <f>(L35*F35)+(L40*F40)</f>
        <v>6.477200000000001E-2</v>
      </c>
      <c r="M42" s="88"/>
      <c r="N42" s="34"/>
      <c r="O42" s="34"/>
      <c r="P42" s="95">
        <f>P35+P40</f>
        <v>8485784.0241335407</v>
      </c>
      <c r="Q42" s="34"/>
    </row>
    <row r="43" spans="1:17" ht="13.8" thickTop="1" x14ac:dyDescent="0.25">
      <c r="A43" s="4"/>
      <c r="B43" s="66"/>
      <c r="C43" s="34"/>
      <c r="D43" s="34"/>
      <c r="E43" s="34"/>
      <c r="F43" s="34"/>
      <c r="G43" s="34"/>
      <c r="H43" s="34"/>
      <c r="I43" s="34"/>
      <c r="J43" s="34"/>
      <c r="K43" s="34"/>
      <c r="L43" s="34"/>
      <c r="M43" s="34"/>
      <c r="N43" s="34"/>
      <c r="O43" s="34"/>
      <c r="P43" s="34"/>
      <c r="Q43" s="34"/>
    </row>
    <row r="44" spans="1:17" x14ac:dyDescent="0.25">
      <c r="A44" s="4"/>
      <c r="B44" s="4"/>
      <c r="C44" s="34"/>
      <c r="D44" s="34"/>
      <c r="E44" s="34"/>
      <c r="F44" s="34"/>
      <c r="G44" s="34"/>
      <c r="H44" s="34"/>
      <c r="I44" s="34"/>
      <c r="J44" s="34"/>
      <c r="K44" s="34"/>
      <c r="L44" s="34"/>
      <c r="M44" s="34"/>
      <c r="N44" s="34"/>
      <c r="O44" s="34"/>
      <c r="P44" s="34"/>
      <c r="Q44" s="34"/>
    </row>
    <row r="45" spans="1:17" x14ac:dyDescent="0.25">
      <c r="A45" s="4"/>
      <c r="B45" s="66"/>
      <c r="C45" s="34"/>
      <c r="D45" s="34"/>
      <c r="E45" s="34"/>
      <c r="F45" s="466" t="s">
        <v>154</v>
      </c>
      <c r="G45" s="466"/>
      <c r="H45" s="466"/>
      <c r="I45" s="466"/>
      <c r="J45" s="466"/>
      <c r="K45" s="34"/>
      <c r="L45" s="34"/>
      <c r="M45" s="34"/>
      <c r="N45" s="34"/>
      <c r="O45" s="34"/>
      <c r="P45" s="34"/>
      <c r="Q45" s="34"/>
    </row>
    <row r="46" spans="1:17" x14ac:dyDescent="0.25">
      <c r="A46" s="4"/>
      <c r="B46" s="66"/>
      <c r="C46" s="34"/>
      <c r="D46" s="465"/>
      <c r="E46" s="465"/>
      <c r="F46" s="465"/>
      <c r="G46" s="465"/>
      <c r="H46" s="465"/>
      <c r="I46" s="465"/>
      <c r="J46" s="465"/>
      <c r="K46" s="465"/>
      <c r="L46" s="465"/>
      <c r="M46" s="465"/>
      <c r="N46" s="465"/>
      <c r="O46" s="465"/>
      <c r="P46" s="465"/>
      <c r="Q46" s="34"/>
    </row>
    <row r="47" spans="1:17" x14ac:dyDescent="0.25">
      <c r="A47" s="4"/>
      <c r="B47" s="66"/>
      <c r="C47" s="34"/>
      <c r="D47" s="34"/>
      <c r="E47" s="34"/>
      <c r="F47" s="170" t="s">
        <v>20</v>
      </c>
      <c r="G47" s="170"/>
      <c r="H47" s="170"/>
      <c r="I47" s="170"/>
      <c r="J47" s="170" t="s">
        <v>8</v>
      </c>
      <c r="K47" s="76"/>
      <c r="L47" s="170" t="s">
        <v>20</v>
      </c>
      <c r="M47" s="170"/>
      <c r="N47" s="76"/>
      <c r="O47" s="76"/>
      <c r="P47" s="170" t="s">
        <v>8</v>
      </c>
      <c r="Q47" s="34"/>
    </row>
    <row r="48" spans="1:17" x14ac:dyDescent="0.25">
      <c r="A48" s="4"/>
      <c r="B48" s="66"/>
      <c r="C48" s="34"/>
      <c r="D48" s="79" t="s">
        <v>11</v>
      </c>
      <c r="E48" s="34"/>
      <c r="F48" s="34"/>
      <c r="G48" s="34"/>
      <c r="H48" s="34"/>
      <c r="I48" s="34"/>
      <c r="J48" s="34"/>
      <c r="K48" s="34"/>
      <c r="L48" s="34"/>
      <c r="M48" s="34"/>
      <c r="N48" s="34"/>
      <c r="O48" s="34"/>
      <c r="P48" s="34"/>
      <c r="Q48" s="34"/>
    </row>
    <row r="49" spans="1:17" x14ac:dyDescent="0.25">
      <c r="A49" s="4"/>
      <c r="B49" s="66">
        <v>8</v>
      </c>
      <c r="C49" s="34"/>
      <c r="D49" s="78" t="s">
        <v>12</v>
      </c>
      <c r="E49" s="34"/>
      <c r="F49" s="80">
        <f>IF(ISBLANK('3. Data_Input_Sheet'!U55),F33,'3. Data_Input_Sheet'!U55)</f>
        <v>0.56000000000000005</v>
      </c>
      <c r="G49" s="80"/>
      <c r="H49" s="367"/>
      <c r="I49" s="186"/>
      <c r="J49" s="47">
        <f>$J$58*F49</f>
        <v>73365637.212295175</v>
      </c>
      <c r="K49" s="34"/>
      <c r="L49" s="80">
        <f>IF(ISBLANK('3. Data_Input_Sheet'!U62),L17,'3. Data_Input_Sheet'!U62)</f>
        <v>4.1599999999999998E-2</v>
      </c>
      <c r="M49" s="80"/>
      <c r="N49" s="367"/>
      <c r="O49" s="186"/>
      <c r="P49" s="47">
        <f>L49*J49</f>
        <v>3052010.5080314791</v>
      </c>
      <c r="Q49" s="34"/>
    </row>
    <row r="50" spans="1:17" x14ac:dyDescent="0.25">
      <c r="A50" s="4"/>
      <c r="B50" s="66">
        <v>9</v>
      </c>
      <c r="C50" s="34"/>
      <c r="D50" s="78" t="s">
        <v>13</v>
      </c>
      <c r="E50" s="34"/>
      <c r="F50" s="81">
        <f>IF(ISBLANK('3. Data_Input_Sheet'!U56),F34,'3. Data_Input_Sheet'!U56)</f>
        <v>0.04</v>
      </c>
      <c r="G50" s="80"/>
      <c r="H50" s="367"/>
      <c r="I50" s="186"/>
      <c r="J50" s="54">
        <f>$J$58*F50</f>
        <v>5240402.6580210831</v>
      </c>
      <c r="K50" s="34"/>
      <c r="L50" s="81">
        <f>IF(ISBLANK('3. Data_Input_Sheet'!U63),L18,'3. Data_Input_Sheet'!U63)</f>
        <v>2.07E-2</v>
      </c>
      <c r="M50" s="80"/>
      <c r="N50" s="367"/>
      <c r="O50" s="186"/>
      <c r="P50" s="54">
        <f>L50*J50</f>
        <v>108476.33502103642</v>
      </c>
      <c r="Q50" s="34"/>
    </row>
    <row r="51" spans="1:17" ht="13.8" thickBot="1" x14ac:dyDescent="0.3">
      <c r="A51" s="4"/>
      <c r="B51" s="66">
        <v>10</v>
      </c>
      <c r="C51" s="34"/>
      <c r="D51" s="82" t="s">
        <v>14</v>
      </c>
      <c r="E51" s="34"/>
      <c r="F51" s="83">
        <f>SUM(F49:F50)</f>
        <v>0.60000000000000009</v>
      </c>
      <c r="G51" s="88"/>
      <c r="H51" s="86"/>
      <c r="I51" s="172"/>
      <c r="J51" s="85">
        <f>SUM(J49:J50)</f>
        <v>78606039.870316252</v>
      </c>
      <c r="K51" s="34"/>
      <c r="L51" s="83">
        <f>IF(F51=0,0,SUMPRODUCT(F49:F50,L49:L50)/F51)</f>
        <v>4.0206666666666661E-2</v>
      </c>
      <c r="M51" s="88"/>
      <c r="N51" s="34"/>
      <c r="O51" s="30"/>
      <c r="P51" s="85">
        <f>SUM(P49:P50)</f>
        <v>3160486.8430525153</v>
      </c>
      <c r="Q51" s="34"/>
    </row>
    <row r="52" spans="1:17" ht="13.8" thickTop="1" x14ac:dyDescent="0.25">
      <c r="A52" s="4"/>
      <c r="B52" s="66"/>
      <c r="C52" s="34"/>
      <c r="D52" s="34"/>
      <c r="E52" s="34"/>
      <c r="F52" s="86"/>
      <c r="G52" s="86"/>
      <c r="H52" s="86"/>
      <c r="I52" s="172"/>
      <c r="J52" s="87"/>
      <c r="K52" s="34"/>
      <c r="L52" s="88"/>
      <c r="M52" s="88"/>
      <c r="N52" s="34"/>
      <c r="O52" s="30"/>
      <c r="P52" s="87"/>
      <c r="Q52" s="34"/>
    </row>
    <row r="53" spans="1:17" x14ac:dyDescent="0.25">
      <c r="A53" s="4"/>
      <c r="B53" s="66"/>
      <c r="C53" s="34"/>
      <c r="D53" s="79" t="s">
        <v>15</v>
      </c>
      <c r="E53" s="34"/>
      <c r="F53" s="86"/>
      <c r="G53" s="86"/>
      <c r="H53" s="86"/>
      <c r="I53" s="172"/>
      <c r="J53" s="87"/>
      <c r="K53" s="34"/>
      <c r="L53" s="88"/>
      <c r="M53" s="88"/>
      <c r="N53" s="34"/>
      <c r="O53" s="30"/>
      <c r="P53" s="87"/>
      <c r="Q53" s="34"/>
    </row>
    <row r="54" spans="1:17" x14ac:dyDescent="0.25">
      <c r="A54" s="4"/>
      <c r="B54" s="66">
        <v>11</v>
      </c>
      <c r="C54" s="34"/>
      <c r="D54" s="78" t="s">
        <v>16</v>
      </c>
      <c r="E54" s="34"/>
      <c r="F54" s="88">
        <f>IF(ISBLANK('3. Data_Input_Sheet'!U57),F38,'3. Data_Input_Sheet'!U57)</f>
        <v>0.4</v>
      </c>
      <c r="G54" s="86"/>
      <c r="H54" s="367"/>
      <c r="I54" s="186"/>
      <c r="J54" s="47">
        <f>$J$58*F54</f>
        <v>52404026.580210835</v>
      </c>
      <c r="K54" s="34"/>
      <c r="L54" s="80">
        <f>IF(ISBLANK('3. Data_Input_Sheet'!U64),L22,'3. Data_Input_Sheet'!U64)</f>
        <v>8.9800000000000005E-2</v>
      </c>
      <c r="M54" s="80"/>
      <c r="N54" s="367"/>
      <c r="O54" s="186"/>
      <c r="P54" s="47">
        <f>L54*J54</f>
        <v>4705881.5869029332</v>
      </c>
      <c r="Q54" s="34"/>
    </row>
    <row r="55" spans="1:17" x14ac:dyDescent="0.25">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x14ac:dyDescent="0.3">
      <c r="A56" s="4"/>
      <c r="B56" s="66">
        <v>13</v>
      </c>
      <c r="C56" s="34"/>
      <c r="D56" s="82" t="s">
        <v>18</v>
      </c>
      <c r="E56" s="34"/>
      <c r="F56" s="83">
        <f>SUM(F54:F55)</f>
        <v>0.4</v>
      </c>
      <c r="G56" s="86"/>
      <c r="H56" s="86"/>
      <c r="I56" s="86"/>
      <c r="J56" s="85">
        <f>SUM(J54:J55)</f>
        <v>52404026.580210835</v>
      </c>
      <c r="K56" s="34"/>
      <c r="L56" s="83">
        <f>IF(F56=0,0,SUMPRODUCT(F54:F55,L54:L55)/F56)</f>
        <v>8.9799999999999991E-2</v>
      </c>
      <c r="M56" s="88"/>
      <c r="N56" s="34"/>
      <c r="O56" s="34"/>
      <c r="P56" s="85">
        <f>SUM(P54:P55)</f>
        <v>4705881.5869029332</v>
      </c>
      <c r="Q56" s="34"/>
    </row>
    <row r="57" spans="1:17" ht="13.8" thickTop="1" x14ac:dyDescent="0.25">
      <c r="A57" s="4"/>
      <c r="B57" s="66"/>
      <c r="C57" s="34"/>
      <c r="D57" s="34"/>
      <c r="E57" s="34"/>
      <c r="F57" s="34"/>
      <c r="G57" s="34"/>
      <c r="H57" s="34"/>
      <c r="I57" s="34"/>
      <c r="J57" s="87"/>
      <c r="K57" s="34"/>
      <c r="L57" s="88"/>
      <c r="M57" s="88"/>
      <c r="N57" s="34"/>
      <c r="O57" s="34"/>
      <c r="P57" s="87"/>
      <c r="Q57" s="34"/>
    </row>
    <row r="58" spans="1:17" ht="13.8" thickBot="1" x14ac:dyDescent="0.3">
      <c r="A58" s="4"/>
      <c r="B58" s="66">
        <v>14</v>
      </c>
      <c r="C58" s="34"/>
      <c r="D58" s="82" t="s">
        <v>19</v>
      </c>
      <c r="E58" s="34"/>
      <c r="F58" s="178">
        <f>F51+F56</f>
        <v>1</v>
      </c>
      <c r="G58" s="117"/>
      <c r="H58" s="117"/>
      <c r="I58" s="117"/>
      <c r="J58" s="95">
        <f>'4. Rate_Base'!W18</f>
        <v>131010066.45052707</v>
      </c>
      <c r="K58" s="34"/>
      <c r="L58" s="96">
        <f>(L51*F51)+(L56*F56)</f>
        <v>6.0044E-2</v>
      </c>
      <c r="M58" s="88"/>
      <c r="N58" s="34"/>
      <c r="O58" s="34"/>
      <c r="P58" s="95">
        <f>P51+P56</f>
        <v>7866368.429955449</v>
      </c>
      <c r="Q58" s="34"/>
    </row>
    <row r="59" spans="1:17" ht="13.8" thickTop="1" x14ac:dyDescent="0.25">
      <c r="B59" s="34"/>
      <c r="C59" s="34"/>
      <c r="D59" s="34"/>
      <c r="E59" s="34"/>
      <c r="F59" s="34"/>
      <c r="G59" s="34"/>
      <c r="H59" s="34"/>
      <c r="I59" s="34"/>
      <c r="J59" s="34"/>
      <c r="K59" s="34"/>
      <c r="L59" s="34"/>
      <c r="M59" s="34"/>
      <c r="N59" s="34"/>
      <c r="O59" s="34"/>
      <c r="P59" s="34"/>
      <c r="Q59" s="34"/>
    </row>
    <row r="61" spans="1:17" x14ac:dyDescent="0.25">
      <c r="B61" s="459" t="s">
        <v>38</v>
      </c>
      <c r="C61" s="459"/>
      <c r="D61" s="459"/>
      <c r="E61" s="459"/>
      <c r="F61" s="459"/>
      <c r="G61" s="459"/>
      <c r="H61" s="459"/>
      <c r="I61" s="459"/>
      <c r="J61" s="459"/>
      <c r="K61" s="459"/>
      <c r="L61" s="459"/>
      <c r="M61" s="459"/>
      <c r="N61" s="459"/>
      <c r="O61" s="459"/>
      <c r="P61" s="459"/>
    </row>
    <row r="62" spans="1:17" ht="37.5" customHeight="1" x14ac:dyDescent="0.25">
      <c r="B62" s="11" t="s">
        <v>2</v>
      </c>
      <c r="D62" s="467" t="str">
        <f>'3. Data_Input_Sheet'!C71</f>
        <v>Data in column E is for Application as originally filed.  For updated revenue requirement as a result of interrogatory responses, technical or settlement conferences, etc., use colimn M and Adjustments in column I</v>
      </c>
      <c r="E62" s="467"/>
      <c r="F62" s="467"/>
      <c r="G62" s="467"/>
      <c r="H62" s="467"/>
      <c r="I62" s="467"/>
      <c r="J62" s="467"/>
      <c r="K62" s="467"/>
      <c r="L62" s="467"/>
      <c r="M62" s="467"/>
      <c r="N62" s="467"/>
      <c r="O62" s="467"/>
      <c r="P62" s="467"/>
    </row>
    <row r="63" spans="1:17" x14ac:dyDescent="0.25">
      <c r="B63" s="365"/>
      <c r="D63" s="438"/>
      <c r="E63" s="438"/>
      <c r="F63" s="438"/>
      <c r="G63" s="438"/>
      <c r="H63" s="438"/>
      <c r="I63" s="438"/>
      <c r="J63" s="438"/>
      <c r="K63" s="438"/>
      <c r="L63" s="438"/>
      <c r="M63" s="438"/>
      <c r="N63" s="438"/>
      <c r="O63" s="438"/>
      <c r="P63" s="438"/>
    </row>
    <row r="64" spans="1:17" x14ac:dyDescent="0.25">
      <c r="B64" s="365"/>
      <c r="D64" s="438"/>
      <c r="E64" s="438"/>
      <c r="F64" s="438"/>
      <c r="G64" s="438"/>
      <c r="H64" s="438"/>
      <c r="I64" s="438"/>
      <c r="J64" s="438"/>
      <c r="K64" s="438"/>
      <c r="L64" s="438"/>
      <c r="M64" s="438"/>
      <c r="N64" s="438"/>
      <c r="O64" s="438"/>
      <c r="P64" s="438"/>
    </row>
    <row r="65" spans="2:16" x14ac:dyDescent="0.25">
      <c r="B65" s="365"/>
      <c r="D65" s="438"/>
      <c r="E65" s="438"/>
      <c r="F65" s="438"/>
      <c r="G65" s="438"/>
      <c r="H65" s="438"/>
      <c r="I65" s="438"/>
      <c r="J65" s="438"/>
      <c r="K65" s="438"/>
      <c r="L65" s="438"/>
      <c r="M65" s="438"/>
      <c r="N65" s="438"/>
      <c r="O65" s="438"/>
      <c r="P65" s="438"/>
    </row>
    <row r="66" spans="2:16" x14ac:dyDescent="0.25">
      <c r="B66" s="365"/>
      <c r="D66" s="438"/>
      <c r="E66" s="438"/>
      <c r="F66" s="438"/>
      <c r="G66" s="438"/>
      <c r="H66" s="438"/>
      <c r="I66" s="438"/>
      <c r="J66" s="438"/>
      <c r="K66" s="438"/>
      <c r="L66" s="438"/>
      <c r="M66" s="438"/>
      <c r="N66" s="438"/>
      <c r="O66" s="438"/>
      <c r="P66" s="438"/>
    </row>
    <row r="67" spans="2:16" x14ac:dyDescent="0.25">
      <c r="B67" s="365"/>
      <c r="D67" s="438"/>
      <c r="E67" s="438"/>
      <c r="F67" s="438"/>
      <c r="G67" s="438"/>
      <c r="H67" s="438"/>
      <c r="I67" s="438"/>
      <c r="J67" s="438"/>
      <c r="K67" s="438"/>
      <c r="L67" s="438"/>
      <c r="M67" s="438"/>
      <c r="N67" s="438"/>
      <c r="O67" s="438"/>
      <c r="P67" s="438"/>
    </row>
    <row r="68" spans="2:16" x14ac:dyDescent="0.25">
      <c r="B68" s="365"/>
      <c r="D68" s="438"/>
      <c r="E68" s="438"/>
      <c r="F68" s="438"/>
      <c r="G68" s="438"/>
      <c r="H68" s="438"/>
      <c r="I68" s="438"/>
      <c r="J68" s="438"/>
      <c r="K68" s="438"/>
      <c r="L68" s="438"/>
      <c r="M68" s="438"/>
      <c r="N68" s="438"/>
      <c r="O68" s="438"/>
      <c r="P68" s="438"/>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4"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34" zoomScaleNormal="100" zoomScaleSheetLayoutView="100" workbookViewId="0">
      <selection activeCell="V66" sqref="V66"/>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2.8" x14ac:dyDescent="0.25">
      <c r="C1" s="478"/>
      <c r="D1" s="478"/>
      <c r="E1" s="478"/>
      <c r="F1" s="478"/>
      <c r="G1" s="478"/>
      <c r="H1" s="478"/>
      <c r="I1" s="478"/>
      <c r="J1" s="478"/>
      <c r="K1" s="478"/>
      <c r="L1" s="478"/>
      <c r="M1" s="478"/>
      <c r="N1" s="478"/>
      <c r="O1" s="478"/>
      <c r="P1" s="147" t="str">
        <f>CONCATENATE('2. Table of Contents'!$F$6," ",'2. Table of Contents'!$G$6)</f>
        <v xml:space="preserve"> </v>
      </c>
    </row>
    <row r="2" spans="2:16" s="2" customFormat="1" ht="17.399999999999999" x14ac:dyDescent="0.3">
      <c r="C2" s="479"/>
      <c r="D2" s="479"/>
      <c r="E2" s="479"/>
      <c r="F2" s="479"/>
      <c r="G2" s="479"/>
      <c r="H2" s="479"/>
      <c r="I2" s="479"/>
      <c r="J2" s="479"/>
      <c r="K2" s="479"/>
      <c r="L2" s="479"/>
      <c r="M2" s="479"/>
      <c r="N2" s="479"/>
      <c r="O2" s="479"/>
    </row>
    <row r="3" spans="2:16" s="2" customFormat="1" ht="17.399999999999999" x14ac:dyDescent="0.3">
      <c r="C3" s="479"/>
      <c r="D3" s="479"/>
      <c r="E3" s="479"/>
      <c r="F3" s="479"/>
      <c r="G3" s="479"/>
      <c r="H3" s="479"/>
      <c r="I3" s="479"/>
      <c r="J3" s="479"/>
      <c r="K3" s="479"/>
      <c r="L3" s="479"/>
      <c r="M3" s="479"/>
      <c r="N3" s="479"/>
      <c r="O3" s="479"/>
    </row>
    <row r="4" spans="2:16" s="2" customFormat="1" ht="17.399999999999999" x14ac:dyDescent="0.3">
      <c r="C4" s="479"/>
      <c r="D4" s="479"/>
      <c r="E4" s="479"/>
      <c r="F4" s="479"/>
      <c r="G4" s="479"/>
      <c r="H4" s="479"/>
    </row>
    <row r="5" spans="2:16" s="2" customFormat="1" ht="15.6" x14ac:dyDescent="0.3">
      <c r="E5" s="3"/>
      <c r="F5" s="3"/>
    </row>
    <row r="6" spans="2:16" s="2" customFormat="1" ht="36.75" customHeight="1" x14ac:dyDescent="0.25"/>
    <row r="7" spans="2:16" ht="4.5" customHeight="1" x14ac:dyDescent="0.25"/>
    <row r="8" spans="2:16" ht="15.6" x14ac:dyDescent="0.3">
      <c r="E8" s="58"/>
      <c r="F8" s="456"/>
      <c r="G8" s="456"/>
      <c r="H8" s="456"/>
      <c r="I8" s="456"/>
      <c r="J8" s="456"/>
      <c r="K8" s="456"/>
      <c r="L8" s="456"/>
      <c r="M8" s="456"/>
      <c r="N8" s="456"/>
      <c r="O8" s="456"/>
      <c r="P8" s="456"/>
    </row>
    <row r="9" spans="2:16" ht="15.6" x14ac:dyDescent="0.3">
      <c r="E9" s="58"/>
      <c r="F9" s="59"/>
      <c r="G9" s="59"/>
      <c r="H9" s="59"/>
      <c r="I9" s="59"/>
      <c r="J9" s="59"/>
      <c r="K9" s="59"/>
      <c r="L9" s="59"/>
      <c r="M9" s="59"/>
      <c r="N9" s="59"/>
      <c r="O9" s="59"/>
      <c r="P9" s="59"/>
    </row>
    <row r="10" spans="2:16" ht="17.399999999999999" x14ac:dyDescent="0.3">
      <c r="B10" s="382" t="s">
        <v>251</v>
      </c>
      <c r="E10" s="58"/>
      <c r="F10" s="59"/>
      <c r="G10" s="59"/>
      <c r="H10" s="59"/>
      <c r="I10" s="59"/>
      <c r="J10" s="59"/>
      <c r="K10" s="59"/>
      <c r="L10" s="59"/>
      <c r="M10" s="59"/>
      <c r="N10" s="59"/>
      <c r="O10" s="59"/>
      <c r="P10" s="59"/>
    </row>
    <row r="11" spans="2:16" ht="15.6" x14ac:dyDescent="0.3">
      <c r="E11" s="58"/>
      <c r="F11" s="59"/>
      <c r="G11" s="59"/>
      <c r="H11" s="59"/>
      <c r="I11" s="59"/>
      <c r="J11" s="59"/>
      <c r="K11" s="59"/>
      <c r="L11" s="59"/>
      <c r="M11" s="59"/>
      <c r="N11" s="59"/>
      <c r="O11" s="59"/>
      <c r="P11" s="59"/>
    </row>
    <row r="12" spans="2:16" ht="15.6" x14ac:dyDescent="0.3">
      <c r="E12" s="58"/>
      <c r="F12" s="59"/>
      <c r="G12" s="59"/>
      <c r="H12" s="59"/>
      <c r="I12" s="59"/>
      <c r="J12" s="59"/>
      <c r="K12" s="59"/>
      <c r="L12" s="59"/>
      <c r="M12" s="59"/>
      <c r="N12" s="59"/>
      <c r="O12" s="59"/>
      <c r="P12" s="59"/>
    </row>
    <row r="13" spans="2:16" ht="15.6" x14ac:dyDescent="0.3">
      <c r="E13" s="58"/>
      <c r="F13" s="477" t="s">
        <v>155</v>
      </c>
      <c r="G13" s="477"/>
      <c r="H13" s="477"/>
      <c r="I13" s="310"/>
      <c r="J13" s="477" t="str">
        <f>IF(ISBLANK('3. Data_Input_Sheet'!M12),"",'3. Data_Input_Sheet'!M12)</f>
        <v>Interrogatory Responses</v>
      </c>
      <c r="K13" s="477"/>
      <c r="L13" s="477"/>
      <c r="M13" s="310"/>
      <c r="N13" s="477" t="str">
        <f>'3. Data_Input_Sheet'!U12</f>
        <v>Per Board Decision</v>
      </c>
      <c r="O13" s="477"/>
      <c r="P13" s="477"/>
    </row>
    <row r="14" spans="2:16" ht="6" customHeight="1" x14ac:dyDescent="0.3">
      <c r="D14" s="59"/>
      <c r="E14" s="59"/>
      <c r="F14" s="310"/>
      <c r="G14" s="310"/>
      <c r="H14" s="310"/>
      <c r="I14" s="310"/>
      <c r="J14" s="310"/>
      <c r="K14" s="310"/>
      <c r="L14" s="310"/>
      <c r="M14" s="310"/>
      <c r="N14" s="310"/>
      <c r="O14" s="310"/>
      <c r="P14" s="311"/>
    </row>
    <row r="15" spans="2:16" x14ac:dyDescent="0.25">
      <c r="B15" s="482" t="s">
        <v>37</v>
      </c>
      <c r="D15" s="481" t="s">
        <v>36</v>
      </c>
      <c r="F15" s="475" t="s">
        <v>127</v>
      </c>
      <c r="G15" s="312"/>
      <c r="H15" s="473" t="s">
        <v>128</v>
      </c>
      <c r="I15" s="313"/>
      <c r="J15" s="475" t="s">
        <v>127</v>
      </c>
      <c r="K15" s="312"/>
      <c r="L15" s="473" t="s">
        <v>128</v>
      </c>
      <c r="M15" s="313"/>
      <c r="N15" s="475" t="s">
        <v>127</v>
      </c>
      <c r="O15" s="312"/>
      <c r="P15" s="473" t="s">
        <v>128</v>
      </c>
    </row>
    <row r="16" spans="2:16" ht="24.75" customHeight="1" x14ac:dyDescent="0.25">
      <c r="B16" s="483"/>
      <c r="C16" s="61"/>
      <c r="D16" s="471"/>
      <c r="E16" s="44"/>
      <c r="F16" s="476"/>
      <c r="G16" s="308"/>
      <c r="H16" s="474"/>
      <c r="I16" s="313"/>
      <c r="J16" s="476"/>
      <c r="K16" s="2"/>
      <c r="L16" s="474"/>
      <c r="M16" s="313"/>
      <c r="N16" s="476"/>
      <c r="O16" s="2"/>
      <c r="P16" s="474"/>
    </row>
    <row r="17" spans="2:18" x14ac:dyDescent="0.25">
      <c r="B17" s="62"/>
      <c r="C17" s="61"/>
      <c r="D17" s="44"/>
      <c r="E17" s="44"/>
      <c r="F17" s="63"/>
      <c r="G17" s="44"/>
      <c r="H17" s="64"/>
      <c r="J17" s="65"/>
      <c r="K17" s="66"/>
      <c r="L17" s="67"/>
      <c r="N17" s="65"/>
      <c r="O17" s="66"/>
      <c r="P17" s="67"/>
      <c r="Q17" s="139"/>
    </row>
    <row r="18" spans="2:18" x14ac:dyDescent="0.25">
      <c r="B18" s="4"/>
      <c r="D18" s="4"/>
      <c r="F18" s="65"/>
      <c r="G18" s="66"/>
      <c r="H18" s="35"/>
      <c r="J18" s="65"/>
      <c r="K18" s="66"/>
      <c r="L18" s="35"/>
      <c r="N18" s="65"/>
      <c r="O18" s="66"/>
      <c r="P18" s="35"/>
      <c r="Q18" s="139"/>
    </row>
    <row r="19" spans="2:18" x14ac:dyDescent="0.25">
      <c r="B19" s="171">
        <v>1</v>
      </c>
      <c r="D19" s="5" t="s">
        <v>149</v>
      </c>
      <c r="F19" s="204"/>
      <c r="G19" s="205"/>
      <c r="H19" s="206">
        <f>F52</f>
        <v>-717401.10453834047</v>
      </c>
      <c r="I19" s="197"/>
      <c r="J19" s="204"/>
      <c r="K19" s="205"/>
      <c r="L19" s="206">
        <f>J52</f>
        <v>49544.684871822807</v>
      </c>
      <c r="M19" s="197"/>
      <c r="N19" s="204"/>
      <c r="O19" s="205"/>
      <c r="P19" s="206">
        <f>N52</f>
        <v>-624176.91317755729</v>
      </c>
      <c r="Q19" s="139"/>
    </row>
    <row r="20" spans="2:18" x14ac:dyDescent="0.25">
      <c r="B20" s="171">
        <v>2</v>
      </c>
      <c r="D20" s="5" t="s">
        <v>150</v>
      </c>
      <c r="F20" s="207">
        <f>'3. Data_Input_Sheet'!E25</f>
        <v>29612044.683924589</v>
      </c>
      <c r="G20" s="205"/>
      <c r="H20" s="206">
        <f>'3. Data_Input_Sheet'!E26-H19</f>
        <v>29573995.10453834</v>
      </c>
      <c r="I20" s="197"/>
      <c r="J20" s="207">
        <f>IF(ISBLANK('3. Data_Input_Sheet'!M25),'3. Data_Input_Sheet'!E25,'3. Data_Input_Sheet'!M25)</f>
        <v>29718690.208399992</v>
      </c>
      <c r="K20" s="205"/>
      <c r="L20" s="206">
        <f>IF(ISBLANK('3. Data_Input_Sheet'!M26),'3. Data_Input_Sheet'!E26-L19,'3. Data_Input_Sheet'!M26-L19)</f>
        <v>29680509.315128177</v>
      </c>
      <c r="M20" s="197"/>
      <c r="N20" s="207">
        <f>IF(ISBLANK('3. Data_Input_Sheet'!U25),'3. Data_Input_Sheet'!M25,'3. Data_Input_Sheet'!U25)</f>
        <v>29718690.208399992</v>
      </c>
      <c r="O20" s="205"/>
      <c r="P20" s="206">
        <f>IF(ISBLANK('3. Data_Input_Sheet'!U26),'3. Data_Input_Sheet'!M26-P19,'3. Data_Input_Sheet'!U26-P19)</f>
        <v>30354230.913177557</v>
      </c>
      <c r="Q20" s="139"/>
    </row>
    <row r="21" spans="2:18" ht="26.4" x14ac:dyDescent="0.25">
      <c r="B21" s="171">
        <v>3</v>
      </c>
      <c r="D21" s="28" t="s">
        <v>151</v>
      </c>
      <c r="F21" s="208">
        <f>'5. Utility Income'!F48</f>
        <v>1938014</v>
      </c>
      <c r="G21" s="205"/>
      <c r="H21" s="209">
        <f>'5. Utility Income'!F48</f>
        <v>1938014</v>
      </c>
      <c r="I21" s="197"/>
      <c r="J21" s="208">
        <f>'5. Utility Income'!N48</f>
        <v>1938014</v>
      </c>
      <c r="K21" s="205"/>
      <c r="L21" s="206">
        <f>J21</f>
        <v>1938014</v>
      </c>
      <c r="M21" s="197"/>
      <c r="N21" s="208">
        <f>'5. Utility Income'!V48</f>
        <v>1938014</v>
      </c>
      <c r="O21" s="205"/>
      <c r="P21" s="206">
        <f>'5. Utility Income'!V48</f>
        <v>1938014</v>
      </c>
      <c r="Q21" s="139"/>
    </row>
    <row r="22" spans="2:18" ht="13.8" thickBot="1" x14ac:dyDescent="0.3">
      <c r="B22" s="171">
        <v>4</v>
      </c>
      <c r="D22" s="16" t="s">
        <v>110</v>
      </c>
      <c r="F22" s="210">
        <f>SUM(F20:F21)</f>
        <v>31550058.683924589</v>
      </c>
      <c r="G22" s="205"/>
      <c r="H22" s="211">
        <f>SUM(H19:H21)</f>
        <v>30794608</v>
      </c>
      <c r="I22" s="197"/>
      <c r="J22" s="212">
        <f>SUM(J20:J21)</f>
        <v>31656704.208399992</v>
      </c>
      <c r="K22" s="205"/>
      <c r="L22" s="211">
        <f>SUM(L19:L21)</f>
        <v>31668068</v>
      </c>
      <c r="M22" s="197"/>
      <c r="N22" s="212">
        <f>SUM(N20:N21)</f>
        <v>31656704.208399992</v>
      </c>
      <c r="O22" s="205"/>
      <c r="P22" s="211">
        <f>SUM(P19:P21)</f>
        <v>31668068</v>
      </c>
      <c r="Q22" s="139"/>
    </row>
    <row r="23" spans="2:18" ht="13.8" thickTop="1" x14ac:dyDescent="0.25">
      <c r="B23" s="171"/>
      <c r="F23" s="213"/>
      <c r="G23" s="205"/>
      <c r="H23" s="214"/>
      <c r="I23" s="197"/>
      <c r="J23" s="213"/>
      <c r="K23" s="205"/>
      <c r="L23" s="206"/>
      <c r="M23" s="197"/>
      <c r="N23" s="213"/>
      <c r="O23" s="205"/>
      <c r="P23" s="206"/>
      <c r="Q23" s="139"/>
    </row>
    <row r="24" spans="2:18" x14ac:dyDescent="0.25">
      <c r="B24" s="171">
        <v>5</v>
      </c>
      <c r="C24" s="15"/>
      <c r="D24" s="24" t="s">
        <v>117</v>
      </c>
      <c r="E24" s="15"/>
      <c r="F24" s="207">
        <f>'5. Utility Income'!F27</f>
        <v>22735783.91</v>
      </c>
      <c r="G24" s="205"/>
      <c r="H24" s="206">
        <f>'5. Utility Income'!F27</f>
        <v>22735783.91</v>
      </c>
      <c r="I24" s="197"/>
      <c r="J24" s="207">
        <f>'5. Utility Income'!N27</f>
        <v>23032298.91</v>
      </c>
      <c r="K24" s="205"/>
      <c r="L24" s="206">
        <f>'5. Utility Income'!N27</f>
        <v>23032298.91</v>
      </c>
      <c r="M24" s="197"/>
      <c r="N24" s="207">
        <f>'5. Utility Income'!V27</f>
        <v>23032298.91</v>
      </c>
      <c r="O24" s="205"/>
      <c r="P24" s="206">
        <f>'5. Utility Income'!V27</f>
        <v>23032298.91</v>
      </c>
      <c r="Q24" s="140"/>
      <c r="R24" s="15"/>
    </row>
    <row r="25" spans="2:18" x14ac:dyDescent="0.25">
      <c r="B25" s="171">
        <v>6</v>
      </c>
      <c r="C25" s="15"/>
      <c r="D25" s="24" t="s">
        <v>95</v>
      </c>
      <c r="E25" s="15"/>
      <c r="F25" s="207">
        <f>'5. Utility Income'!F30</f>
        <v>3182487.5300989207</v>
      </c>
      <c r="G25" s="205"/>
      <c r="H25" s="206">
        <f>'5. Utility Income'!F30</f>
        <v>3182487.5300989207</v>
      </c>
      <c r="I25" s="197"/>
      <c r="J25" s="207">
        <f>'5. Utility Income'!N30</f>
        <v>3580767.136225807</v>
      </c>
      <c r="K25" s="205"/>
      <c r="L25" s="206">
        <f>'5. Utility Income'!N30</f>
        <v>3580767.136225807</v>
      </c>
      <c r="M25" s="197"/>
      <c r="N25" s="207">
        <f>'5. Utility Income'!V30</f>
        <v>3160486.8430525153</v>
      </c>
      <c r="O25" s="205"/>
      <c r="P25" s="206">
        <f>'5. Utility Income'!V30</f>
        <v>3160486.8430525153</v>
      </c>
      <c r="Q25" s="140"/>
      <c r="R25" s="15"/>
    </row>
    <row r="26" spans="2:18" ht="13.8" thickBot="1" x14ac:dyDescent="0.3">
      <c r="B26" s="171">
        <v>8</v>
      </c>
      <c r="D26" s="16" t="s">
        <v>118</v>
      </c>
      <c r="F26" s="210">
        <f>SUM(F24:F25)</f>
        <v>25918271.440098919</v>
      </c>
      <c r="G26" s="205"/>
      <c r="H26" s="211">
        <f>SUM(H24:H25)</f>
        <v>25918271.440098919</v>
      </c>
      <c r="I26" s="197"/>
      <c r="J26" s="212">
        <f>SUM(J24:J25)</f>
        <v>26613066.046225809</v>
      </c>
      <c r="K26" s="205"/>
      <c r="L26" s="211">
        <f>SUM(L24:L25)</f>
        <v>26613066.046225809</v>
      </c>
      <c r="M26" s="197"/>
      <c r="N26" s="212">
        <f>SUM(N24:N25)</f>
        <v>26192785.753052514</v>
      </c>
      <c r="O26" s="205"/>
      <c r="P26" s="211">
        <f>SUM(P24:P25)</f>
        <v>26192785.753052514</v>
      </c>
      <c r="Q26" s="139"/>
    </row>
    <row r="27" spans="2:18" ht="13.8" thickTop="1" x14ac:dyDescent="0.25">
      <c r="B27" s="171"/>
      <c r="D27" s="4"/>
      <c r="F27" s="207"/>
      <c r="G27" s="205"/>
      <c r="H27" s="206"/>
      <c r="I27" s="197"/>
      <c r="J27" s="213"/>
      <c r="K27" s="205"/>
      <c r="L27" s="206"/>
      <c r="M27" s="197"/>
      <c r="N27" s="213"/>
      <c r="O27" s="205"/>
      <c r="P27" s="206"/>
      <c r="Q27" s="139"/>
    </row>
    <row r="28" spans="2:18" ht="26.4" x14ac:dyDescent="0.25">
      <c r="B28" s="171">
        <v>9</v>
      </c>
      <c r="D28" s="56" t="s">
        <v>111</v>
      </c>
      <c r="F28" s="207">
        <f>F22-F26</f>
        <v>5631787.2438256703</v>
      </c>
      <c r="G28" s="205"/>
      <c r="H28" s="206">
        <f>H22-H26</f>
        <v>4876336.559901081</v>
      </c>
      <c r="I28" s="197"/>
      <c r="J28" s="213">
        <f>J22-J26</f>
        <v>5043638.1621741839</v>
      </c>
      <c r="K28" s="205"/>
      <c r="L28" s="206">
        <f>L22-L26</f>
        <v>5055001.9537741914</v>
      </c>
      <c r="M28" s="197"/>
      <c r="N28" s="213">
        <f>N22-N26</f>
        <v>5463918.4553474784</v>
      </c>
      <c r="O28" s="205"/>
      <c r="P28" s="206">
        <f>P22-P26</f>
        <v>5475282.246947486</v>
      </c>
      <c r="Q28" s="139"/>
    </row>
    <row r="29" spans="2:18" x14ac:dyDescent="0.25">
      <c r="B29" s="171"/>
      <c r="D29" s="5" t="s">
        <v>60</v>
      </c>
      <c r="F29" s="213"/>
      <c r="G29" s="205"/>
      <c r="H29" s="214"/>
      <c r="I29" s="197"/>
      <c r="J29" s="213"/>
      <c r="K29" s="205"/>
      <c r="L29" s="206"/>
      <c r="M29" s="197"/>
      <c r="N29" s="213"/>
      <c r="O29" s="205"/>
      <c r="P29" s="206"/>
      <c r="Q29" s="139"/>
    </row>
    <row r="30" spans="2:18" ht="25.5" customHeight="1" x14ac:dyDescent="0.25">
      <c r="B30" s="171">
        <v>10</v>
      </c>
      <c r="D30" s="71" t="s">
        <v>282</v>
      </c>
      <c r="F30" s="208">
        <f>'3. Data_Input_Sheet'!E44</f>
        <v>-4083678</v>
      </c>
      <c r="G30" s="205"/>
      <c r="H30" s="209">
        <f>'3. Data_Input_Sheet'!E44</f>
        <v>-4083678</v>
      </c>
      <c r="I30" s="197"/>
      <c r="J30" s="208">
        <f>IF(ISBLANK('3. Data_Input_Sheet'!M44),'3. Data_Input_Sheet'!E44,'3. Data_Input_Sheet'!M44)</f>
        <v>-4215029</v>
      </c>
      <c r="K30" s="205"/>
      <c r="L30" s="209">
        <f>IF(ISBLANK('3. Data_Input_Sheet'!M44),'3. Data_Input_Sheet'!E44,'3. Data_Input_Sheet'!M44)</f>
        <v>-4215029</v>
      </c>
      <c r="M30" s="197"/>
      <c r="N30" s="208">
        <f>IF(ISBLANK('3. Data_Input_Sheet'!U44),'3. Data_Input_Sheet'!M44,'3. Data_Input_Sheet'!U44)</f>
        <v>-4215029</v>
      </c>
      <c r="O30" s="205"/>
      <c r="P30" s="209">
        <f>IF(ISBLANK('3. Data_Input_Sheet'!U44),'3. Data_Input_Sheet'!M44,'3. Data_Input_Sheet'!U44)</f>
        <v>-4215029</v>
      </c>
      <c r="Q30" s="139"/>
    </row>
    <row r="31" spans="2:18" x14ac:dyDescent="0.25">
      <c r="B31" s="171">
        <v>11</v>
      </c>
      <c r="D31" s="16" t="s">
        <v>115</v>
      </c>
      <c r="F31" s="213">
        <f>SUM(F28:F30)</f>
        <v>1548109.2438256703</v>
      </c>
      <c r="G31" s="205"/>
      <c r="H31" s="214">
        <f>SUM(H28:H30)</f>
        <v>792658.55990108103</v>
      </c>
      <c r="I31" s="197"/>
      <c r="J31" s="213">
        <f>SUM(J28+J30)</f>
        <v>828609.16217418388</v>
      </c>
      <c r="K31" s="205"/>
      <c r="L31" s="206">
        <f>L28+L30</f>
        <v>839972.95377419144</v>
      </c>
      <c r="M31" s="197"/>
      <c r="N31" s="213">
        <f>SUM(N28+N30)</f>
        <v>1248889.4553474784</v>
      </c>
      <c r="O31" s="205"/>
      <c r="P31" s="206">
        <f>P28+P30</f>
        <v>1260253.246947486</v>
      </c>
      <c r="Q31" s="139"/>
    </row>
    <row r="32" spans="2:18" x14ac:dyDescent="0.25">
      <c r="B32" s="171"/>
      <c r="D32" s="4"/>
      <c r="F32" s="213"/>
      <c r="G32" s="205"/>
      <c r="H32" s="214"/>
      <c r="I32" s="197"/>
      <c r="J32" s="213"/>
      <c r="K32" s="205"/>
      <c r="L32" s="214"/>
      <c r="M32" s="197"/>
      <c r="N32" s="213"/>
      <c r="O32" s="205"/>
      <c r="P32" s="214"/>
      <c r="Q32" s="139"/>
    </row>
    <row r="33" spans="2:17" x14ac:dyDescent="0.25">
      <c r="B33" s="171">
        <v>12</v>
      </c>
      <c r="D33" s="25" t="s">
        <v>152</v>
      </c>
      <c r="F33" s="215">
        <f>'6. Taxes_PILs'!G41</f>
        <v>0.21156180020639173</v>
      </c>
      <c r="G33" s="216"/>
      <c r="H33" s="203">
        <f>'6. Taxes_PILs'!G41</f>
        <v>0.21156180020639173</v>
      </c>
      <c r="I33" s="217"/>
      <c r="J33" s="215">
        <f>'6. Taxes_PILs'!K41</f>
        <v>0.21427448023058548</v>
      </c>
      <c r="K33" s="216"/>
      <c r="L33" s="203">
        <f>'6. Taxes_PILs'!K41</f>
        <v>0.21427448023058548</v>
      </c>
      <c r="M33" s="217"/>
      <c r="N33" s="215">
        <f>'6. Taxes_PILs'!O41</f>
        <v>0.21427448023058548</v>
      </c>
      <c r="O33" s="216"/>
      <c r="P33" s="203">
        <f>'6. Taxes_PILs'!O41</f>
        <v>0.21427448023058548</v>
      </c>
      <c r="Q33" s="139"/>
    </row>
    <row r="34" spans="2:17" ht="26.4" x14ac:dyDescent="0.25">
      <c r="B34" s="171">
        <v>13</v>
      </c>
      <c r="D34" s="166" t="s">
        <v>153</v>
      </c>
      <c r="F34" s="207">
        <f>F31*F33</f>
        <v>327520.77853991464</v>
      </c>
      <c r="G34" s="205"/>
      <c r="H34" s="206">
        <f>H31*H33</f>
        <v>167696.27188167869</v>
      </c>
      <c r="I34" s="197"/>
      <c r="J34" s="213">
        <f>J31*J33</f>
        <v>177549.79753917418</v>
      </c>
      <c r="K34" s="205"/>
      <c r="L34" s="206">
        <f>L31*L33</f>
        <v>179984.76807771449</v>
      </c>
      <c r="M34" s="197"/>
      <c r="N34" s="213">
        <f>N31*N33</f>
        <v>267605.13891003991</v>
      </c>
      <c r="O34" s="205"/>
      <c r="P34" s="206">
        <f>P31*P33</f>
        <v>270040.10944858025</v>
      </c>
      <c r="Q34" s="139"/>
    </row>
    <row r="35" spans="2:17" x14ac:dyDescent="0.25">
      <c r="B35" s="171">
        <v>14</v>
      </c>
      <c r="D35" s="4" t="s">
        <v>116</v>
      </c>
      <c r="F35" s="207">
        <f>'3. Data_Input_Sheet'!E51</f>
        <v>0</v>
      </c>
      <c r="G35" s="205"/>
      <c r="H35" s="206">
        <f>'3. Data_Input_Sheet'!E51</f>
        <v>0</v>
      </c>
      <c r="I35" s="197"/>
      <c r="J35" s="207">
        <f>IF(ISBLANK('3. Data_Input_Sheet'!M51),'3. Data_Input_Sheet'!E51,'3. Data_Input_Sheet'!M51)</f>
        <v>0</v>
      </c>
      <c r="K35" s="205"/>
      <c r="L35" s="206">
        <f>IF(ISBLANK('3. Data_Input_Sheet'!M51),'3. Data_Input_Sheet'!E51,'3. Data_Input_Sheet'!M51)</f>
        <v>0</v>
      </c>
      <c r="M35" s="197"/>
      <c r="N35" s="207">
        <f>IF(ISBLANK('3. Data_Input_Sheet'!U51),'3. Data_Input_Sheet'!M51,'3. Data_Input_Sheet'!U51)</f>
        <v>0</v>
      </c>
      <c r="O35" s="205"/>
      <c r="P35" s="206">
        <f>IF(ISBLANK('3. Data_Input_Sheet'!U51),'3. Data_Input_Sheet'!M51,'3. Data_Input_Sheet'!U51)</f>
        <v>0</v>
      </c>
      <c r="Q35" s="139"/>
    </row>
    <row r="36" spans="2:17" ht="13.8" thickBot="1" x14ac:dyDescent="0.3">
      <c r="B36" s="171">
        <v>15</v>
      </c>
      <c r="D36" s="16" t="s">
        <v>112</v>
      </c>
      <c r="F36" s="210">
        <f>F28-SUM(F34:F35)</f>
        <v>5304266.4652857557</v>
      </c>
      <c r="G36" s="205"/>
      <c r="H36" s="211">
        <f>'5. Utility Income'!F37</f>
        <v>4738640.3161611799</v>
      </c>
      <c r="I36" s="197"/>
      <c r="J36" s="212">
        <f>J28-SUM(J34:J35)</f>
        <v>4866088.3646350093</v>
      </c>
      <c r="K36" s="205"/>
      <c r="L36" s="211">
        <f>'5. Utility Income'!N37</f>
        <v>4905017.0073331185</v>
      </c>
      <c r="M36" s="197"/>
      <c r="N36" s="212">
        <f>N28-SUM(N34:N35)</f>
        <v>5196313.3164374381</v>
      </c>
      <c r="O36" s="205"/>
      <c r="P36" s="211">
        <f>'5. Utility Income'!V37</f>
        <v>5325297.300506413</v>
      </c>
      <c r="Q36" s="139"/>
    </row>
    <row r="37" spans="2:17" ht="13.8" thickTop="1" x14ac:dyDescent="0.25">
      <c r="B37" s="171"/>
      <c r="F37" s="213"/>
      <c r="G37" s="205"/>
      <c r="H37" s="214"/>
      <c r="I37" s="197"/>
      <c r="J37" s="213"/>
      <c r="K37" s="205"/>
      <c r="L37" s="214"/>
      <c r="M37" s="197"/>
      <c r="N37" s="213"/>
      <c r="O37" s="205"/>
      <c r="P37" s="214"/>
      <c r="Q37" s="139"/>
    </row>
    <row r="38" spans="2:17" x14ac:dyDescent="0.25">
      <c r="B38" s="171">
        <v>16</v>
      </c>
      <c r="D38" s="16" t="s">
        <v>48</v>
      </c>
      <c r="F38" s="207">
        <f>'4. Rate_Base'!G18</f>
        <v>131922049.83</v>
      </c>
      <c r="G38" s="205"/>
      <c r="H38" s="206">
        <f>'4. Rate_Base'!G18</f>
        <v>131922049.83</v>
      </c>
      <c r="I38" s="197"/>
      <c r="J38" s="207">
        <f>'4. Rate_Base'!O18</f>
        <v>131010066.45052707</v>
      </c>
      <c r="K38" s="205"/>
      <c r="L38" s="206">
        <f>'4. Rate_Base'!O18</f>
        <v>131010066.45052707</v>
      </c>
      <c r="M38" s="197"/>
      <c r="N38" s="207">
        <f>'4. Rate_Base'!W18</f>
        <v>131010066.45052707</v>
      </c>
      <c r="O38" s="205"/>
      <c r="P38" s="206">
        <f>'4. Rate_Base'!W18</f>
        <v>131010066.45052707</v>
      </c>
      <c r="Q38" s="139"/>
    </row>
    <row r="39" spans="2:17" x14ac:dyDescent="0.25">
      <c r="B39" s="171"/>
      <c r="D39" s="4"/>
      <c r="F39" s="207"/>
      <c r="G39" s="205"/>
      <c r="H39" s="206"/>
      <c r="I39" s="197"/>
      <c r="J39" s="213"/>
      <c r="K39" s="205"/>
      <c r="L39" s="206"/>
      <c r="M39" s="197"/>
      <c r="N39" s="213"/>
      <c r="O39" s="205"/>
      <c r="P39" s="206"/>
      <c r="Q39" s="139"/>
    </row>
    <row r="40" spans="2:17" ht="26.4" x14ac:dyDescent="0.25">
      <c r="B40" s="171">
        <v>17</v>
      </c>
      <c r="D40" s="167" t="s">
        <v>132</v>
      </c>
      <c r="E40" s="72"/>
      <c r="F40" s="218">
        <f>'7. Cost_of_Capital'!J24</f>
        <v>52768819.932000004</v>
      </c>
      <c r="G40" s="219"/>
      <c r="H40" s="220">
        <f>F40</f>
        <v>52768819.932000004</v>
      </c>
      <c r="I40" s="197"/>
      <c r="J40" s="207">
        <f>'7. Cost_of_Capital'!J40</f>
        <v>52404026.580210835</v>
      </c>
      <c r="K40" s="205"/>
      <c r="L40" s="214">
        <f>J40</f>
        <v>52404026.580210835</v>
      </c>
      <c r="M40" s="197"/>
      <c r="N40" s="207">
        <f>'7. Cost_of_Capital'!J56</f>
        <v>52404026.580210835</v>
      </c>
      <c r="O40" s="205"/>
      <c r="P40" s="214">
        <f>N40</f>
        <v>52404026.580210835</v>
      </c>
      <c r="Q40" s="139"/>
    </row>
    <row r="41" spans="2:17" x14ac:dyDescent="0.25">
      <c r="B41" s="171"/>
      <c r="D41" s="72"/>
      <c r="E41" s="72"/>
      <c r="F41" s="221"/>
      <c r="G41" s="219"/>
      <c r="H41" s="222"/>
      <c r="I41" s="197"/>
      <c r="J41" s="204"/>
      <c r="K41" s="205"/>
      <c r="L41" s="199"/>
      <c r="M41" s="197"/>
      <c r="N41" s="204"/>
      <c r="O41" s="205"/>
      <c r="P41" s="199"/>
      <c r="Q41" s="139"/>
    </row>
    <row r="42" spans="2:17" ht="26.4" x14ac:dyDescent="0.25">
      <c r="B42" s="171">
        <v>18</v>
      </c>
      <c r="D42" s="28" t="s">
        <v>235</v>
      </c>
      <c r="F42" s="215">
        <f>IF(F40=0,0,F36/F40)</f>
        <v>0.10051895176206412</v>
      </c>
      <c r="G42" s="205"/>
      <c r="H42" s="203">
        <f>IF(H40=0,0,H36/H40)</f>
        <v>8.9800005424938059E-2</v>
      </c>
      <c r="I42" s="197"/>
      <c r="J42" s="215">
        <f>IF(J40=0,0,J36/J40)</f>
        <v>9.2857146333724189E-2</v>
      </c>
      <c r="K42" s="205"/>
      <c r="L42" s="203">
        <f>IF(L40=0,0,L36/L40)</f>
        <v>9.3600002278935265E-2</v>
      </c>
      <c r="M42" s="197"/>
      <c r="N42" s="215">
        <f>IF(N40=0,0,N36/N40)</f>
        <v>9.9158665002274951E-2</v>
      </c>
      <c r="O42" s="205"/>
      <c r="P42" s="203">
        <f>IF(P40=0,0,P36/P40)</f>
        <v>0.10162000227893533</v>
      </c>
      <c r="Q42" s="139"/>
    </row>
    <row r="43" spans="2:17" ht="26.4" x14ac:dyDescent="0.25">
      <c r="B43" s="171">
        <v>19</v>
      </c>
      <c r="D43" s="28" t="s">
        <v>119</v>
      </c>
      <c r="F43" s="223">
        <f>'7. Cost_of_Capital'!L24</f>
        <v>8.9799999999999991E-2</v>
      </c>
      <c r="G43" s="205"/>
      <c r="H43" s="224">
        <f>'7. Cost_of_Capital'!L24</f>
        <v>8.9799999999999991E-2</v>
      </c>
      <c r="I43" s="197"/>
      <c r="J43" s="225">
        <f>'7. Cost_of_Capital'!L40</f>
        <v>9.3600000000000003E-2</v>
      </c>
      <c r="K43" s="205"/>
      <c r="L43" s="224">
        <f>'7. Cost_of_Capital'!L40</f>
        <v>9.3600000000000003E-2</v>
      </c>
      <c r="M43" s="197"/>
      <c r="N43" s="225">
        <f>'7. Cost_of_Capital'!L56</f>
        <v>8.9799999999999991E-2</v>
      </c>
      <c r="O43" s="205"/>
      <c r="P43" s="224">
        <f>'7. Cost_of_Capital'!L56</f>
        <v>8.9799999999999991E-2</v>
      </c>
      <c r="Q43" s="139"/>
    </row>
    <row r="44" spans="2:17" ht="26.4" x14ac:dyDescent="0.25">
      <c r="B44" s="171">
        <v>20</v>
      </c>
      <c r="D44" s="28" t="s">
        <v>230</v>
      </c>
      <c r="F44" s="215">
        <f>F42-F43</f>
        <v>1.0718951762064124E-2</v>
      </c>
      <c r="G44" s="205"/>
      <c r="H44" s="203">
        <f>H42-H43</f>
        <v>5.4249380682103165E-9</v>
      </c>
      <c r="I44" s="197"/>
      <c r="J44" s="226">
        <f>J42-J43</f>
        <v>-7.4285366627581395E-4</v>
      </c>
      <c r="K44" s="205"/>
      <c r="L44" s="203">
        <f>L42-L43</f>
        <v>2.2789352627228254E-9</v>
      </c>
      <c r="M44" s="197"/>
      <c r="N44" s="226">
        <f>N42-N43</f>
        <v>9.3586650022749601E-3</v>
      </c>
      <c r="O44" s="205"/>
      <c r="P44" s="203">
        <f>P42-P43</f>
        <v>1.1820002278935343E-2</v>
      </c>
      <c r="Q44" s="139"/>
    </row>
    <row r="45" spans="2:17" x14ac:dyDescent="0.25">
      <c r="B45" s="171"/>
      <c r="F45" s="215"/>
      <c r="G45" s="205"/>
      <c r="H45" s="203"/>
      <c r="I45" s="197"/>
      <c r="J45" s="204"/>
      <c r="K45" s="205"/>
      <c r="L45" s="199"/>
      <c r="M45" s="197"/>
      <c r="N45" s="204"/>
      <c r="O45" s="205"/>
      <c r="P45" s="199"/>
      <c r="Q45" s="139"/>
    </row>
    <row r="46" spans="2:17" x14ac:dyDescent="0.25">
      <c r="B46" s="171">
        <v>21</v>
      </c>
      <c r="D46" s="5" t="s">
        <v>49</v>
      </c>
      <c r="F46" s="215">
        <f>IF(F38=0,0,(F36+F25)/F38)</f>
        <v>6.4331580704825655E-2</v>
      </c>
      <c r="G46" s="205"/>
      <c r="H46" s="203">
        <f>IF(H38=0,0,(H36+H25)/H38)</f>
        <v>6.0044002169975234E-2</v>
      </c>
      <c r="I46" s="197"/>
      <c r="J46" s="215">
        <f>IF(J38=0,0,(J36+J25)/J38)</f>
        <v>6.4474858533489679E-2</v>
      </c>
      <c r="K46" s="205"/>
      <c r="L46" s="203">
        <f>IF(L40=0,0,(L36+L25)/L38)</f>
        <v>6.4772000911574118E-2</v>
      </c>
      <c r="M46" s="197"/>
      <c r="N46" s="215">
        <f>IF(N38=0,0,(N36+N25)/N38)</f>
        <v>6.3787466000909981E-2</v>
      </c>
      <c r="O46" s="205"/>
      <c r="P46" s="203">
        <f>IF(P40=0,0,(P36+P25)/P38)</f>
        <v>6.4772000911574146E-2</v>
      </c>
      <c r="Q46" s="139"/>
    </row>
    <row r="47" spans="2:17" ht="26.4" x14ac:dyDescent="0.25">
      <c r="B47" s="171">
        <v>22</v>
      </c>
      <c r="D47" s="28" t="s">
        <v>120</v>
      </c>
      <c r="F47" s="225">
        <f>'7. Cost_of_Capital'!L26</f>
        <v>6.0044E-2</v>
      </c>
      <c r="G47" s="205"/>
      <c r="H47" s="227">
        <f>'7. Cost_of_Capital'!L26</f>
        <v>6.0044E-2</v>
      </c>
      <c r="I47" s="197"/>
      <c r="J47" s="225">
        <f>'7. Cost_of_Capital'!L42</f>
        <v>6.477200000000001E-2</v>
      </c>
      <c r="K47" s="205"/>
      <c r="L47" s="224">
        <f>'7. Cost_of_Capital'!L42</f>
        <v>6.477200000000001E-2</v>
      </c>
      <c r="M47" s="197"/>
      <c r="N47" s="225">
        <f>'7. Cost_of_Capital'!L58</f>
        <v>6.0044E-2</v>
      </c>
      <c r="O47" s="205"/>
      <c r="P47" s="224">
        <f>'7. Cost_of_Capital'!L58</f>
        <v>6.0044E-2</v>
      </c>
      <c r="Q47" s="139"/>
    </row>
    <row r="48" spans="2:17" ht="26.4" x14ac:dyDescent="0.25">
      <c r="B48" s="171">
        <v>23</v>
      </c>
      <c r="D48" s="28" t="s">
        <v>231</v>
      </c>
      <c r="F48" s="226">
        <f>F46-F47</f>
        <v>4.2875807048256553E-3</v>
      </c>
      <c r="G48" s="205"/>
      <c r="H48" s="228">
        <f>H46-H47</f>
        <v>2.1699752342230205E-9</v>
      </c>
      <c r="I48" s="197"/>
      <c r="J48" s="226">
        <f>J46-J47</f>
        <v>-2.9714146651033113E-4</v>
      </c>
      <c r="K48" s="205"/>
      <c r="L48" s="228">
        <f>L46-L47</f>
        <v>9.1157410786468773E-10</v>
      </c>
      <c r="M48" s="197"/>
      <c r="N48" s="226">
        <f>N46-N47</f>
        <v>3.7434660009099813E-3</v>
      </c>
      <c r="O48" s="205"/>
      <c r="P48" s="228">
        <f>P46-P47</f>
        <v>4.7280009115741456E-3</v>
      </c>
      <c r="Q48" s="139"/>
    </row>
    <row r="49" spans="2:17" x14ac:dyDescent="0.25">
      <c r="B49" s="171"/>
      <c r="F49" s="204"/>
      <c r="G49" s="205"/>
      <c r="H49" s="199"/>
      <c r="I49" s="197"/>
      <c r="J49" s="204"/>
      <c r="K49" s="205"/>
      <c r="L49" s="199"/>
      <c r="M49" s="197"/>
      <c r="N49" s="204"/>
      <c r="O49" s="205"/>
      <c r="P49" s="199"/>
      <c r="Q49" s="139"/>
    </row>
    <row r="50" spans="2:17" x14ac:dyDescent="0.25">
      <c r="B50" s="171">
        <v>24</v>
      </c>
      <c r="D50" s="5" t="s">
        <v>130</v>
      </c>
      <c r="F50" s="207">
        <f>H50</f>
        <v>4738640.0298936004</v>
      </c>
      <c r="G50" s="229"/>
      <c r="H50" s="206">
        <f>'7. Cost_of_Capital'!P24</f>
        <v>4738640.0298936004</v>
      </c>
      <c r="I50" s="230"/>
      <c r="J50" s="207">
        <f>L50</f>
        <v>4905016.8879077341</v>
      </c>
      <c r="K50" s="229"/>
      <c r="L50" s="206">
        <f>'7. Cost_of_Capital'!P40</f>
        <v>4905016.8879077341</v>
      </c>
      <c r="M50" s="230"/>
      <c r="N50" s="207">
        <f>P50</f>
        <v>4705881.5869029332</v>
      </c>
      <c r="O50" s="229"/>
      <c r="P50" s="206">
        <f>'7. Cost_of_Capital'!P56</f>
        <v>4705881.5869029332</v>
      </c>
      <c r="Q50" s="139"/>
    </row>
    <row r="51" spans="2:17" x14ac:dyDescent="0.25">
      <c r="B51" s="171">
        <v>25</v>
      </c>
      <c r="D51" s="5" t="s">
        <v>161</v>
      </c>
      <c r="F51" s="207">
        <f>F50-F36</f>
        <v>-565626.43539215531</v>
      </c>
      <c r="G51" s="229" t="s">
        <v>121</v>
      </c>
      <c r="H51" s="214">
        <f>H38*H48</f>
        <v>0.28626758097903521</v>
      </c>
      <c r="I51" s="230"/>
      <c r="J51" s="207">
        <f>J50-J36</f>
        <v>38928.523272724822</v>
      </c>
      <c r="K51" s="229"/>
      <c r="L51" s="214">
        <f>L38*L48</f>
        <v>0.11942538444593268</v>
      </c>
      <c r="M51" s="230"/>
      <c r="N51" s="207">
        <f>N50-N36</f>
        <v>-490431.72953450494</v>
      </c>
      <c r="O51" s="229"/>
      <c r="P51" s="214">
        <f>P38*P48</f>
        <v>619415.71360348142</v>
      </c>
      <c r="Q51" s="139"/>
    </row>
    <row r="52" spans="2:17" ht="26.4" x14ac:dyDescent="0.25">
      <c r="B52" s="171">
        <v>26</v>
      </c>
      <c r="D52" s="56" t="s">
        <v>160</v>
      </c>
      <c r="F52" s="208">
        <f>F51/(1-F33)</f>
        <v>-717401.10453834047</v>
      </c>
      <c r="G52" s="231" t="s">
        <v>2</v>
      </c>
      <c r="H52" s="232"/>
      <c r="I52" s="230"/>
      <c r="J52" s="208">
        <f>J51/(1-J33)</f>
        <v>49544.684871822807</v>
      </c>
      <c r="K52" s="231" t="s">
        <v>2</v>
      </c>
      <c r="L52" s="232"/>
      <c r="M52" s="230"/>
      <c r="N52" s="208">
        <f>N51/(1-N33)</f>
        <v>-624176.91317755729</v>
      </c>
      <c r="O52" s="231" t="s">
        <v>2</v>
      </c>
      <c r="P52" s="232"/>
    </row>
    <row r="55" spans="2:17" x14ac:dyDescent="0.25">
      <c r="B55" s="480" t="s">
        <v>42</v>
      </c>
      <c r="C55" s="480"/>
      <c r="D55" s="480"/>
      <c r="E55" s="480"/>
      <c r="F55" s="480"/>
      <c r="G55" s="480"/>
      <c r="H55" s="480"/>
      <c r="I55" s="480"/>
      <c r="J55" s="74"/>
      <c r="K55" s="74"/>
      <c r="L55" s="74"/>
      <c r="M55" s="74"/>
      <c r="N55" s="74"/>
      <c r="O55" s="74"/>
    </row>
    <row r="56" spans="2:17" x14ac:dyDescent="0.25">
      <c r="B56" s="18" t="s">
        <v>2</v>
      </c>
      <c r="D56" s="422" t="s">
        <v>234</v>
      </c>
      <c r="E56" s="422"/>
      <c r="F56" s="422"/>
      <c r="G56" s="422"/>
      <c r="H56" s="422"/>
      <c r="I56" s="422"/>
      <c r="J56" s="422"/>
      <c r="K56" s="422"/>
      <c r="L56" s="422"/>
      <c r="M56" s="422"/>
      <c r="N56" s="422"/>
      <c r="O56" s="422"/>
      <c r="P56" s="422"/>
    </row>
    <row r="57" spans="2:17" x14ac:dyDescent="0.25">
      <c r="B57" s="365"/>
      <c r="D57" s="472"/>
      <c r="E57" s="472"/>
      <c r="F57" s="472"/>
      <c r="G57" s="472"/>
      <c r="H57" s="472"/>
      <c r="I57" s="472"/>
      <c r="J57" s="472"/>
      <c r="K57" s="472"/>
      <c r="L57" s="472"/>
      <c r="M57" s="472"/>
      <c r="N57" s="472"/>
      <c r="O57" s="472"/>
      <c r="P57" s="472"/>
    </row>
    <row r="58" spans="2:17" x14ac:dyDescent="0.25">
      <c r="B58" s="365"/>
      <c r="D58" s="472"/>
      <c r="E58" s="472"/>
      <c r="F58" s="472"/>
      <c r="G58" s="472"/>
      <c r="H58" s="472"/>
      <c r="I58" s="472"/>
      <c r="J58" s="472"/>
      <c r="K58" s="472"/>
      <c r="L58" s="472"/>
      <c r="M58" s="472"/>
      <c r="N58" s="472"/>
      <c r="O58" s="472"/>
      <c r="P58" s="472"/>
    </row>
    <row r="59" spans="2:17" x14ac:dyDescent="0.25">
      <c r="B59" s="365"/>
      <c r="D59" s="472"/>
      <c r="E59" s="472"/>
      <c r="F59" s="472"/>
      <c r="G59" s="472"/>
      <c r="H59" s="472"/>
      <c r="I59" s="472"/>
      <c r="J59" s="472"/>
      <c r="K59" s="472"/>
      <c r="L59" s="472"/>
      <c r="M59" s="472"/>
      <c r="N59" s="472"/>
      <c r="O59" s="472"/>
      <c r="P59" s="472"/>
    </row>
    <row r="60" spans="2:17" x14ac:dyDescent="0.25">
      <c r="B60" s="365"/>
      <c r="D60" s="472"/>
      <c r="E60" s="472"/>
      <c r="F60" s="472"/>
      <c r="G60" s="472"/>
      <c r="H60" s="472"/>
      <c r="I60" s="472"/>
      <c r="J60" s="472"/>
      <c r="K60" s="472"/>
      <c r="L60" s="472"/>
      <c r="M60" s="472"/>
      <c r="N60" s="472"/>
      <c r="O60" s="472"/>
      <c r="P60" s="472"/>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4"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abSelected="1" topLeftCell="A10" zoomScaleNormal="100" zoomScaleSheetLayoutView="100" workbookViewId="0">
      <selection activeCell="J28" sqref="J28"/>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2.8" x14ac:dyDescent="0.25">
      <c r="C1" s="418"/>
      <c r="D1" s="418"/>
      <c r="E1" s="418"/>
      <c r="F1" s="418"/>
      <c r="G1" s="418"/>
      <c r="H1" s="418"/>
      <c r="I1" s="418"/>
      <c r="J1" s="418"/>
      <c r="K1" s="418"/>
      <c r="L1" s="418"/>
      <c r="M1" s="418"/>
      <c r="N1" s="418"/>
      <c r="O1" s="484"/>
      <c r="P1" s="484"/>
      <c r="Q1" s="484"/>
      <c r="R1" s="1"/>
    </row>
    <row r="2" spans="2:18" s="2" customFormat="1" ht="17.399999999999999" x14ac:dyDescent="0.3">
      <c r="C2" s="469"/>
      <c r="D2" s="469"/>
      <c r="E2" s="469"/>
      <c r="F2" s="469"/>
      <c r="G2" s="469"/>
      <c r="H2" s="469"/>
      <c r="I2" s="469"/>
      <c r="J2" s="469"/>
      <c r="K2" s="469"/>
      <c r="L2" s="469"/>
      <c r="M2" s="469"/>
      <c r="N2" s="469"/>
      <c r="O2" s="469"/>
      <c r="P2" s="469"/>
      <c r="Q2" s="469"/>
      <c r="R2" s="469"/>
    </row>
    <row r="3" spans="2:18" s="2" customFormat="1" ht="17.399999999999999" x14ac:dyDescent="0.3">
      <c r="C3" s="469"/>
      <c r="D3" s="469"/>
      <c r="E3" s="469"/>
      <c r="F3" s="469"/>
      <c r="G3" s="469"/>
      <c r="H3" s="469"/>
      <c r="I3" s="469"/>
      <c r="J3" s="469"/>
      <c r="K3" s="469"/>
      <c r="L3" s="469"/>
      <c r="M3" s="469"/>
      <c r="N3" s="469"/>
      <c r="O3" s="469"/>
      <c r="P3" s="469"/>
      <c r="Q3" s="469"/>
      <c r="R3" s="469"/>
    </row>
    <row r="4" spans="2:18" s="2" customFormat="1" ht="17.399999999999999" x14ac:dyDescent="0.3">
      <c r="C4" s="469"/>
      <c r="D4" s="469"/>
      <c r="E4" s="469"/>
      <c r="F4" s="469"/>
      <c r="G4" s="469"/>
      <c r="H4" s="469"/>
      <c r="I4" s="469"/>
      <c r="J4" s="469"/>
      <c r="K4" s="469"/>
      <c r="L4" s="469"/>
      <c r="M4" s="469"/>
      <c r="N4" s="469"/>
      <c r="O4" s="38"/>
      <c r="P4" s="38"/>
      <c r="Q4" s="38"/>
      <c r="R4" s="38"/>
    </row>
    <row r="5" spans="2:18" s="2" customFormat="1" ht="15.6" x14ac:dyDescent="0.3">
      <c r="E5" s="3"/>
      <c r="F5" s="3"/>
      <c r="G5" s="3"/>
    </row>
    <row r="6" spans="2:18" s="2" customFormat="1" x14ac:dyDescent="0.25"/>
    <row r="8" spans="2:18" ht="15.6" x14ac:dyDescent="0.25">
      <c r="D8" s="25"/>
      <c r="F8" s="496"/>
      <c r="G8" s="496"/>
      <c r="H8" s="496"/>
      <c r="I8" s="496"/>
      <c r="J8" s="496"/>
      <c r="K8" s="496"/>
      <c r="L8" s="496"/>
      <c r="M8" s="496"/>
      <c r="N8" s="496"/>
      <c r="O8" s="496"/>
      <c r="P8" s="40"/>
      <c r="Q8" s="39"/>
    </row>
    <row r="9" spans="2:18" ht="13.5" customHeight="1" x14ac:dyDescent="0.25">
      <c r="F9" s="40"/>
      <c r="G9" s="40"/>
      <c r="H9" s="40"/>
      <c r="I9" s="40"/>
      <c r="J9" s="40"/>
      <c r="K9" s="40"/>
      <c r="L9" s="40"/>
      <c r="M9" s="40"/>
      <c r="N9" s="40"/>
      <c r="O9" s="40"/>
      <c r="P9" s="40"/>
      <c r="Q9" s="39"/>
    </row>
    <row r="10" spans="2:18" ht="18" customHeight="1" x14ac:dyDescent="0.25">
      <c r="F10" s="40"/>
      <c r="G10" s="40"/>
      <c r="H10" s="40"/>
      <c r="I10" s="40"/>
      <c r="J10" s="40"/>
      <c r="K10" s="40"/>
      <c r="L10" s="40"/>
      <c r="M10" s="40"/>
      <c r="N10" s="40"/>
      <c r="O10" s="40"/>
      <c r="P10" s="40"/>
      <c r="Q10" s="39"/>
    </row>
    <row r="11" spans="2:18" ht="13.5" customHeight="1" x14ac:dyDescent="0.25">
      <c r="B11" s="383" t="s">
        <v>250</v>
      </c>
      <c r="F11" s="40"/>
      <c r="G11" s="40"/>
      <c r="H11" s="40"/>
      <c r="I11" s="40"/>
      <c r="J11" s="40"/>
      <c r="K11" s="40"/>
      <c r="L11" s="40"/>
      <c r="M11" s="40"/>
      <c r="N11" s="40"/>
      <c r="O11" s="40"/>
      <c r="P11" s="40"/>
      <c r="Q11" s="39"/>
    </row>
    <row r="12" spans="2:18" ht="13.5" customHeight="1" x14ac:dyDescent="0.25">
      <c r="F12" s="40"/>
      <c r="G12" s="40"/>
      <c r="H12" s="40"/>
      <c r="I12" s="40"/>
      <c r="J12" s="40"/>
      <c r="K12" s="40"/>
      <c r="L12" s="40"/>
      <c r="M12" s="40"/>
      <c r="N12" s="40"/>
      <c r="O12" s="40"/>
      <c r="P12" s="40"/>
      <c r="Q12" s="39"/>
    </row>
    <row r="13" spans="2:18" ht="39" customHeight="1" x14ac:dyDescent="0.25">
      <c r="B13" s="389" t="s">
        <v>37</v>
      </c>
      <c r="D13" s="42" t="s">
        <v>36</v>
      </c>
      <c r="F13" s="307" t="s">
        <v>23</v>
      </c>
      <c r="G13" s="308"/>
      <c r="H13" s="308"/>
      <c r="I13" s="308"/>
      <c r="J13" s="309" t="str">
        <f>IF(ISBLANK('3. Data_Input_Sheet'!M12),"",'3. Data_Input_Sheet'!M12)</f>
        <v>Interrogatory Responses</v>
      </c>
      <c r="K13" s="308"/>
      <c r="L13" s="308"/>
      <c r="M13" s="308"/>
      <c r="N13" s="495" t="str">
        <f>'3. Data_Input_Sheet'!U12</f>
        <v>Per Board Decision</v>
      </c>
      <c r="O13" s="495"/>
      <c r="P13" s="145"/>
    </row>
    <row r="14" spans="2:18" ht="14.25" customHeight="1" x14ac:dyDescent="0.25">
      <c r="B14" s="392"/>
      <c r="D14" s="44"/>
      <c r="F14" s="44"/>
      <c r="G14" s="44"/>
      <c r="H14" s="44"/>
      <c r="I14" s="44"/>
      <c r="J14" s="44"/>
      <c r="K14" s="44"/>
      <c r="L14" s="44"/>
      <c r="M14" s="44"/>
      <c r="N14" s="481"/>
      <c r="O14" s="481"/>
      <c r="P14" s="44"/>
    </row>
    <row r="15" spans="2:18" x14ac:dyDescent="0.25">
      <c r="B15" s="352">
        <v>1</v>
      </c>
      <c r="D15" s="5" t="s">
        <v>140</v>
      </c>
      <c r="F15" s="45">
        <f>'5. Utility Income'!F22</f>
        <v>18553350</v>
      </c>
      <c r="G15" s="45"/>
      <c r="H15" s="367"/>
      <c r="I15" s="187"/>
      <c r="J15" s="45">
        <f>'5. Utility Income'!N22</f>
        <v>18849865</v>
      </c>
      <c r="K15" s="187"/>
      <c r="L15" s="367"/>
      <c r="M15" s="187"/>
      <c r="N15" s="493">
        <f>'5. Utility Income'!V22</f>
        <v>18849865</v>
      </c>
      <c r="O15" s="494"/>
      <c r="P15" s="153"/>
      <c r="Q15" s="367"/>
    </row>
    <row r="16" spans="2:18" x14ac:dyDescent="0.25">
      <c r="B16" s="352">
        <v>2</v>
      </c>
      <c r="D16" s="5" t="s">
        <v>34</v>
      </c>
      <c r="F16" s="46">
        <f>'5. Utility Income'!F23</f>
        <v>4182433.91</v>
      </c>
      <c r="G16" s="46"/>
      <c r="H16" s="367"/>
      <c r="I16" s="188"/>
      <c r="J16" s="175">
        <f>'5. Utility Income'!N23</f>
        <v>4182433.91</v>
      </c>
      <c r="K16" s="188"/>
      <c r="L16" s="367"/>
      <c r="M16" s="188"/>
      <c r="N16" s="486">
        <f>'5. Utility Income'!V23</f>
        <v>4182433.91</v>
      </c>
      <c r="O16" s="487"/>
      <c r="P16" s="150"/>
      <c r="Q16" s="367"/>
    </row>
    <row r="17" spans="2:21" ht="12.75" customHeight="1" x14ac:dyDescent="0.25">
      <c r="B17" s="352">
        <v>3</v>
      </c>
      <c r="D17" s="5" t="s">
        <v>45</v>
      </c>
      <c r="F17" s="46">
        <f>'5. Utility Income'!F24</f>
        <v>0</v>
      </c>
      <c r="G17" s="46"/>
      <c r="H17" s="367"/>
      <c r="I17" s="188"/>
      <c r="J17" s="175" t="str">
        <f>'5. Utility Income'!N24</f>
        <v/>
      </c>
      <c r="K17" s="188"/>
      <c r="L17" s="367"/>
      <c r="M17" s="188"/>
      <c r="N17" s="486" t="str">
        <f>'5. Utility Income'!V24</f>
        <v/>
      </c>
      <c r="O17" s="487"/>
      <c r="P17" s="150"/>
      <c r="Q17" s="367"/>
    </row>
    <row r="18" spans="2:21" s="174" customFormat="1" ht="0.75" customHeight="1" x14ac:dyDescent="0.25">
      <c r="B18" s="393">
        <v>4</v>
      </c>
      <c r="D18" s="174" t="s">
        <v>139</v>
      </c>
      <c r="F18" s="326">
        <f>'6. Taxes_PILs'!G25</f>
        <v>0</v>
      </c>
      <c r="G18" s="326"/>
      <c r="H18" s="327"/>
      <c r="I18" s="328"/>
      <c r="J18" s="329">
        <f>'6. Taxes_PILs'!K25</f>
        <v>0</v>
      </c>
      <c r="K18" s="328"/>
      <c r="L18" s="327"/>
      <c r="M18" s="328"/>
      <c r="N18" s="488">
        <f>'6. Taxes_PILs'!O25</f>
        <v>0</v>
      </c>
      <c r="O18" s="489"/>
      <c r="P18" s="330"/>
      <c r="Q18" s="327"/>
    </row>
    <row r="19" spans="2:21" x14ac:dyDescent="0.25">
      <c r="B19" s="352">
        <v>5</v>
      </c>
      <c r="D19" s="5" t="s">
        <v>91</v>
      </c>
      <c r="F19" s="46">
        <f>'6. Taxes_PILs'!G33-F18</f>
        <v>137696.2437399014</v>
      </c>
      <c r="G19" s="46"/>
      <c r="H19" s="367"/>
      <c r="I19" s="188"/>
      <c r="J19" s="175">
        <f>'6. Taxes_PILs'!K33-J18</f>
        <v>149984.94644107315</v>
      </c>
      <c r="K19" s="188"/>
      <c r="L19" s="367"/>
      <c r="M19" s="188"/>
      <c r="N19" s="486">
        <f>'6. Taxes_PILs'!O33-N18</f>
        <v>149984.94644107315</v>
      </c>
      <c r="O19" s="487"/>
      <c r="P19" s="150"/>
      <c r="Q19" s="367"/>
    </row>
    <row r="20" spans="2:21" x14ac:dyDescent="0.25">
      <c r="B20" s="352">
        <v>6</v>
      </c>
      <c r="D20" s="5" t="s">
        <v>134</v>
      </c>
      <c r="F20" s="46">
        <f>'5. Utility Income'!F26</f>
        <v>0</v>
      </c>
      <c r="G20" s="46"/>
      <c r="H20" s="367"/>
      <c r="I20" s="188"/>
      <c r="J20" s="152" t="str">
        <f>'5. Utility Income'!N26</f>
        <v/>
      </c>
      <c r="K20" s="188"/>
      <c r="L20" s="367"/>
      <c r="M20" s="188"/>
      <c r="N20" s="485" t="str">
        <f>'5. Utility Income'!V26</f>
        <v/>
      </c>
      <c r="O20" s="485"/>
      <c r="P20" s="152"/>
      <c r="Q20" s="367"/>
    </row>
    <row r="21" spans="2:21" x14ac:dyDescent="0.25">
      <c r="B21" s="352">
        <v>7</v>
      </c>
      <c r="D21" s="5" t="s">
        <v>22</v>
      </c>
      <c r="F21" s="47"/>
      <c r="G21" s="47"/>
      <c r="H21" s="189"/>
      <c r="I21" s="189"/>
      <c r="J21" s="47"/>
      <c r="K21" s="189"/>
      <c r="L21" s="190"/>
      <c r="M21" s="189"/>
      <c r="N21" s="500"/>
      <c r="O21" s="501"/>
      <c r="P21" s="151"/>
      <c r="Q21" s="190"/>
    </row>
    <row r="22" spans="2:21" x14ac:dyDescent="0.25">
      <c r="B22" s="352"/>
      <c r="D22" s="386" t="s">
        <v>95</v>
      </c>
      <c r="F22" s="49">
        <f>'8. Rev_Def_Suff'!F25</f>
        <v>3182487.5300989207</v>
      </c>
      <c r="G22" s="49"/>
      <c r="H22" s="367"/>
      <c r="I22" s="191"/>
      <c r="J22" s="49">
        <f>'8. Rev_Def_Suff'!L25</f>
        <v>3580767.136225807</v>
      </c>
      <c r="K22" s="191"/>
      <c r="L22" s="367"/>
      <c r="M22" s="191"/>
      <c r="N22" s="490">
        <f>'8. Rev_Def_Suff'!P25</f>
        <v>3160486.8430525153</v>
      </c>
      <c r="O22" s="490"/>
      <c r="P22" s="149"/>
      <c r="Q22" s="367"/>
    </row>
    <row r="23" spans="2:21" x14ac:dyDescent="0.25">
      <c r="B23" s="352"/>
      <c r="D23" s="386" t="s">
        <v>281</v>
      </c>
      <c r="F23" s="49">
        <f>'8. Rev_Def_Suff'!F50</f>
        <v>4738640.0298936004</v>
      </c>
      <c r="G23" s="49"/>
      <c r="H23" s="367"/>
      <c r="I23" s="191"/>
      <c r="J23" s="49">
        <f>'8. Rev_Def_Suff'!L50</f>
        <v>4905016.8879077341</v>
      </c>
      <c r="K23" s="191"/>
      <c r="L23" s="367"/>
      <c r="M23" s="191"/>
      <c r="N23" s="490">
        <f>'8. Rev_Def_Suff'!P50</f>
        <v>4705881.5869029332</v>
      </c>
      <c r="O23" s="490"/>
      <c r="P23" s="149"/>
      <c r="Q23" s="367"/>
    </row>
    <row r="24" spans="2:21" x14ac:dyDescent="0.25">
      <c r="B24" s="352"/>
      <c r="C24" s="15"/>
      <c r="D24" s="15"/>
      <c r="E24" s="15"/>
      <c r="F24" s="50"/>
      <c r="G24" s="48"/>
      <c r="H24" s="192"/>
      <c r="I24" s="192"/>
      <c r="J24" s="50"/>
      <c r="K24" s="192"/>
      <c r="L24" s="192"/>
      <c r="M24" s="192"/>
      <c r="N24" s="50"/>
      <c r="O24" s="51"/>
      <c r="P24" s="151"/>
      <c r="Q24" s="192"/>
      <c r="R24" s="15"/>
      <c r="S24" s="15"/>
      <c r="T24" s="15"/>
      <c r="U24" s="15"/>
    </row>
    <row r="25" spans="2:21" ht="27" thickBot="1" x14ac:dyDescent="0.3">
      <c r="B25" s="352">
        <v>8</v>
      </c>
      <c r="C25" s="15"/>
      <c r="D25" s="56" t="s">
        <v>240</v>
      </c>
      <c r="E25" s="15"/>
      <c r="F25" s="52">
        <f>SUM(F15:F23)</f>
        <v>30794607.713732421</v>
      </c>
      <c r="G25" s="48"/>
      <c r="H25" s="367"/>
      <c r="I25" s="192"/>
      <c r="J25" s="52">
        <f>SUM(J15:J23)</f>
        <v>31668067.880574614</v>
      </c>
      <c r="K25" s="192"/>
      <c r="L25" s="367"/>
      <c r="M25" s="192"/>
      <c r="N25" s="442">
        <f>SUM(N15:O23)</f>
        <v>31048652.286396518</v>
      </c>
      <c r="O25" s="442"/>
      <c r="P25" s="49"/>
      <c r="Q25" s="367"/>
      <c r="R25" s="15"/>
      <c r="S25" s="15"/>
      <c r="T25" s="15"/>
      <c r="U25" s="15"/>
    </row>
    <row r="26" spans="2:21" ht="13.8" thickTop="1" x14ac:dyDescent="0.25">
      <c r="B26" s="352"/>
      <c r="C26" s="15"/>
      <c r="D26" s="28"/>
      <c r="E26" s="15"/>
      <c r="F26" s="48"/>
      <c r="G26" s="48"/>
      <c r="H26" s="186"/>
      <c r="I26" s="351"/>
      <c r="J26" s="107"/>
      <c r="K26" s="351"/>
      <c r="L26" s="186"/>
      <c r="M26" s="351"/>
      <c r="N26" s="149"/>
      <c r="O26" s="149"/>
      <c r="P26" s="149"/>
      <c r="Q26" s="186"/>
      <c r="R26" s="15"/>
      <c r="S26" s="15"/>
      <c r="T26" s="15"/>
      <c r="U26" s="15"/>
    </row>
    <row r="27" spans="2:21" x14ac:dyDescent="0.25">
      <c r="B27" s="352">
        <v>9</v>
      </c>
      <c r="C27" s="15"/>
      <c r="D27" s="28" t="s">
        <v>241</v>
      </c>
      <c r="E27" s="15"/>
      <c r="F27" s="55">
        <f>'3. Data_Input_Sheet'!E33</f>
        <v>1938014</v>
      </c>
      <c r="G27" s="48"/>
      <c r="H27" s="367"/>
      <c r="I27" s="192"/>
      <c r="J27" s="55">
        <f>'3. Data_Input_Sheet'!M33</f>
        <v>1938014</v>
      </c>
      <c r="K27" s="192"/>
      <c r="L27" s="367"/>
      <c r="M27" s="192"/>
      <c r="N27" s="450">
        <f>'3. Data_Input_Sheet'!U33</f>
        <v>0</v>
      </c>
      <c r="O27" s="450"/>
      <c r="P27" s="49"/>
      <c r="Q27" s="367"/>
      <c r="R27" s="15"/>
      <c r="S27" s="15"/>
      <c r="T27" s="15"/>
      <c r="U27" s="15"/>
    </row>
    <row r="28" spans="2:21" ht="13.8" thickBot="1" x14ac:dyDescent="0.3">
      <c r="B28" s="352">
        <v>10</v>
      </c>
      <c r="C28" s="15"/>
      <c r="D28" s="56" t="s">
        <v>242</v>
      </c>
      <c r="E28" s="15"/>
      <c r="F28" s="350">
        <f>F25-F27</f>
        <v>28856593.713732421</v>
      </c>
      <c r="G28" s="48"/>
      <c r="H28" s="367"/>
      <c r="I28" s="192"/>
      <c r="J28" s="350">
        <f>J25-J27</f>
        <v>29730053.880574614</v>
      </c>
      <c r="K28" s="192"/>
      <c r="L28" s="367"/>
      <c r="M28" s="192"/>
      <c r="N28" s="492">
        <f>N25-N27</f>
        <v>31048652.286396518</v>
      </c>
      <c r="O28" s="492"/>
      <c r="P28" s="49"/>
      <c r="Q28" s="367"/>
      <c r="R28" s="15"/>
      <c r="S28" s="15"/>
      <c r="T28" s="15"/>
      <c r="U28" s="15"/>
    </row>
    <row r="29" spans="2:21" ht="25.5" customHeight="1" thickTop="1" x14ac:dyDescent="0.25">
      <c r="B29" s="352"/>
      <c r="C29" s="15"/>
      <c r="D29" s="355" t="s">
        <v>249</v>
      </c>
      <c r="E29" s="15"/>
      <c r="F29" s="48"/>
      <c r="G29" s="48"/>
      <c r="H29" s="354"/>
      <c r="I29" s="192"/>
      <c r="J29" s="48"/>
      <c r="K29" s="192"/>
      <c r="L29" s="354"/>
      <c r="M29" s="192"/>
      <c r="N29" s="49"/>
      <c r="O29" s="49"/>
      <c r="P29" s="49"/>
      <c r="Q29" s="354"/>
      <c r="R29" s="15"/>
      <c r="S29" s="15"/>
      <c r="T29" s="15"/>
      <c r="U29" s="15"/>
    </row>
    <row r="30" spans="2:21" x14ac:dyDescent="0.25">
      <c r="B30" s="352"/>
      <c r="F30" s="53"/>
      <c r="G30" s="53"/>
      <c r="H30" s="188"/>
      <c r="I30" s="188"/>
      <c r="J30" s="53"/>
      <c r="K30" s="188"/>
      <c r="L30" s="188"/>
      <c r="M30" s="188"/>
      <c r="N30" s="491"/>
      <c r="O30" s="491"/>
      <c r="P30" s="158"/>
      <c r="Q30" s="188"/>
    </row>
    <row r="31" spans="2:21" x14ac:dyDescent="0.25">
      <c r="B31" s="352">
        <v>11</v>
      </c>
      <c r="D31" s="5" t="s">
        <v>52</v>
      </c>
      <c r="F31" s="46">
        <f>'5. Utility Income'!F16</f>
        <v>28856594</v>
      </c>
      <c r="G31" s="46"/>
      <c r="H31" s="367"/>
      <c r="I31" s="188"/>
      <c r="J31" s="46">
        <f>'5. Utility Income'!N16</f>
        <v>29730054</v>
      </c>
      <c r="K31" s="188"/>
      <c r="L31" s="367"/>
      <c r="M31" s="188"/>
      <c r="N31" s="486">
        <f>'5. Utility Income'!V16</f>
        <v>29730054</v>
      </c>
      <c r="O31" s="487"/>
      <c r="P31" s="150"/>
      <c r="Q31" s="367"/>
    </row>
    <row r="32" spans="2:21" x14ac:dyDescent="0.25">
      <c r="B32" s="352">
        <v>12</v>
      </c>
      <c r="D32" s="5" t="s">
        <v>35</v>
      </c>
      <c r="F32" s="54">
        <f>'5. Utility Income'!F17</f>
        <v>1938014</v>
      </c>
      <c r="G32" s="47"/>
      <c r="H32" s="367"/>
      <c r="I32" s="193"/>
      <c r="J32" s="54">
        <f>'5. Utility Income'!N17</f>
        <v>1938014</v>
      </c>
      <c r="K32" s="193"/>
      <c r="L32" s="367"/>
      <c r="M32" s="193"/>
      <c r="N32" s="455">
        <f>'5. Utility Income'!V17</f>
        <v>1938014</v>
      </c>
      <c r="O32" s="502"/>
      <c r="P32" s="151"/>
      <c r="Q32" s="367"/>
    </row>
    <row r="33" spans="2:17" x14ac:dyDescent="0.25">
      <c r="B33" s="352"/>
      <c r="F33" s="441">
        <f>SUM(F31:F32)</f>
        <v>30794608</v>
      </c>
      <c r="G33" s="49"/>
      <c r="H33" s="191"/>
      <c r="I33" s="191"/>
      <c r="J33" s="441">
        <f>SUM(J31:J32)</f>
        <v>31668068</v>
      </c>
      <c r="K33" s="191"/>
      <c r="L33" s="191"/>
      <c r="M33" s="191"/>
      <c r="N33" s="441">
        <f>SUM(N31:N32)</f>
        <v>31668068</v>
      </c>
      <c r="O33" s="447"/>
      <c r="P33" s="159"/>
      <c r="Q33" s="191"/>
    </row>
    <row r="34" spans="2:17" x14ac:dyDescent="0.25">
      <c r="B34" s="352">
        <v>13</v>
      </c>
      <c r="D34" s="16" t="s">
        <v>40</v>
      </c>
      <c r="F34" s="450"/>
      <c r="G34" s="49"/>
      <c r="H34" s="367"/>
      <c r="I34" s="191"/>
      <c r="J34" s="450"/>
      <c r="K34" s="191"/>
      <c r="L34" s="367"/>
      <c r="M34" s="191"/>
      <c r="N34" s="450"/>
      <c r="O34" s="497"/>
      <c r="P34" s="159"/>
      <c r="Q34" s="367"/>
    </row>
    <row r="35" spans="2:17" x14ac:dyDescent="0.25">
      <c r="B35" s="352"/>
      <c r="F35" s="490">
        <f>F33-F25</f>
        <v>0.28626757860183716</v>
      </c>
      <c r="G35" s="149"/>
      <c r="H35" s="194"/>
      <c r="I35" s="194"/>
      <c r="J35" s="490">
        <f>J33-J25</f>
        <v>0.11942538619041443</v>
      </c>
      <c r="K35" s="194"/>
      <c r="L35" s="194"/>
      <c r="M35" s="194"/>
      <c r="N35" s="451">
        <f>N33-N25</f>
        <v>619415.71360348165</v>
      </c>
      <c r="O35" s="498"/>
      <c r="P35" s="160"/>
      <c r="Q35" s="4"/>
    </row>
    <row r="36" spans="2:17" ht="40.200000000000003" thickBot="1" x14ac:dyDescent="0.3">
      <c r="B36" s="352">
        <v>14</v>
      </c>
      <c r="D36" s="56" t="s">
        <v>144</v>
      </c>
      <c r="F36" s="452"/>
      <c r="G36" s="149"/>
      <c r="H36" s="195" t="s">
        <v>2</v>
      </c>
      <c r="I36" s="195"/>
      <c r="J36" s="452"/>
      <c r="K36" s="195"/>
      <c r="L36" s="195" t="s">
        <v>2</v>
      </c>
      <c r="M36" s="195"/>
      <c r="N36" s="452"/>
      <c r="O36" s="499"/>
      <c r="P36" s="160"/>
      <c r="Q36" s="196" t="s">
        <v>2</v>
      </c>
    </row>
    <row r="37" spans="2:17" ht="13.8" thickTop="1" x14ac:dyDescent="0.25">
      <c r="F37" s="57"/>
      <c r="G37" s="57"/>
      <c r="H37" s="57"/>
      <c r="I37" s="57"/>
      <c r="J37" s="57"/>
      <c r="K37" s="57"/>
      <c r="L37" s="57"/>
      <c r="M37" s="57"/>
      <c r="N37" s="57"/>
      <c r="O37" s="57"/>
      <c r="P37" s="57"/>
    </row>
    <row r="38" spans="2:17" x14ac:dyDescent="0.25">
      <c r="B38" s="459" t="s">
        <v>38</v>
      </c>
      <c r="C38" s="459"/>
      <c r="D38" s="459"/>
      <c r="E38" s="459"/>
      <c r="F38" s="459"/>
      <c r="G38" s="459"/>
      <c r="H38" s="459"/>
      <c r="I38" s="459"/>
      <c r="J38" s="459"/>
      <c r="K38" s="459"/>
      <c r="L38" s="459"/>
      <c r="M38" s="459"/>
      <c r="N38" s="459"/>
      <c r="O38" s="459"/>
      <c r="P38" s="148"/>
    </row>
    <row r="39" spans="2:17" x14ac:dyDescent="0.25">
      <c r="B39" s="18" t="s">
        <v>2</v>
      </c>
      <c r="D39" s="5" t="s">
        <v>142</v>
      </c>
    </row>
    <row r="40" spans="2:17" x14ac:dyDescent="0.25">
      <c r="B40" s="365"/>
      <c r="D40" s="472"/>
      <c r="E40" s="472"/>
      <c r="F40" s="472"/>
      <c r="G40" s="472"/>
      <c r="H40" s="472"/>
      <c r="I40" s="472"/>
      <c r="J40" s="472"/>
      <c r="K40" s="472"/>
      <c r="L40" s="472"/>
      <c r="M40" s="472"/>
      <c r="N40" s="472"/>
      <c r="O40" s="472"/>
      <c r="P40" s="472"/>
      <c r="Q40" s="472"/>
    </row>
    <row r="41" spans="2:17" x14ac:dyDescent="0.25">
      <c r="B41" s="365"/>
      <c r="D41" s="472"/>
      <c r="E41" s="472"/>
      <c r="F41" s="472"/>
      <c r="G41" s="472"/>
      <c r="H41" s="472"/>
      <c r="I41" s="472"/>
      <c r="J41" s="472"/>
      <c r="K41" s="472"/>
      <c r="L41" s="472"/>
      <c r="M41" s="472"/>
      <c r="N41" s="472"/>
      <c r="O41" s="472"/>
      <c r="P41" s="472"/>
      <c r="Q41" s="472"/>
    </row>
    <row r="42" spans="2:17" x14ac:dyDescent="0.25">
      <c r="B42" s="365"/>
      <c r="D42" s="472"/>
      <c r="E42" s="472"/>
      <c r="F42" s="472"/>
      <c r="G42" s="472"/>
      <c r="H42" s="472"/>
      <c r="I42" s="472"/>
      <c r="J42" s="472"/>
      <c r="K42" s="472"/>
      <c r="L42" s="472"/>
      <c r="M42" s="472"/>
      <c r="N42" s="472"/>
      <c r="O42" s="472"/>
      <c r="P42" s="472"/>
      <c r="Q42" s="472"/>
    </row>
    <row r="43" spans="2:17" x14ac:dyDescent="0.25">
      <c r="B43" s="365"/>
      <c r="D43" s="472"/>
      <c r="E43" s="472"/>
      <c r="F43" s="472"/>
      <c r="G43" s="472"/>
      <c r="H43" s="472"/>
      <c r="I43" s="472"/>
      <c r="J43" s="472"/>
      <c r="K43" s="472"/>
      <c r="L43" s="472"/>
      <c r="M43" s="472"/>
      <c r="N43" s="472"/>
      <c r="O43" s="472"/>
      <c r="P43" s="472"/>
      <c r="Q43" s="472"/>
    </row>
    <row r="44" spans="2:17" x14ac:dyDescent="0.25">
      <c r="B44" s="365"/>
      <c r="D44" s="472"/>
      <c r="E44" s="472"/>
      <c r="F44" s="472"/>
      <c r="G44" s="472"/>
      <c r="H44" s="472"/>
      <c r="I44" s="472"/>
      <c r="J44" s="472"/>
      <c r="K44" s="472"/>
      <c r="L44" s="472"/>
      <c r="M44" s="472"/>
      <c r="N44" s="472"/>
      <c r="O44" s="472"/>
      <c r="P44" s="472"/>
      <c r="Q44" s="472"/>
    </row>
    <row r="45" spans="2:17" x14ac:dyDescent="0.25">
      <c r="B45" s="365"/>
      <c r="D45" s="472"/>
      <c r="E45" s="472"/>
      <c r="F45" s="472"/>
      <c r="G45" s="472"/>
      <c r="H45" s="472"/>
      <c r="I45" s="472"/>
      <c r="J45" s="472"/>
      <c r="K45" s="472"/>
      <c r="L45" s="472"/>
      <c r="M45" s="472"/>
      <c r="N45" s="472"/>
      <c r="O45" s="472"/>
      <c r="P45" s="472"/>
      <c r="Q45" s="472"/>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4"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Farmer</cp:lastModifiedBy>
  <cp:lastPrinted>2012-06-27T19:56:15Z</cp:lastPrinted>
  <dcterms:created xsi:type="dcterms:W3CDTF">2008-10-20T17:39:17Z</dcterms:created>
  <dcterms:modified xsi:type="dcterms:W3CDTF">2014-02-28T02:20:02Z</dcterms:modified>
</cp:coreProperties>
</file>