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0" windowWidth="15600" windowHeight="8970" activeTab="7"/>
  </bookViews>
  <sheets>
    <sheet name="Cover" sheetId="10" r:id="rId1"/>
    <sheet name="Rates " sheetId="54" r:id="rId2"/>
    <sheet name="Residential - R1" sheetId="32" r:id="rId3"/>
    <sheet name="Residential - R1 (2)" sheetId="56" r:id="rId4"/>
    <sheet name="Residential - R2" sheetId="35" r:id="rId5"/>
    <sheet name="Residential - R2 Interval" sheetId="55" r:id="rId6"/>
    <sheet name="Seasonal" sheetId="41" r:id="rId7"/>
    <sheet name="Street Lighting" sheetId="38" r:id="rId8"/>
    <sheet name="Summary - API" sheetId="51" r:id="rId9"/>
    <sheet name="Sheet1" sheetId="50" r:id="rId10"/>
  </sheets>
  <calcPr calcId="145621"/>
</workbook>
</file>

<file path=xl/calcChain.xml><?xml version="1.0" encoding="utf-8"?>
<calcChain xmlns="http://schemas.openxmlformats.org/spreadsheetml/2006/main">
  <c r="D19" i="38" l="1"/>
  <c r="L19" i="38"/>
  <c r="K19" i="38"/>
  <c r="I19" i="38"/>
  <c r="G19" i="38"/>
  <c r="H19" i="38"/>
  <c r="B19" i="38"/>
  <c r="G17" i="38" l="1"/>
  <c r="D17" i="38"/>
  <c r="H17" i="38" s="1"/>
  <c r="C17" i="38"/>
  <c r="E17" i="38" s="1"/>
  <c r="L17" i="38" s="1"/>
  <c r="D18" i="38"/>
  <c r="B17" i="38"/>
  <c r="G18" i="41"/>
  <c r="C18" i="41"/>
  <c r="D22" i="41"/>
  <c r="D18" i="41"/>
  <c r="D17" i="41"/>
  <c r="B18" i="41"/>
  <c r="H18" i="55"/>
  <c r="D20" i="55"/>
  <c r="D19" i="55"/>
  <c r="D18" i="55"/>
  <c r="D17" i="55"/>
  <c r="D16" i="55"/>
  <c r="G18" i="55"/>
  <c r="C18" i="55"/>
  <c r="E18" i="55" s="1"/>
  <c r="L18" i="55" s="1"/>
  <c r="B18" i="55"/>
  <c r="D17" i="35"/>
  <c r="H17" i="35" s="1"/>
  <c r="G17" i="35"/>
  <c r="C17" i="35"/>
  <c r="E17" i="35" s="1"/>
  <c r="L17" i="35" s="1"/>
  <c r="B17" i="35"/>
  <c r="D17" i="56"/>
  <c r="H17" i="56" s="1"/>
  <c r="G17" i="56"/>
  <c r="C17" i="56"/>
  <c r="E17" i="56" s="1"/>
  <c r="L17" i="56" s="1"/>
  <c r="B17" i="56"/>
  <c r="D17" i="32"/>
  <c r="H17" i="32" s="1"/>
  <c r="G17" i="32"/>
  <c r="C17" i="32"/>
  <c r="B17" i="32"/>
  <c r="E18" i="41" l="1"/>
  <c r="L18" i="41" s="1"/>
  <c r="I17" i="56"/>
  <c r="K17" i="56" s="1"/>
  <c r="E17" i="32"/>
  <c r="L17" i="32" s="1"/>
  <c r="I18" i="55"/>
  <c r="K18" i="55" s="1"/>
  <c r="I17" i="38"/>
  <c r="K17" i="38" s="1"/>
  <c r="I17" i="32"/>
  <c r="I17" i="35"/>
  <c r="K17" i="35" s="1"/>
  <c r="H18" i="41"/>
  <c r="I18" i="41" s="1"/>
  <c r="K18" i="41" s="1"/>
  <c r="C19" i="51"/>
  <c r="C10" i="51"/>
  <c r="G43" i="56"/>
  <c r="C43" i="56"/>
  <c r="B43" i="56"/>
  <c r="G41" i="56"/>
  <c r="C41" i="56"/>
  <c r="B41" i="56"/>
  <c r="G38" i="56"/>
  <c r="D38" i="56"/>
  <c r="H38" i="56" s="1"/>
  <c r="C38" i="56"/>
  <c r="E38" i="56" s="1"/>
  <c r="B38" i="56"/>
  <c r="G37" i="56"/>
  <c r="D37" i="56"/>
  <c r="H37" i="56" s="1"/>
  <c r="C37" i="56"/>
  <c r="E37" i="56" s="1"/>
  <c r="B37" i="56"/>
  <c r="G36" i="56"/>
  <c r="D36" i="56"/>
  <c r="C36" i="56"/>
  <c r="B36" i="56"/>
  <c r="G35" i="56"/>
  <c r="D35" i="56"/>
  <c r="H35" i="56" s="1"/>
  <c r="C35" i="56"/>
  <c r="B35" i="56"/>
  <c r="H34" i="56"/>
  <c r="G34" i="56"/>
  <c r="I34" i="56" s="1"/>
  <c r="C34" i="56"/>
  <c r="E34" i="56" s="1"/>
  <c r="B34" i="56"/>
  <c r="G33" i="56"/>
  <c r="C33" i="56"/>
  <c r="B33" i="56"/>
  <c r="G32" i="56"/>
  <c r="C32" i="56"/>
  <c r="B32" i="56"/>
  <c r="G30" i="56"/>
  <c r="C30" i="56"/>
  <c r="B30" i="56"/>
  <c r="G29" i="56"/>
  <c r="C29" i="56"/>
  <c r="B29" i="56"/>
  <c r="L27" i="56"/>
  <c r="G26" i="56"/>
  <c r="I26" i="56" s="1"/>
  <c r="C26" i="56"/>
  <c r="E26" i="56" s="1"/>
  <c r="B26" i="56"/>
  <c r="G25" i="56"/>
  <c r="D25" i="56"/>
  <c r="H25" i="56" s="1"/>
  <c r="C25" i="56"/>
  <c r="B25" i="56"/>
  <c r="G24" i="56"/>
  <c r="D24" i="56"/>
  <c r="H24" i="56" s="1"/>
  <c r="C24" i="56"/>
  <c r="E24" i="56" s="1"/>
  <c r="B24" i="56"/>
  <c r="G23" i="56"/>
  <c r="D23" i="56"/>
  <c r="E23" i="56" s="1"/>
  <c r="L23" i="56" s="1"/>
  <c r="B23" i="56"/>
  <c r="G22" i="56"/>
  <c r="D22" i="56"/>
  <c r="E22" i="56" s="1"/>
  <c r="L22" i="56" s="1"/>
  <c r="B22" i="56"/>
  <c r="G21" i="56"/>
  <c r="C21" i="56"/>
  <c r="F20" i="56"/>
  <c r="G19" i="56"/>
  <c r="D19" i="56"/>
  <c r="H19" i="56" s="1"/>
  <c r="C19" i="56"/>
  <c r="B19" i="56"/>
  <c r="G18" i="56"/>
  <c r="D18" i="56"/>
  <c r="H18" i="56" s="1"/>
  <c r="C18" i="56"/>
  <c r="B18" i="56"/>
  <c r="G16" i="56"/>
  <c r="D16" i="56"/>
  <c r="H16" i="56" s="1"/>
  <c r="C16" i="56"/>
  <c r="B16" i="56"/>
  <c r="G15" i="56"/>
  <c r="D15" i="56"/>
  <c r="C15" i="56"/>
  <c r="B15" i="56"/>
  <c r="G14" i="56"/>
  <c r="D14" i="56"/>
  <c r="H14" i="56" s="1"/>
  <c r="C14" i="56"/>
  <c r="B14" i="56"/>
  <c r="C9" i="56"/>
  <c r="C5" i="56"/>
  <c r="D29" i="56" s="1"/>
  <c r="B3" i="56"/>
  <c r="B2" i="56"/>
  <c r="K17" i="32" l="1"/>
  <c r="E16" i="56"/>
  <c r="E18" i="56"/>
  <c r="I19" i="56"/>
  <c r="E14" i="56"/>
  <c r="E25" i="56"/>
  <c r="E35" i="56"/>
  <c r="K35" i="56" s="1"/>
  <c r="L35" i="56" s="1"/>
  <c r="I14" i="56"/>
  <c r="I35" i="56"/>
  <c r="E15" i="56"/>
  <c r="E19" i="56"/>
  <c r="L19" i="56" s="1"/>
  <c r="D30" i="56"/>
  <c r="E30" i="56" s="1"/>
  <c r="D32" i="56"/>
  <c r="H32" i="56" s="1"/>
  <c r="I32" i="56" s="1"/>
  <c r="D21" i="56"/>
  <c r="E21" i="56" s="1"/>
  <c r="I24" i="56"/>
  <c r="K24" i="56" s="1"/>
  <c r="L24" i="56" s="1"/>
  <c r="E36" i="56"/>
  <c r="I37" i="56"/>
  <c r="K37" i="56" s="1"/>
  <c r="L37" i="56" s="1"/>
  <c r="I38" i="56"/>
  <c r="K38" i="56" s="1"/>
  <c r="L38" i="56" s="1"/>
  <c r="I16" i="56"/>
  <c r="K16" i="56" s="1"/>
  <c r="L16" i="56" s="1"/>
  <c r="D33" i="56"/>
  <c r="H33" i="56" s="1"/>
  <c r="I33" i="56" s="1"/>
  <c r="E29" i="56"/>
  <c r="H29" i="56"/>
  <c r="I29" i="56" s="1"/>
  <c r="I18" i="56"/>
  <c r="K18" i="56" s="1"/>
  <c r="L18" i="56" s="1"/>
  <c r="K26" i="56"/>
  <c r="L26" i="56" s="1"/>
  <c r="K34" i="56"/>
  <c r="L34" i="56" s="1"/>
  <c r="I25" i="56"/>
  <c r="K14" i="56"/>
  <c r="L14" i="56" s="1"/>
  <c r="H15" i="56"/>
  <c r="I15" i="56" s="1"/>
  <c r="H21" i="56"/>
  <c r="I21" i="56" s="1"/>
  <c r="H22" i="56"/>
  <c r="I22" i="56" s="1"/>
  <c r="K22" i="56" s="1"/>
  <c r="H23" i="56"/>
  <c r="I23" i="56" s="1"/>
  <c r="K23" i="56" s="1"/>
  <c r="H36" i="56"/>
  <c r="I36" i="56" s="1"/>
  <c r="H24" i="38"/>
  <c r="I24" i="38" s="1"/>
  <c r="D26" i="38"/>
  <c r="H26" i="38" s="1"/>
  <c r="D25" i="38"/>
  <c r="H25" i="38" s="1"/>
  <c r="D24" i="38"/>
  <c r="E24" i="38" s="1"/>
  <c r="L24" i="38" s="1"/>
  <c r="D23" i="38"/>
  <c r="H23" i="38" s="1"/>
  <c r="I23" i="38" s="1"/>
  <c r="G26" i="38"/>
  <c r="G25" i="38"/>
  <c r="C26" i="38"/>
  <c r="C25" i="38"/>
  <c r="B24" i="38"/>
  <c r="B25" i="38"/>
  <c r="B26" i="38"/>
  <c r="B23" i="38"/>
  <c r="D36" i="38"/>
  <c r="G36" i="35"/>
  <c r="G38" i="55"/>
  <c r="G36" i="38"/>
  <c r="C36" i="38"/>
  <c r="B36" i="38"/>
  <c r="D42" i="41"/>
  <c r="D29" i="41"/>
  <c r="D28" i="41"/>
  <c r="H28" i="41" s="1"/>
  <c r="D27" i="41"/>
  <c r="H27" i="41" s="1"/>
  <c r="D26" i="41"/>
  <c r="E26" i="41" s="1"/>
  <c r="D25" i="41"/>
  <c r="E25" i="41" s="1"/>
  <c r="D21" i="41"/>
  <c r="D16" i="41"/>
  <c r="D39" i="41"/>
  <c r="G28" i="41"/>
  <c r="G27" i="41"/>
  <c r="C28" i="41"/>
  <c r="C27" i="41"/>
  <c r="B28" i="41"/>
  <c r="B27" i="41"/>
  <c r="B26" i="41"/>
  <c r="B25" i="41"/>
  <c r="D32" i="55"/>
  <c r="D31" i="55"/>
  <c r="G26" i="35"/>
  <c r="G25" i="35"/>
  <c r="G28" i="55"/>
  <c r="I28" i="55" s="1"/>
  <c r="G27" i="55"/>
  <c r="D28" i="55"/>
  <c r="H28" i="55" s="1"/>
  <c r="D27" i="55"/>
  <c r="H27" i="55" s="1"/>
  <c r="D26" i="55"/>
  <c r="E26" i="55" s="1"/>
  <c r="L26" i="55" s="1"/>
  <c r="D25" i="55"/>
  <c r="H25" i="55" s="1"/>
  <c r="I25" i="55" s="1"/>
  <c r="C28" i="55"/>
  <c r="E28" i="55" s="1"/>
  <c r="C27" i="55"/>
  <c r="E27" i="55" s="1"/>
  <c r="B26" i="55"/>
  <c r="B27" i="55"/>
  <c r="B28" i="55"/>
  <c r="B25" i="55"/>
  <c r="D35" i="35"/>
  <c r="D19" i="32"/>
  <c r="D18" i="32"/>
  <c r="D16" i="32"/>
  <c r="D36" i="35"/>
  <c r="C36" i="35"/>
  <c r="B36" i="35"/>
  <c r="D38" i="55"/>
  <c r="C38" i="55"/>
  <c r="B38" i="55"/>
  <c r="D37" i="55"/>
  <c r="D30" i="35"/>
  <c r="D29" i="35"/>
  <c r="D26" i="35"/>
  <c r="D25" i="35"/>
  <c r="D24" i="35"/>
  <c r="E24" i="35" s="1"/>
  <c r="D23" i="35"/>
  <c r="E23" i="35" s="1"/>
  <c r="D19" i="35"/>
  <c r="D18" i="35"/>
  <c r="D16" i="35"/>
  <c r="D15" i="35"/>
  <c r="C26" i="35"/>
  <c r="E26" i="35" s="1"/>
  <c r="C25" i="35"/>
  <c r="E25" i="35" s="1"/>
  <c r="B24" i="35"/>
  <c r="B25" i="35"/>
  <c r="B26" i="35"/>
  <c r="B23" i="35"/>
  <c r="E20" i="56" l="1"/>
  <c r="H26" i="55"/>
  <c r="I26" i="55" s="1"/>
  <c r="K26" i="55" s="1"/>
  <c r="I27" i="55"/>
  <c r="K27" i="55" s="1"/>
  <c r="L27" i="55" s="1"/>
  <c r="E23" i="38"/>
  <c r="L23" i="38" s="1"/>
  <c r="E27" i="41"/>
  <c r="K25" i="56"/>
  <c r="L25" i="56" s="1"/>
  <c r="H23" i="35"/>
  <c r="I23" i="35" s="1"/>
  <c r="H24" i="35"/>
  <c r="I24" i="35" s="1"/>
  <c r="H30" i="56"/>
  <c r="I30" i="56" s="1"/>
  <c r="K30" i="56" s="1"/>
  <c r="L30" i="56" s="1"/>
  <c r="I26" i="38"/>
  <c r="I25" i="38"/>
  <c r="E25" i="38"/>
  <c r="E26" i="38"/>
  <c r="E28" i="41"/>
  <c r="H25" i="41"/>
  <c r="I25" i="41" s="1"/>
  <c r="K25" i="41" s="1"/>
  <c r="I27" i="41"/>
  <c r="H26" i="41"/>
  <c r="I26" i="41" s="1"/>
  <c r="K26" i="41" s="1"/>
  <c r="I28" i="41"/>
  <c r="K28" i="41" s="1"/>
  <c r="L28" i="41" s="1"/>
  <c r="K19" i="56"/>
  <c r="K24" i="38"/>
  <c r="E32" i="56"/>
  <c r="K32" i="56" s="1"/>
  <c r="L32" i="56" s="1"/>
  <c r="K28" i="55"/>
  <c r="L28" i="55" s="1"/>
  <c r="K15" i="56"/>
  <c r="L15" i="56" s="1"/>
  <c r="K36" i="56"/>
  <c r="L36" i="56" s="1"/>
  <c r="K21" i="56"/>
  <c r="L21" i="56" s="1"/>
  <c r="E33" i="56"/>
  <c r="K33" i="56" s="1"/>
  <c r="L33" i="56" s="1"/>
  <c r="K29" i="56"/>
  <c r="L29" i="56" s="1"/>
  <c r="E28" i="56"/>
  <c r="I20" i="56"/>
  <c r="L25" i="41"/>
  <c r="L26" i="41"/>
  <c r="E25" i="55"/>
  <c r="L25" i="55" s="1"/>
  <c r="G24" i="32"/>
  <c r="K27" i="41" l="1"/>
  <c r="L27" i="41" s="1"/>
  <c r="K25" i="55"/>
  <c r="K25" i="38"/>
  <c r="L25" i="38" s="1"/>
  <c r="K23" i="38"/>
  <c r="K26" i="38"/>
  <c r="L26" i="38" s="1"/>
  <c r="K20" i="56"/>
  <c r="L20" i="56" s="1"/>
  <c r="I28" i="56"/>
  <c r="E31" i="56"/>
  <c r="F10" i="51" s="1"/>
  <c r="D20" i="51"/>
  <c r="D11" i="51"/>
  <c r="E40" i="56" l="1"/>
  <c r="K28" i="56"/>
  <c r="L28" i="56" s="1"/>
  <c r="I31" i="56"/>
  <c r="G10" i="51" s="1"/>
  <c r="H10" i="51" s="1"/>
  <c r="I10" i="51" s="1"/>
  <c r="G22" i="41"/>
  <c r="I22" i="41" s="1"/>
  <c r="C22" i="41"/>
  <c r="E22" i="41" s="1"/>
  <c r="B22" i="41"/>
  <c r="G20" i="55"/>
  <c r="C20" i="55"/>
  <c r="E20" i="55" s="1"/>
  <c r="L20" i="55" s="1"/>
  <c r="B20" i="55"/>
  <c r="G19" i="35"/>
  <c r="C19" i="35"/>
  <c r="E19" i="35" s="1"/>
  <c r="L19" i="35" s="1"/>
  <c r="B19" i="35"/>
  <c r="H19" i="32"/>
  <c r="G19" i="32"/>
  <c r="C19" i="32"/>
  <c r="E19" i="32" s="1"/>
  <c r="L19" i="32" s="1"/>
  <c r="B19" i="32"/>
  <c r="I19" i="32" l="1"/>
  <c r="K19" i="32" s="1"/>
  <c r="E41" i="56"/>
  <c r="K31" i="56"/>
  <c r="L31" i="56" s="1"/>
  <c r="I40" i="56"/>
  <c r="L22" i="41"/>
  <c r="K22" i="41"/>
  <c r="C22" i="51"/>
  <c r="D13" i="51"/>
  <c r="C13" i="51"/>
  <c r="C12" i="51"/>
  <c r="C11" i="51"/>
  <c r="C9" i="51"/>
  <c r="G21" i="41"/>
  <c r="I21" i="41" s="1"/>
  <c r="G14" i="38"/>
  <c r="G15" i="38"/>
  <c r="G16" i="38"/>
  <c r="G18" i="38"/>
  <c r="G22" i="38"/>
  <c r="G29" i="38"/>
  <c r="G30" i="38"/>
  <c r="G32" i="38"/>
  <c r="G33" i="38"/>
  <c r="G34" i="38"/>
  <c r="G35" i="38"/>
  <c r="G41" i="38"/>
  <c r="G39" i="38"/>
  <c r="C14" i="38"/>
  <c r="C15" i="38"/>
  <c r="C16" i="38"/>
  <c r="C18" i="38"/>
  <c r="C22" i="38"/>
  <c r="C29" i="38"/>
  <c r="C30" i="38"/>
  <c r="C32" i="38"/>
  <c r="C33" i="38"/>
  <c r="C34" i="38"/>
  <c r="C35" i="38"/>
  <c r="C41" i="38"/>
  <c r="C39" i="38"/>
  <c r="B41" i="38"/>
  <c r="B39" i="38"/>
  <c r="B35" i="38"/>
  <c r="B34" i="38"/>
  <c r="B33" i="38"/>
  <c r="B32" i="38"/>
  <c r="B30" i="38"/>
  <c r="B29" i="38"/>
  <c r="B18" i="38"/>
  <c r="B16" i="38"/>
  <c r="B15" i="38"/>
  <c r="B14" i="38"/>
  <c r="C5" i="38"/>
  <c r="B3" i="38"/>
  <c r="B2" i="38"/>
  <c r="G47" i="41"/>
  <c r="G45" i="41"/>
  <c r="G42" i="41"/>
  <c r="G41" i="41"/>
  <c r="G40" i="41"/>
  <c r="G39" i="41"/>
  <c r="G38" i="41"/>
  <c r="G37" i="41"/>
  <c r="G36" i="41"/>
  <c r="G34" i="41"/>
  <c r="G33" i="41"/>
  <c r="G30" i="41"/>
  <c r="G29" i="41"/>
  <c r="G24" i="41"/>
  <c r="G20" i="41"/>
  <c r="I20" i="41" s="1"/>
  <c r="G19" i="41"/>
  <c r="G17" i="41"/>
  <c r="G16" i="41"/>
  <c r="G15" i="41"/>
  <c r="G14" i="41"/>
  <c r="H42" i="41"/>
  <c r="H41" i="41"/>
  <c r="H40" i="41"/>
  <c r="D41" i="41"/>
  <c r="D40" i="41"/>
  <c r="C30" i="41"/>
  <c r="B30" i="41"/>
  <c r="C47" i="41"/>
  <c r="C45" i="41"/>
  <c r="C42" i="41"/>
  <c r="C41" i="41"/>
  <c r="C40" i="41"/>
  <c r="C39" i="41"/>
  <c r="C38" i="41"/>
  <c r="C37" i="41"/>
  <c r="C36" i="41"/>
  <c r="C34" i="41"/>
  <c r="C33" i="41"/>
  <c r="C29" i="41"/>
  <c r="C24" i="41"/>
  <c r="C21" i="41"/>
  <c r="C20" i="41"/>
  <c r="E20" i="41" s="1"/>
  <c r="C19" i="41"/>
  <c r="C17" i="41"/>
  <c r="C16" i="41"/>
  <c r="C15" i="41"/>
  <c r="C14" i="41"/>
  <c r="B47" i="41"/>
  <c r="B45" i="41"/>
  <c r="B42" i="41"/>
  <c r="B41" i="41"/>
  <c r="B40" i="41"/>
  <c r="B39" i="41"/>
  <c r="B38" i="41"/>
  <c r="B37" i="41"/>
  <c r="B36" i="41"/>
  <c r="B34" i="41"/>
  <c r="B33" i="41"/>
  <c r="B29" i="41"/>
  <c r="B21" i="41"/>
  <c r="B20" i="41"/>
  <c r="B19" i="41"/>
  <c r="B17" i="41"/>
  <c r="B16" i="41"/>
  <c r="B15" i="41"/>
  <c r="B14" i="41"/>
  <c r="E41" i="41" l="1"/>
  <c r="I41" i="56"/>
  <c r="K41" i="56" s="1"/>
  <c r="L41" i="56" s="1"/>
  <c r="K40" i="56"/>
  <c r="L40" i="56" s="1"/>
  <c r="E42" i="56"/>
  <c r="E40" i="41"/>
  <c r="I40" i="41"/>
  <c r="I41" i="41"/>
  <c r="K41" i="41" s="1"/>
  <c r="L41" i="41" s="1"/>
  <c r="E21" i="41"/>
  <c r="K21" i="41" s="1"/>
  <c r="L21" i="41" s="1"/>
  <c r="K20" i="41"/>
  <c r="L20" i="41" s="1"/>
  <c r="C5" i="41"/>
  <c r="B3" i="41"/>
  <c r="B2" i="41"/>
  <c r="G32" i="55"/>
  <c r="G31" i="55"/>
  <c r="C32" i="55"/>
  <c r="E32" i="55" s="1"/>
  <c r="C31" i="55"/>
  <c r="E31" i="55" s="1"/>
  <c r="G43" i="55"/>
  <c r="C43" i="55"/>
  <c r="B43" i="55"/>
  <c r="G41" i="55"/>
  <c r="C41" i="55"/>
  <c r="B41" i="55"/>
  <c r="H37" i="55"/>
  <c r="G37" i="55"/>
  <c r="C37" i="55"/>
  <c r="E37" i="55" s="1"/>
  <c r="B37" i="55"/>
  <c r="H36" i="55"/>
  <c r="G36" i="55"/>
  <c r="C36" i="55"/>
  <c r="E36" i="55" s="1"/>
  <c r="B36" i="55"/>
  <c r="G35" i="55"/>
  <c r="C35" i="55"/>
  <c r="B35" i="55"/>
  <c r="G34" i="55"/>
  <c r="C34" i="55"/>
  <c r="B34" i="55"/>
  <c r="H32" i="55"/>
  <c r="B32" i="55"/>
  <c r="H31" i="55"/>
  <c r="B31" i="55"/>
  <c r="G24" i="55"/>
  <c r="C24" i="55"/>
  <c r="L22" i="55"/>
  <c r="H22" i="55"/>
  <c r="I22" i="55" s="1"/>
  <c r="K22" i="55" s="1"/>
  <c r="L21" i="55"/>
  <c r="H21" i="55"/>
  <c r="I21" i="55" s="1"/>
  <c r="K21" i="55" s="1"/>
  <c r="H20" i="55"/>
  <c r="I20" i="55" s="1"/>
  <c r="K20" i="55" s="1"/>
  <c r="H19" i="55"/>
  <c r="G19" i="55"/>
  <c r="C19" i="55"/>
  <c r="E19" i="55" s="1"/>
  <c r="B19" i="55"/>
  <c r="H17" i="55"/>
  <c r="G17" i="55"/>
  <c r="C17" i="55"/>
  <c r="E17" i="55" s="1"/>
  <c r="B17" i="55"/>
  <c r="H16" i="55"/>
  <c r="G16" i="55"/>
  <c r="C16" i="55"/>
  <c r="E16" i="55" s="1"/>
  <c r="B16" i="55"/>
  <c r="G15" i="55"/>
  <c r="D15" i="55"/>
  <c r="H15" i="55" s="1"/>
  <c r="C15" i="55"/>
  <c r="B15" i="55"/>
  <c r="C10" i="55"/>
  <c r="C6" i="55"/>
  <c r="B3" i="55"/>
  <c r="B2" i="55"/>
  <c r="E43" i="56" l="1"/>
  <c r="E44" i="56" s="1"/>
  <c r="F19" i="51" s="1"/>
  <c r="I42" i="56"/>
  <c r="D34" i="41"/>
  <c r="D33" i="41"/>
  <c r="D24" i="55"/>
  <c r="E24" i="55" s="1"/>
  <c r="D35" i="55"/>
  <c r="H35" i="55" s="1"/>
  <c r="I35" i="55" s="1"/>
  <c r="D34" i="55"/>
  <c r="H34" i="55" s="1"/>
  <c r="I34" i="55" s="1"/>
  <c r="I16" i="55"/>
  <c r="K16" i="55" s="1"/>
  <c r="L16" i="55" s="1"/>
  <c r="K40" i="41"/>
  <c r="L40" i="41" s="1"/>
  <c r="I36" i="55"/>
  <c r="K36" i="55" s="1"/>
  <c r="L36" i="55" s="1"/>
  <c r="I37" i="55"/>
  <c r="K37" i="55" s="1"/>
  <c r="L37" i="55" s="1"/>
  <c r="I31" i="55"/>
  <c r="K31" i="55" s="1"/>
  <c r="L31" i="55" s="1"/>
  <c r="I17" i="55"/>
  <c r="K17" i="55" s="1"/>
  <c r="L17" i="55" s="1"/>
  <c r="I19" i="55"/>
  <c r="K19" i="55" s="1"/>
  <c r="L19" i="55" s="1"/>
  <c r="I15" i="55"/>
  <c r="I32" i="55"/>
  <c r="K32" i="55" s="1"/>
  <c r="L32" i="55" s="1"/>
  <c r="H24" i="55"/>
  <c r="I24" i="55" s="1"/>
  <c r="H38" i="55"/>
  <c r="I38" i="55" s="1"/>
  <c r="E38" i="55"/>
  <c r="E15" i="55"/>
  <c r="H30" i="35"/>
  <c r="G41" i="35"/>
  <c r="G39" i="35"/>
  <c r="G35" i="35"/>
  <c r="G34" i="35"/>
  <c r="G33" i="35"/>
  <c r="G32" i="35"/>
  <c r="G30" i="35"/>
  <c r="G29" i="35"/>
  <c r="G22" i="35"/>
  <c r="G18" i="35"/>
  <c r="G16" i="35"/>
  <c r="G15" i="35"/>
  <c r="G14" i="35"/>
  <c r="I30" i="35" l="1"/>
  <c r="I43" i="56"/>
  <c r="K43" i="56" s="1"/>
  <c r="L43" i="56" s="1"/>
  <c r="K42" i="56"/>
  <c r="L42" i="56" s="1"/>
  <c r="E34" i="55"/>
  <c r="K34" i="55" s="1"/>
  <c r="L34" i="55" s="1"/>
  <c r="E35" i="55"/>
  <c r="K35" i="55" s="1"/>
  <c r="L35" i="55" s="1"/>
  <c r="I23" i="55"/>
  <c r="I30" i="55" s="1"/>
  <c r="K15" i="55"/>
  <c r="L15" i="55" s="1"/>
  <c r="K24" i="55"/>
  <c r="L24" i="55" s="1"/>
  <c r="K38" i="55"/>
  <c r="L38" i="55" s="1"/>
  <c r="E23" i="55"/>
  <c r="C9" i="35"/>
  <c r="I44" i="56" l="1"/>
  <c r="E30" i="55"/>
  <c r="K30" i="55" s="1"/>
  <c r="I33" i="55"/>
  <c r="K23" i="55"/>
  <c r="L23" i="55" s="1"/>
  <c r="C41" i="35"/>
  <c r="C39" i="35"/>
  <c r="C35" i="35"/>
  <c r="C34" i="35"/>
  <c r="C33" i="35"/>
  <c r="C32" i="35"/>
  <c r="C30" i="35"/>
  <c r="E30" i="35" s="1"/>
  <c r="C29" i="35"/>
  <c r="C22" i="35"/>
  <c r="C18" i="35"/>
  <c r="C16" i="35"/>
  <c r="C15" i="35"/>
  <c r="C14" i="35"/>
  <c r="B41" i="35"/>
  <c r="B39" i="35"/>
  <c r="B35" i="35"/>
  <c r="B34" i="35"/>
  <c r="B33" i="35"/>
  <c r="B32" i="35"/>
  <c r="K44" i="56" l="1"/>
  <c r="L44" i="56" s="1"/>
  <c r="G19" i="51"/>
  <c r="H19" i="51" s="1"/>
  <c r="I19" i="51" s="1"/>
  <c r="K30" i="35"/>
  <c r="L30" i="35" s="1"/>
  <c r="I40" i="55"/>
  <c r="L30" i="55"/>
  <c r="E33" i="55"/>
  <c r="B30" i="35"/>
  <c r="B29" i="35"/>
  <c r="B18" i="35"/>
  <c r="B16" i="35"/>
  <c r="B15" i="35"/>
  <c r="B14" i="35"/>
  <c r="C5" i="35"/>
  <c r="B3" i="35"/>
  <c r="B2" i="35"/>
  <c r="G43" i="32"/>
  <c r="G41" i="32"/>
  <c r="G38" i="32"/>
  <c r="G37" i="32"/>
  <c r="G36" i="32"/>
  <c r="G35" i="32"/>
  <c r="G34" i="32"/>
  <c r="G33" i="32"/>
  <c r="G32" i="32"/>
  <c r="G30" i="32"/>
  <c r="G29" i="32"/>
  <c r="G26" i="32"/>
  <c r="I26" i="32" s="1"/>
  <c r="G25" i="32"/>
  <c r="G23" i="32"/>
  <c r="G22" i="32"/>
  <c r="G21" i="32"/>
  <c r="F20" i="32"/>
  <c r="G18" i="32"/>
  <c r="G16" i="32"/>
  <c r="G15" i="32"/>
  <c r="G14" i="32"/>
  <c r="D33" i="35" l="1"/>
  <c r="D32" i="35"/>
  <c r="E40" i="55"/>
  <c r="K33" i="55"/>
  <c r="L33" i="55" s="1"/>
  <c r="I41" i="55"/>
  <c r="I42" i="55" s="1"/>
  <c r="C26" i="32"/>
  <c r="E26" i="32" s="1"/>
  <c r="B26" i="32"/>
  <c r="C43" i="32"/>
  <c r="C41" i="32"/>
  <c r="C38" i="32"/>
  <c r="C37" i="32"/>
  <c r="C36" i="32"/>
  <c r="C35" i="32"/>
  <c r="C34" i="32"/>
  <c r="C33" i="32"/>
  <c r="C32" i="32"/>
  <c r="C30" i="32"/>
  <c r="C29" i="32"/>
  <c r="C25" i="32"/>
  <c r="C24" i="32"/>
  <c r="C21" i="32"/>
  <c r="K26" i="32" l="1"/>
  <c r="L26" i="32" s="1"/>
  <c r="I43" i="55"/>
  <c r="E41" i="55"/>
  <c r="E42" i="55" s="1"/>
  <c r="K40" i="55"/>
  <c r="L40" i="55" s="1"/>
  <c r="C18" i="32"/>
  <c r="C16" i="32"/>
  <c r="C15" i="32"/>
  <c r="C14" i="32"/>
  <c r="B3" i="32"/>
  <c r="B2" i="32"/>
  <c r="C5" i="32"/>
  <c r="B43" i="32"/>
  <c r="B41" i="32"/>
  <c r="B38" i="32"/>
  <c r="B37" i="32"/>
  <c r="B36" i="32"/>
  <c r="K41" i="55" l="1"/>
  <c r="L41" i="55" s="1"/>
  <c r="E43" i="55"/>
  <c r="K43" i="55" s="1"/>
  <c r="I44" i="55"/>
  <c r="K42" i="55"/>
  <c r="L42" i="55" s="1"/>
  <c r="B35" i="32"/>
  <c r="B34" i="32"/>
  <c r="B33" i="32"/>
  <c r="B32" i="32"/>
  <c r="B30" i="32"/>
  <c r="B29" i="32"/>
  <c r="E44" i="55" l="1"/>
  <c r="K44" i="55" s="1"/>
  <c r="L44" i="55" s="1"/>
  <c r="L43" i="55"/>
  <c r="B25" i="32"/>
  <c r="B24" i="32"/>
  <c r="B23" i="32"/>
  <c r="B22" i="32"/>
  <c r="B18" i="32"/>
  <c r="B16" i="32"/>
  <c r="B15" i="32"/>
  <c r="B14" i="32"/>
  <c r="C21" i="51" l="1"/>
  <c r="C20" i="51"/>
  <c r="C18" i="51"/>
  <c r="H30" i="41" l="1"/>
  <c r="H29" i="41"/>
  <c r="I29" i="41" s="1"/>
  <c r="H19" i="41"/>
  <c r="H17" i="41"/>
  <c r="H16" i="41"/>
  <c r="H15" i="41"/>
  <c r="E17" i="41"/>
  <c r="H39" i="41"/>
  <c r="H38" i="41"/>
  <c r="D14" i="41"/>
  <c r="H14" i="41" s="1"/>
  <c r="C9" i="41"/>
  <c r="D37" i="41"/>
  <c r="H37" i="41" s="1"/>
  <c r="H36" i="38"/>
  <c r="D35" i="38"/>
  <c r="H35" i="38" s="1"/>
  <c r="H34" i="38"/>
  <c r="H20" i="38"/>
  <c r="H18" i="38"/>
  <c r="D16" i="38"/>
  <c r="H16" i="38" s="1"/>
  <c r="D15" i="38"/>
  <c r="D14" i="38"/>
  <c r="H14" i="38" s="1"/>
  <c r="C9" i="38"/>
  <c r="D33" i="38"/>
  <c r="H33" i="38" s="1"/>
  <c r="H36" i="35"/>
  <c r="I36" i="35" s="1"/>
  <c r="H34" i="35"/>
  <c r="E34" i="35"/>
  <c r="H27" i="35"/>
  <c r="H26" i="35"/>
  <c r="I26" i="35" s="1"/>
  <c r="H25" i="35"/>
  <c r="I25" i="35" s="1"/>
  <c r="H19" i="35"/>
  <c r="I19" i="35" s="1"/>
  <c r="H18" i="35"/>
  <c r="H16" i="35"/>
  <c r="E15" i="35"/>
  <c r="D14" i="35"/>
  <c r="E14" i="35" s="1"/>
  <c r="H14" i="35" l="1"/>
  <c r="I14" i="35" s="1"/>
  <c r="K14" i="35" s="1"/>
  <c r="L14" i="35" s="1"/>
  <c r="E14" i="41"/>
  <c r="L20" i="35"/>
  <c r="I18" i="35"/>
  <c r="I18" i="38"/>
  <c r="I16" i="35"/>
  <c r="I14" i="41"/>
  <c r="E16" i="35"/>
  <c r="I20" i="35"/>
  <c r="K20" i="35" s="1"/>
  <c r="I14" i="38"/>
  <c r="E16" i="38"/>
  <c r="I27" i="35"/>
  <c r="K27" i="35" s="1"/>
  <c r="E15" i="38"/>
  <c r="E14" i="38"/>
  <c r="I34" i="35"/>
  <c r="K34" i="35" s="1"/>
  <c r="L34" i="35" s="1"/>
  <c r="I38" i="41"/>
  <c r="I42" i="41"/>
  <c r="I16" i="41"/>
  <c r="E15" i="41"/>
  <c r="L15" i="41" s="1"/>
  <c r="E16" i="41"/>
  <c r="I19" i="41"/>
  <c r="E30" i="41"/>
  <c r="E39" i="41"/>
  <c r="E29" i="41"/>
  <c r="K29" i="41" s="1"/>
  <c r="L29" i="41" s="1"/>
  <c r="I37" i="41"/>
  <c r="E42" i="41"/>
  <c r="I15" i="41"/>
  <c r="I39" i="41"/>
  <c r="I17" i="41"/>
  <c r="K17" i="41" s="1"/>
  <c r="L17" i="41" s="1"/>
  <c r="I30" i="41"/>
  <c r="E37" i="41"/>
  <c r="D24" i="41"/>
  <c r="E24" i="41" s="1"/>
  <c r="E19" i="41"/>
  <c r="E38" i="41"/>
  <c r="D36" i="41"/>
  <c r="H36" i="41" s="1"/>
  <c r="I36" i="41" s="1"/>
  <c r="H24" i="41"/>
  <c r="I24" i="41" s="1"/>
  <c r="E18" i="38"/>
  <c r="I35" i="38"/>
  <c r="I36" i="38"/>
  <c r="E35" i="38"/>
  <c r="H15" i="38"/>
  <c r="I15" i="38" s="1"/>
  <c r="I16" i="38"/>
  <c r="E20" i="38"/>
  <c r="L20" i="38" s="1"/>
  <c r="E33" i="38"/>
  <c r="E36" i="38"/>
  <c r="I34" i="38"/>
  <c r="I20" i="38"/>
  <c r="I33" i="38"/>
  <c r="D22" i="38"/>
  <c r="E22" i="38" s="1"/>
  <c r="H29" i="38"/>
  <c r="I29" i="38" s="1"/>
  <c r="E34" i="38"/>
  <c r="D32" i="38"/>
  <c r="H32" i="38" s="1"/>
  <c r="I32" i="38" s="1"/>
  <c r="H22" i="38"/>
  <c r="I22" i="38" s="1"/>
  <c r="L27" i="35"/>
  <c r="H15" i="35"/>
  <c r="I15" i="35" s="1"/>
  <c r="K15" i="35" s="1"/>
  <c r="L15" i="35" s="1"/>
  <c r="K26" i="35"/>
  <c r="E36" i="35"/>
  <c r="K36" i="35" s="1"/>
  <c r="L36" i="35" s="1"/>
  <c r="H35" i="35"/>
  <c r="I35" i="35" s="1"/>
  <c r="E35" i="35"/>
  <c r="D22" i="35"/>
  <c r="E22" i="35" s="1"/>
  <c r="H33" i="35"/>
  <c r="I33" i="35" s="1"/>
  <c r="H22" i="35"/>
  <c r="I22" i="35" s="1"/>
  <c r="E18" i="35"/>
  <c r="H32" i="35"/>
  <c r="I32" i="35" s="1"/>
  <c r="D35" i="32"/>
  <c r="H35" i="32" s="1"/>
  <c r="K14" i="41" l="1"/>
  <c r="L14" i="41" s="1"/>
  <c r="K14" i="38"/>
  <c r="L14" i="38" s="1"/>
  <c r="K16" i="38"/>
  <c r="L16" i="38" s="1"/>
  <c r="K18" i="35"/>
  <c r="L18" i="35" s="1"/>
  <c r="K15" i="38"/>
  <c r="L15" i="38" s="1"/>
  <c r="K38" i="41"/>
  <c r="L38" i="41" s="1"/>
  <c r="K16" i="35"/>
  <c r="L16" i="35" s="1"/>
  <c r="K18" i="38"/>
  <c r="L18" i="38" s="1"/>
  <c r="K36" i="38"/>
  <c r="L36" i="38" s="1"/>
  <c r="K39" i="41"/>
  <c r="L39" i="41" s="1"/>
  <c r="K42" i="41"/>
  <c r="L42" i="41" s="1"/>
  <c r="K37" i="41"/>
  <c r="L37" i="41" s="1"/>
  <c r="K15" i="41"/>
  <c r="K30" i="41"/>
  <c r="L30" i="41" s="1"/>
  <c r="K16" i="41"/>
  <c r="L16" i="41" s="1"/>
  <c r="K19" i="41"/>
  <c r="L19" i="41" s="1"/>
  <c r="K24" i="41"/>
  <c r="L24" i="41" s="1"/>
  <c r="I23" i="41"/>
  <c r="I32" i="41" s="1"/>
  <c r="E34" i="41"/>
  <c r="H34" i="41"/>
  <c r="I34" i="41" s="1"/>
  <c r="H33" i="41"/>
  <c r="I33" i="41" s="1"/>
  <c r="E33" i="41"/>
  <c r="E36" i="41"/>
  <c r="K36" i="41" s="1"/>
  <c r="E23" i="41"/>
  <c r="E21" i="38"/>
  <c r="E28" i="38" s="1"/>
  <c r="K35" i="38"/>
  <c r="L35" i="38" s="1"/>
  <c r="K20" i="38"/>
  <c r="K33" i="38"/>
  <c r="L33" i="38" s="1"/>
  <c r="K22" i="38"/>
  <c r="L22" i="38" s="1"/>
  <c r="E29" i="38"/>
  <c r="K29" i="38" s="1"/>
  <c r="K34" i="38"/>
  <c r="L34" i="38" s="1"/>
  <c r="I21" i="38"/>
  <c r="E30" i="38"/>
  <c r="H30" i="38"/>
  <c r="I30" i="38" s="1"/>
  <c r="E32" i="38"/>
  <c r="L26" i="35"/>
  <c r="K25" i="35"/>
  <c r="L25" i="35" s="1"/>
  <c r="I21" i="35"/>
  <c r="I28" i="35" s="1"/>
  <c r="K22" i="35"/>
  <c r="L22" i="35" s="1"/>
  <c r="K19" i="35"/>
  <c r="E21" i="35"/>
  <c r="E28" i="35" s="1"/>
  <c r="E32" i="35"/>
  <c r="K35" i="35"/>
  <c r="L35" i="35" s="1"/>
  <c r="E33" i="35"/>
  <c r="H29" i="35"/>
  <c r="I29" i="35" s="1"/>
  <c r="E29" i="35"/>
  <c r="K30" i="38" l="1"/>
  <c r="L30" i="38" s="1"/>
  <c r="K34" i="41"/>
  <c r="L34" i="41" s="1"/>
  <c r="K23" i="41"/>
  <c r="L23" i="41" s="1"/>
  <c r="E32" i="41"/>
  <c r="K32" i="41" s="1"/>
  <c r="K33" i="41"/>
  <c r="L33" i="41" s="1"/>
  <c r="L36" i="41"/>
  <c r="I35" i="41"/>
  <c r="G12" i="51" s="1"/>
  <c r="E31" i="38"/>
  <c r="F13" i="51" s="1"/>
  <c r="L29" i="38"/>
  <c r="I28" i="38"/>
  <c r="K21" i="38"/>
  <c r="L21" i="38" s="1"/>
  <c r="K32" i="38"/>
  <c r="L32" i="38" s="1"/>
  <c r="K21" i="35"/>
  <c r="L21" i="35" s="1"/>
  <c r="K29" i="35"/>
  <c r="L29" i="35" s="1"/>
  <c r="E31" i="35"/>
  <c r="F11" i="51" s="1"/>
  <c r="K32" i="35"/>
  <c r="L32" i="35" s="1"/>
  <c r="K28" i="35"/>
  <c r="L28" i="35" s="1"/>
  <c r="I31" i="35"/>
  <c r="G11" i="51" s="1"/>
  <c r="K33" i="35"/>
  <c r="L33" i="35" s="1"/>
  <c r="I35" i="32"/>
  <c r="H34" i="32"/>
  <c r="D38" i="32"/>
  <c r="H38" i="32" s="1"/>
  <c r="D37" i="32"/>
  <c r="H37" i="32" s="1"/>
  <c r="D36" i="32"/>
  <c r="H36" i="32" s="1"/>
  <c r="D25" i="32"/>
  <c r="H25" i="32" s="1"/>
  <c r="D24" i="32"/>
  <c r="H24" i="32" s="1"/>
  <c r="D23" i="32"/>
  <c r="H23" i="32" s="1"/>
  <c r="D22" i="32"/>
  <c r="H22" i="32" s="1"/>
  <c r="H18" i="32"/>
  <c r="H16" i="32"/>
  <c r="D15" i="32"/>
  <c r="H15" i="32" s="1"/>
  <c r="D14" i="32"/>
  <c r="H14" i="32" s="1"/>
  <c r="E35" i="32"/>
  <c r="E34" i="32"/>
  <c r="E22" i="32"/>
  <c r="E16" i="32"/>
  <c r="C9" i="32"/>
  <c r="D21" i="32"/>
  <c r="H11" i="51" l="1"/>
  <c r="I11" i="51" s="1"/>
  <c r="E36" i="32"/>
  <c r="E24" i="32"/>
  <c r="E14" i="32"/>
  <c r="I24" i="32"/>
  <c r="L27" i="32"/>
  <c r="E15" i="32"/>
  <c r="I34" i="32"/>
  <c r="K34" i="32" s="1"/>
  <c r="L34" i="32" s="1"/>
  <c r="I16" i="32"/>
  <c r="K16" i="32" s="1"/>
  <c r="L16" i="32" s="1"/>
  <c r="I37" i="32"/>
  <c r="E25" i="32"/>
  <c r="I18" i="32"/>
  <c r="I25" i="32"/>
  <c r="I38" i="32"/>
  <c r="E38" i="32"/>
  <c r="I14" i="32"/>
  <c r="I22" i="32"/>
  <c r="K22" i="32" s="1"/>
  <c r="L22" i="32" s="1"/>
  <c r="E18" i="32"/>
  <c r="E23" i="32"/>
  <c r="E37" i="32"/>
  <c r="I15" i="32"/>
  <c r="I23" i="32"/>
  <c r="I36" i="32"/>
  <c r="I44" i="41"/>
  <c r="L32" i="41"/>
  <c r="E35" i="41"/>
  <c r="F12" i="51" s="1"/>
  <c r="H12" i="51" s="1"/>
  <c r="I12" i="51" s="1"/>
  <c r="I31" i="38"/>
  <c r="G13" i="51" s="1"/>
  <c r="H13" i="51" s="1"/>
  <c r="I13" i="51" s="1"/>
  <c r="K28" i="38"/>
  <c r="L28" i="38" s="1"/>
  <c r="E38" i="38"/>
  <c r="E38" i="35"/>
  <c r="I38" i="35"/>
  <c r="K31" i="35"/>
  <c r="L31" i="35" s="1"/>
  <c r="E21" i="32"/>
  <c r="K35" i="32"/>
  <c r="L35" i="32" s="1"/>
  <c r="D29" i="32"/>
  <c r="D33" i="32"/>
  <c r="H33" i="32" s="1"/>
  <c r="I33" i="32" s="1"/>
  <c r="D30" i="32"/>
  <c r="H30" i="32" s="1"/>
  <c r="I30" i="32" s="1"/>
  <c r="H21" i="32"/>
  <c r="I21" i="32" s="1"/>
  <c r="D32" i="32"/>
  <c r="E20" i="32" l="1"/>
  <c r="E28" i="32" s="1"/>
  <c r="K38" i="32"/>
  <c r="L38" i="32" s="1"/>
  <c r="K24" i="32"/>
  <c r="L24" i="32" s="1"/>
  <c r="K36" i="32"/>
  <c r="L36" i="32" s="1"/>
  <c r="K15" i="32"/>
  <c r="L15" i="32" s="1"/>
  <c r="K14" i="32"/>
  <c r="L14" i="32" s="1"/>
  <c r="K25" i="32"/>
  <c r="L25" i="32" s="1"/>
  <c r="K23" i="32"/>
  <c r="L23" i="32" s="1"/>
  <c r="K18" i="32"/>
  <c r="L18" i="32" s="1"/>
  <c r="K37" i="32"/>
  <c r="L37" i="32" s="1"/>
  <c r="I20" i="32"/>
  <c r="I28" i="32" s="1"/>
  <c r="K21" i="32"/>
  <c r="L21" i="32" s="1"/>
  <c r="E44" i="41"/>
  <c r="K44" i="41" s="1"/>
  <c r="I45" i="41"/>
  <c r="K35" i="41"/>
  <c r="L35" i="41" s="1"/>
  <c r="K31" i="38"/>
  <c r="L31" i="38" s="1"/>
  <c r="I38" i="38"/>
  <c r="E39" i="38"/>
  <c r="E40" i="38" s="1"/>
  <c r="I39" i="35"/>
  <c r="K38" i="35"/>
  <c r="L38" i="35" s="1"/>
  <c r="E39" i="35"/>
  <c r="E40" i="35" s="1"/>
  <c r="E30" i="32"/>
  <c r="E33" i="32"/>
  <c r="E29" i="32"/>
  <c r="H29" i="32"/>
  <c r="I29" i="32" s="1"/>
  <c r="E32" i="32"/>
  <c r="H32" i="32"/>
  <c r="I32" i="32" s="1"/>
  <c r="K20" i="32" l="1"/>
  <c r="L20" i="32" s="1"/>
  <c r="K29" i="32"/>
  <c r="L29" i="32" s="1"/>
  <c r="I46" i="41"/>
  <c r="L44" i="41"/>
  <c r="E45" i="41"/>
  <c r="E46" i="41" s="1"/>
  <c r="E41" i="38"/>
  <c r="I39" i="38"/>
  <c r="K39" i="38" s="1"/>
  <c r="L39" i="38" s="1"/>
  <c r="K38" i="38"/>
  <c r="L38" i="38" s="1"/>
  <c r="E41" i="35"/>
  <c r="E42" i="35" s="1"/>
  <c r="F20" i="51" s="1"/>
  <c r="K39" i="35"/>
  <c r="L39" i="35" s="1"/>
  <c r="I40" i="35"/>
  <c r="E31" i="32"/>
  <c r="K33" i="32"/>
  <c r="L33" i="32" s="1"/>
  <c r="K32" i="32"/>
  <c r="L32" i="32" s="1"/>
  <c r="K30" i="32"/>
  <c r="L30" i="32" s="1"/>
  <c r="K28" i="32"/>
  <c r="L28" i="32" s="1"/>
  <c r="I31" i="32"/>
  <c r="G9" i="51" s="1"/>
  <c r="E40" i="32" l="1"/>
  <c r="E41" i="32" s="1"/>
  <c r="E42" i="32" s="1"/>
  <c r="F9" i="51"/>
  <c r="H9" i="51" s="1"/>
  <c r="I9" i="51" s="1"/>
  <c r="E47" i="41"/>
  <c r="I47" i="41"/>
  <c r="I48" i="41" s="1"/>
  <c r="G21" i="51" s="1"/>
  <c r="K46" i="41"/>
  <c r="L46" i="41" s="1"/>
  <c r="K45" i="41"/>
  <c r="L45" i="41" s="1"/>
  <c r="I40" i="38"/>
  <c r="K40" i="38" s="1"/>
  <c r="L40" i="38" s="1"/>
  <c r="E42" i="38"/>
  <c r="F22" i="51" s="1"/>
  <c r="K40" i="35"/>
  <c r="L40" i="35" s="1"/>
  <c r="I41" i="35"/>
  <c r="K41" i="35" s="1"/>
  <c r="L41" i="35" s="1"/>
  <c r="I40" i="32"/>
  <c r="K31" i="32"/>
  <c r="L31" i="32" s="1"/>
  <c r="I41" i="38" l="1"/>
  <c r="K41" i="38" s="1"/>
  <c r="L41" i="38" s="1"/>
  <c r="K47" i="41"/>
  <c r="L47" i="41" s="1"/>
  <c r="E48" i="41"/>
  <c r="I42" i="35"/>
  <c r="E43" i="32"/>
  <c r="E44" i="32" s="1"/>
  <c r="F18" i="51" s="1"/>
  <c r="K40" i="32"/>
  <c r="L40" i="32" s="1"/>
  <c r="I41" i="32"/>
  <c r="K41" i="32" s="1"/>
  <c r="L41" i="32" s="1"/>
  <c r="K42" i="35" l="1"/>
  <c r="L42" i="35" s="1"/>
  <c r="G20" i="51"/>
  <c r="H20" i="51" s="1"/>
  <c r="I20" i="51" s="1"/>
  <c r="K48" i="41"/>
  <c r="L48" i="41" s="1"/>
  <c r="F21" i="51"/>
  <c r="H21" i="51" s="1"/>
  <c r="I21" i="51" s="1"/>
  <c r="I42" i="38"/>
  <c r="I42" i="32"/>
  <c r="K42" i="32" s="1"/>
  <c r="L42" i="32" s="1"/>
  <c r="K42" i="38" l="1"/>
  <c r="L42" i="38" s="1"/>
  <c r="G22" i="51"/>
  <c r="H22" i="51" s="1"/>
  <c r="I22" i="51" s="1"/>
  <c r="I43" i="32"/>
  <c r="K43" i="32" s="1"/>
  <c r="L43" i="32" s="1"/>
  <c r="I44" i="32" l="1"/>
  <c r="K44" i="32" l="1"/>
  <c r="L44" i="32" s="1"/>
  <c r="G18" i="51"/>
  <c r="H18" i="51" s="1"/>
  <c r="I18" i="51" s="1"/>
</calcChain>
</file>

<file path=xl/sharedStrings.xml><?xml version="1.0" encoding="utf-8"?>
<sst xmlns="http://schemas.openxmlformats.org/spreadsheetml/2006/main" count="393" uniqueCount="85">
  <si>
    <t>Monthly Rates and Charges</t>
  </si>
  <si>
    <t>Monthly Service Charge</t>
  </si>
  <si>
    <t>Distribution Volumetric Rate</t>
  </si>
  <si>
    <t>Retail Transmission Rate - Network Service Rate</t>
  </si>
  <si>
    <t>Retail Transmission Rate - Line and Transformation Connection Service Rate</t>
  </si>
  <si>
    <t>Wholesale Market Service Rate</t>
  </si>
  <si>
    <t>Rural Rate Protection Charge</t>
  </si>
  <si>
    <t>Street Lighting</t>
  </si>
  <si>
    <t>$</t>
  </si>
  <si>
    <t>$/kWh</t>
  </si>
  <si>
    <t>$/kW</t>
  </si>
  <si>
    <t>Debt Retirement Charge</t>
  </si>
  <si>
    <t>%</t>
  </si>
  <si>
    <t>Loss Factor</t>
  </si>
  <si>
    <t>Metric</t>
  </si>
  <si>
    <t>Rate</t>
  </si>
  <si>
    <t>Charge</t>
  </si>
  <si>
    <t>Volume / Demand</t>
  </si>
  <si>
    <t>Proposed Rates</t>
  </si>
  <si>
    <t>HST</t>
  </si>
  <si>
    <t>OCEB</t>
  </si>
  <si>
    <t>Change</t>
  </si>
  <si>
    <t>Proposed</t>
  </si>
  <si>
    <t>Sub-Total A (excluding pass through)</t>
  </si>
  <si>
    <t>Line Losses on Cost of Power</t>
  </si>
  <si>
    <t>TOU - Off Peak</t>
  </si>
  <si>
    <t>TOU - Mid Peak</t>
  </si>
  <si>
    <t>TOU - On Peak</t>
  </si>
  <si>
    <t>2014 Bill Impact</t>
  </si>
  <si>
    <t>Total Loss factor</t>
  </si>
  <si>
    <t>Current Board Approved</t>
  </si>
  <si>
    <t>Impact</t>
  </si>
  <si>
    <t>Sub-Total B - Distribution (includes Sub-Total A)</t>
  </si>
  <si>
    <t>Sub-Total C  (includes Sub-Total B)</t>
  </si>
  <si>
    <t>Total Bill on TOU (before taxes)</t>
  </si>
  <si>
    <t>Total Bill including HST</t>
  </si>
  <si>
    <t>Total Bill on TOU (including OCEB)</t>
  </si>
  <si>
    <t>Number of Customers/Connections - Input Required</t>
  </si>
  <si>
    <t>Consumption - kWh - Input Required</t>
  </si>
  <si>
    <t>Demand - kW - Input Required</t>
  </si>
  <si>
    <t>Load Factor - % - Calculated</t>
  </si>
  <si>
    <t>Billing Component</t>
  </si>
  <si>
    <t>Energy Price</t>
  </si>
  <si>
    <t>Customer Classification and Billing Type</t>
  </si>
  <si>
    <t>Energy</t>
  </si>
  <si>
    <t>Demand</t>
  </si>
  <si>
    <t>Monthly Delivery Charge</t>
  </si>
  <si>
    <t>kWh</t>
  </si>
  <si>
    <t>kW</t>
  </si>
  <si>
    <t>Current</t>
  </si>
  <si>
    <t>Per Application</t>
  </si>
  <si>
    <t>Total Bill</t>
  </si>
  <si>
    <t>Residential - R1</t>
  </si>
  <si>
    <t>Residential - R2</t>
  </si>
  <si>
    <t>Seasonal</t>
  </si>
  <si>
    <t>Smart Meter Rate Adder</t>
  </si>
  <si>
    <t>Rate Rider for Deferral/Variance Account Disposition (2010) - effective until May 31, 2013</t>
  </si>
  <si>
    <t>Rate Rider for Deferral/Variance Account Disposition (2012) - effective until May 31, 2013</t>
  </si>
  <si>
    <t>Rate Rider for Deferral/Variance Account Disposition (2013) - effective until December 31, 2013</t>
  </si>
  <si>
    <t>Rate Rider for Global Adjustment Sub-Account Disposition (2013) - effective until December 31, 2013</t>
  </si>
  <si>
    <t>Smart Meter Entity Charge - effective May 1, 2013 until October 31, 2018</t>
  </si>
  <si>
    <t>Retail Transmission Rate - Network Service Rate - Interval Meter &gt; 1,000 kW</t>
  </si>
  <si>
    <t>Retail Transmission Rate - Line and Transformation Connection Service Rate - Interval &gt; 1,000 kW</t>
  </si>
  <si>
    <t>Rate Rider for Deferral/Variance Account Disposition - effective until November 30, 2015</t>
  </si>
  <si>
    <t>Smart Meter Cost Recovery Rate Rider - Net Deferred Revenue Requirement, effective until December 31, 2016</t>
  </si>
  <si>
    <t>Smart Meter Cost Recovery Rate Rider - Incremental Revenue Requirement, effective until December 31, 2014</t>
  </si>
  <si>
    <t>Other</t>
  </si>
  <si>
    <t>Energy - First Tier</t>
  </si>
  <si>
    <t>Energy - Second Tier</t>
  </si>
  <si>
    <t>Total Loss Factor</t>
  </si>
  <si>
    <t xml:space="preserve">Current Approved Rates     </t>
  </si>
  <si>
    <t>Algoma Power Inc.</t>
  </si>
  <si>
    <t>2014 Electricity Distribution Rate Application</t>
  </si>
  <si>
    <t>TOU</t>
  </si>
  <si>
    <t>Standard Supply Service - Administrative Charge (if applicable)</t>
  </si>
  <si>
    <t>Rate Rider for Tax Changes - effective until December 31, 2014</t>
  </si>
  <si>
    <t>EB-2013-0110</t>
  </si>
  <si>
    <t>Interval Metered</t>
  </si>
  <si>
    <t>Rate Rider for Tax Changes - effective until December 31, 2013</t>
  </si>
  <si>
    <t>Residential - R1 (2000 kWh)</t>
  </si>
  <si>
    <t>Rate Rider for Foregone Revenue Recovery - effective until December 31, 2014 (2013)</t>
  </si>
  <si>
    <t>Rate Rider for Foregone Revenue Recovery - effective until December 31, 2014 (2014)</t>
  </si>
  <si>
    <t>2014 Distribution Bill Impact Model</t>
  </si>
  <si>
    <t>Selected Delivery Charge and Bill Impacts Per Board's Decision and Order                                                                                                                                        Algoma Power Inc.  2014</t>
  </si>
  <si>
    <t>February 28,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</si>
</sst>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00_);_(* \(#,##0.0000\);_(* &quot;-&quot;??_);_(@_)"/>
    <numFmt numFmtId="166" formatCode="0.0%"/>
    <numFmt numFmtId="167" formatCode="0.0000"/>
    <numFmt numFmtId="168" formatCode="_(* #,##0_);_(* \(#,##0\);_(* &quot;-&quot;??_);_(@_)"/>
    <numFmt numFmtId="169" formatCode="_-* #,##0_-;\-* #,##0_-;_-* &quot;-&quot;??_-;_-@_-"/>
    <numFmt numFmtId="170" formatCode="_-* #,##0.0_-;\-* #,##0.0_-;_-* &quot;-&quot;?_-;_-@_-"/>
  </numFmts>
  <fonts count="1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0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164" fontId="0" fillId="0" borderId="0" xfId="1" applyFont="1"/>
    <xf numFmtId="165" fontId="0" fillId="0" borderId="0" xfId="1" applyNumberFormat="1" applyFont="1"/>
    <xf numFmtId="166" fontId="0" fillId="0" borderId="0" xfId="2" applyNumberFormat="1" applyFont="1"/>
    <xf numFmtId="166" fontId="0" fillId="0" borderId="0" xfId="0" applyNumberForma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0" fillId="0" borderId="0" xfId="2" applyNumberFormat="1" applyFont="1"/>
    <xf numFmtId="0" fontId="1" fillId="0" borderId="0" xfId="0" applyFont="1"/>
    <xf numFmtId="165" fontId="0" fillId="0" borderId="0" xfId="1" applyNumberFormat="1" applyFont="1" applyFill="1"/>
    <xf numFmtId="0" fontId="0" fillId="0" borderId="0" xfId="0" applyFill="1"/>
    <xf numFmtId="167" fontId="0" fillId="0" borderId="0" xfId="0" applyNumberFormat="1"/>
    <xf numFmtId="0" fontId="3" fillId="0" borderId="3" xfId="0" applyFont="1" applyBorder="1"/>
    <xf numFmtId="0" fontId="6" fillId="0" borderId="0" xfId="0" applyFont="1"/>
    <xf numFmtId="165" fontId="0" fillId="0" borderId="1" xfId="1" applyNumberFormat="1" applyFont="1" applyBorder="1"/>
    <xf numFmtId="0" fontId="1" fillId="0" borderId="10" xfId="0" applyFont="1" applyBorder="1"/>
    <xf numFmtId="165" fontId="0" fillId="0" borderId="12" xfId="1" applyNumberFormat="1" applyFont="1" applyBorder="1"/>
    <xf numFmtId="0" fontId="1" fillId="0" borderId="3" xfId="0" applyFont="1" applyBorder="1"/>
    <xf numFmtId="168" fontId="0" fillId="2" borderId="2" xfId="1" applyNumberFormat="1" applyFont="1" applyFill="1" applyBorder="1"/>
    <xf numFmtId="0" fontId="1" fillId="0" borderId="6" xfId="0" applyFont="1" applyBorder="1"/>
    <xf numFmtId="9" fontId="0" fillId="0" borderId="9" xfId="2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1" applyNumberFormat="1" applyFont="1" applyBorder="1"/>
    <xf numFmtId="168" fontId="0" fillId="0" borderId="1" xfId="0" applyNumberFormat="1" applyBorder="1"/>
    <xf numFmtId="168" fontId="0" fillId="0" borderId="1" xfId="0" applyNumberFormat="1" applyFill="1" applyBorder="1"/>
    <xf numFmtId="164" fontId="0" fillId="0" borderId="1" xfId="0" applyNumberFormat="1" applyBorder="1"/>
    <xf numFmtId="169" fontId="0" fillId="0" borderId="1" xfId="0" applyNumberFormat="1" applyBorder="1"/>
    <xf numFmtId="9" fontId="0" fillId="0" borderId="1" xfId="0" applyNumberFormat="1" applyBorder="1"/>
    <xf numFmtId="43" fontId="0" fillId="0" borderId="1" xfId="0" applyNumberFormat="1" applyBorder="1"/>
    <xf numFmtId="0" fontId="0" fillId="0" borderId="4" xfId="0" applyBorder="1"/>
    <xf numFmtId="0" fontId="0" fillId="0" borderId="3" xfId="0" applyBorder="1"/>
    <xf numFmtId="0" fontId="0" fillId="0" borderId="0" xfId="0" applyBorder="1"/>
    <xf numFmtId="0" fontId="1" fillId="0" borderId="2" xfId="0" applyFont="1" applyBorder="1" applyAlignment="1">
      <alignment horizontal="center"/>
    </xf>
    <xf numFmtId="166" fontId="0" fillId="0" borderId="2" xfId="2" applyNumberFormat="1" applyFont="1" applyBorder="1"/>
    <xf numFmtId="0" fontId="0" fillId="0" borderId="3" xfId="0" applyBorder="1" applyAlignment="1">
      <alignment wrapText="1"/>
    </xf>
    <xf numFmtId="0" fontId="3" fillId="3" borderId="3" xfId="0" applyFont="1" applyFill="1" applyBorder="1"/>
    <xf numFmtId="165" fontId="0" fillId="3" borderId="1" xfId="1" applyNumberFormat="1" applyFon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3" borderId="0" xfId="0" applyFill="1" applyBorder="1"/>
    <xf numFmtId="164" fontId="0" fillId="3" borderId="1" xfId="1" applyNumberFormat="1" applyFont="1" applyFill="1" applyBorder="1"/>
    <xf numFmtId="166" fontId="0" fillId="3" borderId="2" xfId="2" applyNumberFormat="1" applyFont="1" applyFill="1" applyBorder="1"/>
    <xf numFmtId="0" fontId="0" fillId="3" borderId="3" xfId="0" applyFill="1" applyBorder="1"/>
    <xf numFmtId="0" fontId="1" fillId="0" borderId="8" xfId="0" applyFont="1" applyBorder="1"/>
    <xf numFmtId="43" fontId="1" fillId="0" borderId="8" xfId="0" applyNumberFormat="1" applyFont="1" applyBorder="1"/>
    <xf numFmtId="0" fontId="1" fillId="0" borderId="7" xfId="0" applyFont="1" applyBorder="1"/>
    <xf numFmtId="164" fontId="1" fillId="0" borderId="8" xfId="1" applyNumberFormat="1" applyFont="1" applyBorder="1"/>
    <xf numFmtId="166" fontId="1" fillId="0" borderId="9" xfId="2" applyNumberFormat="1" applyFont="1" applyBorder="1"/>
    <xf numFmtId="0" fontId="1" fillId="0" borderId="2" xfId="0" applyFont="1" applyBorder="1" applyAlignment="1">
      <alignment horizontal="center" vertical="center"/>
    </xf>
    <xf numFmtId="0" fontId="10" fillId="0" borderId="0" xfId="3" applyFont="1"/>
    <xf numFmtId="0" fontId="10" fillId="0" borderId="14" xfId="3" applyFont="1" applyBorder="1" applyAlignment="1">
      <alignment horizontal="center"/>
    </xf>
    <xf numFmtId="0" fontId="10" fillId="4" borderId="4" xfId="3" applyFont="1" applyFill="1" applyBorder="1"/>
    <xf numFmtId="0" fontId="10" fillId="0" borderId="16" xfId="3" applyFont="1" applyBorder="1" applyAlignment="1">
      <alignment horizontal="center"/>
    </xf>
    <xf numFmtId="0" fontId="10" fillId="4" borderId="0" xfId="3" applyFont="1" applyFill="1" applyBorder="1"/>
    <xf numFmtId="0" fontId="10" fillId="0" borderId="5" xfId="3" applyFont="1" applyBorder="1"/>
    <xf numFmtId="0" fontId="10" fillId="0" borderId="17" xfId="3" applyFont="1" applyBorder="1"/>
    <xf numFmtId="0" fontId="10" fillId="4" borderId="18" xfId="3" applyFont="1" applyFill="1" applyBorder="1"/>
    <xf numFmtId="0" fontId="10" fillId="0" borderId="1" xfId="3" applyFont="1" applyBorder="1" applyAlignment="1">
      <alignment horizontal="center"/>
    </xf>
    <xf numFmtId="0" fontId="10" fillId="0" borderId="2" xfId="3" applyFont="1" applyBorder="1" applyAlignment="1">
      <alignment horizontal="center"/>
    </xf>
    <xf numFmtId="0" fontId="10" fillId="0" borderId="3" xfId="3" applyFont="1" applyBorder="1"/>
    <xf numFmtId="168" fontId="10" fillId="0" borderId="1" xfId="1" applyNumberFormat="1" applyFont="1" applyBorder="1"/>
    <xf numFmtId="0" fontId="10" fillId="4" borderId="1" xfId="3" applyFont="1" applyFill="1" applyBorder="1"/>
    <xf numFmtId="44" fontId="10" fillId="0" borderId="1" xfId="3" applyNumberFormat="1" applyFont="1" applyBorder="1"/>
    <xf numFmtId="166" fontId="10" fillId="0" borderId="2" xfId="3" applyNumberFormat="1" applyFont="1" applyBorder="1" applyAlignment="1">
      <alignment horizontal="center"/>
    </xf>
    <xf numFmtId="0" fontId="10" fillId="4" borderId="19" xfId="3" applyFont="1" applyFill="1" applyBorder="1"/>
    <xf numFmtId="168" fontId="10" fillId="4" borderId="0" xfId="1" applyNumberFormat="1" applyFont="1" applyFill="1" applyBorder="1"/>
    <xf numFmtId="44" fontId="10" fillId="4" borderId="0" xfId="3" applyNumberFormat="1" applyFont="1" applyFill="1" applyBorder="1"/>
    <xf numFmtId="166" fontId="10" fillId="4" borderId="20" xfId="3" applyNumberFormat="1" applyFont="1" applyFill="1" applyBorder="1" applyAlignment="1">
      <alignment horizontal="center"/>
    </xf>
    <xf numFmtId="164" fontId="0" fillId="0" borderId="0" xfId="0" applyNumberFormat="1"/>
    <xf numFmtId="9" fontId="0" fillId="0" borderId="0" xfId="0" applyNumberFormat="1"/>
    <xf numFmtId="167" fontId="3" fillId="0" borderId="0" xfId="0" applyNumberFormat="1" applyFont="1"/>
    <xf numFmtId="167" fontId="1" fillId="0" borderId="0" xfId="0" applyNumberFormat="1" applyFont="1"/>
    <xf numFmtId="0" fontId="1" fillId="0" borderId="3" xfId="0" applyFont="1" applyBorder="1" applyAlignment="1">
      <alignment wrapText="1"/>
    </xf>
    <xf numFmtId="170" fontId="0" fillId="0" borderId="1" xfId="0" applyNumberFormat="1" applyBorder="1"/>
    <xf numFmtId="0" fontId="10" fillId="0" borderId="6" xfId="3" applyFont="1" applyBorder="1"/>
    <xf numFmtId="168" fontId="10" fillId="0" borderId="8" xfId="1" applyNumberFormat="1" applyFont="1" applyBorder="1"/>
    <xf numFmtId="168" fontId="10" fillId="4" borderId="8" xfId="1" applyNumberFormat="1" applyFont="1" applyFill="1" applyBorder="1"/>
    <xf numFmtId="0" fontId="10" fillId="4" borderId="7" xfId="3" applyFont="1" applyFill="1" applyBorder="1"/>
    <xf numFmtId="44" fontId="10" fillId="0" borderId="8" xfId="3" applyNumberFormat="1" applyFont="1" applyBorder="1"/>
    <xf numFmtId="166" fontId="10" fillId="0" borderId="9" xfId="3" applyNumberFormat="1" applyFont="1" applyBorder="1" applyAlignment="1">
      <alignment horizontal="center"/>
    </xf>
    <xf numFmtId="49" fontId="5" fillId="0" borderId="0" xfId="0" applyNumberFormat="1" applyFont="1" applyAlignment="1">
      <alignment horizontal="center"/>
    </xf>
    <xf numFmtId="49" fontId="5" fillId="0" borderId="0" xfId="0" quotePrefix="1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1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0" fillId="0" borderId="13" xfId="3" applyFont="1" applyBorder="1" applyAlignment="1">
      <alignment horizontal="center" wrapText="1"/>
    </xf>
    <xf numFmtId="0" fontId="10" fillId="0" borderId="15" xfId="3" applyFont="1" applyBorder="1" applyAlignment="1">
      <alignment horizontal="center" wrapText="1"/>
    </xf>
    <xf numFmtId="0" fontId="8" fillId="0" borderId="11" xfId="3" applyFont="1" applyBorder="1" applyAlignment="1">
      <alignment horizontal="center" vertical="center"/>
    </xf>
    <xf numFmtId="0" fontId="8" fillId="0" borderId="12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/>
    </xf>
    <xf numFmtId="0" fontId="10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10" fillId="0" borderId="2" xfId="3" applyFont="1" applyBorder="1" applyAlignment="1">
      <alignment horizontal="center" vertical="center"/>
    </xf>
    <xf numFmtId="0" fontId="9" fillId="0" borderId="0" xfId="3" applyFont="1" applyBorder="1" applyAlignment="1">
      <alignment horizontal="center" vertical="center" wrapText="1"/>
    </xf>
    <xf numFmtId="0" fontId="9" fillId="0" borderId="7" xfId="3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295275</xdr:colOff>
      <xdr:row>10</xdr:row>
      <xdr:rowOff>57150</xdr:rowOff>
    </xdr:from>
    <xdr:to>
      <xdr:col>8</xdr:col>
      <xdr:colOff>714375</xdr:colOff>
      <xdr:row>14</xdr:row>
      <xdr:rowOff>95250</xdr:rowOff>
    </xdr:to>
    <xdr:pic>
      <xdr:nvPicPr>
        <xdr:cNvPr id="3" name="Picture 1" descr="Algoma Power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457450" y="1676400"/>
          <a:ext cx="28575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20:I27"/>
  <sheetViews>
    <sheetView showGridLines="0" zoomScaleNormal="100" workbookViewId="0">
      <selection activeCell="N20" sqref="N20"/>
    </sheetView>
  </sheetViews>
  <sheetFormatPr defaultRowHeight="12.75" x14ac:dyDescent="0.2"/>
  <cols>
    <col min="1" max="1" width="5" customWidth="1"/>
    <col min="9" max="9" width="47" customWidth="1"/>
  </cols>
  <sheetData>
    <row r="20" spans="2:9" ht="33.75" x14ac:dyDescent="0.5">
      <c r="B20" s="87" t="s">
        <v>71</v>
      </c>
      <c r="C20" s="87"/>
      <c r="D20" s="87"/>
      <c r="E20" s="87"/>
      <c r="F20" s="87"/>
      <c r="G20" s="87"/>
      <c r="H20" s="87"/>
      <c r="I20" s="87"/>
    </row>
    <row r="21" spans="2:9" ht="33.75" x14ac:dyDescent="0.5">
      <c r="B21" s="87" t="s">
        <v>82</v>
      </c>
      <c r="C21" s="87"/>
      <c r="D21" s="87"/>
      <c r="E21" s="87"/>
      <c r="F21" s="87"/>
      <c r="G21" s="87"/>
      <c r="H21" s="87"/>
      <c r="I21" s="87"/>
    </row>
    <row r="22" spans="2:9" ht="33.75" x14ac:dyDescent="0.5">
      <c r="B22" s="87" t="s">
        <v>72</v>
      </c>
      <c r="C22" s="87"/>
      <c r="D22" s="87"/>
      <c r="E22" s="87"/>
      <c r="F22" s="87"/>
      <c r="G22" s="87"/>
      <c r="H22" s="87"/>
      <c r="I22" s="87"/>
    </row>
    <row r="23" spans="2:9" ht="26.25" x14ac:dyDescent="0.4">
      <c r="B23" s="89"/>
      <c r="C23" s="89"/>
      <c r="D23" s="89"/>
      <c r="E23" s="89"/>
      <c r="F23" s="89"/>
      <c r="G23" s="89"/>
      <c r="H23" s="89"/>
      <c r="I23" s="89"/>
    </row>
    <row r="25" spans="2:9" ht="33.75" x14ac:dyDescent="0.5">
      <c r="B25" s="87" t="s">
        <v>76</v>
      </c>
      <c r="C25" s="87"/>
      <c r="D25" s="87"/>
      <c r="E25" s="87"/>
      <c r="F25" s="87"/>
      <c r="G25" s="87"/>
      <c r="H25" s="87"/>
      <c r="I25" s="87"/>
    </row>
    <row r="26" spans="2:9" ht="33.75" x14ac:dyDescent="0.5">
      <c r="B26" s="87"/>
      <c r="C26" s="88"/>
      <c r="D26" s="88"/>
      <c r="E26" s="88"/>
      <c r="F26" s="88"/>
      <c r="G26" s="88"/>
      <c r="H26" s="88"/>
      <c r="I26" s="88"/>
    </row>
    <row r="27" spans="2:9" ht="33.75" x14ac:dyDescent="0.5">
      <c r="B27" s="85" t="s">
        <v>84</v>
      </c>
      <c r="C27" s="86"/>
      <c r="D27" s="86"/>
      <c r="E27" s="86"/>
      <c r="F27" s="86"/>
      <c r="G27" s="86"/>
      <c r="H27" s="86"/>
      <c r="I27" s="86"/>
    </row>
  </sheetData>
  <mergeCells count="7">
    <mergeCell ref="B27:I27"/>
    <mergeCell ref="B26:I26"/>
    <mergeCell ref="B20:I20"/>
    <mergeCell ref="B21:I21"/>
    <mergeCell ref="B22:I22"/>
    <mergeCell ref="B25:I25"/>
    <mergeCell ref="B23:I23"/>
  </mergeCells>
  <phoneticPr fontId="2" type="noConversion"/>
  <pageMargins left="0.75" right="0.75" top="1" bottom="1" header="0.5" footer="0.5"/>
  <pageSetup scale="77" orientation="portrait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1"/>
  <sheetViews>
    <sheetView topLeftCell="A46" zoomScaleNormal="100" workbookViewId="0">
      <selection activeCell="I72" sqref="I72"/>
    </sheetView>
  </sheetViews>
  <sheetFormatPr defaultRowHeight="12.75" x14ac:dyDescent="0.2"/>
  <cols>
    <col min="1" max="1" width="95" bestFit="1" customWidth="1"/>
    <col min="2" max="2" width="6.7109375" style="2" customWidth="1"/>
    <col min="3" max="3" width="2.85546875" style="2" customWidth="1"/>
    <col min="4" max="4" width="11.28515625" bestFit="1" customWidth="1"/>
    <col min="5" max="5" width="2.85546875" customWidth="1"/>
    <col min="6" max="6" width="10.85546875" customWidth="1"/>
  </cols>
  <sheetData>
    <row r="1" spans="1:7" ht="38.25" x14ac:dyDescent="0.2">
      <c r="A1" s="1" t="s">
        <v>0</v>
      </c>
      <c r="B1" s="7" t="s">
        <v>14</v>
      </c>
      <c r="C1" s="7"/>
      <c r="D1" s="8" t="s">
        <v>70</v>
      </c>
      <c r="E1" s="7"/>
      <c r="F1" s="8" t="s">
        <v>18</v>
      </c>
    </row>
    <row r="2" spans="1:7" x14ac:dyDescent="0.2">
      <c r="A2" s="1" t="s">
        <v>52</v>
      </c>
    </row>
    <row r="3" spans="1:7" x14ac:dyDescent="0.2">
      <c r="A3" t="s">
        <v>1</v>
      </c>
      <c r="B3" s="2" t="s">
        <v>8</v>
      </c>
      <c r="D3" s="3">
        <v>22.32</v>
      </c>
      <c r="E3" s="9"/>
      <c r="F3" s="3">
        <v>23.16</v>
      </c>
    </row>
    <row r="4" spans="1:7" x14ac:dyDescent="0.2">
      <c r="A4" t="s">
        <v>55</v>
      </c>
      <c r="B4" s="2" t="s">
        <v>8</v>
      </c>
      <c r="D4" s="73">
        <v>0</v>
      </c>
      <c r="E4" s="3"/>
      <c r="F4" s="73">
        <v>0</v>
      </c>
    </row>
    <row r="5" spans="1:7" x14ac:dyDescent="0.2">
      <c r="A5" t="s">
        <v>2</v>
      </c>
      <c r="B5" s="2" t="s">
        <v>9</v>
      </c>
      <c r="D5" s="4">
        <v>3.1300000000000001E-2</v>
      </c>
      <c r="E5" s="9"/>
      <c r="F5" s="4">
        <v>3.2500000000000001E-2</v>
      </c>
    </row>
    <row r="6" spans="1:7" x14ac:dyDescent="0.2">
      <c r="A6" t="s">
        <v>80</v>
      </c>
      <c r="B6" s="2" t="s">
        <v>9</v>
      </c>
      <c r="D6" s="4">
        <v>4.0000000000000002E-4</v>
      </c>
      <c r="E6" s="9"/>
      <c r="F6" s="4">
        <v>4.0000000000000002E-4</v>
      </c>
    </row>
    <row r="7" spans="1:7" x14ac:dyDescent="0.2">
      <c r="A7" t="s">
        <v>81</v>
      </c>
      <c r="D7" s="4"/>
      <c r="E7" s="9"/>
      <c r="F7" s="4">
        <v>4.0000000000000002E-4</v>
      </c>
    </row>
    <row r="8" spans="1:7" x14ac:dyDescent="0.2">
      <c r="A8" s="10" t="s">
        <v>56</v>
      </c>
      <c r="B8" s="2" t="s">
        <v>9</v>
      </c>
      <c r="D8" s="11">
        <v>4.5999999999999999E-3</v>
      </c>
      <c r="F8" s="4">
        <v>0</v>
      </c>
    </row>
    <row r="9" spans="1:7" x14ac:dyDescent="0.2">
      <c r="A9" s="10" t="s">
        <v>57</v>
      </c>
      <c r="B9" s="2" t="s">
        <v>9</v>
      </c>
      <c r="D9" s="11">
        <v>-6.1000000000000004E-3</v>
      </c>
      <c r="F9" s="4">
        <v>0</v>
      </c>
    </row>
    <row r="10" spans="1:7" x14ac:dyDescent="0.2">
      <c r="A10" s="10" t="s">
        <v>58</v>
      </c>
      <c r="B10" s="2" t="s">
        <v>9</v>
      </c>
      <c r="D10" s="11">
        <v>-5.1999999999999998E-3</v>
      </c>
      <c r="F10" s="4">
        <v>0</v>
      </c>
      <c r="G10" s="12"/>
    </row>
    <row r="11" spans="1:7" x14ac:dyDescent="0.2">
      <c r="A11" s="10" t="s">
        <v>59</v>
      </c>
      <c r="B11" s="2" t="s">
        <v>9</v>
      </c>
      <c r="D11" s="11">
        <v>1.4999999999999999E-2</v>
      </c>
      <c r="F11" s="4">
        <v>0</v>
      </c>
      <c r="G11" s="12"/>
    </row>
    <row r="12" spans="1:7" x14ac:dyDescent="0.2">
      <c r="A12" s="10" t="s">
        <v>78</v>
      </c>
      <c r="B12" s="2" t="s">
        <v>9</v>
      </c>
      <c r="D12" s="11">
        <v>-2.0000000000000001E-4</v>
      </c>
      <c r="E12" s="3"/>
      <c r="F12" s="4">
        <v>0</v>
      </c>
      <c r="G12" s="12"/>
    </row>
    <row r="13" spans="1:7" x14ac:dyDescent="0.2">
      <c r="A13" s="10" t="s">
        <v>75</v>
      </c>
      <c r="B13" s="2" t="s">
        <v>9</v>
      </c>
      <c r="D13" s="4">
        <v>0</v>
      </c>
      <c r="E13" s="3"/>
      <c r="F13" s="4">
        <v>-1E-4</v>
      </c>
      <c r="G13" s="12"/>
    </row>
    <row r="14" spans="1:7" x14ac:dyDescent="0.2">
      <c r="A14" t="s">
        <v>3</v>
      </c>
      <c r="B14" s="2" t="s">
        <v>9</v>
      </c>
      <c r="D14" s="11">
        <v>6.8999999999999999E-3</v>
      </c>
      <c r="E14" s="5"/>
      <c r="F14" s="11">
        <v>7.0000000000000001E-3</v>
      </c>
      <c r="G14" s="12"/>
    </row>
    <row r="15" spans="1:7" x14ac:dyDescent="0.2">
      <c r="A15" t="s">
        <v>4</v>
      </c>
      <c r="B15" s="2" t="s">
        <v>9</v>
      </c>
      <c r="D15" s="11">
        <v>4.8999999999999998E-3</v>
      </c>
      <c r="E15" s="6"/>
      <c r="F15" s="11">
        <v>5.1000000000000004E-3</v>
      </c>
      <c r="G15" s="12"/>
    </row>
    <row r="16" spans="1:7" x14ac:dyDescent="0.2">
      <c r="A16" t="s">
        <v>5</v>
      </c>
      <c r="B16" s="2" t="s">
        <v>9</v>
      </c>
      <c r="D16" s="4">
        <v>4.4000000000000003E-3</v>
      </c>
      <c r="E16" s="3"/>
      <c r="F16" s="4">
        <v>4.4000000000000003E-3</v>
      </c>
    </row>
    <row r="17" spans="1:7" x14ac:dyDescent="0.2">
      <c r="A17" t="s">
        <v>6</v>
      </c>
      <c r="B17" s="2" t="s">
        <v>9</v>
      </c>
      <c r="D17" s="4">
        <v>1.1999999999999999E-3</v>
      </c>
      <c r="E17" s="4"/>
      <c r="F17" s="4">
        <v>1.1999999999999999E-3</v>
      </c>
    </row>
    <row r="18" spans="1:7" x14ac:dyDescent="0.2">
      <c r="A18" t="s">
        <v>60</v>
      </c>
      <c r="B18" s="2" t="s">
        <v>8</v>
      </c>
      <c r="D18" s="3">
        <v>0.79</v>
      </c>
      <c r="E18" s="4"/>
      <c r="F18" s="3">
        <v>0.79</v>
      </c>
    </row>
    <row r="19" spans="1:7" x14ac:dyDescent="0.2">
      <c r="A19" s="10" t="s">
        <v>74</v>
      </c>
      <c r="B19" s="2" t="s">
        <v>8</v>
      </c>
      <c r="D19" s="3">
        <v>0.25</v>
      </c>
      <c r="E19" s="3"/>
      <c r="F19" s="3">
        <v>0.25</v>
      </c>
    </row>
    <row r="21" spans="1:7" x14ac:dyDescent="0.2">
      <c r="A21" s="1" t="s">
        <v>53</v>
      </c>
    </row>
    <row r="22" spans="1:7" x14ac:dyDescent="0.2">
      <c r="A22" t="s">
        <v>1</v>
      </c>
      <c r="B22" s="2" t="s">
        <v>8</v>
      </c>
      <c r="D22" s="3">
        <v>596.12</v>
      </c>
      <c r="E22" s="9"/>
      <c r="F22" s="3">
        <v>596.12</v>
      </c>
    </row>
    <row r="23" spans="1:7" x14ac:dyDescent="0.2">
      <c r="A23" t="s">
        <v>55</v>
      </c>
      <c r="B23" s="2" t="s">
        <v>8</v>
      </c>
      <c r="D23" s="73">
        <v>0</v>
      </c>
      <c r="E23" s="3"/>
      <c r="F23" s="73">
        <v>0</v>
      </c>
    </row>
    <row r="24" spans="1:7" x14ac:dyDescent="0.2">
      <c r="A24" t="s">
        <v>2</v>
      </c>
      <c r="B24" s="2" t="s">
        <v>10</v>
      </c>
      <c r="D24" s="4">
        <v>2.8948999999999998</v>
      </c>
      <c r="E24" s="9"/>
      <c r="F24" s="4">
        <v>3.0886999999999998</v>
      </c>
    </row>
    <row r="25" spans="1:7" x14ac:dyDescent="0.2">
      <c r="A25" t="s">
        <v>80</v>
      </c>
      <c r="B25" s="2" t="s">
        <v>10</v>
      </c>
      <c r="D25" s="4">
        <v>3.73E-2</v>
      </c>
      <c r="E25" s="9"/>
      <c r="F25" s="4">
        <v>3.73E-2</v>
      </c>
    </row>
    <row r="26" spans="1:7" x14ac:dyDescent="0.2">
      <c r="A26" t="s">
        <v>81</v>
      </c>
      <c r="D26" s="4"/>
      <c r="E26" s="9"/>
      <c r="F26" s="4">
        <v>3.8800000000000001E-2</v>
      </c>
    </row>
    <row r="27" spans="1:7" x14ac:dyDescent="0.2">
      <c r="A27" s="10" t="s">
        <v>56</v>
      </c>
      <c r="B27" s="2" t="s">
        <v>10</v>
      </c>
      <c r="D27" s="11">
        <v>2.2664</v>
      </c>
      <c r="F27" s="4">
        <v>0</v>
      </c>
    </row>
    <row r="28" spans="1:7" x14ac:dyDescent="0.2">
      <c r="A28" s="10" t="s">
        <v>57</v>
      </c>
      <c r="B28" s="2" t="s">
        <v>10</v>
      </c>
      <c r="D28" s="11">
        <v>-2.8218999999999999</v>
      </c>
      <c r="F28" s="4">
        <v>0</v>
      </c>
    </row>
    <row r="29" spans="1:7" x14ac:dyDescent="0.2">
      <c r="A29" s="10" t="s">
        <v>58</v>
      </c>
      <c r="B29" s="2" t="s">
        <v>10</v>
      </c>
      <c r="D29" s="11">
        <v>-1.3006</v>
      </c>
      <c r="F29" s="4">
        <v>0</v>
      </c>
      <c r="G29" s="12"/>
    </row>
    <row r="30" spans="1:7" x14ac:dyDescent="0.2">
      <c r="A30" s="10" t="s">
        <v>59</v>
      </c>
      <c r="B30" s="2" t="s">
        <v>10</v>
      </c>
      <c r="D30" s="11">
        <v>6.4234999999999998</v>
      </c>
      <c r="F30" s="4">
        <v>0</v>
      </c>
      <c r="G30" s="12"/>
    </row>
    <row r="31" spans="1:7" x14ac:dyDescent="0.2">
      <c r="A31" s="10" t="s">
        <v>78</v>
      </c>
      <c r="B31" s="2" t="s">
        <v>10</v>
      </c>
      <c r="D31" s="11">
        <v>-0.03</v>
      </c>
      <c r="E31" s="3"/>
      <c r="F31" s="4">
        <v>0</v>
      </c>
      <c r="G31" s="12"/>
    </row>
    <row r="32" spans="1:7" x14ac:dyDescent="0.2">
      <c r="A32" s="10" t="s">
        <v>75</v>
      </c>
      <c r="B32" s="2" t="s">
        <v>10</v>
      </c>
      <c r="D32" s="4">
        <v>0</v>
      </c>
      <c r="E32" s="3"/>
      <c r="F32" s="4">
        <v>-1.4800000000000001E-2</v>
      </c>
      <c r="G32" s="12"/>
    </row>
    <row r="33" spans="1:7" x14ac:dyDescent="0.2">
      <c r="A33" t="s">
        <v>3</v>
      </c>
      <c r="B33" s="2" t="s">
        <v>10</v>
      </c>
      <c r="D33" s="11">
        <v>2.5632999999999999</v>
      </c>
      <c r="E33" s="5"/>
      <c r="F33" s="11">
        <v>2.5861000000000001</v>
      </c>
      <c r="G33" s="12"/>
    </row>
    <row r="34" spans="1:7" x14ac:dyDescent="0.2">
      <c r="A34" t="s">
        <v>4</v>
      </c>
      <c r="B34" s="2" t="s">
        <v>10</v>
      </c>
      <c r="D34" s="11">
        <v>1.7423</v>
      </c>
      <c r="E34" s="6"/>
      <c r="F34" s="11">
        <v>1.7988</v>
      </c>
      <c r="G34" s="12"/>
    </row>
    <row r="35" spans="1:7" x14ac:dyDescent="0.2">
      <c r="A35" t="s">
        <v>61</v>
      </c>
      <c r="B35" s="2" t="s">
        <v>10</v>
      </c>
      <c r="D35" s="11">
        <v>2.7191000000000001</v>
      </c>
      <c r="E35" s="5"/>
      <c r="F35" s="11">
        <v>2.7433000000000001</v>
      </c>
      <c r="G35" s="12"/>
    </row>
    <row r="36" spans="1:7" x14ac:dyDescent="0.2">
      <c r="A36" t="s">
        <v>62</v>
      </c>
      <c r="B36" s="2" t="s">
        <v>10</v>
      </c>
      <c r="D36" s="11">
        <v>1.9255</v>
      </c>
      <c r="E36" s="6"/>
      <c r="F36" s="11">
        <v>1.9879</v>
      </c>
      <c r="G36" s="12"/>
    </row>
    <row r="37" spans="1:7" x14ac:dyDescent="0.2">
      <c r="A37" t="s">
        <v>5</v>
      </c>
      <c r="B37" s="2" t="s">
        <v>9</v>
      </c>
      <c r="D37" s="4">
        <v>4.4000000000000003E-3</v>
      </c>
      <c r="E37" s="3"/>
      <c r="F37" s="4">
        <v>4.4000000000000003E-3</v>
      </c>
    </row>
    <row r="38" spans="1:7" x14ac:dyDescent="0.2">
      <c r="A38" t="s">
        <v>6</v>
      </c>
      <c r="B38" s="2" t="s">
        <v>9</v>
      </c>
      <c r="D38" s="4">
        <v>1.1999999999999999E-3</v>
      </c>
      <c r="E38" s="4"/>
      <c r="F38" s="4">
        <v>1.1999999999999999E-3</v>
      </c>
    </row>
    <row r="39" spans="1:7" x14ac:dyDescent="0.2">
      <c r="A39" s="10" t="s">
        <v>74</v>
      </c>
      <c r="B39" s="2" t="s">
        <v>8</v>
      </c>
      <c r="D39" s="3">
        <v>0.25</v>
      </c>
      <c r="E39" s="3"/>
      <c r="F39" s="3">
        <v>0.25</v>
      </c>
    </row>
    <row r="41" spans="1:7" x14ac:dyDescent="0.2">
      <c r="A41" s="1" t="s">
        <v>54</v>
      </c>
    </row>
    <row r="42" spans="1:7" x14ac:dyDescent="0.2">
      <c r="A42" t="s">
        <v>1</v>
      </c>
      <c r="B42" s="2" t="s">
        <v>8</v>
      </c>
      <c r="D42" s="3">
        <v>26.38</v>
      </c>
      <c r="E42" s="9"/>
      <c r="F42" s="3">
        <v>26.75</v>
      </c>
    </row>
    <row r="43" spans="1:7" x14ac:dyDescent="0.2">
      <c r="A43" t="s">
        <v>55</v>
      </c>
      <c r="B43" s="2" t="s">
        <v>8</v>
      </c>
      <c r="D43" s="73">
        <v>0</v>
      </c>
      <c r="E43" s="3"/>
      <c r="F43" s="73">
        <v>0</v>
      </c>
    </row>
    <row r="44" spans="1:7" x14ac:dyDescent="0.2">
      <c r="A44" t="s">
        <v>2</v>
      </c>
      <c r="B44" s="2" t="s">
        <v>9</v>
      </c>
      <c r="D44" s="4">
        <v>0.10150000000000001</v>
      </c>
      <c r="E44" s="9"/>
      <c r="F44" s="4">
        <v>0.10290000000000001</v>
      </c>
    </row>
    <row r="45" spans="1:7" x14ac:dyDescent="0.2">
      <c r="A45" t="s">
        <v>80</v>
      </c>
      <c r="B45" s="2" t="s">
        <v>9</v>
      </c>
      <c r="D45" s="4">
        <v>2.9999999999999997E-4</v>
      </c>
      <c r="E45" s="9"/>
      <c r="F45" s="4">
        <v>2.9999999999999997E-4</v>
      </c>
    </row>
    <row r="46" spans="1:7" x14ac:dyDescent="0.2">
      <c r="A46" t="s">
        <v>81</v>
      </c>
      <c r="D46" s="4"/>
      <c r="E46" s="9"/>
      <c r="F46" s="4">
        <v>5.0000000000000001E-4</v>
      </c>
    </row>
    <row r="47" spans="1:7" x14ac:dyDescent="0.2">
      <c r="A47" s="10" t="s">
        <v>56</v>
      </c>
      <c r="B47" s="2" t="s">
        <v>9</v>
      </c>
      <c r="D47" s="11">
        <v>4.5999999999999999E-3</v>
      </c>
      <c r="F47" s="4">
        <v>0</v>
      </c>
    </row>
    <row r="48" spans="1:7" x14ac:dyDescent="0.2">
      <c r="A48" s="10" t="s">
        <v>57</v>
      </c>
      <c r="B48" s="2" t="s">
        <v>9</v>
      </c>
      <c r="D48" s="11">
        <v>-6.1000000000000004E-3</v>
      </c>
      <c r="F48" s="4">
        <v>0</v>
      </c>
    </row>
    <row r="49" spans="1:7" x14ac:dyDescent="0.2">
      <c r="A49" s="10" t="s">
        <v>63</v>
      </c>
      <c r="B49" s="2" t="s">
        <v>9</v>
      </c>
      <c r="D49" s="11">
        <v>3.0700000000000002E-2</v>
      </c>
      <c r="F49" s="11">
        <v>3.0700000000000002E-2</v>
      </c>
    </row>
    <row r="50" spans="1:7" x14ac:dyDescent="0.2">
      <c r="A50" s="10" t="s">
        <v>58</v>
      </c>
      <c r="B50" s="2" t="s">
        <v>9</v>
      </c>
      <c r="D50" s="11">
        <v>-5.5999999999999999E-3</v>
      </c>
      <c r="F50" s="4">
        <v>0</v>
      </c>
      <c r="G50" s="12"/>
    </row>
    <row r="51" spans="1:7" x14ac:dyDescent="0.2">
      <c r="A51" s="10" t="s">
        <v>59</v>
      </c>
      <c r="B51" s="2" t="s">
        <v>9</v>
      </c>
      <c r="D51" s="11">
        <v>1.4999999999999999E-2</v>
      </c>
      <c r="F51" s="4">
        <v>0</v>
      </c>
      <c r="G51" s="12"/>
    </row>
    <row r="52" spans="1:7" x14ac:dyDescent="0.2">
      <c r="A52" s="10" t="s">
        <v>64</v>
      </c>
      <c r="B52" s="2" t="s">
        <v>8</v>
      </c>
      <c r="D52" s="3">
        <v>3.57</v>
      </c>
      <c r="F52" s="3">
        <v>3.57</v>
      </c>
      <c r="G52" s="12"/>
    </row>
    <row r="53" spans="1:7" x14ac:dyDescent="0.2">
      <c r="A53" s="10" t="s">
        <v>65</v>
      </c>
      <c r="B53" s="2" t="s">
        <v>8</v>
      </c>
      <c r="D53" s="3">
        <v>4.6900000000000004</v>
      </c>
      <c r="F53" s="3">
        <v>4.6900000000000004</v>
      </c>
      <c r="G53" s="12"/>
    </row>
    <row r="54" spans="1:7" x14ac:dyDescent="0.2">
      <c r="A54" s="10" t="s">
        <v>78</v>
      </c>
      <c r="B54" s="2" t="s">
        <v>9</v>
      </c>
      <c r="D54" s="11">
        <v>-2.9999999999999997E-4</v>
      </c>
      <c r="E54" s="3"/>
      <c r="F54" s="4">
        <v>0</v>
      </c>
      <c r="G54" s="12"/>
    </row>
    <row r="55" spans="1:7" x14ac:dyDescent="0.2">
      <c r="A55" s="10" t="s">
        <v>75</v>
      </c>
      <c r="B55" s="2" t="s">
        <v>9</v>
      </c>
      <c r="D55" s="4">
        <v>0</v>
      </c>
      <c r="E55" s="3"/>
      <c r="F55" s="4">
        <v>-5.9999999999999995E-4</v>
      </c>
      <c r="G55" s="12"/>
    </row>
    <row r="56" spans="1:7" x14ac:dyDescent="0.2">
      <c r="A56" t="s">
        <v>3</v>
      </c>
      <c r="B56" s="2" t="s">
        <v>9</v>
      </c>
      <c r="D56" s="11">
        <v>6.8999999999999999E-3</v>
      </c>
      <c r="E56" s="5"/>
      <c r="F56" s="11">
        <v>7.0000000000000001E-3</v>
      </c>
      <c r="G56" s="12"/>
    </row>
    <row r="57" spans="1:7" x14ac:dyDescent="0.2">
      <c r="A57" t="s">
        <v>4</v>
      </c>
      <c r="B57" s="2" t="s">
        <v>9</v>
      </c>
      <c r="D57" s="11">
        <v>4.8999999999999998E-3</v>
      </c>
      <c r="E57" s="6"/>
      <c r="F57" s="11">
        <v>5.1000000000000004E-3</v>
      </c>
      <c r="G57" s="12"/>
    </row>
    <row r="58" spans="1:7" x14ac:dyDescent="0.2">
      <c r="A58" t="s">
        <v>5</v>
      </c>
      <c r="B58" s="2" t="s">
        <v>9</v>
      </c>
      <c r="D58" s="4">
        <v>4.4000000000000003E-3</v>
      </c>
      <c r="E58" s="3"/>
      <c r="F58" s="4">
        <v>4.4000000000000003E-3</v>
      </c>
    </row>
    <row r="59" spans="1:7" x14ac:dyDescent="0.2">
      <c r="A59" t="s">
        <v>6</v>
      </c>
      <c r="B59" s="2" t="s">
        <v>9</v>
      </c>
      <c r="D59" s="4">
        <v>1.1999999999999999E-3</v>
      </c>
      <c r="E59" s="4"/>
      <c r="F59" s="4">
        <v>1.1999999999999999E-3</v>
      </c>
    </row>
    <row r="60" spans="1:7" x14ac:dyDescent="0.2">
      <c r="A60" t="s">
        <v>60</v>
      </c>
      <c r="B60" s="2" t="s">
        <v>8</v>
      </c>
      <c r="D60" s="3">
        <v>0.79</v>
      </c>
      <c r="E60" s="4"/>
      <c r="F60" s="3">
        <v>0.79</v>
      </c>
    </row>
    <row r="61" spans="1:7" x14ac:dyDescent="0.2">
      <c r="A61" s="10" t="s">
        <v>74</v>
      </c>
      <c r="B61" s="2" t="s">
        <v>8</v>
      </c>
      <c r="D61" s="3">
        <v>0.25</v>
      </c>
      <c r="E61" s="3"/>
      <c r="F61" s="3">
        <v>0.25</v>
      </c>
    </row>
    <row r="63" spans="1:7" x14ac:dyDescent="0.2">
      <c r="A63" s="1" t="s">
        <v>7</v>
      </c>
    </row>
    <row r="64" spans="1:7" x14ac:dyDescent="0.2">
      <c r="A64" t="s">
        <v>1</v>
      </c>
      <c r="B64" s="2" t="s">
        <v>8</v>
      </c>
      <c r="D64" s="3">
        <v>0.97</v>
      </c>
      <c r="E64" s="9"/>
      <c r="F64" s="3">
        <v>0.98</v>
      </c>
    </row>
    <row r="65" spans="1:7" x14ac:dyDescent="0.2">
      <c r="A65" t="s">
        <v>2</v>
      </c>
      <c r="B65" s="2" t="s">
        <v>9</v>
      </c>
      <c r="D65" s="4">
        <v>0.15570000000000001</v>
      </c>
      <c r="E65" s="9"/>
      <c r="F65" s="4">
        <v>0.15790000000000001</v>
      </c>
    </row>
    <row r="66" spans="1:7" x14ac:dyDescent="0.2">
      <c r="A66" t="s">
        <v>80</v>
      </c>
      <c r="B66" s="2" t="s">
        <v>9</v>
      </c>
      <c r="D66" s="4">
        <v>2.9999999999999997E-4</v>
      </c>
      <c r="E66" s="9"/>
      <c r="F66" s="4">
        <v>2.9999999999999997E-4</v>
      </c>
    </row>
    <row r="67" spans="1:7" x14ac:dyDescent="0.2">
      <c r="A67" t="s">
        <v>81</v>
      </c>
      <c r="D67" s="4"/>
      <c r="E67" s="9"/>
      <c r="F67" s="4">
        <v>5.0000000000000001E-4</v>
      </c>
    </row>
    <row r="68" spans="1:7" x14ac:dyDescent="0.2">
      <c r="A68" s="10" t="s">
        <v>56</v>
      </c>
      <c r="B68" s="2" t="s">
        <v>9</v>
      </c>
      <c r="D68" s="11">
        <v>4.7999999999999996E-3</v>
      </c>
      <c r="F68" s="4">
        <v>0</v>
      </c>
    </row>
    <row r="69" spans="1:7" x14ac:dyDescent="0.2">
      <c r="A69" s="10" t="s">
        <v>57</v>
      </c>
      <c r="B69" s="2" t="s">
        <v>9</v>
      </c>
      <c r="D69" s="11">
        <v>-6.1000000000000004E-3</v>
      </c>
      <c r="F69" s="4">
        <v>0</v>
      </c>
    </row>
    <row r="70" spans="1:7" x14ac:dyDescent="0.2">
      <c r="A70" s="10" t="s">
        <v>58</v>
      </c>
      <c r="B70" s="2" t="s">
        <v>9</v>
      </c>
      <c r="D70" s="11">
        <v>-4.4999999999999997E-3</v>
      </c>
      <c r="F70" s="4">
        <v>0</v>
      </c>
      <c r="G70" s="12"/>
    </row>
    <row r="71" spans="1:7" x14ac:dyDescent="0.2">
      <c r="A71" s="10" t="s">
        <v>59</v>
      </c>
      <c r="B71" s="2" t="s">
        <v>9</v>
      </c>
      <c r="D71" s="11">
        <v>1.4999999999999999E-2</v>
      </c>
      <c r="F71" s="4">
        <v>0</v>
      </c>
      <c r="G71" s="12"/>
    </row>
    <row r="72" spans="1:7" x14ac:dyDescent="0.2">
      <c r="A72" s="10" t="s">
        <v>78</v>
      </c>
      <c r="B72" s="2" t="s">
        <v>9</v>
      </c>
      <c r="D72" s="11">
        <v>-2.9999999999999997E-4</v>
      </c>
      <c r="E72" s="3"/>
      <c r="F72" s="4">
        <v>0</v>
      </c>
      <c r="G72" s="12"/>
    </row>
    <row r="73" spans="1:7" x14ac:dyDescent="0.2">
      <c r="A73" s="10" t="s">
        <v>75</v>
      </c>
      <c r="B73" s="2" t="s">
        <v>9</v>
      </c>
      <c r="D73" s="4">
        <v>0</v>
      </c>
      <c r="E73" s="3"/>
      <c r="F73" s="4">
        <v>-5.0000000000000001E-4</v>
      </c>
      <c r="G73" s="12"/>
    </row>
    <row r="74" spans="1:7" x14ac:dyDescent="0.2">
      <c r="A74" t="s">
        <v>3</v>
      </c>
      <c r="B74" s="2" t="s">
        <v>10</v>
      </c>
      <c r="D74" s="11">
        <v>1.9331</v>
      </c>
      <c r="E74" s="5"/>
      <c r="F74" s="11">
        <v>1.9502999999999999</v>
      </c>
      <c r="G74" s="12"/>
    </row>
    <row r="75" spans="1:7" x14ac:dyDescent="0.2">
      <c r="A75" t="s">
        <v>4</v>
      </c>
      <c r="B75" s="2" t="s">
        <v>10</v>
      </c>
      <c r="D75" s="11">
        <v>1.3469</v>
      </c>
      <c r="E75" s="6"/>
      <c r="F75" s="11">
        <v>1.3906000000000001</v>
      </c>
      <c r="G75" s="12"/>
    </row>
    <row r="76" spans="1:7" x14ac:dyDescent="0.2">
      <c r="A76" t="s">
        <v>5</v>
      </c>
      <c r="B76" s="2" t="s">
        <v>9</v>
      </c>
      <c r="D76" s="4">
        <v>4.4000000000000003E-3</v>
      </c>
      <c r="E76" s="3"/>
      <c r="F76" s="4">
        <v>4.4000000000000003E-3</v>
      </c>
    </row>
    <row r="77" spans="1:7" x14ac:dyDescent="0.2">
      <c r="A77" t="s">
        <v>6</v>
      </c>
      <c r="B77" s="2" t="s">
        <v>9</v>
      </c>
      <c r="D77" s="4">
        <v>1.1999999999999999E-3</v>
      </c>
      <c r="E77" s="4"/>
      <c r="F77" s="4">
        <v>1.1999999999999999E-3</v>
      </c>
    </row>
    <row r="78" spans="1:7" x14ac:dyDescent="0.2">
      <c r="A78" s="10" t="s">
        <v>74</v>
      </c>
      <c r="B78" s="2" t="s">
        <v>8</v>
      </c>
      <c r="D78" s="3">
        <v>0.25</v>
      </c>
      <c r="E78" s="3"/>
      <c r="F78" s="3">
        <v>0.25</v>
      </c>
    </row>
    <row r="79" spans="1:7" x14ac:dyDescent="0.2">
      <c r="D79" s="3"/>
      <c r="E79" s="3"/>
      <c r="F79" s="3"/>
    </row>
    <row r="81" spans="1:6" x14ac:dyDescent="0.2">
      <c r="A81" s="1" t="s">
        <v>66</v>
      </c>
    </row>
    <row r="82" spans="1:6" x14ac:dyDescent="0.2">
      <c r="A82" t="s">
        <v>11</v>
      </c>
      <c r="B82" s="2" t="s">
        <v>9</v>
      </c>
      <c r="D82" s="4">
        <v>2E-3</v>
      </c>
      <c r="F82" s="4">
        <v>2E-3</v>
      </c>
    </row>
    <row r="83" spans="1:6" x14ac:dyDescent="0.2">
      <c r="A83" t="s">
        <v>67</v>
      </c>
      <c r="B83" s="2" t="s">
        <v>9</v>
      </c>
      <c r="D83" s="4">
        <v>7.4999999999999997E-2</v>
      </c>
      <c r="F83" s="4">
        <v>7.4999999999999997E-2</v>
      </c>
    </row>
    <row r="84" spans="1:6" x14ac:dyDescent="0.2">
      <c r="A84" t="s">
        <v>68</v>
      </c>
      <c r="B84" s="2" t="s">
        <v>9</v>
      </c>
      <c r="D84" s="4">
        <v>8.7999999999999995E-2</v>
      </c>
      <c r="F84" s="4">
        <v>8.7999999999999995E-2</v>
      </c>
    </row>
    <row r="86" spans="1:6" x14ac:dyDescent="0.2">
      <c r="A86" s="1" t="s">
        <v>13</v>
      </c>
      <c r="E86" s="3"/>
    </row>
    <row r="87" spans="1:6" x14ac:dyDescent="0.2">
      <c r="A87" t="s">
        <v>69</v>
      </c>
      <c r="D87" s="4">
        <v>1.0864</v>
      </c>
      <c r="F87" s="4">
        <v>1.0864</v>
      </c>
    </row>
    <row r="89" spans="1:6" x14ac:dyDescent="0.2">
      <c r="A89" s="1" t="s">
        <v>73</v>
      </c>
    </row>
    <row r="91" spans="1:6" x14ac:dyDescent="0.2">
      <c r="A91" t="s">
        <v>25</v>
      </c>
      <c r="B91" s="2" t="s">
        <v>9</v>
      </c>
      <c r="D91">
        <v>7.1999999999999995E-2</v>
      </c>
      <c r="F91">
        <v>7.1999999999999995E-2</v>
      </c>
    </row>
    <row r="92" spans="1:6" x14ac:dyDescent="0.2">
      <c r="A92" t="s">
        <v>26</v>
      </c>
      <c r="B92" s="2" t="s">
        <v>9</v>
      </c>
      <c r="D92">
        <v>0.109</v>
      </c>
      <c r="F92">
        <v>0.109</v>
      </c>
    </row>
    <row r="93" spans="1:6" x14ac:dyDescent="0.2">
      <c r="A93" t="s">
        <v>27</v>
      </c>
      <c r="B93" s="2" t="s">
        <v>9</v>
      </c>
      <c r="D93">
        <v>0.129</v>
      </c>
      <c r="F93">
        <v>0.129</v>
      </c>
    </row>
    <row r="95" spans="1:6" x14ac:dyDescent="0.2">
      <c r="A95" t="s">
        <v>42</v>
      </c>
      <c r="B95" s="2" t="s">
        <v>9</v>
      </c>
      <c r="D95">
        <v>8.3900000000000002E-2</v>
      </c>
      <c r="F95">
        <v>8.3900000000000002E-2</v>
      </c>
    </row>
    <row r="97" spans="1:9" x14ac:dyDescent="0.2">
      <c r="A97" t="s">
        <v>19</v>
      </c>
      <c r="B97" s="2" t="s">
        <v>12</v>
      </c>
      <c r="D97" s="74">
        <v>0.13</v>
      </c>
      <c r="F97" s="74">
        <v>0.13</v>
      </c>
    </row>
    <row r="99" spans="1:9" x14ac:dyDescent="0.2">
      <c r="A99" t="s">
        <v>20</v>
      </c>
      <c r="B99" s="2" t="s">
        <v>12</v>
      </c>
      <c r="D99" s="74">
        <v>-0.1</v>
      </c>
      <c r="F99" s="74">
        <v>-0.1</v>
      </c>
    </row>
    <row r="101" spans="1:9" x14ac:dyDescent="0.2">
      <c r="A101" s="10" t="s">
        <v>42</v>
      </c>
      <c r="B101" s="2" t="s">
        <v>9</v>
      </c>
      <c r="D101" s="76">
        <v>8.3900000000000002E-2</v>
      </c>
      <c r="E101" s="76"/>
      <c r="F101" s="76">
        <v>8.3900000000000002E-2</v>
      </c>
      <c r="G101" s="1"/>
      <c r="H101" s="75"/>
      <c r="I101" s="13"/>
    </row>
  </sheetData>
  <pageMargins left="0.74803149606299213" right="0.74803149606299213" top="0.98425196850393704" bottom="0.98425196850393704" header="0.51181102362204722" footer="0.51181102362204722"/>
  <pageSetup scale="49" orientation="portrait" r:id="rId1"/>
  <headerFooter alignWithMargins="0">
    <oddHeader>&amp;C&amp;"Arial,Bold"&amp;16Electricity Distribution Impacts
Rates Effective January 1, 2014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L17" sqref="L17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'!D87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800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23.16</v>
      </c>
      <c r="H14" s="28">
        <f>D14</f>
        <v>1</v>
      </c>
      <c r="I14" s="27">
        <f>G14*H14</f>
        <v>23.16</v>
      </c>
      <c r="J14" s="36"/>
      <c r="K14" s="27">
        <f>I14-E14</f>
        <v>0.83999999999999986</v>
      </c>
      <c r="L14" s="38">
        <f>IF((E14)=0," ",K14/E14)</f>
        <v>3.7634408602150532E-2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800</v>
      </c>
      <c r="E15" s="27">
        <f t="shared" ref="E15:E19" si="0">C15*D15</f>
        <v>25.040000000000003</v>
      </c>
      <c r="F15" s="36"/>
      <c r="G15" s="16">
        <f>'Rates '!F5</f>
        <v>3.2500000000000001E-2</v>
      </c>
      <c r="H15" s="29">
        <f>D15</f>
        <v>800</v>
      </c>
      <c r="I15" s="27">
        <f t="shared" ref="I15:I19" si="1">G15*H15</f>
        <v>26</v>
      </c>
      <c r="J15" s="36"/>
      <c r="K15" s="27">
        <f t="shared" ref="K15:K44" si="2">I15-E15</f>
        <v>0.9599999999999973</v>
      </c>
      <c r="L15" s="38">
        <f t="shared" ref="L15:L44" si="3">IF((E15)=0," ",K15/E15)</f>
        <v>3.8338658146964744E-2</v>
      </c>
    </row>
    <row r="16" spans="2:12" x14ac:dyDescent="0.2">
      <c r="B16" s="35" t="str">
        <f>'Rates '!A6</f>
        <v>Rate Rider for Foregone Revenue Recovery - effective until December 31, 2014 (2013)</v>
      </c>
      <c r="C16" s="16">
        <f>'Rates '!D6</f>
        <v>4.0000000000000002E-4</v>
      </c>
      <c r="D16" s="28">
        <f>C7</f>
        <v>800</v>
      </c>
      <c r="E16" s="27">
        <f t="shared" si="0"/>
        <v>0.32</v>
      </c>
      <c r="F16" s="36"/>
      <c r="G16" s="16">
        <f>'Rates '!F6</f>
        <v>4.0000000000000002E-4</v>
      </c>
      <c r="H16" s="28">
        <f t="shared" ref="H16:H19" si="4">D16</f>
        <v>800</v>
      </c>
      <c r="I16" s="27">
        <f t="shared" si="1"/>
        <v>0.32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'!A7</f>
        <v>Rate Rider for Foregone Revenue Recovery - effective until December 31, 2014 (2014)</v>
      </c>
      <c r="C17" s="16">
        <f>'Rates '!D7</f>
        <v>0</v>
      </c>
      <c r="D17" s="28">
        <f>C7</f>
        <v>800</v>
      </c>
      <c r="E17" s="27">
        <f t="shared" si="0"/>
        <v>0</v>
      </c>
      <c r="F17" s="36"/>
      <c r="G17" s="16">
        <f>'Rates '!F7</f>
        <v>4.0000000000000002E-4</v>
      </c>
      <c r="H17" s="28">
        <f t="shared" si="4"/>
        <v>800</v>
      </c>
      <c r="I17" s="27">
        <f t="shared" si="1"/>
        <v>0.32</v>
      </c>
      <c r="J17" s="36"/>
      <c r="K17" s="27">
        <f t="shared" ref="K17" si="5">I17-E17</f>
        <v>0.32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'!A12</f>
        <v>Rate Rider for Tax Changes - effective until December 31, 2013</v>
      </c>
      <c r="C18" s="16">
        <f>'Rates '!D12</f>
        <v>-2.0000000000000001E-4</v>
      </c>
      <c r="D18" s="28">
        <f>C7</f>
        <v>800</v>
      </c>
      <c r="E18" s="16">
        <f t="shared" si="0"/>
        <v>-0.16</v>
      </c>
      <c r="F18" s="36"/>
      <c r="G18" s="16">
        <f>'Rates '!F12</f>
        <v>0</v>
      </c>
      <c r="H18" s="28">
        <f t="shared" si="4"/>
        <v>800</v>
      </c>
      <c r="I18" s="16">
        <f t="shared" si="1"/>
        <v>0</v>
      </c>
      <c r="J18" s="36"/>
      <c r="K18" s="27">
        <f t="shared" si="2"/>
        <v>0.16</v>
      </c>
      <c r="L18" s="38">
        <f t="shared" si="3"/>
        <v>-1</v>
      </c>
    </row>
    <row r="19" spans="2:12" x14ac:dyDescent="0.2">
      <c r="B19" s="35" t="str">
        <f>'Rates '!A13</f>
        <v>Rate Rider for Tax Changes - effective until December 31, 2014</v>
      </c>
      <c r="C19" s="16">
        <f>'Rates '!D13</f>
        <v>0</v>
      </c>
      <c r="D19" s="28">
        <f>C7</f>
        <v>800</v>
      </c>
      <c r="E19" s="16">
        <f t="shared" si="0"/>
        <v>0</v>
      </c>
      <c r="F19" s="36"/>
      <c r="G19" s="16">
        <f>'Rates '!F13</f>
        <v>-1E-4</v>
      </c>
      <c r="H19" s="28">
        <f t="shared" si="4"/>
        <v>800</v>
      </c>
      <c r="I19" s="27">
        <f t="shared" si="1"/>
        <v>-0.08</v>
      </c>
      <c r="J19" s="36"/>
      <c r="K19" s="27">
        <f t="shared" si="2"/>
        <v>-0.08</v>
      </c>
      <c r="L19" s="38" t="str">
        <f t="shared" si="3"/>
        <v xml:space="preserve"> </v>
      </c>
    </row>
    <row r="20" spans="2:12" x14ac:dyDescent="0.2">
      <c r="B20" s="40" t="s">
        <v>23</v>
      </c>
      <c r="C20" s="41"/>
      <c r="D20" s="42"/>
      <c r="E20" s="43">
        <f>SUM(E14:E19)</f>
        <v>47.52</v>
      </c>
      <c r="F20" s="43">
        <f t="shared" ref="F20" si="7">SUM(F14:F19)</f>
        <v>0</v>
      </c>
      <c r="G20" s="43"/>
      <c r="H20" s="42"/>
      <c r="I20" s="43">
        <f>SUM(I14:I19)</f>
        <v>49.72</v>
      </c>
      <c r="J20" s="44"/>
      <c r="K20" s="45">
        <f t="shared" si="2"/>
        <v>2.1999999999999957</v>
      </c>
      <c r="L20" s="46">
        <f t="shared" si="3"/>
        <v>4.6296296296296204E-2</v>
      </c>
    </row>
    <row r="21" spans="2:12" x14ac:dyDescent="0.2">
      <c r="B21" s="19" t="s">
        <v>24</v>
      </c>
      <c r="C21" s="16">
        <f>'Rates '!D101</f>
        <v>8.3900000000000002E-2</v>
      </c>
      <c r="D21" s="31">
        <f>(C5-1)*C7</f>
        <v>69.120000000000033</v>
      </c>
      <c r="E21" s="27">
        <f t="shared" ref="E21:E25" si="8">C21*D21</f>
        <v>5.7991680000000025</v>
      </c>
      <c r="F21" s="36"/>
      <c r="G21" s="16">
        <f>'Rates '!F101</f>
        <v>8.3900000000000002E-2</v>
      </c>
      <c r="H21" s="31">
        <f>(C5-1)*C7</f>
        <v>69.120000000000033</v>
      </c>
      <c r="I21" s="27">
        <f t="shared" ref="I21:I26" si="9">G21*H21</f>
        <v>5.7991680000000025</v>
      </c>
      <c r="J21" s="36"/>
      <c r="K21" s="27">
        <f t="shared" si="2"/>
        <v>0</v>
      </c>
      <c r="L21" s="38">
        <f t="shared" si="3"/>
        <v>0</v>
      </c>
    </row>
    <row r="22" spans="2:12" x14ac:dyDescent="0.2">
      <c r="B22" s="35" t="str">
        <f>'Rates '!A8</f>
        <v>Rate Rider for Deferral/Variance Account Disposition (2010) - effective until May 31, 2013</v>
      </c>
      <c r="C22" s="16">
        <v>0</v>
      </c>
      <c r="D22" s="28">
        <f>C7</f>
        <v>800</v>
      </c>
      <c r="E22" s="27">
        <f t="shared" si="8"/>
        <v>0</v>
      </c>
      <c r="F22" s="36"/>
      <c r="G22" s="16">
        <f>'Rates '!F8</f>
        <v>0</v>
      </c>
      <c r="H22" s="28">
        <f t="shared" ref="H22:H25" si="10">D22</f>
        <v>800</v>
      </c>
      <c r="I22" s="27">
        <f t="shared" si="9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9" t="str">
        <f>'Rates '!A9</f>
        <v>Rate Rider for Deferral/Variance Account Disposition (2012) - effective until May 31, 2013</v>
      </c>
      <c r="C23" s="16">
        <v>0</v>
      </c>
      <c r="D23" s="28">
        <f>C7</f>
        <v>800</v>
      </c>
      <c r="E23" s="27">
        <f t="shared" si="8"/>
        <v>0</v>
      </c>
      <c r="F23" s="36"/>
      <c r="G23" s="16">
        <f>'Rates '!F9</f>
        <v>0</v>
      </c>
      <c r="H23" s="28">
        <f t="shared" si="10"/>
        <v>800</v>
      </c>
      <c r="I23" s="27">
        <f t="shared" si="9"/>
        <v>0</v>
      </c>
      <c r="J23" s="36"/>
      <c r="K23" s="27">
        <f t="shared" si="2"/>
        <v>0</v>
      </c>
      <c r="L23" s="38" t="str">
        <f t="shared" si="3"/>
        <v xml:space="preserve"> </v>
      </c>
    </row>
    <row r="24" spans="2:12" x14ac:dyDescent="0.2">
      <c r="B24" s="35" t="str">
        <f>'Rates '!A10</f>
        <v>Rate Rider for Deferral/Variance Account Disposition (2013) - effective until December 31, 2013</v>
      </c>
      <c r="C24" s="16">
        <f>'Rates '!D10</f>
        <v>-5.1999999999999998E-3</v>
      </c>
      <c r="D24" s="28">
        <f>C7</f>
        <v>800</v>
      </c>
      <c r="E24" s="27">
        <f t="shared" si="8"/>
        <v>-4.16</v>
      </c>
      <c r="F24" s="36"/>
      <c r="G24" s="16">
        <f>'Rates '!F10</f>
        <v>0</v>
      </c>
      <c r="H24" s="28">
        <f t="shared" si="10"/>
        <v>800</v>
      </c>
      <c r="I24" s="27">
        <f t="shared" si="9"/>
        <v>0</v>
      </c>
      <c r="J24" s="36"/>
      <c r="K24" s="27">
        <f t="shared" si="2"/>
        <v>4.16</v>
      </c>
      <c r="L24" s="38">
        <f t="shared" si="3"/>
        <v>-1</v>
      </c>
    </row>
    <row r="25" spans="2:12" x14ac:dyDescent="0.2">
      <c r="B25" s="39" t="str">
        <f>'Rates '!A11</f>
        <v>Rate Rider for Global Adjustment Sub-Account Disposition (2013) - effective until December 31, 2013</v>
      </c>
      <c r="C25" s="16">
        <f>'Rates '!D11</f>
        <v>1.4999999999999999E-2</v>
      </c>
      <c r="D25" s="28">
        <f>C7</f>
        <v>800</v>
      </c>
      <c r="E25" s="27">
        <f t="shared" si="8"/>
        <v>12</v>
      </c>
      <c r="F25" s="36"/>
      <c r="G25" s="16">
        <f>'Rates '!F11</f>
        <v>0</v>
      </c>
      <c r="H25" s="28">
        <f t="shared" si="10"/>
        <v>800</v>
      </c>
      <c r="I25" s="27">
        <f t="shared" si="9"/>
        <v>0</v>
      </c>
      <c r="J25" s="36"/>
      <c r="K25" s="27">
        <f t="shared" si="2"/>
        <v>-12</v>
      </c>
      <c r="L25" s="38">
        <f t="shared" si="3"/>
        <v>-1</v>
      </c>
    </row>
    <row r="26" spans="2:12" x14ac:dyDescent="0.2">
      <c r="B26" s="77" t="str">
        <f>'Rates '!A18</f>
        <v>Smart Meter Entity Charge - effective May 1, 2013 until October 31, 2018</v>
      </c>
      <c r="C26" s="27">
        <f>'Rates '!D18</f>
        <v>0.79</v>
      </c>
      <c r="D26" s="28">
        <v>1</v>
      </c>
      <c r="E26" s="27">
        <f>D26*C26</f>
        <v>0.79</v>
      </c>
      <c r="F26" s="36"/>
      <c r="G26" s="27">
        <f>'Rates '!F18</f>
        <v>0.79</v>
      </c>
      <c r="H26" s="28">
        <v>1</v>
      </c>
      <c r="I26" s="27">
        <f t="shared" si="9"/>
        <v>0.79</v>
      </c>
      <c r="J26" s="36"/>
      <c r="K26" s="27">
        <f t="shared" si="2"/>
        <v>0</v>
      </c>
      <c r="L26" s="38">
        <f t="shared" si="3"/>
        <v>0</v>
      </c>
    </row>
    <row r="27" spans="2:12" x14ac:dyDescent="0.2">
      <c r="B27" s="35"/>
      <c r="C27" s="27"/>
      <c r="D27" s="28"/>
      <c r="E27" s="27"/>
      <c r="F27" s="36"/>
      <c r="G27" s="27"/>
      <c r="H27" s="28"/>
      <c r="I27" s="27"/>
      <c r="J27" s="36"/>
      <c r="K27" s="27"/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SUM(E20:E27)</f>
        <v>61.949168000000007</v>
      </c>
      <c r="F28" s="44"/>
      <c r="G28" s="41"/>
      <c r="H28" s="42"/>
      <c r="I28" s="43">
        <f>SUM(I20:I27)</f>
        <v>56.309168</v>
      </c>
      <c r="J28" s="44"/>
      <c r="K28" s="45">
        <f t="shared" si="2"/>
        <v>-5.6400000000000077</v>
      </c>
      <c r="L28" s="46">
        <f t="shared" si="3"/>
        <v>-9.1042384943733332E-2</v>
      </c>
    </row>
    <row r="29" spans="2:12" x14ac:dyDescent="0.2">
      <c r="B29" s="35" t="str">
        <f>'Rates '!A14</f>
        <v>Retail Transmission Rate - Network Service Rate</v>
      </c>
      <c r="C29" s="16">
        <f>'Rates '!D14</f>
        <v>6.8999999999999999E-3</v>
      </c>
      <c r="D29" s="28">
        <f>C7*C5</f>
        <v>869.12</v>
      </c>
      <c r="E29" s="27">
        <f>C29*D29</f>
        <v>5.9969279999999996</v>
      </c>
      <c r="F29" s="36"/>
      <c r="G29" s="16">
        <f>'Rates '!F14</f>
        <v>7.0000000000000001E-3</v>
      </c>
      <c r="H29" s="28">
        <f>D29</f>
        <v>869.12</v>
      </c>
      <c r="I29" s="27">
        <f>G29*H29</f>
        <v>6.0838400000000004</v>
      </c>
      <c r="J29" s="36"/>
      <c r="K29" s="27">
        <f t="shared" si="2"/>
        <v>8.6912000000000766E-2</v>
      </c>
      <c r="L29" s="38">
        <f t="shared" si="3"/>
        <v>1.4492753623188534E-2</v>
      </c>
    </row>
    <row r="30" spans="2:12" x14ac:dyDescent="0.2">
      <c r="B30" s="35" t="str">
        <f>'Rates '!A15</f>
        <v>Retail Transmission Rate - Line and Transformation Connection Service Rate</v>
      </c>
      <c r="C30" s="16">
        <f>'Rates '!D15</f>
        <v>4.8999999999999998E-3</v>
      </c>
      <c r="D30" s="28">
        <f>C7*C5</f>
        <v>869.12</v>
      </c>
      <c r="E30" s="27">
        <f>C30*D30</f>
        <v>4.2586880000000003</v>
      </c>
      <c r="F30" s="36"/>
      <c r="G30" s="16">
        <f>'Rates '!F15</f>
        <v>5.1000000000000004E-3</v>
      </c>
      <c r="H30" s="28">
        <f>D30</f>
        <v>869.12</v>
      </c>
      <c r="I30" s="27">
        <f>G30*H30</f>
        <v>4.432512</v>
      </c>
      <c r="J30" s="36"/>
      <c r="K30" s="27">
        <f t="shared" si="2"/>
        <v>0.17382399999999976</v>
      </c>
      <c r="L30" s="38">
        <f t="shared" si="3"/>
        <v>4.0816326530612186E-2</v>
      </c>
    </row>
    <row r="31" spans="2:12" x14ac:dyDescent="0.2">
      <c r="B31" s="40" t="s">
        <v>33</v>
      </c>
      <c r="C31" s="41"/>
      <c r="D31" s="42"/>
      <c r="E31" s="43">
        <f>SUM(E28:E30)</f>
        <v>72.204784000000018</v>
      </c>
      <c r="F31" s="44"/>
      <c r="G31" s="41"/>
      <c r="H31" s="43"/>
      <c r="I31" s="43">
        <f>SUM(I28:I30)</f>
        <v>66.825519999999997</v>
      </c>
      <c r="J31" s="44"/>
      <c r="K31" s="45">
        <f t="shared" si="2"/>
        <v>-5.3792640000000205</v>
      </c>
      <c r="L31" s="46">
        <f t="shared" si="3"/>
        <v>-7.4500105145387865E-2</v>
      </c>
    </row>
    <row r="32" spans="2:12" x14ac:dyDescent="0.2">
      <c r="B32" s="35" t="str">
        <f>'Rates '!A16</f>
        <v>Wholesale Market Service Rate</v>
      </c>
      <c r="C32" s="16">
        <f>'Rates '!D16</f>
        <v>4.4000000000000003E-3</v>
      </c>
      <c r="D32" s="28">
        <f>C5*C7</f>
        <v>869.12</v>
      </c>
      <c r="E32" s="27">
        <f t="shared" ref="E32:E38" si="11">C32*D32</f>
        <v>3.8241280000000004</v>
      </c>
      <c r="F32" s="36"/>
      <c r="G32" s="16">
        <f>'Rates '!F16</f>
        <v>4.4000000000000003E-3</v>
      </c>
      <c r="H32" s="28">
        <f>D32</f>
        <v>869.12</v>
      </c>
      <c r="I32" s="27">
        <f t="shared" ref="I32:I38" si="12">G32*H32</f>
        <v>3.8241280000000004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'!A17</f>
        <v>Rural Rate Protection Charge</v>
      </c>
      <c r="C33" s="16">
        <f>'Rates '!D17</f>
        <v>1.1999999999999999E-3</v>
      </c>
      <c r="D33" s="28">
        <f>C5*C7</f>
        <v>869.12</v>
      </c>
      <c r="E33" s="27">
        <f t="shared" si="11"/>
        <v>1.0429439999999999</v>
      </c>
      <c r="F33" s="36"/>
      <c r="G33" s="16">
        <f>'Rates '!F17</f>
        <v>1.1999999999999999E-3</v>
      </c>
      <c r="H33" s="28">
        <f t="shared" ref="H33:H34" si="13">D33</f>
        <v>869.12</v>
      </c>
      <c r="I33" s="27">
        <f t="shared" si="12"/>
        <v>1.0429439999999999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'!A19</f>
        <v>Standard Supply Service - Administrative Charge (if applicable)</v>
      </c>
      <c r="C34" s="27">
        <f>'Rates '!D19</f>
        <v>0.25</v>
      </c>
      <c r="D34" s="28">
        <v>1</v>
      </c>
      <c r="E34" s="27">
        <f t="shared" si="11"/>
        <v>0.25</v>
      </c>
      <c r="F34" s="36"/>
      <c r="G34" s="27">
        <f>'Rates '!F19</f>
        <v>0.25</v>
      </c>
      <c r="H34" s="28">
        <f t="shared" si="13"/>
        <v>1</v>
      </c>
      <c r="I34" s="27">
        <f t="shared" si="12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'!A82</f>
        <v>Debt Retirement Charge</v>
      </c>
      <c r="C35" s="16">
        <f>'Rates '!D82</f>
        <v>2E-3</v>
      </c>
      <c r="D35" s="28">
        <f>C7</f>
        <v>800</v>
      </c>
      <c r="E35" s="27">
        <f t="shared" si="11"/>
        <v>1.6</v>
      </c>
      <c r="F35" s="36"/>
      <c r="G35" s="16">
        <f>'Rates '!F82</f>
        <v>2E-3</v>
      </c>
      <c r="H35" s="28">
        <f>D35</f>
        <v>800</v>
      </c>
      <c r="I35" s="27">
        <f t="shared" si="12"/>
        <v>1.6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'!A91</f>
        <v>TOU - Off Peak</v>
      </c>
      <c r="C36" s="16">
        <f>'Rates '!D91</f>
        <v>7.1999999999999995E-2</v>
      </c>
      <c r="D36" s="28">
        <f>C7*0.64</f>
        <v>512</v>
      </c>
      <c r="E36" s="27">
        <f t="shared" si="11"/>
        <v>36.863999999999997</v>
      </c>
      <c r="F36" s="36"/>
      <c r="G36" s="16">
        <f>'Rates '!F91</f>
        <v>7.1999999999999995E-2</v>
      </c>
      <c r="H36" s="28">
        <f>D36</f>
        <v>512</v>
      </c>
      <c r="I36" s="27">
        <f t="shared" si="12"/>
        <v>36.863999999999997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'!A92</f>
        <v>TOU - Mid Peak</v>
      </c>
      <c r="C37" s="16">
        <f>'Rates '!D92</f>
        <v>0.109</v>
      </c>
      <c r="D37" s="28">
        <f>C7*0.18</f>
        <v>144</v>
      </c>
      <c r="E37" s="27">
        <f t="shared" si="11"/>
        <v>15.696</v>
      </c>
      <c r="F37" s="36"/>
      <c r="G37" s="16">
        <f>'Rates '!F92</f>
        <v>0.109</v>
      </c>
      <c r="H37" s="28">
        <f t="shared" ref="H37:H38" si="14">D37</f>
        <v>144</v>
      </c>
      <c r="I37" s="27">
        <f t="shared" si="12"/>
        <v>15.696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'!A93</f>
        <v>TOU - On Peak</v>
      </c>
      <c r="C38" s="16">
        <f>'Rates '!D93</f>
        <v>0.129</v>
      </c>
      <c r="D38" s="28">
        <f>C7*0.18</f>
        <v>144</v>
      </c>
      <c r="E38" s="27">
        <f t="shared" si="11"/>
        <v>18.576000000000001</v>
      </c>
      <c r="F38" s="36"/>
      <c r="G38" s="16">
        <f>'Rates '!F93</f>
        <v>0.129</v>
      </c>
      <c r="H38" s="28">
        <f t="shared" si="14"/>
        <v>144</v>
      </c>
      <c r="I38" s="27">
        <f t="shared" si="12"/>
        <v>18.576000000000001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SUM(E31:E38)</f>
        <v>150.05785600000002</v>
      </c>
      <c r="F40" s="36"/>
      <c r="G40" s="26"/>
      <c r="H40" s="30"/>
      <c r="I40" s="30">
        <f>SUM(I31:I38)</f>
        <v>144.67859199999998</v>
      </c>
      <c r="J40" s="36"/>
      <c r="K40" s="27">
        <f t="shared" si="2"/>
        <v>-5.3792640000000347</v>
      </c>
      <c r="L40" s="38">
        <f t="shared" si="3"/>
        <v>-3.5847933213173686E-2</v>
      </c>
    </row>
    <row r="41" spans="2:12" x14ac:dyDescent="0.2">
      <c r="B41" s="35" t="str">
        <f>'Rates '!A97</f>
        <v>HST</v>
      </c>
      <c r="C41" s="32">
        <f>'Rates '!D97</f>
        <v>0.13</v>
      </c>
      <c r="D41" s="26"/>
      <c r="E41" s="33">
        <f>E40*C41</f>
        <v>19.507521280000002</v>
      </c>
      <c r="F41" s="36"/>
      <c r="G41" s="32">
        <f>'Rates '!F97</f>
        <v>0.13</v>
      </c>
      <c r="H41" s="26"/>
      <c r="I41" s="33">
        <f>I40*G41</f>
        <v>18.808216959999999</v>
      </c>
      <c r="J41" s="36"/>
      <c r="K41" s="27">
        <f t="shared" si="2"/>
        <v>-0.69930432000000309</v>
      </c>
      <c r="L41" s="38">
        <f t="shared" si="3"/>
        <v>-3.5847933213173609E-2</v>
      </c>
    </row>
    <row r="42" spans="2:12" x14ac:dyDescent="0.2">
      <c r="B42" s="14" t="s">
        <v>35</v>
      </c>
      <c r="C42" s="26"/>
      <c r="D42" s="26"/>
      <c r="E42" s="33">
        <f>E40+E41</f>
        <v>169.56537728000001</v>
      </c>
      <c r="F42" s="36"/>
      <c r="G42" s="26"/>
      <c r="H42" s="26"/>
      <c r="I42" s="33">
        <f>I40+I41</f>
        <v>163.48680895999999</v>
      </c>
      <c r="J42" s="36"/>
      <c r="K42" s="27">
        <f t="shared" si="2"/>
        <v>-6.0785683200000165</v>
      </c>
      <c r="L42" s="38">
        <f t="shared" si="3"/>
        <v>-3.5847933213173554E-2</v>
      </c>
    </row>
    <row r="43" spans="2:12" x14ac:dyDescent="0.2">
      <c r="B43" s="35" t="str">
        <f>'Rates '!A99</f>
        <v>OCEB</v>
      </c>
      <c r="C43" s="32">
        <f>'Rates '!D99</f>
        <v>-0.1</v>
      </c>
      <c r="D43" s="26"/>
      <c r="E43" s="33">
        <f>E42*C43</f>
        <v>-16.956537728000001</v>
      </c>
      <c r="F43" s="36"/>
      <c r="G43" s="32">
        <f>'Rates '!F99</f>
        <v>-0.1</v>
      </c>
      <c r="H43" s="26"/>
      <c r="I43" s="33">
        <f>I42*G43</f>
        <v>-16.348680896000001</v>
      </c>
      <c r="J43" s="36"/>
      <c r="K43" s="27">
        <f t="shared" si="2"/>
        <v>0.60785683199999951</v>
      </c>
      <c r="L43" s="38">
        <f t="shared" si="3"/>
        <v>-3.5847933213173429E-2</v>
      </c>
    </row>
    <row r="44" spans="2:12" ht="13.5" thickBot="1" x14ac:dyDescent="0.25">
      <c r="B44" s="21" t="s">
        <v>36</v>
      </c>
      <c r="C44" s="48"/>
      <c r="D44" s="48"/>
      <c r="E44" s="49">
        <f>E42+E43</f>
        <v>152.60883955200001</v>
      </c>
      <c r="F44" s="50"/>
      <c r="G44" s="48"/>
      <c r="H44" s="48"/>
      <c r="I44" s="49">
        <f>I42+I43</f>
        <v>147.138128064</v>
      </c>
      <c r="J44" s="50"/>
      <c r="K44" s="51">
        <f t="shared" si="2"/>
        <v>-5.4707114880000063</v>
      </c>
      <c r="L44" s="52">
        <f t="shared" si="3"/>
        <v>-3.5847933213173498E-2</v>
      </c>
    </row>
  </sheetData>
  <mergeCells count="5">
    <mergeCell ref="C11:E11"/>
    <mergeCell ref="G11:I11"/>
    <mergeCell ref="K11:L11"/>
    <mergeCell ref="B1:L1"/>
    <mergeCell ref="B11:B12"/>
  </mergeCells>
  <pageMargins left="0.7" right="0.7" top="0.75" bottom="0.75" header="0.3" footer="0.3"/>
  <pageSetup scale="74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2" customWidth="1"/>
    <col min="2" max="2" width="88" bestFit="1" customWidth="1"/>
    <col min="3" max="3" width="11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</f>
        <v>Residential - R1</v>
      </c>
    </row>
    <row r="4" spans="2:12" ht="13.5" thickBot="1" x14ac:dyDescent="0.25"/>
    <row r="5" spans="2:12" x14ac:dyDescent="0.2">
      <c r="B5" s="17" t="s">
        <v>29</v>
      </c>
      <c r="C5" s="18">
        <f>'Rates '!D87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2000</v>
      </c>
    </row>
    <row r="8" spans="2:12" x14ac:dyDescent="0.2">
      <c r="B8" s="19" t="s">
        <v>39</v>
      </c>
      <c r="C8" s="20">
        <v>0</v>
      </c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'!A3</f>
        <v>Monthly Service Charge</v>
      </c>
      <c r="C14" s="27">
        <f>'Rates '!D3</f>
        <v>22.32</v>
      </c>
      <c r="D14" s="28">
        <f>C6</f>
        <v>1</v>
      </c>
      <c r="E14" s="27">
        <f>C14*D14</f>
        <v>22.32</v>
      </c>
      <c r="F14" s="36"/>
      <c r="G14" s="27">
        <f>'Rates '!F3</f>
        <v>23.16</v>
      </c>
      <c r="H14" s="28">
        <f>D14</f>
        <v>1</v>
      </c>
      <c r="I14" s="27">
        <f>G14*H14</f>
        <v>23.16</v>
      </c>
      <c r="J14" s="36"/>
      <c r="K14" s="27">
        <f>I14-E14</f>
        <v>0.83999999999999986</v>
      </c>
      <c r="L14" s="38">
        <f>IF((E14)=0," ",K14/E14)</f>
        <v>3.7634408602150532E-2</v>
      </c>
    </row>
    <row r="15" spans="2:12" x14ac:dyDescent="0.2">
      <c r="B15" s="35" t="str">
        <f>'Rates '!A5</f>
        <v>Distribution Volumetric Rate</v>
      </c>
      <c r="C15" s="16">
        <f>'Rates '!D5</f>
        <v>3.1300000000000001E-2</v>
      </c>
      <c r="D15" s="29">
        <f>C7</f>
        <v>2000</v>
      </c>
      <c r="E15" s="27">
        <f t="shared" ref="E15:E19" si="0">C15*D15</f>
        <v>62.6</v>
      </c>
      <c r="F15" s="36"/>
      <c r="G15" s="16">
        <f>'Rates '!F5</f>
        <v>3.2500000000000001E-2</v>
      </c>
      <c r="H15" s="29">
        <f>D15</f>
        <v>2000</v>
      </c>
      <c r="I15" s="27">
        <f t="shared" ref="I15:I19" si="1">G15*H15</f>
        <v>65</v>
      </c>
      <c r="J15" s="36"/>
      <c r="K15" s="27">
        <f t="shared" ref="K15:K44" si="2">I15-E15</f>
        <v>2.3999999999999986</v>
      </c>
      <c r="L15" s="38">
        <f t="shared" ref="L15:L44" si="3">IF((E15)=0," ",K15/E15)</f>
        <v>3.8338658146964834E-2</v>
      </c>
    </row>
    <row r="16" spans="2:12" x14ac:dyDescent="0.2">
      <c r="B16" s="35" t="str">
        <f>'Rates '!A6</f>
        <v>Rate Rider for Foregone Revenue Recovery - effective until December 31, 2014 (2013)</v>
      </c>
      <c r="C16" s="16">
        <f>'Rates '!D6</f>
        <v>4.0000000000000002E-4</v>
      </c>
      <c r="D16" s="28">
        <f>C7</f>
        <v>2000</v>
      </c>
      <c r="E16" s="27">
        <f t="shared" si="0"/>
        <v>0.8</v>
      </c>
      <c r="F16" s="36"/>
      <c r="G16" s="16">
        <f>'Rates '!F6</f>
        <v>4.0000000000000002E-4</v>
      </c>
      <c r="H16" s="28">
        <f t="shared" ref="H16:H19" si="4">D16</f>
        <v>2000</v>
      </c>
      <c r="I16" s="27">
        <f t="shared" si="1"/>
        <v>0.8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'!A7</f>
        <v>Rate Rider for Foregone Revenue Recovery - effective until December 31, 2014 (2014)</v>
      </c>
      <c r="C17" s="16">
        <f>'Rates '!D7</f>
        <v>0</v>
      </c>
      <c r="D17" s="28">
        <f>C7</f>
        <v>2000</v>
      </c>
      <c r="E17" s="27">
        <f t="shared" si="0"/>
        <v>0</v>
      </c>
      <c r="F17" s="36"/>
      <c r="G17" s="16">
        <f>'Rates '!F7</f>
        <v>4.0000000000000002E-4</v>
      </c>
      <c r="H17" s="28">
        <f t="shared" si="4"/>
        <v>2000</v>
      </c>
      <c r="I17" s="27">
        <f t="shared" si="1"/>
        <v>0.8</v>
      </c>
      <c r="J17" s="36"/>
      <c r="K17" s="27">
        <f t="shared" ref="K17" si="5">I17-E17</f>
        <v>0.8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'!A12</f>
        <v>Rate Rider for Tax Changes - effective until December 31, 2013</v>
      </c>
      <c r="C18" s="16">
        <f>'Rates '!D12</f>
        <v>-2.0000000000000001E-4</v>
      </c>
      <c r="D18" s="28">
        <f>C7</f>
        <v>2000</v>
      </c>
      <c r="E18" s="16">
        <f t="shared" si="0"/>
        <v>-0.4</v>
      </c>
      <c r="F18" s="36"/>
      <c r="G18" s="16">
        <f>'Rates '!F12</f>
        <v>0</v>
      </c>
      <c r="H18" s="28">
        <f t="shared" si="4"/>
        <v>2000</v>
      </c>
      <c r="I18" s="16">
        <f t="shared" si="1"/>
        <v>0</v>
      </c>
      <c r="J18" s="36"/>
      <c r="K18" s="27">
        <f t="shared" si="2"/>
        <v>0.4</v>
      </c>
      <c r="L18" s="38">
        <f t="shared" si="3"/>
        <v>-1</v>
      </c>
    </row>
    <row r="19" spans="2:12" x14ac:dyDescent="0.2">
      <c r="B19" s="35" t="str">
        <f>'Rates '!A13</f>
        <v>Rate Rider for Tax Changes - effective until December 31, 2014</v>
      </c>
      <c r="C19" s="16">
        <f>'Rates '!D13</f>
        <v>0</v>
      </c>
      <c r="D19" s="28">
        <f>C7</f>
        <v>2000</v>
      </c>
      <c r="E19" s="16">
        <f t="shared" si="0"/>
        <v>0</v>
      </c>
      <c r="F19" s="36"/>
      <c r="G19" s="16">
        <f>'Rates '!F13</f>
        <v>-1E-4</v>
      </c>
      <c r="H19" s="28">
        <f t="shared" si="4"/>
        <v>2000</v>
      </c>
      <c r="I19" s="27">
        <f t="shared" si="1"/>
        <v>-0.2</v>
      </c>
      <c r="J19" s="36"/>
      <c r="K19" s="27">
        <f t="shared" si="2"/>
        <v>-0.2</v>
      </c>
      <c r="L19" s="38" t="str">
        <f t="shared" si="3"/>
        <v xml:space="preserve"> </v>
      </c>
    </row>
    <row r="20" spans="2:12" x14ac:dyDescent="0.2">
      <c r="B20" s="40" t="s">
        <v>23</v>
      </c>
      <c r="C20" s="41"/>
      <c r="D20" s="42"/>
      <c r="E20" s="43">
        <f>SUM(E14:E19)</f>
        <v>85.32</v>
      </c>
      <c r="F20" s="43">
        <f t="shared" ref="F20" si="7">SUM(F14:F19)</f>
        <v>0</v>
      </c>
      <c r="G20" s="43"/>
      <c r="H20" s="42"/>
      <c r="I20" s="43">
        <f>SUM(I14:I19)</f>
        <v>89.559999999999988</v>
      </c>
      <c r="J20" s="44"/>
      <c r="K20" s="45">
        <f t="shared" si="2"/>
        <v>4.2399999999999949</v>
      </c>
      <c r="L20" s="46">
        <f t="shared" si="3"/>
        <v>4.969526488513825E-2</v>
      </c>
    </row>
    <row r="21" spans="2:12" x14ac:dyDescent="0.2">
      <c r="B21" s="19" t="s">
        <v>24</v>
      </c>
      <c r="C21" s="16">
        <f>'Rates '!D101</f>
        <v>8.3900000000000002E-2</v>
      </c>
      <c r="D21" s="31">
        <f>(C5-1)*C7</f>
        <v>172.80000000000007</v>
      </c>
      <c r="E21" s="27">
        <f t="shared" ref="E21:E25" si="8">C21*D21</f>
        <v>14.497920000000006</v>
      </c>
      <c r="F21" s="36"/>
      <c r="G21" s="16">
        <f>'Rates '!F101</f>
        <v>8.3900000000000002E-2</v>
      </c>
      <c r="H21" s="31">
        <f>(C5-1)*C7</f>
        <v>172.80000000000007</v>
      </c>
      <c r="I21" s="27">
        <f t="shared" ref="I21:I26" si="9">G21*H21</f>
        <v>14.497920000000006</v>
      </c>
      <c r="J21" s="36"/>
      <c r="K21" s="27">
        <f t="shared" si="2"/>
        <v>0</v>
      </c>
      <c r="L21" s="38">
        <f t="shared" si="3"/>
        <v>0</v>
      </c>
    </row>
    <row r="22" spans="2:12" x14ac:dyDescent="0.2">
      <c r="B22" s="35" t="str">
        <f>'Rates '!A8</f>
        <v>Rate Rider for Deferral/Variance Account Disposition (2010) - effective until May 31, 2013</v>
      </c>
      <c r="C22" s="16">
        <v>0</v>
      </c>
      <c r="D22" s="28">
        <f>C7</f>
        <v>2000</v>
      </c>
      <c r="E22" s="27">
        <f t="shared" si="8"/>
        <v>0</v>
      </c>
      <c r="F22" s="36"/>
      <c r="G22" s="16">
        <f>'Rates '!F8</f>
        <v>0</v>
      </c>
      <c r="H22" s="28">
        <f t="shared" ref="H22:H25" si="10">D22</f>
        <v>2000</v>
      </c>
      <c r="I22" s="27">
        <f t="shared" si="9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39" t="str">
        <f>'Rates '!A9</f>
        <v>Rate Rider for Deferral/Variance Account Disposition (2012) - effective until May 31, 2013</v>
      </c>
      <c r="C23" s="16">
        <v>0</v>
      </c>
      <c r="D23" s="28">
        <f>C7</f>
        <v>2000</v>
      </c>
      <c r="E23" s="27">
        <f t="shared" si="8"/>
        <v>0</v>
      </c>
      <c r="F23" s="36"/>
      <c r="G23" s="16">
        <f>'Rates '!F9</f>
        <v>0</v>
      </c>
      <c r="H23" s="28">
        <f t="shared" si="10"/>
        <v>2000</v>
      </c>
      <c r="I23" s="27">
        <f t="shared" si="9"/>
        <v>0</v>
      </c>
      <c r="J23" s="36"/>
      <c r="K23" s="27">
        <f t="shared" si="2"/>
        <v>0</v>
      </c>
      <c r="L23" s="38" t="str">
        <f t="shared" si="3"/>
        <v xml:space="preserve"> </v>
      </c>
    </row>
    <row r="24" spans="2:12" x14ac:dyDescent="0.2">
      <c r="B24" s="35" t="str">
        <f>'Rates '!A10</f>
        <v>Rate Rider for Deferral/Variance Account Disposition (2013) - effective until December 31, 2013</v>
      </c>
      <c r="C24" s="16">
        <f>'Rates '!D10</f>
        <v>-5.1999999999999998E-3</v>
      </c>
      <c r="D24" s="28">
        <f>C7</f>
        <v>2000</v>
      </c>
      <c r="E24" s="27">
        <f t="shared" si="8"/>
        <v>-10.4</v>
      </c>
      <c r="F24" s="36"/>
      <c r="G24" s="16">
        <f>'Rates '!F10</f>
        <v>0</v>
      </c>
      <c r="H24" s="28">
        <f t="shared" si="10"/>
        <v>2000</v>
      </c>
      <c r="I24" s="27">
        <f t="shared" si="9"/>
        <v>0</v>
      </c>
      <c r="J24" s="36"/>
      <c r="K24" s="27">
        <f t="shared" si="2"/>
        <v>10.4</v>
      </c>
      <c r="L24" s="38">
        <f t="shared" si="3"/>
        <v>-1</v>
      </c>
    </row>
    <row r="25" spans="2:12" x14ac:dyDescent="0.2">
      <c r="B25" s="39" t="str">
        <f>'Rates '!A11</f>
        <v>Rate Rider for Global Adjustment Sub-Account Disposition (2013) - effective until December 31, 2013</v>
      </c>
      <c r="C25" s="16">
        <f>'Rates '!D11</f>
        <v>1.4999999999999999E-2</v>
      </c>
      <c r="D25" s="28">
        <f>C7</f>
        <v>2000</v>
      </c>
      <c r="E25" s="27">
        <f t="shared" si="8"/>
        <v>30</v>
      </c>
      <c r="F25" s="36"/>
      <c r="G25" s="16">
        <f>'Rates '!F11</f>
        <v>0</v>
      </c>
      <c r="H25" s="28">
        <f t="shared" si="10"/>
        <v>2000</v>
      </c>
      <c r="I25" s="27">
        <f t="shared" si="9"/>
        <v>0</v>
      </c>
      <c r="J25" s="36"/>
      <c r="K25" s="27">
        <f t="shared" si="2"/>
        <v>-30</v>
      </c>
      <c r="L25" s="38">
        <f t="shared" si="3"/>
        <v>-1</v>
      </c>
    </row>
    <row r="26" spans="2:12" x14ac:dyDescent="0.2">
      <c r="B26" s="77" t="str">
        <f>'Rates '!A18</f>
        <v>Smart Meter Entity Charge - effective May 1, 2013 until October 31, 2018</v>
      </c>
      <c r="C26" s="27">
        <f>'Rates '!D18</f>
        <v>0.79</v>
      </c>
      <c r="D26" s="28">
        <v>1</v>
      </c>
      <c r="E26" s="27">
        <f>D26*C26</f>
        <v>0.79</v>
      </c>
      <c r="F26" s="36"/>
      <c r="G26" s="27">
        <f>'Rates '!F18</f>
        <v>0.79</v>
      </c>
      <c r="H26" s="28">
        <v>1</v>
      </c>
      <c r="I26" s="27">
        <f t="shared" si="9"/>
        <v>0.79</v>
      </c>
      <c r="J26" s="36"/>
      <c r="K26" s="27">
        <f t="shared" si="2"/>
        <v>0</v>
      </c>
      <c r="L26" s="38">
        <f t="shared" si="3"/>
        <v>0</v>
      </c>
    </row>
    <row r="27" spans="2:12" x14ac:dyDescent="0.2">
      <c r="B27" s="35"/>
      <c r="C27" s="27"/>
      <c r="D27" s="28"/>
      <c r="E27" s="27"/>
      <c r="F27" s="36"/>
      <c r="G27" s="27"/>
      <c r="H27" s="28"/>
      <c r="I27" s="27"/>
      <c r="J27" s="36"/>
      <c r="K27" s="27"/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SUM(E20:E27)</f>
        <v>120.20792</v>
      </c>
      <c r="F28" s="44"/>
      <c r="G28" s="41"/>
      <c r="H28" s="42"/>
      <c r="I28" s="43">
        <f>SUM(I20:I27)</f>
        <v>104.84792</v>
      </c>
      <c r="J28" s="44"/>
      <c r="K28" s="45">
        <f t="shared" si="2"/>
        <v>-15.36</v>
      </c>
      <c r="L28" s="46">
        <f t="shared" si="3"/>
        <v>-0.12777860227512464</v>
      </c>
    </row>
    <row r="29" spans="2:12" x14ac:dyDescent="0.2">
      <c r="B29" s="35" t="str">
        <f>'Rates '!A14</f>
        <v>Retail Transmission Rate - Network Service Rate</v>
      </c>
      <c r="C29" s="16">
        <f>'Rates '!D14</f>
        <v>6.8999999999999999E-3</v>
      </c>
      <c r="D29" s="28">
        <f>C7*C5</f>
        <v>2172.8000000000002</v>
      </c>
      <c r="E29" s="27">
        <f>C29*D29</f>
        <v>14.992320000000001</v>
      </c>
      <c r="F29" s="36"/>
      <c r="G29" s="16">
        <f>'Rates '!F14</f>
        <v>7.0000000000000001E-3</v>
      </c>
      <c r="H29" s="28">
        <f>D29</f>
        <v>2172.8000000000002</v>
      </c>
      <c r="I29" s="27">
        <f>G29*H29</f>
        <v>15.209600000000002</v>
      </c>
      <c r="J29" s="36"/>
      <c r="K29" s="27">
        <f t="shared" si="2"/>
        <v>0.21728000000000058</v>
      </c>
      <c r="L29" s="38">
        <f t="shared" si="3"/>
        <v>1.4492753623188444E-2</v>
      </c>
    </row>
    <row r="30" spans="2:12" x14ac:dyDescent="0.2">
      <c r="B30" s="35" t="str">
        <f>'Rates '!A15</f>
        <v>Retail Transmission Rate - Line and Transformation Connection Service Rate</v>
      </c>
      <c r="C30" s="16">
        <f>'Rates '!D15</f>
        <v>4.8999999999999998E-3</v>
      </c>
      <c r="D30" s="28">
        <f>C7*C5</f>
        <v>2172.8000000000002</v>
      </c>
      <c r="E30" s="27">
        <f>C30*D30</f>
        <v>10.64672</v>
      </c>
      <c r="F30" s="36"/>
      <c r="G30" s="16">
        <f>'Rates '!F15</f>
        <v>5.1000000000000004E-3</v>
      </c>
      <c r="H30" s="28">
        <f>D30</f>
        <v>2172.8000000000002</v>
      </c>
      <c r="I30" s="27">
        <f>G30*H30</f>
        <v>11.081280000000001</v>
      </c>
      <c r="J30" s="36"/>
      <c r="K30" s="27">
        <f t="shared" si="2"/>
        <v>0.43456000000000117</v>
      </c>
      <c r="L30" s="38">
        <f t="shared" si="3"/>
        <v>4.0816326530612353E-2</v>
      </c>
    </row>
    <row r="31" spans="2:12" x14ac:dyDescent="0.2">
      <c r="B31" s="40" t="s">
        <v>33</v>
      </c>
      <c r="C31" s="41"/>
      <c r="D31" s="42"/>
      <c r="E31" s="43">
        <f>SUM(E28:E30)</f>
        <v>145.84696</v>
      </c>
      <c r="F31" s="44"/>
      <c r="G31" s="41"/>
      <c r="H31" s="43"/>
      <c r="I31" s="43">
        <f>SUM(I28:I30)</f>
        <v>131.1388</v>
      </c>
      <c r="J31" s="44"/>
      <c r="K31" s="45">
        <f t="shared" si="2"/>
        <v>-14.708159999999992</v>
      </c>
      <c r="L31" s="46">
        <f t="shared" si="3"/>
        <v>-0.10084653118584024</v>
      </c>
    </row>
    <row r="32" spans="2:12" x14ac:dyDescent="0.2">
      <c r="B32" s="35" t="str">
        <f>'Rates '!A16</f>
        <v>Wholesale Market Service Rate</v>
      </c>
      <c r="C32" s="16">
        <f>'Rates '!D16</f>
        <v>4.4000000000000003E-3</v>
      </c>
      <c r="D32" s="28">
        <f>C5*C7</f>
        <v>2172.8000000000002</v>
      </c>
      <c r="E32" s="27">
        <f t="shared" ref="E32:E38" si="11">C32*D32</f>
        <v>9.5603200000000008</v>
      </c>
      <c r="F32" s="36"/>
      <c r="G32" s="16">
        <f>'Rates '!F16</f>
        <v>4.4000000000000003E-3</v>
      </c>
      <c r="H32" s="28">
        <f>D32</f>
        <v>2172.8000000000002</v>
      </c>
      <c r="I32" s="27">
        <f t="shared" ref="I32:I38" si="12">G32*H32</f>
        <v>9.5603200000000008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'!A17</f>
        <v>Rural Rate Protection Charge</v>
      </c>
      <c r="C33" s="16">
        <f>'Rates '!D17</f>
        <v>1.1999999999999999E-3</v>
      </c>
      <c r="D33" s="28">
        <f>C5*C7</f>
        <v>2172.8000000000002</v>
      </c>
      <c r="E33" s="27">
        <f t="shared" si="11"/>
        <v>2.6073599999999999</v>
      </c>
      <c r="F33" s="36"/>
      <c r="G33" s="16">
        <f>'Rates '!F17</f>
        <v>1.1999999999999999E-3</v>
      </c>
      <c r="H33" s="28">
        <f t="shared" ref="H33:H34" si="13">D33</f>
        <v>2172.8000000000002</v>
      </c>
      <c r="I33" s="27">
        <f t="shared" si="12"/>
        <v>2.6073599999999999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'!A19</f>
        <v>Standard Supply Service - Administrative Charge (if applicable)</v>
      </c>
      <c r="C34" s="27">
        <f>'Rates '!D19</f>
        <v>0.25</v>
      </c>
      <c r="D34" s="28">
        <v>1</v>
      </c>
      <c r="E34" s="27">
        <f t="shared" si="11"/>
        <v>0.25</v>
      </c>
      <c r="F34" s="36"/>
      <c r="G34" s="27">
        <f>'Rates '!F19</f>
        <v>0.25</v>
      </c>
      <c r="H34" s="28">
        <f t="shared" si="13"/>
        <v>1</v>
      </c>
      <c r="I34" s="27">
        <f t="shared" si="12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'!A82</f>
        <v>Debt Retirement Charge</v>
      </c>
      <c r="C35" s="16">
        <f>'Rates '!D82</f>
        <v>2E-3</v>
      </c>
      <c r="D35" s="28">
        <f>C7</f>
        <v>2000</v>
      </c>
      <c r="E35" s="27">
        <f t="shared" si="11"/>
        <v>4</v>
      </c>
      <c r="F35" s="36"/>
      <c r="G35" s="16">
        <f>'Rates '!F82</f>
        <v>2E-3</v>
      </c>
      <c r="H35" s="28">
        <f>D35</f>
        <v>2000</v>
      </c>
      <c r="I35" s="27">
        <f t="shared" si="12"/>
        <v>4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'!A91</f>
        <v>TOU - Off Peak</v>
      </c>
      <c r="C36" s="16">
        <f>'Rates '!D91</f>
        <v>7.1999999999999995E-2</v>
      </c>
      <c r="D36" s="28">
        <f>C7*0.64</f>
        <v>1280</v>
      </c>
      <c r="E36" s="27">
        <f t="shared" si="11"/>
        <v>92.16</v>
      </c>
      <c r="F36" s="36"/>
      <c r="G36" s="16">
        <f>'Rates '!F91</f>
        <v>7.1999999999999995E-2</v>
      </c>
      <c r="H36" s="28">
        <f>D36</f>
        <v>1280</v>
      </c>
      <c r="I36" s="27">
        <f t="shared" si="12"/>
        <v>92.16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'!A92</f>
        <v>TOU - Mid Peak</v>
      </c>
      <c r="C37" s="16">
        <f>'Rates '!D92</f>
        <v>0.109</v>
      </c>
      <c r="D37" s="28">
        <f>C7*0.18</f>
        <v>360</v>
      </c>
      <c r="E37" s="27">
        <f t="shared" si="11"/>
        <v>39.24</v>
      </c>
      <c r="F37" s="36"/>
      <c r="G37" s="16">
        <f>'Rates '!F92</f>
        <v>0.109</v>
      </c>
      <c r="H37" s="28">
        <f t="shared" ref="H37:H38" si="14">D37</f>
        <v>360</v>
      </c>
      <c r="I37" s="27">
        <f t="shared" si="12"/>
        <v>39.24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'!A93</f>
        <v>TOU - On Peak</v>
      </c>
      <c r="C38" s="16">
        <f>'Rates '!D93</f>
        <v>0.129</v>
      </c>
      <c r="D38" s="28">
        <f>C7*0.18</f>
        <v>360</v>
      </c>
      <c r="E38" s="27">
        <f t="shared" si="11"/>
        <v>46.44</v>
      </c>
      <c r="F38" s="36"/>
      <c r="G38" s="16">
        <f>'Rates '!F93</f>
        <v>0.129</v>
      </c>
      <c r="H38" s="28">
        <f t="shared" si="14"/>
        <v>360</v>
      </c>
      <c r="I38" s="27">
        <f t="shared" si="12"/>
        <v>46.44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SUM(E31:E38)</f>
        <v>340.10463999999996</v>
      </c>
      <c r="F40" s="36"/>
      <c r="G40" s="26"/>
      <c r="H40" s="30"/>
      <c r="I40" s="30">
        <f>SUM(I31:I38)</f>
        <v>325.39648</v>
      </c>
      <c r="J40" s="36"/>
      <c r="K40" s="27">
        <f t="shared" si="2"/>
        <v>-14.708159999999964</v>
      </c>
      <c r="L40" s="38">
        <f t="shared" si="3"/>
        <v>-4.3245984529937512E-2</v>
      </c>
    </row>
    <row r="41" spans="2:12" x14ac:dyDescent="0.2">
      <c r="B41" s="35" t="str">
        <f>'Rates '!A97</f>
        <v>HST</v>
      </c>
      <c r="C41" s="32">
        <f>'Rates '!D97</f>
        <v>0.13</v>
      </c>
      <c r="D41" s="26"/>
      <c r="E41" s="33">
        <f>E40*C41</f>
        <v>44.213603199999994</v>
      </c>
      <c r="F41" s="36"/>
      <c r="G41" s="32">
        <f>'Rates '!F97</f>
        <v>0.13</v>
      </c>
      <c r="H41" s="26"/>
      <c r="I41" s="33">
        <f>I40*G41</f>
        <v>42.301542400000002</v>
      </c>
      <c r="J41" s="36"/>
      <c r="K41" s="27">
        <f t="shared" si="2"/>
        <v>-1.9120607999999919</v>
      </c>
      <c r="L41" s="38">
        <f t="shared" si="3"/>
        <v>-4.3245984529937435E-2</v>
      </c>
    </row>
    <row r="42" spans="2:12" x14ac:dyDescent="0.2">
      <c r="B42" s="14" t="s">
        <v>35</v>
      </c>
      <c r="C42" s="26"/>
      <c r="D42" s="26"/>
      <c r="E42" s="33">
        <f>E40+E41</f>
        <v>384.31824319999998</v>
      </c>
      <c r="F42" s="36"/>
      <c r="G42" s="26"/>
      <c r="H42" s="26"/>
      <c r="I42" s="33">
        <f>I40+I41</f>
        <v>367.69802240000001</v>
      </c>
      <c r="J42" s="36"/>
      <c r="K42" s="27">
        <f t="shared" si="2"/>
        <v>-16.62022079999997</v>
      </c>
      <c r="L42" s="38">
        <f t="shared" si="3"/>
        <v>-4.3245984529937533E-2</v>
      </c>
    </row>
    <row r="43" spans="2:12" x14ac:dyDescent="0.2">
      <c r="B43" s="35" t="str">
        <f>'Rates '!A99</f>
        <v>OCEB</v>
      </c>
      <c r="C43" s="32">
        <f>'Rates '!D99</f>
        <v>-0.1</v>
      </c>
      <c r="D43" s="26"/>
      <c r="E43" s="33">
        <f>E42*C43</f>
        <v>-38.431824320000004</v>
      </c>
      <c r="F43" s="36"/>
      <c r="G43" s="32">
        <f>'Rates '!F99</f>
        <v>-0.1</v>
      </c>
      <c r="H43" s="26"/>
      <c r="I43" s="33">
        <f>I42*G43</f>
        <v>-36.769802240000004</v>
      </c>
      <c r="J43" s="36"/>
      <c r="K43" s="27">
        <f t="shared" si="2"/>
        <v>1.6620220799999998</v>
      </c>
      <c r="L43" s="38">
        <f t="shared" si="3"/>
        <v>-4.3245984529937602E-2</v>
      </c>
    </row>
    <row r="44" spans="2:12" ht="13.5" thickBot="1" x14ac:dyDescent="0.25">
      <c r="B44" s="21" t="s">
        <v>36</v>
      </c>
      <c r="C44" s="48"/>
      <c r="D44" s="48"/>
      <c r="E44" s="49">
        <f>E42+E43</f>
        <v>345.88641887999995</v>
      </c>
      <c r="F44" s="50"/>
      <c r="G44" s="48"/>
      <c r="H44" s="48"/>
      <c r="I44" s="49">
        <f>I42+I43</f>
        <v>330.92822016000002</v>
      </c>
      <c r="J44" s="50"/>
      <c r="K44" s="51">
        <f t="shared" si="2"/>
        <v>-14.958198719999928</v>
      </c>
      <c r="L44" s="52">
        <f t="shared" si="3"/>
        <v>-4.3245984529937408E-2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zoomScaleNormal="100" workbookViewId="0">
      <selection activeCell="I17" sqref="I17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'!A21</f>
        <v>Residential - R2</v>
      </c>
    </row>
    <row r="4" spans="2:12" ht="13.5" thickBot="1" x14ac:dyDescent="0.25"/>
    <row r="5" spans="2:12" x14ac:dyDescent="0.2">
      <c r="B5" s="17" t="s">
        <v>29</v>
      </c>
      <c r="C5" s="18">
        <f>'Rates '!F87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90000</v>
      </c>
    </row>
    <row r="8" spans="2:12" x14ac:dyDescent="0.2">
      <c r="B8" s="19" t="s">
        <v>39</v>
      </c>
      <c r="C8" s="20">
        <v>225</v>
      </c>
    </row>
    <row r="9" spans="2:12" ht="13.5" thickBot="1" x14ac:dyDescent="0.25">
      <c r="B9" s="21" t="s">
        <v>40</v>
      </c>
      <c r="C9" s="22">
        <f>IF(C8=0,"n/a",C7/(C8*24*365/12))</f>
        <v>0.54794520547945202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'!A22</f>
        <v>Monthly Service Charge</v>
      </c>
      <c r="C14" s="27">
        <f>'Rates '!D22</f>
        <v>596.12</v>
      </c>
      <c r="D14" s="28">
        <f>C6</f>
        <v>1</v>
      </c>
      <c r="E14" s="27">
        <f>C14*D14</f>
        <v>596.12</v>
      </c>
      <c r="F14" s="36"/>
      <c r="G14" s="27">
        <f>'Rates '!F22</f>
        <v>596.12</v>
      </c>
      <c r="H14" s="28">
        <f>D14</f>
        <v>1</v>
      </c>
      <c r="I14" s="27">
        <f>G14*H14</f>
        <v>596.12</v>
      </c>
      <c r="J14" s="36"/>
      <c r="K14" s="27">
        <f>I14-E14</f>
        <v>0</v>
      </c>
      <c r="L14" s="38">
        <f>IF((E14)=0," ",K14/E14)</f>
        <v>0</v>
      </c>
    </row>
    <row r="15" spans="2:12" x14ac:dyDescent="0.2">
      <c r="B15" s="35" t="str">
        <f>'Rates '!A24</f>
        <v>Distribution Volumetric Rate</v>
      </c>
      <c r="C15" s="16">
        <f>'Rates '!D24</f>
        <v>2.8948999999999998</v>
      </c>
      <c r="D15" s="29">
        <f>C8</f>
        <v>225</v>
      </c>
      <c r="E15" s="27">
        <f t="shared" ref="E15:E19" si="0">C15*D15</f>
        <v>651.35249999999996</v>
      </c>
      <c r="F15" s="36"/>
      <c r="G15" s="16">
        <f>'Rates '!F24</f>
        <v>3.0886999999999998</v>
      </c>
      <c r="H15" s="28">
        <f>D15</f>
        <v>225</v>
      </c>
      <c r="I15" s="27">
        <f t="shared" ref="I15:I20" si="1">G15*H15</f>
        <v>694.95749999999998</v>
      </c>
      <c r="J15" s="36"/>
      <c r="K15" s="27">
        <f t="shared" ref="K15:K42" si="2">I15-E15</f>
        <v>43.605000000000018</v>
      </c>
      <c r="L15" s="38">
        <f t="shared" ref="L15:L42" si="3">IF((E15)=0," ",K15/E15)</f>
        <v>6.6945317627551931E-2</v>
      </c>
    </row>
    <row r="16" spans="2:12" x14ac:dyDescent="0.2">
      <c r="B16" s="35" t="str">
        <f>'Rates '!A25</f>
        <v>Rate Rider for Foregone Revenue Recovery - effective until December 31, 2014 (2013)</v>
      </c>
      <c r="C16" s="16">
        <f>'Rates '!D25</f>
        <v>3.73E-2</v>
      </c>
      <c r="D16" s="28">
        <f>C8</f>
        <v>225</v>
      </c>
      <c r="E16" s="27">
        <f t="shared" si="0"/>
        <v>8.3925000000000001</v>
      </c>
      <c r="F16" s="36"/>
      <c r="G16" s="16">
        <f>'Rates '!F25</f>
        <v>3.73E-2</v>
      </c>
      <c r="H16" s="28">
        <f t="shared" ref="H16:H19" si="4">D16</f>
        <v>225</v>
      </c>
      <c r="I16" s="27">
        <f t="shared" si="1"/>
        <v>8.3925000000000001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'!A26</f>
        <v>Rate Rider for Foregone Revenue Recovery - effective until December 31, 2014 (2014)</v>
      </c>
      <c r="C17" s="16">
        <f>'Rates '!D26</f>
        <v>0</v>
      </c>
      <c r="D17" s="28">
        <f>C8</f>
        <v>225</v>
      </c>
      <c r="E17" s="27">
        <f t="shared" si="0"/>
        <v>0</v>
      </c>
      <c r="F17" s="36"/>
      <c r="G17" s="16">
        <f>'Rates '!F26</f>
        <v>3.8800000000000001E-2</v>
      </c>
      <c r="H17" s="28">
        <f t="shared" si="4"/>
        <v>225</v>
      </c>
      <c r="I17" s="27">
        <f t="shared" si="1"/>
        <v>8.73</v>
      </c>
      <c r="J17" s="36"/>
      <c r="K17" s="27">
        <f t="shared" ref="K17" si="5">I17-E17</f>
        <v>8.73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'!A31</f>
        <v>Rate Rider for Tax Changes - effective until December 31, 2013</v>
      </c>
      <c r="C18" s="16">
        <f>'Rates '!D31</f>
        <v>-0.03</v>
      </c>
      <c r="D18" s="28">
        <f>C8</f>
        <v>225</v>
      </c>
      <c r="E18" s="27">
        <f t="shared" si="0"/>
        <v>-6.75</v>
      </c>
      <c r="F18" s="36"/>
      <c r="G18" s="16">
        <f>'Rates '!F31</f>
        <v>0</v>
      </c>
      <c r="H18" s="28">
        <f t="shared" si="4"/>
        <v>225</v>
      </c>
      <c r="I18" s="27">
        <f t="shared" si="1"/>
        <v>0</v>
      </c>
      <c r="J18" s="36"/>
      <c r="K18" s="27">
        <f t="shared" si="2"/>
        <v>6.75</v>
      </c>
      <c r="L18" s="38">
        <f t="shared" si="3"/>
        <v>-1</v>
      </c>
    </row>
    <row r="19" spans="2:12" x14ac:dyDescent="0.2">
      <c r="B19" s="35" t="str">
        <f>'Rates '!A32</f>
        <v>Rate Rider for Tax Changes - effective until December 31, 2014</v>
      </c>
      <c r="C19" s="16">
        <f>'Rates '!D32</f>
        <v>0</v>
      </c>
      <c r="D19" s="28">
        <f>C8</f>
        <v>225</v>
      </c>
      <c r="E19" s="27">
        <f t="shared" si="0"/>
        <v>0</v>
      </c>
      <c r="F19" s="36"/>
      <c r="G19" s="16">
        <f>'Rates '!F32</f>
        <v>-1.4800000000000001E-2</v>
      </c>
      <c r="H19" s="28">
        <f t="shared" si="4"/>
        <v>225</v>
      </c>
      <c r="I19" s="27">
        <f t="shared" si="1"/>
        <v>-3.33</v>
      </c>
      <c r="J19" s="36"/>
      <c r="K19" s="27">
        <f t="shared" si="2"/>
        <v>-3.33</v>
      </c>
      <c r="L19" s="38" t="str">
        <f t="shared" si="3"/>
        <v xml:space="preserve"> </v>
      </c>
    </row>
    <row r="20" spans="2:12" x14ac:dyDescent="0.2">
      <c r="B20" s="35"/>
      <c r="C20" s="16"/>
      <c r="D20" s="28"/>
      <c r="E20" s="27"/>
      <c r="F20" s="36"/>
      <c r="G20" s="16"/>
      <c r="H20" s="28"/>
      <c r="I20" s="27">
        <f t="shared" si="1"/>
        <v>0</v>
      </c>
      <c r="J20" s="36"/>
      <c r="K20" s="27">
        <f t="shared" si="2"/>
        <v>0</v>
      </c>
      <c r="L20" s="38" t="str">
        <f t="shared" si="3"/>
        <v xml:space="preserve"> </v>
      </c>
    </row>
    <row r="21" spans="2:12" x14ac:dyDescent="0.2">
      <c r="B21" s="40" t="s">
        <v>23</v>
      </c>
      <c r="C21" s="41"/>
      <c r="D21" s="42"/>
      <c r="E21" s="43">
        <f>SUM(E14:E20)</f>
        <v>1249.1149999999998</v>
      </c>
      <c r="F21" s="44"/>
      <c r="G21" s="41"/>
      <c r="H21" s="42"/>
      <c r="I21" s="43">
        <f>SUM(I14:I20)</f>
        <v>1304.8699999999999</v>
      </c>
      <c r="J21" s="44"/>
      <c r="K21" s="45">
        <f t="shared" si="2"/>
        <v>55.755000000000109</v>
      </c>
      <c r="L21" s="46">
        <f t="shared" si="3"/>
        <v>4.46356020062205E-2</v>
      </c>
    </row>
    <row r="22" spans="2:12" x14ac:dyDescent="0.2">
      <c r="B22" s="19" t="s">
        <v>24</v>
      </c>
      <c r="C22" s="16">
        <f>'Rates '!D101</f>
        <v>8.3900000000000002E-2</v>
      </c>
      <c r="D22" s="31">
        <f>(C5-1)*C7</f>
        <v>7776.0000000000027</v>
      </c>
      <c r="E22" s="27">
        <f t="shared" ref="E22:E26" si="7">C22*D22</f>
        <v>652.4064000000003</v>
      </c>
      <c r="F22" s="36"/>
      <c r="G22" s="16">
        <f>'Rates '!F101</f>
        <v>8.3900000000000002E-2</v>
      </c>
      <c r="H22" s="31">
        <f>(C5-1)*C7</f>
        <v>7776.0000000000027</v>
      </c>
      <c r="I22" s="27">
        <f t="shared" ref="I22:I27" si="8">G22*H22</f>
        <v>652.4064000000003</v>
      </c>
      <c r="J22" s="36"/>
      <c r="K22" s="27">
        <f t="shared" si="2"/>
        <v>0</v>
      </c>
      <c r="L22" s="38">
        <f t="shared" si="3"/>
        <v>0</v>
      </c>
    </row>
    <row r="23" spans="2:12" x14ac:dyDescent="0.2">
      <c r="B23" s="19" t="str">
        <f>'Rates '!A27</f>
        <v>Rate Rider for Deferral/Variance Account Disposition (2010) - effective until May 31, 2013</v>
      </c>
      <c r="C23" s="16">
        <v>0</v>
      </c>
      <c r="D23" s="31">
        <f>C8</f>
        <v>225</v>
      </c>
      <c r="E23" s="27">
        <f t="shared" si="7"/>
        <v>0</v>
      </c>
      <c r="F23" s="36"/>
      <c r="G23" s="16">
        <v>0</v>
      </c>
      <c r="H23" s="28">
        <f t="shared" ref="H23:H27" si="9">D23</f>
        <v>225</v>
      </c>
      <c r="I23" s="27">
        <f t="shared" si="8"/>
        <v>0</v>
      </c>
      <c r="J23" s="36"/>
      <c r="K23" s="27"/>
      <c r="L23" s="38"/>
    </row>
    <row r="24" spans="2:12" x14ac:dyDescent="0.2">
      <c r="B24" s="19" t="str">
        <f>'Rates '!A28</f>
        <v>Rate Rider for Deferral/Variance Account Disposition (2012) - effective until May 31, 2013</v>
      </c>
      <c r="C24" s="16">
        <v>0</v>
      </c>
      <c r="D24" s="31">
        <f>C8</f>
        <v>225</v>
      </c>
      <c r="E24" s="27">
        <f t="shared" si="7"/>
        <v>0</v>
      </c>
      <c r="F24" s="36"/>
      <c r="G24" s="16">
        <v>0</v>
      </c>
      <c r="H24" s="28">
        <f t="shared" si="9"/>
        <v>225</v>
      </c>
      <c r="I24" s="27">
        <f t="shared" si="8"/>
        <v>0</v>
      </c>
      <c r="J24" s="36"/>
      <c r="K24" s="27"/>
      <c r="L24" s="38"/>
    </row>
    <row r="25" spans="2:12" x14ac:dyDescent="0.2">
      <c r="B25" s="19" t="str">
        <f>'Rates '!A29</f>
        <v>Rate Rider for Deferral/Variance Account Disposition (2013) - effective until December 31, 2013</v>
      </c>
      <c r="C25" s="16">
        <f>'Rates '!D29</f>
        <v>-1.3006</v>
      </c>
      <c r="D25" s="28">
        <f>C8</f>
        <v>225</v>
      </c>
      <c r="E25" s="27">
        <f t="shared" si="7"/>
        <v>-292.63499999999999</v>
      </c>
      <c r="F25" s="36"/>
      <c r="G25" s="16">
        <f>'Rates '!F29</f>
        <v>0</v>
      </c>
      <c r="H25" s="28">
        <f t="shared" si="9"/>
        <v>225</v>
      </c>
      <c r="I25" s="27">
        <f t="shared" si="8"/>
        <v>0</v>
      </c>
      <c r="J25" s="36"/>
      <c r="K25" s="27">
        <f t="shared" si="2"/>
        <v>292.63499999999999</v>
      </c>
      <c r="L25" s="38">
        <f t="shared" si="3"/>
        <v>-1</v>
      </c>
    </row>
    <row r="26" spans="2:12" x14ac:dyDescent="0.2">
      <c r="B26" s="19" t="str">
        <f>'Rates '!A30</f>
        <v>Rate Rider for Global Adjustment Sub-Account Disposition (2013) - effective until December 31, 2013</v>
      </c>
      <c r="C26" s="16">
        <f>'Rates '!D30</f>
        <v>6.4234999999999998</v>
      </c>
      <c r="D26" s="28">
        <f>C8</f>
        <v>225</v>
      </c>
      <c r="E26" s="27">
        <f t="shared" si="7"/>
        <v>1445.2874999999999</v>
      </c>
      <c r="F26" s="36"/>
      <c r="G26" s="16">
        <f>'Rates '!F30</f>
        <v>0</v>
      </c>
      <c r="H26" s="28">
        <f t="shared" si="9"/>
        <v>225</v>
      </c>
      <c r="I26" s="27">
        <f t="shared" si="8"/>
        <v>0</v>
      </c>
      <c r="J26" s="36"/>
      <c r="K26" s="27">
        <f t="shared" si="2"/>
        <v>-1445.2874999999999</v>
      </c>
      <c r="L26" s="38">
        <f t="shared" si="3"/>
        <v>-1</v>
      </c>
    </row>
    <row r="27" spans="2:12" x14ac:dyDescent="0.2">
      <c r="B27" s="35"/>
      <c r="C27" s="27"/>
      <c r="D27" s="28"/>
      <c r="E27" s="27"/>
      <c r="F27" s="36"/>
      <c r="G27" s="27"/>
      <c r="H27" s="28">
        <f t="shared" si="9"/>
        <v>0</v>
      </c>
      <c r="I27" s="27">
        <f t="shared" si="8"/>
        <v>0</v>
      </c>
      <c r="J27" s="36"/>
      <c r="K27" s="27">
        <f t="shared" si="2"/>
        <v>0</v>
      </c>
      <c r="L27" s="38" t="str">
        <f t="shared" si="3"/>
        <v xml:space="preserve"> </v>
      </c>
    </row>
    <row r="28" spans="2:12" x14ac:dyDescent="0.2">
      <c r="B28" s="40" t="s">
        <v>32</v>
      </c>
      <c r="C28" s="41"/>
      <c r="D28" s="42"/>
      <c r="E28" s="43">
        <f>SUM(E21:E27)</f>
        <v>3054.1738999999998</v>
      </c>
      <c r="F28" s="44"/>
      <c r="G28" s="41"/>
      <c r="H28" s="42"/>
      <c r="I28" s="43">
        <f>SUM(I21:I27)</f>
        <v>1957.2764000000002</v>
      </c>
      <c r="J28" s="44"/>
      <c r="K28" s="45">
        <f t="shared" si="2"/>
        <v>-1096.8974999999996</v>
      </c>
      <c r="L28" s="46">
        <f t="shared" si="3"/>
        <v>-0.35914703481684512</v>
      </c>
    </row>
    <row r="29" spans="2:12" x14ac:dyDescent="0.2">
      <c r="B29" s="35" t="str">
        <f>'Rates '!A33</f>
        <v>Retail Transmission Rate - Network Service Rate</v>
      </c>
      <c r="C29" s="16">
        <f>'Rates '!D33</f>
        <v>2.5632999999999999</v>
      </c>
      <c r="D29" s="28">
        <f>C8</f>
        <v>225</v>
      </c>
      <c r="E29" s="27">
        <f>C29*D29</f>
        <v>576.74249999999995</v>
      </c>
      <c r="F29" s="36"/>
      <c r="G29" s="16">
        <f>'Rates '!F33</f>
        <v>2.5861000000000001</v>
      </c>
      <c r="H29" s="28">
        <f>D29</f>
        <v>225</v>
      </c>
      <c r="I29" s="27">
        <f>G29*H29</f>
        <v>581.87250000000006</v>
      </c>
      <c r="J29" s="36"/>
      <c r="K29" s="27">
        <f t="shared" si="2"/>
        <v>5.1300000000001091</v>
      </c>
      <c r="L29" s="38">
        <f t="shared" si="3"/>
        <v>8.8947840674132896E-3</v>
      </c>
    </row>
    <row r="30" spans="2:12" x14ac:dyDescent="0.2">
      <c r="B30" s="35" t="str">
        <f>'Rates '!A34</f>
        <v>Retail Transmission Rate - Line and Transformation Connection Service Rate</v>
      </c>
      <c r="C30" s="16">
        <f>'Rates '!D34</f>
        <v>1.7423</v>
      </c>
      <c r="D30" s="28">
        <f>C8</f>
        <v>225</v>
      </c>
      <c r="E30" s="27">
        <f>C30*D30</f>
        <v>392.01749999999998</v>
      </c>
      <c r="F30" s="36"/>
      <c r="G30" s="16">
        <f>'Rates '!F34</f>
        <v>1.7988</v>
      </c>
      <c r="H30" s="28">
        <f>D30</f>
        <v>225</v>
      </c>
      <c r="I30" s="27">
        <f>G30*H30</f>
        <v>404.73</v>
      </c>
      <c r="J30" s="36"/>
      <c r="K30" s="27">
        <f t="shared" si="2"/>
        <v>12.712500000000034</v>
      </c>
      <c r="L30" s="38">
        <f t="shared" si="3"/>
        <v>3.2428399242380848E-2</v>
      </c>
    </row>
    <row r="31" spans="2:12" x14ac:dyDescent="0.2">
      <c r="B31" s="40" t="s">
        <v>33</v>
      </c>
      <c r="C31" s="41"/>
      <c r="D31" s="42"/>
      <c r="E31" s="43">
        <f>SUM(E28:E30)</f>
        <v>4022.9338999999995</v>
      </c>
      <c r="F31" s="44"/>
      <c r="G31" s="41"/>
      <c r="H31" s="43"/>
      <c r="I31" s="43">
        <f>SUM(I28:I30)</f>
        <v>2943.8789000000002</v>
      </c>
      <c r="J31" s="44"/>
      <c r="K31" s="45">
        <f t="shared" si="2"/>
        <v>-1079.0549999999994</v>
      </c>
      <c r="L31" s="46">
        <f t="shared" si="3"/>
        <v>-0.26822588360201483</v>
      </c>
    </row>
    <row r="32" spans="2:12" x14ac:dyDescent="0.2">
      <c r="B32" s="35" t="str">
        <f>'Rates '!A37</f>
        <v>Wholesale Market Service Rate</v>
      </c>
      <c r="C32" s="16">
        <f>'Rates '!D37</f>
        <v>4.4000000000000003E-3</v>
      </c>
      <c r="D32" s="28">
        <f>C7*C5</f>
        <v>97776</v>
      </c>
      <c r="E32" s="27">
        <f t="shared" ref="E32:E36" si="10">C32*D32</f>
        <v>430.21440000000001</v>
      </c>
      <c r="F32" s="36"/>
      <c r="G32" s="16">
        <f>'Rates '!F37</f>
        <v>4.4000000000000003E-3</v>
      </c>
      <c r="H32" s="28">
        <f>D32</f>
        <v>97776</v>
      </c>
      <c r="I32" s="27">
        <f t="shared" ref="I32:I36" si="11">G32*H32</f>
        <v>430.21440000000001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'!A38</f>
        <v>Rural Rate Protection Charge</v>
      </c>
      <c r="C33" s="16">
        <f>'Rates '!D38</f>
        <v>1.1999999999999999E-3</v>
      </c>
      <c r="D33" s="28">
        <f>C7*C5</f>
        <v>97776</v>
      </c>
      <c r="E33" s="27">
        <f t="shared" si="10"/>
        <v>117.3312</v>
      </c>
      <c r="F33" s="36"/>
      <c r="G33" s="16">
        <f>'Rates '!F38</f>
        <v>1.1999999999999999E-3</v>
      </c>
      <c r="H33" s="28">
        <f t="shared" ref="H33:H34" si="12">D33</f>
        <v>97776</v>
      </c>
      <c r="I33" s="27">
        <f t="shared" si="11"/>
        <v>117.3312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'!A39</f>
        <v>Standard Supply Service - Administrative Charge (if applicable)</v>
      </c>
      <c r="C34" s="27">
        <f>'Rates '!D61</f>
        <v>0.25</v>
      </c>
      <c r="D34" s="28">
        <v>1</v>
      </c>
      <c r="E34" s="27">
        <f t="shared" si="10"/>
        <v>0.25</v>
      </c>
      <c r="F34" s="36"/>
      <c r="G34" s="27">
        <f>'Rates '!F39</f>
        <v>0.25</v>
      </c>
      <c r="H34" s="28">
        <f t="shared" si="12"/>
        <v>1</v>
      </c>
      <c r="I34" s="27">
        <f t="shared" si="11"/>
        <v>0.25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'!A82</f>
        <v>Debt Retirement Charge</v>
      </c>
      <c r="C35" s="16">
        <f>'Rates '!D82</f>
        <v>2E-3</v>
      </c>
      <c r="D35" s="28">
        <f>C7</f>
        <v>90000</v>
      </c>
      <c r="E35" s="27">
        <f t="shared" si="10"/>
        <v>180</v>
      </c>
      <c r="F35" s="36"/>
      <c r="G35" s="16">
        <f>'Rates '!F82</f>
        <v>2E-3</v>
      </c>
      <c r="H35" s="28">
        <f>D35</f>
        <v>90000</v>
      </c>
      <c r="I35" s="27">
        <f t="shared" si="11"/>
        <v>180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'!A95</f>
        <v>Energy Price</v>
      </c>
      <c r="C36" s="16">
        <f>'Rates '!D95</f>
        <v>8.3900000000000002E-2</v>
      </c>
      <c r="D36" s="28">
        <f>C7</f>
        <v>90000</v>
      </c>
      <c r="E36" s="27">
        <f t="shared" si="10"/>
        <v>7551</v>
      </c>
      <c r="F36" s="36"/>
      <c r="G36" s="16">
        <f>'Rates '!F95</f>
        <v>8.3900000000000002E-2</v>
      </c>
      <c r="H36" s="28">
        <f>D36</f>
        <v>90000</v>
      </c>
      <c r="I36" s="27">
        <f t="shared" si="11"/>
        <v>7551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47"/>
      <c r="C37" s="42"/>
      <c r="D37" s="42"/>
      <c r="E37" s="42"/>
      <c r="F37" s="44"/>
      <c r="G37" s="42"/>
      <c r="H37" s="42"/>
      <c r="I37" s="42"/>
      <c r="J37" s="44"/>
      <c r="K37" s="45"/>
      <c r="L37" s="46"/>
    </row>
    <row r="38" spans="2:12" x14ac:dyDescent="0.2">
      <c r="B38" s="14" t="s">
        <v>34</v>
      </c>
      <c r="C38" s="26"/>
      <c r="D38" s="26"/>
      <c r="E38" s="30">
        <f>SUM(E31:E36)</f>
        <v>12301.729499999999</v>
      </c>
      <c r="F38" s="36"/>
      <c r="G38" s="26"/>
      <c r="H38" s="30"/>
      <c r="I38" s="30">
        <f>SUM(I31:I36)</f>
        <v>11222.674500000001</v>
      </c>
      <c r="J38" s="36"/>
      <c r="K38" s="27">
        <f t="shared" si="2"/>
        <v>-1079.0549999999985</v>
      </c>
      <c r="L38" s="38">
        <f t="shared" si="3"/>
        <v>-8.7715715095182223E-2</v>
      </c>
    </row>
    <row r="39" spans="2:12" x14ac:dyDescent="0.2">
      <c r="B39" s="35" t="str">
        <f>'Rates '!A97</f>
        <v>HST</v>
      </c>
      <c r="C39" s="32">
        <f>'Rates '!D97</f>
        <v>0.13</v>
      </c>
      <c r="D39" s="26"/>
      <c r="E39" s="33">
        <f>E38*C39</f>
        <v>1599.224835</v>
      </c>
      <c r="F39" s="36"/>
      <c r="G39" s="32">
        <f>'Rates '!F97</f>
        <v>0.13</v>
      </c>
      <c r="H39" s="26"/>
      <c r="I39" s="33">
        <f>I38*G39</f>
        <v>1458.9476850000001</v>
      </c>
      <c r="J39" s="36"/>
      <c r="K39" s="27">
        <f t="shared" si="2"/>
        <v>-140.27714999999989</v>
      </c>
      <c r="L39" s="38">
        <f t="shared" si="3"/>
        <v>-8.7715715095182278E-2</v>
      </c>
    </row>
    <row r="40" spans="2:12" x14ac:dyDescent="0.2">
      <c r="B40" s="14" t="s">
        <v>35</v>
      </c>
      <c r="C40" s="26"/>
      <c r="D40" s="26"/>
      <c r="E40" s="33">
        <f>E38+E39</f>
        <v>13900.954334999999</v>
      </c>
      <c r="F40" s="36"/>
      <c r="G40" s="26"/>
      <c r="H40" s="26"/>
      <c r="I40" s="33">
        <f>I38+I39</f>
        <v>12681.622185</v>
      </c>
      <c r="J40" s="36"/>
      <c r="K40" s="27">
        <f t="shared" si="2"/>
        <v>-1219.3321499999984</v>
      </c>
      <c r="L40" s="38">
        <f t="shared" si="3"/>
        <v>-8.7715715095182237E-2</v>
      </c>
    </row>
    <row r="41" spans="2:12" x14ac:dyDescent="0.2">
      <c r="B41" s="35" t="str">
        <f>'Rates '!A99</f>
        <v>OCEB</v>
      </c>
      <c r="C41" s="32">
        <f>'Rates '!D99</f>
        <v>-0.1</v>
      </c>
      <c r="D41" s="26"/>
      <c r="E41" s="33">
        <f>E40*C41</f>
        <v>-1390.0954334999999</v>
      </c>
      <c r="F41" s="36"/>
      <c r="G41" s="32">
        <f>'Rates '!F99</f>
        <v>-0.1</v>
      </c>
      <c r="H41" s="26"/>
      <c r="I41" s="33">
        <f>I40*G41</f>
        <v>-1268.1622185000001</v>
      </c>
      <c r="J41" s="36"/>
      <c r="K41" s="27">
        <f t="shared" si="2"/>
        <v>121.93321499999979</v>
      </c>
      <c r="L41" s="38">
        <f t="shared" si="3"/>
        <v>-8.7715715095182209E-2</v>
      </c>
    </row>
    <row r="42" spans="2:12" ht="13.5" thickBot="1" x14ac:dyDescent="0.25">
      <c r="B42" s="21" t="s">
        <v>36</v>
      </c>
      <c r="C42" s="48"/>
      <c r="D42" s="48"/>
      <c r="E42" s="49">
        <f>E40+E41</f>
        <v>12510.858901499998</v>
      </c>
      <c r="F42" s="50"/>
      <c r="G42" s="48"/>
      <c r="H42" s="48"/>
      <c r="I42" s="49">
        <f>I40+I41</f>
        <v>11413.459966500001</v>
      </c>
      <c r="J42" s="50"/>
      <c r="K42" s="51">
        <f t="shared" si="2"/>
        <v>-1097.3989349999974</v>
      </c>
      <c r="L42" s="52">
        <f t="shared" si="3"/>
        <v>-8.7715715095182153E-2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2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4"/>
  <sheetViews>
    <sheetView showGridLines="0" zoomScaleNormal="100" workbookViewId="0">
      <selection activeCell="P35" sqref="P34:P3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1.28515625" bestFit="1" customWidth="1"/>
    <col min="6" max="6" width="1.7109375" customWidth="1"/>
    <col min="9" max="9" width="10.28515625" bestFit="1" customWidth="1"/>
    <col min="10" max="10" width="1.7109375" customWidth="1"/>
    <col min="11" max="11" width="9.85546875" bestFit="1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'!A21</f>
        <v>Residential - R2</v>
      </c>
    </row>
    <row r="4" spans="2:12" ht="15.75" x14ac:dyDescent="0.25">
      <c r="B4" s="15" t="s">
        <v>77</v>
      </c>
    </row>
    <row r="5" spans="2:12" ht="13.5" thickBot="1" x14ac:dyDescent="0.25"/>
    <row r="6" spans="2:12" x14ac:dyDescent="0.2">
      <c r="B6" s="17" t="s">
        <v>29</v>
      </c>
      <c r="C6" s="18">
        <f>'Rates '!F87</f>
        <v>1.0864</v>
      </c>
    </row>
    <row r="7" spans="2:12" x14ac:dyDescent="0.2">
      <c r="B7" s="19" t="s">
        <v>37</v>
      </c>
      <c r="C7" s="20">
        <v>1</v>
      </c>
    </row>
    <row r="8" spans="2:12" x14ac:dyDescent="0.2">
      <c r="B8" s="19" t="s">
        <v>38</v>
      </c>
      <c r="C8" s="20">
        <v>90000</v>
      </c>
    </row>
    <row r="9" spans="2:12" x14ac:dyDescent="0.2">
      <c r="B9" s="19" t="s">
        <v>39</v>
      </c>
      <c r="C9" s="20">
        <v>225</v>
      </c>
    </row>
    <row r="10" spans="2:12" ht="13.5" thickBot="1" x14ac:dyDescent="0.25">
      <c r="B10" s="21" t="s">
        <v>40</v>
      </c>
      <c r="C10" s="22">
        <f>IF(C9=0,"n/a",C8/(C9*24*365/12))</f>
        <v>0.54794520547945202</v>
      </c>
    </row>
    <row r="11" spans="2:12" ht="13.5" thickBot="1" x14ac:dyDescent="0.25"/>
    <row r="12" spans="2:12" x14ac:dyDescent="0.2">
      <c r="B12" s="94" t="s">
        <v>41</v>
      </c>
      <c r="C12" s="90" t="s">
        <v>30</v>
      </c>
      <c r="D12" s="90"/>
      <c r="E12" s="90"/>
      <c r="F12" s="34"/>
      <c r="G12" s="90" t="s">
        <v>22</v>
      </c>
      <c r="H12" s="91"/>
      <c r="I12" s="91"/>
      <c r="J12" s="34"/>
      <c r="K12" s="90" t="s">
        <v>31</v>
      </c>
      <c r="L12" s="92"/>
    </row>
    <row r="13" spans="2:12" ht="25.5" x14ac:dyDescent="0.2">
      <c r="B13" s="95"/>
      <c r="C13" s="23" t="s">
        <v>15</v>
      </c>
      <c r="D13" s="24" t="s">
        <v>17</v>
      </c>
      <c r="E13" s="23" t="s">
        <v>16</v>
      </c>
      <c r="F13" s="36"/>
      <c r="G13" s="23" t="s">
        <v>15</v>
      </c>
      <c r="H13" s="24" t="s">
        <v>17</v>
      </c>
      <c r="I13" s="23" t="s">
        <v>16</v>
      </c>
      <c r="J13" s="36"/>
      <c r="K13" s="23" t="s">
        <v>21</v>
      </c>
      <c r="L13" s="53" t="s">
        <v>21</v>
      </c>
    </row>
    <row r="14" spans="2:12" x14ac:dyDescent="0.2">
      <c r="B14" s="35"/>
      <c r="C14" s="25" t="s">
        <v>8</v>
      </c>
      <c r="D14" s="26"/>
      <c r="E14" s="25" t="s">
        <v>8</v>
      </c>
      <c r="F14" s="36"/>
      <c r="G14" s="25" t="s">
        <v>8</v>
      </c>
      <c r="H14" s="26"/>
      <c r="I14" s="25" t="s">
        <v>8</v>
      </c>
      <c r="J14" s="36"/>
      <c r="K14" s="25" t="s">
        <v>8</v>
      </c>
      <c r="L14" s="37" t="s">
        <v>12</v>
      </c>
    </row>
    <row r="15" spans="2:12" x14ac:dyDescent="0.2">
      <c r="B15" s="35" t="str">
        <f>'Rates '!A22</f>
        <v>Monthly Service Charge</v>
      </c>
      <c r="C15" s="27">
        <f>'Rates '!D22</f>
        <v>596.12</v>
      </c>
      <c r="D15" s="28">
        <f>C7</f>
        <v>1</v>
      </c>
      <c r="E15" s="27">
        <f>C15*D15</f>
        <v>596.12</v>
      </c>
      <c r="F15" s="36"/>
      <c r="G15" s="27">
        <f>'Rates '!F22</f>
        <v>596.12</v>
      </c>
      <c r="H15" s="28">
        <f>D15</f>
        <v>1</v>
      </c>
      <c r="I15" s="27">
        <f>G15*H15</f>
        <v>596.12</v>
      </c>
      <c r="J15" s="36"/>
      <c r="K15" s="27">
        <f>I15-E15</f>
        <v>0</v>
      </c>
      <c r="L15" s="38">
        <f>IF((E15)=0," ",K15/E15)</f>
        <v>0</v>
      </c>
    </row>
    <row r="16" spans="2:12" x14ac:dyDescent="0.2">
      <c r="B16" s="35" t="str">
        <f>'Rates '!A24</f>
        <v>Distribution Volumetric Rate</v>
      </c>
      <c r="C16" s="16">
        <f>'Rates '!D24</f>
        <v>2.8948999999999998</v>
      </c>
      <c r="D16" s="29">
        <f>C9</f>
        <v>225</v>
      </c>
      <c r="E16" s="27">
        <f t="shared" ref="E16:E20" si="0">C16*D16</f>
        <v>651.35249999999996</v>
      </c>
      <c r="F16" s="36"/>
      <c r="G16" s="16">
        <f>'Rates '!F24</f>
        <v>3.0886999999999998</v>
      </c>
      <c r="H16" s="28">
        <f>D16</f>
        <v>225</v>
      </c>
      <c r="I16" s="27">
        <f t="shared" ref="I16:I22" si="1">G16*H16</f>
        <v>694.95749999999998</v>
      </c>
      <c r="J16" s="36"/>
      <c r="K16" s="27">
        <f t="shared" ref="K16:K44" si="2">I16-E16</f>
        <v>43.605000000000018</v>
      </c>
      <c r="L16" s="38">
        <f t="shared" ref="L16:L44" si="3">IF((E16)=0," ",K16/E16)</f>
        <v>6.6945317627551931E-2</v>
      </c>
    </row>
    <row r="17" spans="2:12" x14ac:dyDescent="0.2">
      <c r="B17" s="35" t="str">
        <f>'Rates '!A25</f>
        <v>Rate Rider for Foregone Revenue Recovery - effective until December 31, 2014 (2013)</v>
      </c>
      <c r="C17" s="16">
        <f>'Rates '!D25</f>
        <v>3.73E-2</v>
      </c>
      <c r="D17" s="28">
        <f>C9</f>
        <v>225</v>
      </c>
      <c r="E17" s="27">
        <f t="shared" si="0"/>
        <v>8.3925000000000001</v>
      </c>
      <c r="F17" s="36"/>
      <c r="G17" s="16">
        <f>'Rates '!F25</f>
        <v>3.73E-2</v>
      </c>
      <c r="H17" s="28">
        <f t="shared" ref="H17:H22" si="4">D17</f>
        <v>225</v>
      </c>
      <c r="I17" s="27">
        <f t="shared" si="1"/>
        <v>8.3925000000000001</v>
      </c>
      <c r="J17" s="36"/>
      <c r="K17" s="27">
        <f t="shared" si="2"/>
        <v>0</v>
      </c>
      <c r="L17" s="38">
        <f t="shared" si="3"/>
        <v>0</v>
      </c>
    </row>
    <row r="18" spans="2:12" x14ac:dyDescent="0.2">
      <c r="B18" s="35" t="str">
        <f>'Rates '!A26</f>
        <v>Rate Rider for Foregone Revenue Recovery - effective until December 31, 2014 (2014)</v>
      </c>
      <c r="C18" s="16">
        <f>'Rates '!D26</f>
        <v>0</v>
      </c>
      <c r="D18" s="28">
        <f>C9</f>
        <v>225</v>
      </c>
      <c r="E18" s="27">
        <f t="shared" si="0"/>
        <v>0</v>
      </c>
      <c r="F18" s="36"/>
      <c r="G18" s="16">
        <f>'Rates '!F26</f>
        <v>3.8800000000000001E-2</v>
      </c>
      <c r="H18" s="28">
        <f t="shared" si="4"/>
        <v>225</v>
      </c>
      <c r="I18" s="27">
        <f t="shared" si="1"/>
        <v>8.73</v>
      </c>
      <c r="J18" s="36"/>
      <c r="K18" s="27">
        <f t="shared" ref="K18" si="5">I18-E18</f>
        <v>8.73</v>
      </c>
      <c r="L18" s="38" t="str">
        <f t="shared" ref="L18" si="6">IF((E18)=0," ",K18/E18)</f>
        <v xml:space="preserve"> </v>
      </c>
    </row>
    <row r="19" spans="2:12" x14ac:dyDescent="0.2">
      <c r="B19" s="35" t="str">
        <f>'Rates '!A31</f>
        <v>Rate Rider for Tax Changes - effective until December 31, 2013</v>
      </c>
      <c r="C19" s="16">
        <f>'Rates '!D31</f>
        <v>-0.03</v>
      </c>
      <c r="D19" s="28">
        <f>C9</f>
        <v>225</v>
      </c>
      <c r="E19" s="27">
        <f t="shared" si="0"/>
        <v>-6.75</v>
      </c>
      <c r="F19" s="36"/>
      <c r="G19" s="16">
        <f>'Rates '!F31</f>
        <v>0</v>
      </c>
      <c r="H19" s="28">
        <f t="shared" si="4"/>
        <v>225</v>
      </c>
      <c r="I19" s="27">
        <f t="shared" si="1"/>
        <v>0</v>
      </c>
      <c r="J19" s="36"/>
      <c r="K19" s="27">
        <f t="shared" si="2"/>
        <v>6.75</v>
      </c>
      <c r="L19" s="38">
        <f t="shared" si="3"/>
        <v>-1</v>
      </c>
    </row>
    <row r="20" spans="2:12" x14ac:dyDescent="0.2">
      <c r="B20" s="35" t="str">
        <f>'Rates '!A32</f>
        <v>Rate Rider for Tax Changes - effective until December 31, 2014</v>
      </c>
      <c r="C20" s="16">
        <f>'Rates '!D32</f>
        <v>0</v>
      </c>
      <c r="D20" s="28">
        <f>C9</f>
        <v>225</v>
      </c>
      <c r="E20" s="27">
        <f t="shared" si="0"/>
        <v>0</v>
      </c>
      <c r="F20" s="36"/>
      <c r="G20" s="16">
        <f>'Rates '!F32</f>
        <v>-1.4800000000000001E-2</v>
      </c>
      <c r="H20" s="28">
        <f t="shared" si="4"/>
        <v>225</v>
      </c>
      <c r="I20" s="27">
        <f t="shared" si="1"/>
        <v>-3.33</v>
      </c>
      <c r="J20" s="36"/>
      <c r="K20" s="27">
        <f t="shared" si="2"/>
        <v>-3.33</v>
      </c>
      <c r="L20" s="38" t="str">
        <f t="shared" si="3"/>
        <v xml:space="preserve"> </v>
      </c>
    </row>
    <row r="21" spans="2:12" x14ac:dyDescent="0.2">
      <c r="B21" s="35"/>
      <c r="C21" s="16"/>
      <c r="D21" s="28"/>
      <c r="E21" s="27"/>
      <c r="F21" s="36"/>
      <c r="G21" s="16"/>
      <c r="H21" s="28">
        <f t="shared" si="4"/>
        <v>0</v>
      </c>
      <c r="I21" s="27">
        <f t="shared" si="1"/>
        <v>0</v>
      </c>
      <c r="J21" s="36"/>
      <c r="K21" s="27">
        <f t="shared" si="2"/>
        <v>0</v>
      </c>
      <c r="L21" s="38" t="str">
        <f t="shared" si="3"/>
        <v xml:space="preserve"> </v>
      </c>
    </row>
    <row r="22" spans="2:12" x14ac:dyDescent="0.2">
      <c r="B22" s="35"/>
      <c r="C22" s="16"/>
      <c r="D22" s="28"/>
      <c r="E22" s="27"/>
      <c r="F22" s="36"/>
      <c r="G22" s="16"/>
      <c r="H22" s="28">
        <f t="shared" si="4"/>
        <v>0</v>
      </c>
      <c r="I22" s="27">
        <f t="shared" si="1"/>
        <v>0</v>
      </c>
      <c r="J22" s="36"/>
      <c r="K22" s="27">
        <f t="shared" si="2"/>
        <v>0</v>
      </c>
      <c r="L22" s="38" t="str">
        <f t="shared" si="3"/>
        <v xml:space="preserve"> </v>
      </c>
    </row>
    <row r="23" spans="2:12" x14ac:dyDescent="0.2">
      <c r="B23" s="40" t="s">
        <v>23</v>
      </c>
      <c r="C23" s="41"/>
      <c r="D23" s="42"/>
      <c r="E23" s="43">
        <f>SUM(E15:E22)</f>
        <v>1249.1149999999998</v>
      </c>
      <c r="F23" s="44"/>
      <c r="G23" s="41"/>
      <c r="H23" s="42"/>
      <c r="I23" s="43">
        <f>SUM(I15:I22)</f>
        <v>1304.8699999999999</v>
      </c>
      <c r="J23" s="44"/>
      <c r="K23" s="45">
        <f t="shared" si="2"/>
        <v>55.755000000000109</v>
      </c>
      <c r="L23" s="46">
        <f t="shared" si="3"/>
        <v>4.46356020062205E-2</v>
      </c>
    </row>
    <row r="24" spans="2:12" x14ac:dyDescent="0.2">
      <c r="B24" s="19" t="s">
        <v>24</v>
      </c>
      <c r="C24" s="16">
        <f>'Rates '!D101</f>
        <v>8.3900000000000002E-2</v>
      </c>
      <c r="D24" s="31">
        <f>(C6-1)*C8</f>
        <v>7776.0000000000027</v>
      </c>
      <c r="E24" s="27">
        <f t="shared" ref="E24" si="7">C24*D24</f>
        <v>652.4064000000003</v>
      </c>
      <c r="F24" s="36"/>
      <c r="G24" s="16">
        <f>'Rates '!F101</f>
        <v>8.3900000000000002E-2</v>
      </c>
      <c r="H24" s="31">
        <f>(C6-1)*C8</f>
        <v>7776.0000000000027</v>
      </c>
      <c r="I24" s="27">
        <f t="shared" ref="I24" si="8">G24*H24</f>
        <v>652.4064000000003</v>
      </c>
      <c r="J24" s="36"/>
      <c r="K24" s="27">
        <f t="shared" si="2"/>
        <v>0</v>
      </c>
      <c r="L24" s="38">
        <f t="shared" si="3"/>
        <v>0</v>
      </c>
    </row>
    <row r="25" spans="2:12" x14ac:dyDescent="0.2">
      <c r="B25" s="19" t="str">
        <f>'Rates '!A27</f>
        <v>Rate Rider for Deferral/Variance Account Disposition (2010) - effective until May 31, 2013</v>
      </c>
      <c r="C25" s="16">
        <v>0</v>
      </c>
      <c r="D25" s="31">
        <f>C9</f>
        <v>225</v>
      </c>
      <c r="E25" s="27">
        <f>C25*D25</f>
        <v>0</v>
      </c>
      <c r="F25" s="36"/>
      <c r="G25" s="16">
        <v>0</v>
      </c>
      <c r="H25" s="31">
        <f>D25</f>
        <v>225</v>
      </c>
      <c r="I25" s="27">
        <f>G25*H25</f>
        <v>0</v>
      </c>
      <c r="J25" s="36"/>
      <c r="K25" s="27">
        <f t="shared" ref="K25:K28" si="9">I25-E25</f>
        <v>0</v>
      </c>
      <c r="L25" s="38" t="str">
        <f t="shared" ref="L25:L28" si="10">IF((E25)=0," ",K25/E25)</f>
        <v xml:space="preserve"> </v>
      </c>
    </row>
    <row r="26" spans="2:12" x14ac:dyDescent="0.2">
      <c r="B26" s="19" t="str">
        <f>'Rates '!A28</f>
        <v>Rate Rider for Deferral/Variance Account Disposition (2012) - effective until May 31, 2013</v>
      </c>
      <c r="C26" s="16">
        <v>0</v>
      </c>
      <c r="D26" s="31">
        <f>C9</f>
        <v>225</v>
      </c>
      <c r="E26" s="27">
        <f>C26*D26</f>
        <v>0</v>
      </c>
      <c r="F26" s="36"/>
      <c r="G26" s="16">
        <v>0</v>
      </c>
      <c r="H26" s="31">
        <f t="shared" ref="H26:H28" si="11">D26</f>
        <v>225</v>
      </c>
      <c r="I26" s="27">
        <f>G26*H26</f>
        <v>0</v>
      </c>
      <c r="J26" s="36"/>
      <c r="K26" s="27">
        <f t="shared" si="9"/>
        <v>0</v>
      </c>
      <c r="L26" s="38" t="str">
        <f t="shared" si="10"/>
        <v xml:space="preserve"> </v>
      </c>
    </row>
    <row r="27" spans="2:12" x14ac:dyDescent="0.2">
      <c r="B27" s="19" t="str">
        <f>'Rates '!A29</f>
        <v>Rate Rider for Deferral/Variance Account Disposition (2013) - effective until December 31, 2013</v>
      </c>
      <c r="C27" s="16">
        <f>'Rates '!D29</f>
        <v>-1.3006</v>
      </c>
      <c r="D27" s="31">
        <f>C9</f>
        <v>225</v>
      </c>
      <c r="E27" s="27">
        <f>C27*D27</f>
        <v>-292.63499999999999</v>
      </c>
      <c r="F27" s="36"/>
      <c r="G27" s="16">
        <f>'Rates '!H29</f>
        <v>0</v>
      </c>
      <c r="H27" s="31">
        <f t="shared" si="11"/>
        <v>225</v>
      </c>
      <c r="I27" s="27">
        <f>G27*H27</f>
        <v>0</v>
      </c>
      <c r="J27" s="36"/>
      <c r="K27" s="27">
        <f t="shared" si="9"/>
        <v>292.63499999999999</v>
      </c>
      <c r="L27" s="38">
        <f t="shared" si="10"/>
        <v>-1</v>
      </c>
    </row>
    <row r="28" spans="2:12" x14ac:dyDescent="0.2">
      <c r="B28" s="19" t="str">
        <f>'Rates '!A30</f>
        <v>Rate Rider for Global Adjustment Sub-Account Disposition (2013) - effective until December 31, 2013</v>
      </c>
      <c r="C28" s="16">
        <f>'Rates '!D30</f>
        <v>6.4234999999999998</v>
      </c>
      <c r="D28" s="31">
        <f>C9</f>
        <v>225</v>
      </c>
      <c r="E28" s="27">
        <f>C28*D28</f>
        <v>1445.2874999999999</v>
      </c>
      <c r="F28" s="36"/>
      <c r="G28" s="16">
        <f>'Rates '!H30</f>
        <v>0</v>
      </c>
      <c r="H28" s="31">
        <f t="shared" si="11"/>
        <v>225</v>
      </c>
      <c r="I28" s="27">
        <f>G28*H28</f>
        <v>0</v>
      </c>
      <c r="J28" s="36"/>
      <c r="K28" s="27">
        <f t="shared" si="9"/>
        <v>-1445.2874999999999</v>
      </c>
      <c r="L28" s="38">
        <f t="shared" si="10"/>
        <v>-1</v>
      </c>
    </row>
    <row r="29" spans="2:12" x14ac:dyDescent="0.2">
      <c r="B29" s="35"/>
      <c r="C29" s="27"/>
      <c r="D29" s="28"/>
      <c r="E29" s="27"/>
      <c r="F29" s="36"/>
      <c r="G29" s="27"/>
      <c r="H29" s="28"/>
      <c r="I29" s="27"/>
      <c r="J29" s="36"/>
      <c r="K29" s="27"/>
      <c r="L29" s="38"/>
    </row>
    <row r="30" spans="2:12" x14ac:dyDescent="0.2">
      <c r="B30" s="40" t="s">
        <v>32</v>
      </c>
      <c r="C30" s="41"/>
      <c r="D30" s="42"/>
      <c r="E30" s="43">
        <f>SUM(E23:E29)</f>
        <v>3054.1738999999998</v>
      </c>
      <c r="F30" s="44"/>
      <c r="G30" s="41"/>
      <c r="H30" s="42"/>
      <c r="I30" s="43">
        <f>SUM(I23:I29)</f>
        <v>1957.2764000000002</v>
      </c>
      <c r="J30" s="44"/>
      <c r="K30" s="45">
        <f t="shared" si="2"/>
        <v>-1096.8974999999996</v>
      </c>
      <c r="L30" s="46">
        <f t="shared" si="3"/>
        <v>-0.35914703481684512</v>
      </c>
    </row>
    <row r="31" spans="2:12" x14ac:dyDescent="0.2">
      <c r="B31" s="35" t="str">
        <f>'Rates '!A33</f>
        <v>Retail Transmission Rate - Network Service Rate</v>
      </c>
      <c r="C31" s="16">
        <f>'Rates '!D35</f>
        <v>2.7191000000000001</v>
      </c>
      <c r="D31" s="28">
        <f>C9</f>
        <v>225</v>
      </c>
      <c r="E31" s="27">
        <f>C31*D31</f>
        <v>611.79750000000001</v>
      </c>
      <c r="F31" s="36"/>
      <c r="G31" s="16">
        <f>'Rates '!F35</f>
        <v>2.7433000000000001</v>
      </c>
      <c r="H31" s="28">
        <f>D31</f>
        <v>225</v>
      </c>
      <c r="I31" s="27">
        <f>G31*H31</f>
        <v>617.24250000000006</v>
      </c>
      <c r="J31" s="36"/>
      <c r="K31" s="27">
        <f t="shared" si="2"/>
        <v>5.44500000000005</v>
      </c>
      <c r="L31" s="38">
        <f t="shared" si="3"/>
        <v>8.900003677687552E-3</v>
      </c>
    </row>
    <row r="32" spans="2:12" x14ac:dyDescent="0.2">
      <c r="B32" s="35" t="str">
        <f>'Rates '!A34</f>
        <v>Retail Transmission Rate - Line and Transformation Connection Service Rate</v>
      </c>
      <c r="C32" s="16">
        <f>'Rates '!D36</f>
        <v>1.9255</v>
      </c>
      <c r="D32" s="28">
        <f>C9</f>
        <v>225</v>
      </c>
      <c r="E32" s="27">
        <f>C32*D32</f>
        <v>433.23750000000001</v>
      </c>
      <c r="F32" s="36"/>
      <c r="G32" s="16">
        <f>'Rates '!F36</f>
        <v>1.9879</v>
      </c>
      <c r="H32" s="28">
        <f>D32</f>
        <v>225</v>
      </c>
      <c r="I32" s="27">
        <f>G32*H32</f>
        <v>447.27749999999997</v>
      </c>
      <c r="J32" s="36"/>
      <c r="K32" s="27">
        <f t="shared" si="2"/>
        <v>14.039999999999964</v>
      </c>
      <c r="L32" s="38">
        <f t="shared" si="3"/>
        <v>3.2407166969618199E-2</v>
      </c>
    </row>
    <row r="33" spans="2:12" x14ac:dyDescent="0.2">
      <c r="B33" s="40" t="s">
        <v>33</v>
      </c>
      <c r="C33" s="41"/>
      <c r="D33" s="42"/>
      <c r="E33" s="43">
        <f>SUM(E30:E32)</f>
        <v>4099.2088999999996</v>
      </c>
      <c r="F33" s="44"/>
      <c r="G33" s="41"/>
      <c r="H33" s="43"/>
      <c r="I33" s="43">
        <f>SUM(I30:I32)</f>
        <v>3021.7964000000002</v>
      </c>
      <c r="J33" s="44"/>
      <c r="K33" s="45">
        <f t="shared" si="2"/>
        <v>-1077.4124999999995</v>
      </c>
      <c r="L33" s="46">
        <f t="shared" si="3"/>
        <v>-0.26283425077458228</v>
      </c>
    </row>
    <row r="34" spans="2:12" x14ac:dyDescent="0.2">
      <c r="B34" s="35" t="str">
        <f>'Rates '!A37</f>
        <v>Wholesale Market Service Rate</v>
      </c>
      <c r="C34" s="16">
        <f>'Rates '!D37</f>
        <v>4.4000000000000003E-3</v>
      </c>
      <c r="D34" s="28">
        <f>C8*C6</f>
        <v>97776</v>
      </c>
      <c r="E34" s="27">
        <f t="shared" ref="E34:E38" si="12">C34*D34</f>
        <v>430.21440000000001</v>
      </c>
      <c r="F34" s="36"/>
      <c r="G34" s="16">
        <f>'Rates '!F37</f>
        <v>4.4000000000000003E-3</v>
      </c>
      <c r="H34" s="28">
        <f>D34</f>
        <v>97776</v>
      </c>
      <c r="I34" s="27">
        <f t="shared" ref="I34:I38" si="13">G34*H34</f>
        <v>430.21440000000001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'!A38</f>
        <v>Rural Rate Protection Charge</v>
      </c>
      <c r="C35" s="16">
        <f>'Rates '!D38</f>
        <v>1.1999999999999999E-3</v>
      </c>
      <c r="D35" s="28">
        <f>C8*C6</f>
        <v>97776</v>
      </c>
      <c r="E35" s="27">
        <f t="shared" si="12"/>
        <v>117.3312</v>
      </c>
      <c r="F35" s="36"/>
      <c r="G35" s="16">
        <f>'Rates '!F38</f>
        <v>1.1999999999999999E-3</v>
      </c>
      <c r="H35" s="28">
        <f t="shared" ref="H35:H36" si="14">D35</f>
        <v>97776</v>
      </c>
      <c r="I35" s="27">
        <f t="shared" si="13"/>
        <v>117.3312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'!A39</f>
        <v>Standard Supply Service - Administrative Charge (if applicable)</v>
      </c>
      <c r="C36" s="27">
        <f>'Rates '!D61</f>
        <v>0.25</v>
      </c>
      <c r="D36" s="28">
        <v>1</v>
      </c>
      <c r="E36" s="27">
        <f t="shared" si="12"/>
        <v>0.25</v>
      </c>
      <c r="F36" s="36"/>
      <c r="G36" s="27">
        <f>'Rates '!F39</f>
        <v>0.25</v>
      </c>
      <c r="H36" s="28">
        <f t="shared" si="14"/>
        <v>1</v>
      </c>
      <c r="I36" s="27">
        <f t="shared" si="13"/>
        <v>0.25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35" t="str">
        <f>'Rates '!A82</f>
        <v>Debt Retirement Charge</v>
      </c>
      <c r="C37" s="16">
        <f>'Rates '!D82</f>
        <v>2E-3</v>
      </c>
      <c r="D37" s="28">
        <f>C8</f>
        <v>90000</v>
      </c>
      <c r="E37" s="27">
        <f t="shared" si="12"/>
        <v>180</v>
      </c>
      <c r="F37" s="36"/>
      <c r="G37" s="16">
        <f>'Rates '!F82</f>
        <v>2E-3</v>
      </c>
      <c r="H37" s="28">
        <f>D37</f>
        <v>90000</v>
      </c>
      <c r="I37" s="27">
        <f t="shared" si="13"/>
        <v>180</v>
      </c>
      <c r="J37" s="36"/>
      <c r="K37" s="27">
        <f t="shared" si="2"/>
        <v>0</v>
      </c>
      <c r="L37" s="38">
        <f t="shared" si="3"/>
        <v>0</v>
      </c>
    </row>
    <row r="38" spans="2:12" x14ac:dyDescent="0.2">
      <c r="B38" s="35" t="str">
        <f>'Rates '!A95</f>
        <v>Energy Price</v>
      </c>
      <c r="C38" s="16">
        <f>'Rates '!D95</f>
        <v>8.3900000000000002E-2</v>
      </c>
      <c r="D38" s="28">
        <f>C8</f>
        <v>90000</v>
      </c>
      <c r="E38" s="27">
        <f t="shared" si="12"/>
        <v>7551</v>
      </c>
      <c r="F38" s="36"/>
      <c r="G38" s="16">
        <f>'Rates '!F95</f>
        <v>8.3900000000000002E-2</v>
      </c>
      <c r="H38" s="28">
        <f>D38</f>
        <v>90000</v>
      </c>
      <c r="I38" s="27">
        <f t="shared" si="13"/>
        <v>7551</v>
      </c>
      <c r="J38" s="36"/>
      <c r="K38" s="27">
        <f t="shared" si="2"/>
        <v>0</v>
      </c>
      <c r="L38" s="38">
        <f t="shared" si="3"/>
        <v>0</v>
      </c>
    </row>
    <row r="39" spans="2:12" x14ac:dyDescent="0.2">
      <c r="B39" s="47"/>
      <c r="C39" s="42"/>
      <c r="D39" s="42"/>
      <c r="E39" s="42"/>
      <c r="F39" s="44"/>
      <c r="G39" s="42"/>
      <c r="H39" s="42"/>
      <c r="I39" s="42"/>
      <c r="J39" s="44"/>
      <c r="K39" s="45"/>
      <c r="L39" s="46"/>
    </row>
    <row r="40" spans="2:12" x14ac:dyDescent="0.2">
      <c r="B40" s="14" t="s">
        <v>34</v>
      </c>
      <c r="C40" s="26"/>
      <c r="D40" s="26"/>
      <c r="E40" s="30">
        <f>SUM(E33:E38)</f>
        <v>12378.004499999999</v>
      </c>
      <c r="F40" s="36"/>
      <c r="G40" s="26"/>
      <c r="H40" s="30"/>
      <c r="I40" s="30">
        <f>SUM(I33:I38)</f>
        <v>11300.592000000001</v>
      </c>
      <c r="J40" s="36"/>
      <c r="K40" s="27">
        <f t="shared" si="2"/>
        <v>-1077.4124999999985</v>
      </c>
      <c r="L40" s="38">
        <f t="shared" si="3"/>
        <v>-8.7042503498847387E-2</v>
      </c>
    </row>
    <row r="41" spans="2:12" x14ac:dyDescent="0.2">
      <c r="B41" s="35" t="str">
        <f>'Rates '!A97</f>
        <v>HST</v>
      </c>
      <c r="C41" s="32">
        <f>'Rates '!D97</f>
        <v>0.13</v>
      </c>
      <c r="D41" s="26"/>
      <c r="E41" s="33">
        <f>E40*C41</f>
        <v>1609.1405849999999</v>
      </c>
      <c r="F41" s="36"/>
      <c r="G41" s="32">
        <f>'Rates '!F97</f>
        <v>0.13</v>
      </c>
      <c r="H41" s="26"/>
      <c r="I41" s="33">
        <f>I40*G41</f>
        <v>1469.0769600000001</v>
      </c>
      <c r="J41" s="36"/>
      <c r="K41" s="27">
        <f t="shared" si="2"/>
        <v>-140.06362499999977</v>
      </c>
      <c r="L41" s="38">
        <f t="shared" si="3"/>
        <v>-8.7042503498847359E-2</v>
      </c>
    </row>
    <row r="42" spans="2:12" x14ac:dyDescent="0.2">
      <c r="B42" s="14" t="s">
        <v>35</v>
      </c>
      <c r="C42" s="26"/>
      <c r="D42" s="26"/>
      <c r="E42" s="33">
        <f>E40+E41</f>
        <v>13987.145084999998</v>
      </c>
      <c r="F42" s="36"/>
      <c r="G42" s="26"/>
      <c r="H42" s="26"/>
      <c r="I42" s="33">
        <f>I40+I41</f>
        <v>12769.668960000001</v>
      </c>
      <c r="J42" s="36"/>
      <c r="K42" s="27">
        <f t="shared" si="2"/>
        <v>-1217.4761249999974</v>
      </c>
      <c r="L42" s="38">
        <f t="shared" si="3"/>
        <v>-8.7042503498847318E-2</v>
      </c>
    </row>
    <row r="43" spans="2:12" x14ac:dyDescent="0.2">
      <c r="B43" s="35" t="str">
        <f>'Rates '!A99</f>
        <v>OCEB</v>
      </c>
      <c r="C43" s="32">
        <f>'Rates '!D99</f>
        <v>-0.1</v>
      </c>
      <c r="D43" s="26"/>
      <c r="E43" s="33">
        <f>E42*C43</f>
        <v>-1398.7145085</v>
      </c>
      <c r="F43" s="36"/>
      <c r="G43" s="32">
        <f>'Rates '!F99</f>
        <v>-0.1</v>
      </c>
      <c r="H43" s="26"/>
      <c r="I43" s="33">
        <f>I42*G43</f>
        <v>-1276.9668960000001</v>
      </c>
      <c r="J43" s="36"/>
      <c r="K43" s="27">
        <f t="shared" si="2"/>
        <v>121.74761249999983</v>
      </c>
      <c r="L43" s="38">
        <f t="shared" si="3"/>
        <v>-8.7042503498847373E-2</v>
      </c>
    </row>
    <row r="44" spans="2:12" ht="13.5" thickBot="1" x14ac:dyDescent="0.25">
      <c r="B44" s="21" t="s">
        <v>36</v>
      </c>
      <c r="C44" s="48"/>
      <c r="D44" s="48"/>
      <c r="E44" s="49">
        <f>E42+E43</f>
        <v>12588.430576499999</v>
      </c>
      <c r="F44" s="50"/>
      <c r="G44" s="48"/>
      <c r="H44" s="48"/>
      <c r="I44" s="49">
        <f>I42+I43</f>
        <v>11492.702064000001</v>
      </c>
      <c r="J44" s="50"/>
      <c r="K44" s="51">
        <f t="shared" si="2"/>
        <v>-1095.728512499998</v>
      </c>
      <c r="L44" s="52">
        <f t="shared" si="3"/>
        <v>-8.7042503498847346E-2</v>
      </c>
    </row>
  </sheetData>
  <mergeCells count="5">
    <mergeCell ref="B1:L1"/>
    <mergeCell ref="B12:B13"/>
    <mergeCell ref="C12:E12"/>
    <mergeCell ref="G12:I12"/>
    <mergeCell ref="K12:L12"/>
  </mergeCells>
  <pageMargins left="0.7" right="0.7" top="0.75" bottom="0.75" header="0.3" footer="0.3"/>
  <pageSetup scale="72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8"/>
  <sheetViews>
    <sheetView showGridLines="0" topLeftCell="A7" zoomScaleNormal="100" workbookViewId="0">
      <selection activeCell="P29" sqref="P29"/>
    </sheetView>
  </sheetViews>
  <sheetFormatPr defaultRowHeight="12.75" x14ac:dyDescent="0.2"/>
  <cols>
    <col min="1" max="1" width="2" customWidth="1"/>
    <col min="2" max="2" width="95" bestFit="1" customWidth="1"/>
    <col min="3" max="3" width="10.28515625" bestFit="1" customWidth="1"/>
    <col min="4" max="4" width="9.28515625" customWidth="1"/>
    <col min="5" max="5" width="10.28515625" bestFit="1" customWidth="1"/>
    <col min="6" max="6" width="1.7109375" customWidth="1"/>
    <col min="9" max="9" width="10.28515625" bestFit="1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'!A41</f>
        <v>Seasonal</v>
      </c>
    </row>
    <row r="4" spans="2:12" ht="13.5" thickBot="1" x14ac:dyDescent="0.25"/>
    <row r="5" spans="2:12" x14ac:dyDescent="0.2">
      <c r="B5" s="17" t="s">
        <v>29</v>
      </c>
      <c r="C5" s="18">
        <f>'Rates '!F87</f>
        <v>1.0864</v>
      </c>
    </row>
    <row r="6" spans="2:12" x14ac:dyDescent="0.2">
      <c r="B6" s="19" t="s">
        <v>37</v>
      </c>
      <c r="C6" s="20">
        <v>1</v>
      </c>
    </row>
    <row r="7" spans="2:12" x14ac:dyDescent="0.2">
      <c r="B7" s="19" t="s">
        <v>38</v>
      </c>
      <c r="C7" s="20">
        <v>287</v>
      </c>
    </row>
    <row r="8" spans="2:12" x14ac:dyDescent="0.2">
      <c r="B8" s="19" t="s">
        <v>39</v>
      </c>
      <c r="C8" s="20"/>
    </row>
    <row r="9" spans="2:12" ht="13.5" thickBot="1" x14ac:dyDescent="0.25">
      <c r="B9" s="21" t="s">
        <v>40</v>
      </c>
      <c r="C9" s="22" t="str">
        <f>IF(C8=0,"n/a",C7/(C8*24*365/12))</f>
        <v>n/a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'!A42</f>
        <v>Monthly Service Charge</v>
      </c>
      <c r="C14" s="27">
        <f>'Rates '!D42</f>
        <v>26.38</v>
      </c>
      <c r="D14" s="28">
        <f>C6</f>
        <v>1</v>
      </c>
      <c r="E14" s="27">
        <f>C14*D14</f>
        <v>26.38</v>
      </c>
      <c r="F14" s="36"/>
      <c r="G14" s="27">
        <f>'Rates '!F42</f>
        <v>26.75</v>
      </c>
      <c r="H14" s="28">
        <f>D14</f>
        <v>1</v>
      </c>
      <c r="I14" s="27">
        <f>G14*H14</f>
        <v>26.75</v>
      </c>
      <c r="J14" s="36"/>
      <c r="K14" s="27">
        <f>I14-E14</f>
        <v>0.37000000000000099</v>
      </c>
      <c r="L14" s="38">
        <f>IF((E14)=0," ",K14/E14)</f>
        <v>1.4025777103866604E-2</v>
      </c>
    </row>
    <row r="15" spans="2:12" x14ac:dyDescent="0.2">
      <c r="B15" s="35" t="str">
        <f>'Rates '!A43</f>
        <v>Smart Meter Rate Adder</v>
      </c>
      <c r="C15" s="16">
        <f>'Rates '!D43</f>
        <v>0</v>
      </c>
      <c r="D15" s="29">
        <v>1</v>
      </c>
      <c r="E15" s="27">
        <f t="shared" ref="E15:E22" si="0">C15*D15</f>
        <v>0</v>
      </c>
      <c r="F15" s="36"/>
      <c r="G15" s="16">
        <f>'Rates '!F43</f>
        <v>0</v>
      </c>
      <c r="H15" s="29">
        <f>D15</f>
        <v>1</v>
      </c>
      <c r="I15" s="27">
        <f t="shared" ref="I15:I22" si="1">G15*H15</f>
        <v>0</v>
      </c>
      <c r="J15" s="36"/>
      <c r="K15" s="27">
        <f t="shared" ref="K15:K48" si="2">I15-E15</f>
        <v>0</v>
      </c>
      <c r="L15" s="38" t="str">
        <f>IF((E15)=0," ",K15/E15)</f>
        <v xml:space="preserve"> </v>
      </c>
    </row>
    <row r="16" spans="2:12" x14ac:dyDescent="0.2">
      <c r="B16" s="35" t="str">
        <f>'Rates '!A44</f>
        <v>Distribution Volumetric Rate</v>
      </c>
      <c r="C16" s="16">
        <f>'Rates '!D44</f>
        <v>0.10150000000000001</v>
      </c>
      <c r="D16" s="28">
        <f>C7</f>
        <v>287</v>
      </c>
      <c r="E16" s="27">
        <f t="shared" si="0"/>
        <v>29.130500000000001</v>
      </c>
      <c r="F16" s="36"/>
      <c r="G16" s="16">
        <f>'Rates '!F44</f>
        <v>0.10290000000000001</v>
      </c>
      <c r="H16" s="28">
        <f t="shared" ref="H16:H19" si="3">D16</f>
        <v>287</v>
      </c>
      <c r="I16" s="27">
        <f t="shared" si="1"/>
        <v>29.532300000000003</v>
      </c>
      <c r="J16" s="36"/>
      <c r="K16" s="27">
        <f t="shared" si="2"/>
        <v>0.40180000000000149</v>
      </c>
      <c r="L16" s="38">
        <f t="shared" ref="L16:L48" si="4">IF((E16)=0," ",K16/E16)</f>
        <v>1.3793103448275912E-2</v>
      </c>
    </row>
    <row r="17" spans="2:12" x14ac:dyDescent="0.2">
      <c r="B17" s="35" t="str">
        <f>'Rates '!A45</f>
        <v>Rate Rider for Foregone Revenue Recovery - effective until December 31, 2014 (2013)</v>
      </c>
      <c r="C17" s="16">
        <f>'Rates '!D45</f>
        <v>2.9999999999999997E-4</v>
      </c>
      <c r="D17" s="28">
        <f>C7</f>
        <v>287</v>
      </c>
      <c r="E17" s="27">
        <f t="shared" si="0"/>
        <v>8.6099999999999996E-2</v>
      </c>
      <c r="F17" s="36"/>
      <c r="G17" s="16">
        <f>'Rates '!F45</f>
        <v>2.9999999999999997E-4</v>
      </c>
      <c r="H17" s="28">
        <f t="shared" si="3"/>
        <v>287</v>
      </c>
      <c r="I17" s="27">
        <f t="shared" si="1"/>
        <v>8.6099999999999996E-2</v>
      </c>
      <c r="J17" s="36"/>
      <c r="K17" s="27">
        <f t="shared" si="2"/>
        <v>0</v>
      </c>
      <c r="L17" s="38">
        <f t="shared" si="4"/>
        <v>0</v>
      </c>
    </row>
    <row r="18" spans="2:12" x14ac:dyDescent="0.2">
      <c r="B18" s="35" t="str">
        <f>'Rates '!A46</f>
        <v>Rate Rider for Foregone Revenue Recovery - effective until December 31, 2014 (2014)</v>
      </c>
      <c r="C18" s="16">
        <f>'Rates '!D46</f>
        <v>0</v>
      </c>
      <c r="D18" s="28">
        <f>C7</f>
        <v>287</v>
      </c>
      <c r="E18" s="27">
        <f t="shared" si="0"/>
        <v>0</v>
      </c>
      <c r="F18" s="36"/>
      <c r="G18" s="16">
        <f>'Rates '!F46</f>
        <v>5.0000000000000001E-4</v>
      </c>
      <c r="H18" s="28">
        <f t="shared" si="3"/>
        <v>287</v>
      </c>
      <c r="I18" s="27">
        <f t="shared" si="1"/>
        <v>0.14350000000000002</v>
      </c>
      <c r="J18" s="36"/>
      <c r="K18" s="27">
        <f t="shared" ref="K18" si="5">I18-E18</f>
        <v>0.14350000000000002</v>
      </c>
      <c r="L18" s="38" t="str">
        <f t="shared" ref="L18" si="6">IF((E18)=0," ",K18/E18)</f>
        <v xml:space="preserve"> </v>
      </c>
    </row>
    <row r="19" spans="2:12" x14ac:dyDescent="0.2">
      <c r="B19" s="35" t="str">
        <f>'Rates '!A52</f>
        <v>Smart Meter Cost Recovery Rate Rider - Net Deferred Revenue Requirement, effective until December 31, 2016</v>
      </c>
      <c r="C19" s="16">
        <f>'Rates '!D52</f>
        <v>3.57</v>
      </c>
      <c r="D19" s="28">
        <v>1</v>
      </c>
      <c r="E19" s="27">
        <f t="shared" si="0"/>
        <v>3.57</v>
      </c>
      <c r="F19" s="36"/>
      <c r="G19" s="16">
        <f>'Rates '!F52</f>
        <v>3.57</v>
      </c>
      <c r="H19" s="28">
        <f t="shared" si="3"/>
        <v>1</v>
      </c>
      <c r="I19" s="27">
        <f t="shared" si="1"/>
        <v>3.57</v>
      </c>
      <c r="J19" s="36"/>
      <c r="K19" s="27">
        <f t="shared" si="2"/>
        <v>0</v>
      </c>
      <c r="L19" s="38">
        <f t="shared" si="4"/>
        <v>0</v>
      </c>
    </row>
    <row r="20" spans="2:12" x14ac:dyDescent="0.2">
      <c r="B20" s="35" t="str">
        <f>'Rates '!A53</f>
        <v>Smart Meter Cost Recovery Rate Rider - Incremental Revenue Requirement, effective until December 31, 2014</v>
      </c>
      <c r="C20" s="16">
        <f>'Rates '!D53</f>
        <v>4.6900000000000004</v>
      </c>
      <c r="D20" s="28">
        <v>1</v>
      </c>
      <c r="E20" s="27">
        <f t="shared" si="0"/>
        <v>4.6900000000000004</v>
      </c>
      <c r="F20" s="36"/>
      <c r="G20" s="16">
        <f>'Rates '!F53</f>
        <v>4.6900000000000004</v>
      </c>
      <c r="H20" s="28">
        <v>1</v>
      </c>
      <c r="I20" s="27">
        <f t="shared" si="1"/>
        <v>4.6900000000000004</v>
      </c>
      <c r="J20" s="36"/>
      <c r="K20" s="27">
        <f t="shared" si="2"/>
        <v>0</v>
      </c>
      <c r="L20" s="38">
        <f t="shared" si="4"/>
        <v>0</v>
      </c>
    </row>
    <row r="21" spans="2:12" x14ac:dyDescent="0.2">
      <c r="B21" s="35" t="str">
        <f>'Rates '!A54</f>
        <v>Rate Rider for Tax Changes - effective until December 31, 2013</v>
      </c>
      <c r="C21" s="16">
        <f>'Rates '!D54</f>
        <v>-2.9999999999999997E-4</v>
      </c>
      <c r="D21" s="28">
        <f>C7</f>
        <v>287</v>
      </c>
      <c r="E21" s="27">
        <f t="shared" si="0"/>
        <v>-8.6099999999999996E-2</v>
      </c>
      <c r="F21" s="36"/>
      <c r="G21" s="16">
        <f>'Rates '!F54</f>
        <v>0</v>
      </c>
      <c r="H21" s="28">
        <v>287</v>
      </c>
      <c r="I21" s="27">
        <f t="shared" si="1"/>
        <v>0</v>
      </c>
      <c r="J21" s="36"/>
      <c r="K21" s="27">
        <f t="shared" si="2"/>
        <v>8.6099999999999996E-2</v>
      </c>
      <c r="L21" s="38">
        <f t="shared" si="4"/>
        <v>-1</v>
      </c>
    </row>
    <row r="22" spans="2:12" x14ac:dyDescent="0.2">
      <c r="B22" s="35" t="str">
        <f>'Rates '!A55</f>
        <v>Rate Rider for Tax Changes - effective until December 31, 2014</v>
      </c>
      <c r="C22" s="16">
        <f>'Rates '!D55</f>
        <v>0</v>
      </c>
      <c r="D22" s="28">
        <f>C7</f>
        <v>287</v>
      </c>
      <c r="E22" s="27">
        <f t="shared" si="0"/>
        <v>0</v>
      </c>
      <c r="F22" s="36"/>
      <c r="G22" s="16">
        <f>'Rates '!F55</f>
        <v>-5.9999999999999995E-4</v>
      </c>
      <c r="H22" s="28">
        <v>287</v>
      </c>
      <c r="I22" s="27">
        <f t="shared" si="1"/>
        <v>-0.17219999999999999</v>
      </c>
      <c r="J22" s="36"/>
      <c r="K22" s="27">
        <f t="shared" si="2"/>
        <v>-0.17219999999999999</v>
      </c>
      <c r="L22" s="38" t="str">
        <f t="shared" si="4"/>
        <v xml:space="preserve"> </v>
      </c>
    </row>
    <row r="23" spans="2:12" x14ac:dyDescent="0.2">
      <c r="B23" s="40" t="s">
        <v>23</v>
      </c>
      <c r="C23" s="41"/>
      <c r="D23" s="42"/>
      <c r="E23" s="43">
        <f>SUM(E14:E19)</f>
        <v>59.166600000000003</v>
      </c>
      <c r="F23" s="44"/>
      <c r="G23" s="41"/>
      <c r="H23" s="42"/>
      <c r="I23" s="43">
        <f>SUM(I14:I19)</f>
        <v>60.081900000000012</v>
      </c>
      <c r="J23" s="44"/>
      <c r="K23" s="45">
        <f t="shared" si="2"/>
        <v>0.91530000000000911</v>
      </c>
      <c r="L23" s="46">
        <f t="shared" si="4"/>
        <v>1.5469876585776587E-2</v>
      </c>
    </row>
    <row r="24" spans="2:12" x14ac:dyDescent="0.2">
      <c r="B24" s="19" t="s">
        <v>24</v>
      </c>
      <c r="C24" s="16">
        <f>'Rates '!D101</f>
        <v>8.3900000000000002E-2</v>
      </c>
      <c r="D24" s="31">
        <f>(C5-1)*C7</f>
        <v>24.796800000000008</v>
      </c>
      <c r="E24" s="27">
        <f t="shared" ref="E24:E30" si="7">C24*D24</f>
        <v>2.0804515200000009</v>
      </c>
      <c r="F24" s="36"/>
      <c r="G24" s="16">
        <f>'Rates '!D101</f>
        <v>8.3900000000000002E-2</v>
      </c>
      <c r="H24" s="31">
        <f>(C5-1)*C7</f>
        <v>24.796800000000008</v>
      </c>
      <c r="I24" s="27">
        <f t="shared" ref="I24:I30" si="8">G24*H24</f>
        <v>2.0804515200000009</v>
      </c>
      <c r="J24" s="36"/>
      <c r="K24" s="27">
        <f t="shared" si="2"/>
        <v>0</v>
      </c>
      <c r="L24" s="38">
        <f t="shared" si="4"/>
        <v>0</v>
      </c>
    </row>
    <row r="25" spans="2:12" x14ac:dyDescent="0.2">
      <c r="B25" s="19" t="str">
        <f>'Rates '!A47</f>
        <v>Rate Rider for Deferral/Variance Account Disposition (2010) - effective until May 31, 2013</v>
      </c>
      <c r="C25" s="16">
        <v>0</v>
      </c>
      <c r="D25" s="31">
        <f>C7</f>
        <v>287</v>
      </c>
      <c r="E25" s="27">
        <f t="shared" si="7"/>
        <v>0</v>
      </c>
      <c r="F25" s="36"/>
      <c r="G25" s="16">
        <v>0</v>
      </c>
      <c r="H25" s="31">
        <f>D25</f>
        <v>287</v>
      </c>
      <c r="I25" s="27">
        <f t="shared" si="8"/>
        <v>0</v>
      </c>
      <c r="J25" s="36"/>
      <c r="K25" s="27">
        <f t="shared" ref="K25:K28" si="9">I25-E25</f>
        <v>0</v>
      </c>
      <c r="L25" s="38" t="str">
        <f t="shared" ref="L25:L28" si="10">IF((E25)=0," ",K25/E25)</f>
        <v xml:space="preserve"> </v>
      </c>
    </row>
    <row r="26" spans="2:12" x14ac:dyDescent="0.2">
      <c r="B26" s="19" t="str">
        <f>'Rates '!A48</f>
        <v>Rate Rider for Deferral/Variance Account Disposition (2012) - effective until May 31, 2013</v>
      </c>
      <c r="C26" s="16">
        <v>0</v>
      </c>
      <c r="D26" s="31">
        <f>C7</f>
        <v>287</v>
      </c>
      <c r="E26" s="27">
        <f t="shared" si="7"/>
        <v>0</v>
      </c>
      <c r="F26" s="36"/>
      <c r="G26" s="16">
        <v>0</v>
      </c>
      <c r="H26" s="31">
        <f t="shared" ref="H26:H28" si="11">D26</f>
        <v>287</v>
      </c>
      <c r="I26" s="27">
        <f t="shared" si="8"/>
        <v>0</v>
      </c>
      <c r="J26" s="36"/>
      <c r="K26" s="27">
        <f t="shared" si="9"/>
        <v>0</v>
      </c>
      <c r="L26" s="38" t="str">
        <f t="shared" si="10"/>
        <v xml:space="preserve"> </v>
      </c>
    </row>
    <row r="27" spans="2:12" x14ac:dyDescent="0.2">
      <c r="B27" s="19" t="str">
        <f>'Rates '!A50</f>
        <v>Rate Rider for Deferral/Variance Account Disposition (2013) - effective until December 31, 2013</v>
      </c>
      <c r="C27" s="16">
        <f>'Rates '!D50</f>
        <v>-5.5999999999999999E-3</v>
      </c>
      <c r="D27" s="31">
        <f>C7</f>
        <v>287</v>
      </c>
      <c r="E27" s="27">
        <f t="shared" si="7"/>
        <v>-1.6072</v>
      </c>
      <c r="F27" s="36"/>
      <c r="G27" s="16">
        <f>'Rates '!F50</f>
        <v>0</v>
      </c>
      <c r="H27" s="31">
        <f t="shared" si="11"/>
        <v>287</v>
      </c>
      <c r="I27" s="27">
        <f t="shared" si="8"/>
        <v>0</v>
      </c>
      <c r="J27" s="36"/>
      <c r="K27" s="27">
        <f t="shared" si="9"/>
        <v>1.6072</v>
      </c>
      <c r="L27" s="38">
        <f t="shared" si="10"/>
        <v>-1</v>
      </c>
    </row>
    <row r="28" spans="2:12" x14ac:dyDescent="0.2">
      <c r="B28" s="19" t="str">
        <f>'Rates '!A51</f>
        <v>Rate Rider for Global Adjustment Sub-Account Disposition (2013) - effective until December 31, 2013</v>
      </c>
      <c r="C28" s="16">
        <f>'Rates '!D51</f>
        <v>1.4999999999999999E-2</v>
      </c>
      <c r="D28" s="31">
        <f>C7</f>
        <v>287</v>
      </c>
      <c r="E28" s="27">
        <f t="shared" si="7"/>
        <v>4.3049999999999997</v>
      </c>
      <c r="F28" s="36"/>
      <c r="G28" s="16">
        <f>'Rates '!F51</f>
        <v>0</v>
      </c>
      <c r="H28" s="31">
        <f t="shared" si="11"/>
        <v>287</v>
      </c>
      <c r="I28" s="27">
        <f t="shared" si="8"/>
        <v>0</v>
      </c>
      <c r="J28" s="36"/>
      <c r="K28" s="27">
        <f t="shared" si="9"/>
        <v>-4.3049999999999997</v>
      </c>
      <c r="L28" s="38">
        <f t="shared" si="10"/>
        <v>-1</v>
      </c>
    </row>
    <row r="29" spans="2:12" x14ac:dyDescent="0.2">
      <c r="B29" s="35" t="str">
        <f>'Rates '!A49</f>
        <v>Rate Rider for Deferral/Variance Account Disposition - effective until November 30, 2015</v>
      </c>
      <c r="C29" s="16">
        <f>'Rates '!D49</f>
        <v>3.0700000000000002E-2</v>
      </c>
      <c r="D29" s="28">
        <f>C7</f>
        <v>287</v>
      </c>
      <c r="E29" s="27">
        <f t="shared" si="7"/>
        <v>8.8109000000000002</v>
      </c>
      <c r="F29" s="36"/>
      <c r="G29" s="16">
        <f>'Rates '!F49</f>
        <v>3.0700000000000002E-2</v>
      </c>
      <c r="H29" s="28">
        <f t="shared" ref="H29:H30" si="12">D29</f>
        <v>287</v>
      </c>
      <c r="I29" s="27">
        <f t="shared" si="8"/>
        <v>8.8109000000000002</v>
      </c>
      <c r="J29" s="36"/>
      <c r="K29" s="27">
        <f t="shared" si="2"/>
        <v>0</v>
      </c>
      <c r="L29" s="38">
        <f t="shared" si="4"/>
        <v>0</v>
      </c>
    </row>
    <row r="30" spans="2:12" x14ac:dyDescent="0.2">
      <c r="B30" s="39" t="str">
        <f>'Rates '!A60</f>
        <v>Smart Meter Entity Charge - effective May 1, 2013 until October 31, 2018</v>
      </c>
      <c r="C30" s="27">
        <f>'Rates '!D60</f>
        <v>0.79</v>
      </c>
      <c r="D30" s="28">
        <v>1</v>
      </c>
      <c r="E30" s="27">
        <f t="shared" si="7"/>
        <v>0.79</v>
      </c>
      <c r="F30" s="36"/>
      <c r="G30" s="27">
        <f>'Rates '!F60</f>
        <v>0.79</v>
      </c>
      <c r="H30" s="28">
        <f t="shared" si="12"/>
        <v>1</v>
      </c>
      <c r="I30" s="27">
        <f t="shared" si="8"/>
        <v>0.79</v>
      </c>
      <c r="J30" s="36"/>
      <c r="K30" s="27">
        <f t="shared" si="2"/>
        <v>0</v>
      </c>
      <c r="L30" s="38">
        <f t="shared" si="4"/>
        <v>0</v>
      </c>
    </row>
    <row r="31" spans="2:12" x14ac:dyDescent="0.2">
      <c r="B31" s="35"/>
      <c r="C31" s="16"/>
      <c r="D31" s="28"/>
      <c r="E31" s="27"/>
      <c r="F31" s="36"/>
      <c r="G31" s="16"/>
      <c r="H31" s="28"/>
      <c r="I31" s="27"/>
      <c r="J31" s="36"/>
      <c r="K31" s="27"/>
      <c r="L31" s="38"/>
    </row>
    <row r="32" spans="2:12" x14ac:dyDescent="0.2">
      <c r="B32" s="40" t="s">
        <v>32</v>
      </c>
      <c r="C32" s="41"/>
      <c r="D32" s="42"/>
      <c r="E32" s="43">
        <f>SUM(E23:E31)</f>
        <v>73.54575152000001</v>
      </c>
      <c r="F32" s="44"/>
      <c r="G32" s="41"/>
      <c r="H32" s="42"/>
      <c r="I32" s="43">
        <f>SUM(I23:I31)</f>
        <v>71.763251520000026</v>
      </c>
      <c r="J32" s="44"/>
      <c r="K32" s="45">
        <f t="shared" si="2"/>
        <v>-1.7824999999999847</v>
      </c>
      <c r="L32" s="46">
        <f t="shared" si="4"/>
        <v>-2.4236614123322297E-2</v>
      </c>
    </row>
    <row r="33" spans="2:12" x14ac:dyDescent="0.2">
      <c r="B33" s="35" t="str">
        <f>'Rates '!A56</f>
        <v>Retail Transmission Rate - Network Service Rate</v>
      </c>
      <c r="C33" s="16">
        <f>'Rates '!D56</f>
        <v>6.8999999999999999E-3</v>
      </c>
      <c r="D33" s="28">
        <f>C7*C5</f>
        <v>311.79680000000002</v>
      </c>
      <c r="E33" s="27">
        <f>C33*D33</f>
        <v>2.15139792</v>
      </c>
      <c r="F33" s="36"/>
      <c r="G33" s="16">
        <f>'Rates '!F56</f>
        <v>7.0000000000000001E-3</v>
      </c>
      <c r="H33" s="28">
        <f>D33</f>
        <v>311.79680000000002</v>
      </c>
      <c r="I33" s="27">
        <f>G33*H33</f>
        <v>2.1825776000000001</v>
      </c>
      <c r="J33" s="36"/>
      <c r="K33" s="27">
        <f t="shared" si="2"/>
        <v>3.1179680000000154E-2</v>
      </c>
      <c r="L33" s="38">
        <f t="shared" si="4"/>
        <v>1.4492753623188477E-2</v>
      </c>
    </row>
    <row r="34" spans="2:12" x14ac:dyDescent="0.2">
      <c r="B34" s="35" t="str">
        <f>'Rates '!A57</f>
        <v>Retail Transmission Rate - Line and Transformation Connection Service Rate</v>
      </c>
      <c r="C34" s="16">
        <f>'Rates '!D57</f>
        <v>4.8999999999999998E-3</v>
      </c>
      <c r="D34" s="28">
        <f>C7*C5</f>
        <v>311.79680000000002</v>
      </c>
      <c r="E34" s="27">
        <f>C34*D34</f>
        <v>1.52780432</v>
      </c>
      <c r="F34" s="36"/>
      <c r="G34" s="16">
        <f>'Rates '!F57</f>
        <v>5.1000000000000004E-3</v>
      </c>
      <c r="H34" s="28">
        <f>D34</f>
        <v>311.79680000000002</v>
      </c>
      <c r="I34" s="27">
        <f>G34*H34</f>
        <v>1.5901636800000003</v>
      </c>
      <c r="J34" s="36"/>
      <c r="K34" s="27">
        <f t="shared" si="2"/>
        <v>6.2359360000000308E-2</v>
      </c>
      <c r="L34" s="38">
        <f t="shared" si="4"/>
        <v>4.081632653061245E-2</v>
      </c>
    </row>
    <row r="35" spans="2:12" x14ac:dyDescent="0.2">
      <c r="B35" s="40" t="s">
        <v>33</v>
      </c>
      <c r="C35" s="41"/>
      <c r="D35" s="42"/>
      <c r="E35" s="43">
        <f>SUM(E32:E34)</f>
        <v>77.224953760000005</v>
      </c>
      <c r="F35" s="44"/>
      <c r="G35" s="41"/>
      <c r="H35" s="43"/>
      <c r="I35" s="43">
        <f>SUM(I32:I34)</f>
        <v>75.535992800000031</v>
      </c>
      <c r="J35" s="44"/>
      <c r="K35" s="45">
        <f t="shared" si="2"/>
        <v>-1.6889609599999744</v>
      </c>
      <c r="L35" s="46">
        <f t="shared" si="4"/>
        <v>-2.1870663273544113E-2</v>
      </c>
    </row>
    <row r="36" spans="2:12" x14ac:dyDescent="0.2">
      <c r="B36" s="35" t="str">
        <f>'Rates '!A58</f>
        <v>Wholesale Market Service Rate</v>
      </c>
      <c r="C36" s="16">
        <f>'Rates '!D58</f>
        <v>4.4000000000000003E-3</v>
      </c>
      <c r="D36" s="28">
        <f>C5*C7</f>
        <v>311.79680000000002</v>
      </c>
      <c r="E36" s="27">
        <f t="shared" ref="E36:E42" si="13">C36*D36</f>
        <v>1.3719059200000001</v>
      </c>
      <c r="F36" s="36"/>
      <c r="G36" s="16">
        <f>'Rates '!F58</f>
        <v>4.4000000000000003E-3</v>
      </c>
      <c r="H36" s="28">
        <f>D36</f>
        <v>311.79680000000002</v>
      </c>
      <c r="I36" s="27">
        <f t="shared" ref="I36:I42" si="14">G36*H36</f>
        <v>1.3719059200000001</v>
      </c>
      <c r="J36" s="36"/>
      <c r="K36" s="27">
        <f t="shared" si="2"/>
        <v>0</v>
      </c>
      <c r="L36" s="38">
        <f t="shared" si="4"/>
        <v>0</v>
      </c>
    </row>
    <row r="37" spans="2:12" x14ac:dyDescent="0.2">
      <c r="B37" s="35" t="str">
        <f>'Rates '!A59</f>
        <v>Rural Rate Protection Charge</v>
      </c>
      <c r="C37" s="16">
        <f>'Rates '!D77</f>
        <v>1.1999999999999999E-3</v>
      </c>
      <c r="D37" s="28">
        <f>C5*C7</f>
        <v>311.79680000000002</v>
      </c>
      <c r="E37" s="27">
        <f t="shared" si="13"/>
        <v>0.37415616000000002</v>
      </c>
      <c r="F37" s="36"/>
      <c r="G37" s="16">
        <f>'Rates '!F59</f>
        <v>1.1999999999999999E-3</v>
      </c>
      <c r="H37" s="28">
        <f t="shared" ref="H37:H38" si="15">D37</f>
        <v>311.79680000000002</v>
      </c>
      <c r="I37" s="27">
        <f t="shared" si="14"/>
        <v>0.37415616000000002</v>
      </c>
      <c r="J37" s="36"/>
      <c r="K37" s="27">
        <f t="shared" si="2"/>
        <v>0</v>
      </c>
      <c r="L37" s="38">
        <f t="shared" si="4"/>
        <v>0</v>
      </c>
    </row>
    <row r="38" spans="2:12" x14ac:dyDescent="0.2">
      <c r="B38" s="35" t="str">
        <f>'Rates '!A61</f>
        <v>Standard Supply Service - Administrative Charge (if applicable)</v>
      </c>
      <c r="C38" s="27">
        <f>'Rates '!D78</f>
        <v>0.25</v>
      </c>
      <c r="D38" s="28">
        <v>1</v>
      </c>
      <c r="E38" s="27">
        <f t="shared" si="13"/>
        <v>0.25</v>
      </c>
      <c r="F38" s="36"/>
      <c r="G38" s="27">
        <f>'Rates '!F61</f>
        <v>0.25</v>
      </c>
      <c r="H38" s="28">
        <f t="shared" si="15"/>
        <v>1</v>
      </c>
      <c r="I38" s="27">
        <f t="shared" si="14"/>
        <v>0.25</v>
      </c>
      <c r="J38" s="36"/>
      <c r="K38" s="27">
        <f t="shared" si="2"/>
        <v>0</v>
      </c>
      <c r="L38" s="38">
        <f t="shared" si="4"/>
        <v>0</v>
      </c>
    </row>
    <row r="39" spans="2:12" x14ac:dyDescent="0.2">
      <c r="B39" s="35" t="str">
        <f>'Rates '!A82</f>
        <v>Debt Retirement Charge</v>
      </c>
      <c r="C39" s="16">
        <f>'Rates '!D82</f>
        <v>2E-3</v>
      </c>
      <c r="D39" s="28">
        <f>C7</f>
        <v>287</v>
      </c>
      <c r="E39" s="27">
        <f t="shared" si="13"/>
        <v>0.57400000000000007</v>
      </c>
      <c r="F39" s="36"/>
      <c r="G39" s="16">
        <f>'Rates '!F82</f>
        <v>2E-3</v>
      </c>
      <c r="H39" s="28">
        <f>D39</f>
        <v>287</v>
      </c>
      <c r="I39" s="27">
        <f t="shared" si="14"/>
        <v>0.57400000000000007</v>
      </c>
      <c r="J39" s="36"/>
      <c r="K39" s="27">
        <f t="shared" si="2"/>
        <v>0</v>
      </c>
      <c r="L39" s="38">
        <f t="shared" si="4"/>
        <v>0</v>
      </c>
    </row>
    <row r="40" spans="2:12" x14ac:dyDescent="0.2">
      <c r="B40" s="35" t="str">
        <f>'Rates '!A91</f>
        <v>TOU - Off Peak</v>
      </c>
      <c r="C40" s="16">
        <f>'Rates '!D91</f>
        <v>7.1999999999999995E-2</v>
      </c>
      <c r="D40" s="28">
        <f>C7*0.64</f>
        <v>183.68</v>
      </c>
      <c r="E40" s="27">
        <f t="shared" si="13"/>
        <v>13.224959999999999</v>
      </c>
      <c r="F40" s="36"/>
      <c r="G40" s="16">
        <f>'Rates '!F91</f>
        <v>7.1999999999999995E-2</v>
      </c>
      <c r="H40" s="28">
        <f>C7*0.64</f>
        <v>183.68</v>
      </c>
      <c r="I40" s="27">
        <f t="shared" si="14"/>
        <v>13.224959999999999</v>
      </c>
      <c r="J40" s="36"/>
      <c r="K40" s="27">
        <f t="shared" si="2"/>
        <v>0</v>
      </c>
      <c r="L40" s="38">
        <f t="shared" si="4"/>
        <v>0</v>
      </c>
    </row>
    <row r="41" spans="2:12" x14ac:dyDescent="0.2">
      <c r="B41" s="35" t="str">
        <f>'Rates '!A92</f>
        <v>TOU - Mid Peak</v>
      </c>
      <c r="C41" s="16">
        <f>'Rates '!D92</f>
        <v>0.109</v>
      </c>
      <c r="D41" s="28">
        <f>C7*0.18</f>
        <v>51.66</v>
      </c>
      <c r="E41" s="27">
        <f t="shared" si="13"/>
        <v>5.6309399999999998</v>
      </c>
      <c r="F41" s="36"/>
      <c r="G41" s="16">
        <f>'Rates '!F92</f>
        <v>0.109</v>
      </c>
      <c r="H41" s="28">
        <f>C7*0.18</f>
        <v>51.66</v>
      </c>
      <c r="I41" s="27">
        <f t="shared" si="14"/>
        <v>5.6309399999999998</v>
      </c>
      <c r="J41" s="36"/>
      <c r="K41" s="27">
        <f t="shared" si="2"/>
        <v>0</v>
      </c>
      <c r="L41" s="38">
        <f t="shared" si="4"/>
        <v>0</v>
      </c>
    </row>
    <row r="42" spans="2:12" x14ac:dyDescent="0.2">
      <c r="B42" s="35" t="str">
        <f>'Rates '!A93</f>
        <v>TOU - On Peak</v>
      </c>
      <c r="C42" s="16">
        <f>'Rates '!D93</f>
        <v>0.129</v>
      </c>
      <c r="D42" s="28">
        <f>C7*0.18</f>
        <v>51.66</v>
      </c>
      <c r="E42" s="27">
        <f t="shared" si="13"/>
        <v>6.6641399999999997</v>
      </c>
      <c r="F42" s="36"/>
      <c r="G42" s="16">
        <f>'Rates '!F93</f>
        <v>0.129</v>
      </c>
      <c r="H42" s="28">
        <f>C7*0.18</f>
        <v>51.66</v>
      </c>
      <c r="I42" s="27">
        <f t="shared" si="14"/>
        <v>6.6641399999999997</v>
      </c>
      <c r="J42" s="36"/>
      <c r="K42" s="27">
        <f t="shared" si="2"/>
        <v>0</v>
      </c>
      <c r="L42" s="38">
        <f t="shared" si="4"/>
        <v>0</v>
      </c>
    </row>
    <row r="43" spans="2:12" x14ac:dyDescent="0.2">
      <c r="B43" s="47"/>
      <c r="C43" s="42"/>
      <c r="D43" s="42"/>
      <c r="E43" s="42"/>
      <c r="F43" s="44"/>
      <c r="G43" s="42"/>
      <c r="H43" s="42"/>
      <c r="I43" s="42"/>
      <c r="J43" s="44"/>
      <c r="K43" s="45"/>
      <c r="L43" s="46"/>
    </row>
    <row r="44" spans="2:12" x14ac:dyDescent="0.2">
      <c r="B44" s="14" t="s">
        <v>34</v>
      </c>
      <c r="C44" s="26"/>
      <c r="D44" s="26"/>
      <c r="E44" s="30">
        <f>SUM(E35:E42)</f>
        <v>105.31505584</v>
      </c>
      <c r="F44" s="36"/>
      <c r="G44" s="26"/>
      <c r="H44" s="30"/>
      <c r="I44" s="30">
        <f>SUM(I35:I42)</f>
        <v>103.62609488000003</v>
      </c>
      <c r="J44" s="36"/>
      <c r="K44" s="27">
        <f t="shared" si="2"/>
        <v>-1.6889609599999744</v>
      </c>
      <c r="L44" s="38">
        <f t="shared" si="4"/>
        <v>-1.6037222280600887E-2</v>
      </c>
    </row>
    <row r="45" spans="2:12" x14ac:dyDescent="0.2">
      <c r="B45" s="35" t="str">
        <f>'Rates '!A97</f>
        <v>HST</v>
      </c>
      <c r="C45" s="32">
        <f>'Rates '!D97</f>
        <v>0.13</v>
      </c>
      <c r="D45" s="26"/>
      <c r="E45" s="33">
        <f>E44*C45</f>
        <v>13.690957259200001</v>
      </c>
      <c r="F45" s="36"/>
      <c r="G45" s="32">
        <f>'Rates '!F97</f>
        <v>0.13</v>
      </c>
      <c r="H45" s="26"/>
      <c r="I45" s="33">
        <f>I44*G45</f>
        <v>13.471392334400004</v>
      </c>
      <c r="J45" s="36"/>
      <c r="K45" s="27">
        <f t="shared" si="2"/>
        <v>-0.21956492479999667</v>
      </c>
      <c r="L45" s="38">
        <f t="shared" si="4"/>
        <v>-1.6037222280600883E-2</v>
      </c>
    </row>
    <row r="46" spans="2:12" x14ac:dyDescent="0.2">
      <c r="B46" s="14" t="s">
        <v>35</v>
      </c>
      <c r="C46" s="26"/>
      <c r="D46" s="26"/>
      <c r="E46" s="33">
        <f>E44+E45</f>
        <v>119.0060130992</v>
      </c>
      <c r="F46" s="36"/>
      <c r="G46" s="26"/>
      <c r="H46" s="26"/>
      <c r="I46" s="33">
        <f>I44+I45</f>
        <v>117.09748721440003</v>
      </c>
      <c r="J46" s="36"/>
      <c r="K46" s="27">
        <f t="shared" si="2"/>
        <v>-1.9085258847999711</v>
      </c>
      <c r="L46" s="38">
        <f t="shared" si="4"/>
        <v>-1.6037222280600887E-2</v>
      </c>
    </row>
    <row r="47" spans="2:12" x14ac:dyDescent="0.2">
      <c r="B47" s="35" t="str">
        <f>'Rates '!A99</f>
        <v>OCEB</v>
      </c>
      <c r="C47" s="32">
        <f>'Rates '!D99</f>
        <v>-0.1</v>
      </c>
      <c r="D47" s="26"/>
      <c r="E47" s="33">
        <f>E46*C47</f>
        <v>-11.900601309920001</v>
      </c>
      <c r="F47" s="36"/>
      <c r="G47" s="32">
        <f>'Rates '!F99</f>
        <v>-0.1</v>
      </c>
      <c r="H47" s="26"/>
      <c r="I47" s="33">
        <f>I46*G47</f>
        <v>-11.709748721440004</v>
      </c>
      <c r="J47" s="36"/>
      <c r="K47" s="27">
        <f t="shared" si="2"/>
        <v>0.19085258847999675</v>
      </c>
      <c r="L47" s="38">
        <f t="shared" si="4"/>
        <v>-1.6037222280600855E-2</v>
      </c>
    </row>
    <row r="48" spans="2:12" ht="13.5" thickBot="1" x14ac:dyDescent="0.25">
      <c r="B48" s="21" t="s">
        <v>36</v>
      </c>
      <c r="C48" s="48"/>
      <c r="D48" s="48"/>
      <c r="E48" s="49">
        <f>E46+E47</f>
        <v>107.10541178928</v>
      </c>
      <c r="F48" s="50"/>
      <c r="G48" s="48"/>
      <c r="H48" s="48"/>
      <c r="I48" s="49">
        <f>I46+I47</f>
        <v>105.38773849296003</v>
      </c>
      <c r="J48" s="50"/>
      <c r="K48" s="51">
        <f t="shared" si="2"/>
        <v>-1.7176732963199726</v>
      </c>
      <c r="L48" s="52">
        <f t="shared" si="4"/>
        <v>-1.6037222280600873E-2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L42"/>
  <sheetViews>
    <sheetView showGridLines="0" tabSelected="1" zoomScaleNormal="100" workbookViewId="0">
      <selection activeCell="O25" sqref="O25"/>
    </sheetView>
  </sheetViews>
  <sheetFormatPr defaultRowHeight="12.75" x14ac:dyDescent="0.2"/>
  <cols>
    <col min="1" max="1" width="2" customWidth="1"/>
    <col min="2" max="2" width="88" bestFit="1" customWidth="1"/>
    <col min="3" max="3" width="10.28515625" bestFit="1" customWidth="1"/>
    <col min="5" max="5" width="10.28515625" bestFit="1" customWidth="1"/>
    <col min="6" max="6" width="1.7109375" customWidth="1"/>
    <col min="10" max="10" width="1.7109375" customWidth="1"/>
  </cols>
  <sheetData>
    <row r="1" spans="2:12" ht="18" x14ac:dyDescent="0.25">
      <c r="B1" s="93" t="s">
        <v>28</v>
      </c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2:12" ht="15.75" x14ac:dyDescent="0.25">
      <c r="B2" s="15" t="str">
        <f>'Rates '!A1</f>
        <v>Monthly Rates and Charges</v>
      </c>
    </row>
    <row r="3" spans="2:12" ht="15.75" x14ac:dyDescent="0.25">
      <c r="B3" s="15" t="str">
        <f>'Rates '!A63</f>
        <v>Street Lighting</v>
      </c>
    </row>
    <row r="4" spans="2:12" ht="13.5" thickBot="1" x14ac:dyDescent="0.25"/>
    <row r="5" spans="2:12" x14ac:dyDescent="0.2">
      <c r="B5" s="17" t="s">
        <v>29</v>
      </c>
      <c r="C5" s="18">
        <f>'Rates '!F87</f>
        <v>1.0864</v>
      </c>
    </row>
    <row r="6" spans="2:12" x14ac:dyDescent="0.2">
      <c r="B6" s="19" t="s">
        <v>37</v>
      </c>
      <c r="C6" s="20">
        <v>428</v>
      </c>
    </row>
    <row r="7" spans="2:12" x14ac:dyDescent="0.2">
      <c r="B7" s="19" t="s">
        <v>38</v>
      </c>
      <c r="C7" s="20">
        <v>25000</v>
      </c>
    </row>
    <row r="8" spans="2:12" x14ac:dyDescent="0.2">
      <c r="B8" s="19" t="s">
        <v>39</v>
      </c>
      <c r="C8" s="20">
        <v>71.459999999999994</v>
      </c>
    </row>
    <row r="9" spans="2:12" ht="13.5" thickBot="1" x14ac:dyDescent="0.25">
      <c r="B9" s="21" t="s">
        <v>40</v>
      </c>
      <c r="C9" s="22">
        <f>IF(C8=0,"n/a",C7/(C8*24*365/12))</f>
        <v>0.47924118867150511</v>
      </c>
    </row>
    <row r="10" spans="2:12" ht="13.5" thickBot="1" x14ac:dyDescent="0.25"/>
    <row r="11" spans="2:12" x14ac:dyDescent="0.2">
      <c r="B11" s="94" t="s">
        <v>41</v>
      </c>
      <c r="C11" s="90" t="s">
        <v>30</v>
      </c>
      <c r="D11" s="90"/>
      <c r="E11" s="90"/>
      <c r="F11" s="34"/>
      <c r="G11" s="90" t="s">
        <v>22</v>
      </c>
      <c r="H11" s="91"/>
      <c r="I11" s="91"/>
      <c r="J11" s="34"/>
      <c r="K11" s="90" t="s">
        <v>31</v>
      </c>
      <c r="L11" s="92"/>
    </row>
    <row r="12" spans="2:12" ht="25.5" x14ac:dyDescent="0.2">
      <c r="B12" s="95"/>
      <c r="C12" s="23" t="s">
        <v>15</v>
      </c>
      <c r="D12" s="24" t="s">
        <v>17</v>
      </c>
      <c r="E12" s="23" t="s">
        <v>16</v>
      </c>
      <c r="F12" s="36"/>
      <c r="G12" s="23" t="s">
        <v>15</v>
      </c>
      <c r="H12" s="24" t="s">
        <v>17</v>
      </c>
      <c r="I12" s="23" t="s">
        <v>16</v>
      </c>
      <c r="J12" s="36"/>
      <c r="K12" s="23" t="s">
        <v>21</v>
      </c>
      <c r="L12" s="53" t="s">
        <v>21</v>
      </c>
    </row>
    <row r="13" spans="2:12" x14ac:dyDescent="0.2">
      <c r="B13" s="35"/>
      <c r="C13" s="25" t="s">
        <v>8</v>
      </c>
      <c r="D13" s="26"/>
      <c r="E13" s="25" t="s">
        <v>8</v>
      </c>
      <c r="F13" s="36"/>
      <c r="G13" s="25" t="s">
        <v>8</v>
      </c>
      <c r="H13" s="26"/>
      <c r="I13" s="25" t="s">
        <v>8</v>
      </c>
      <c r="J13" s="36"/>
      <c r="K13" s="25" t="s">
        <v>8</v>
      </c>
      <c r="L13" s="37" t="s">
        <v>12</v>
      </c>
    </row>
    <row r="14" spans="2:12" x14ac:dyDescent="0.2">
      <c r="B14" s="35" t="str">
        <f>'Rates '!A64</f>
        <v>Monthly Service Charge</v>
      </c>
      <c r="C14" s="27">
        <f>'Rates '!D64</f>
        <v>0.97</v>
      </c>
      <c r="D14" s="28">
        <f>C6</f>
        <v>428</v>
      </c>
      <c r="E14" s="27">
        <f>C14*D14</f>
        <v>415.15999999999997</v>
      </c>
      <c r="F14" s="36"/>
      <c r="G14" s="27">
        <f>'Rates '!F64</f>
        <v>0.98</v>
      </c>
      <c r="H14" s="28">
        <f>D14</f>
        <v>428</v>
      </c>
      <c r="I14" s="27">
        <f>G14*H14</f>
        <v>419.44</v>
      </c>
      <c r="J14" s="36"/>
      <c r="K14" s="27">
        <f>I14-E14</f>
        <v>4.2800000000000296</v>
      </c>
      <c r="L14" s="38">
        <f>IF((E14)=0," ",K14/E14)</f>
        <v>1.0309278350515537E-2</v>
      </c>
    </row>
    <row r="15" spans="2:12" x14ac:dyDescent="0.2">
      <c r="B15" s="35" t="str">
        <f>'Rates '!A65</f>
        <v>Distribution Volumetric Rate</v>
      </c>
      <c r="C15" s="16">
        <f>'Rates '!D65</f>
        <v>0.15570000000000001</v>
      </c>
      <c r="D15" s="29">
        <f>C7</f>
        <v>25000</v>
      </c>
      <c r="E15" s="27">
        <f t="shared" ref="E15:E20" si="0">C15*D15</f>
        <v>3892.5</v>
      </c>
      <c r="F15" s="36"/>
      <c r="G15" s="16">
        <f>'Rates '!F65</f>
        <v>0.15790000000000001</v>
      </c>
      <c r="H15" s="29">
        <f>D15</f>
        <v>25000</v>
      </c>
      <c r="I15" s="27">
        <f t="shared" ref="I15:I20" si="1">G15*H15</f>
        <v>3947.5000000000005</v>
      </c>
      <c r="J15" s="36"/>
      <c r="K15" s="27">
        <f t="shared" ref="K15:K42" si="2">I15-E15</f>
        <v>55.000000000000455</v>
      </c>
      <c r="L15" s="38">
        <f t="shared" ref="L15:L42" si="3">IF((E15)=0," ",K15/E15)</f>
        <v>1.4129736673089392E-2</v>
      </c>
    </row>
    <row r="16" spans="2:12" x14ac:dyDescent="0.2">
      <c r="B16" s="35" t="str">
        <f>'Rates '!A66</f>
        <v>Rate Rider for Foregone Revenue Recovery - effective until December 31, 2014 (2013)</v>
      </c>
      <c r="C16" s="16">
        <f>'Rates '!D66</f>
        <v>2.9999999999999997E-4</v>
      </c>
      <c r="D16" s="28">
        <f>C7</f>
        <v>25000</v>
      </c>
      <c r="E16" s="27">
        <f t="shared" si="0"/>
        <v>7.4999999999999991</v>
      </c>
      <c r="F16" s="36"/>
      <c r="G16" s="16">
        <f>'Rates '!F66</f>
        <v>2.9999999999999997E-4</v>
      </c>
      <c r="H16" s="28">
        <f t="shared" ref="H16:H20" si="4">D16</f>
        <v>25000</v>
      </c>
      <c r="I16" s="27">
        <f t="shared" si="1"/>
        <v>7.4999999999999991</v>
      </c>
      <c r="J16" s="36"/>
      <c r="K16" s="27">
        <f t="shared" si="2"/>
        <v>0</v>
      </c>
      <c r="L16" s="38">
        <f t="shared" si="3"/>
        <v>0</v>
      </c>
    </row>
    <row r="17" spans="2:12" x14ac:dyDescent="0.2">
      <c r="B17" s="35" t="str">
        <f>'Rates '!A67</f>
        <v>Rate Rider for Foregone Revenue Recovery - effective until December 31, 2014 (2014)</v>
      </c>
      <c r="C17" s="16">
        <f>'Rates '!D67</f>
        <v>0</v>
      </c>
      <c r="D17" s="28">
        <f>C7</f>
        <v>25000</v>
      </c>
      <c r="E17" s="27">
        <f t="shared" si="0"/>
        <v>0</v>
      </c>
      <c r="F17" s="36"/>
      <c r="G17" s="16">
        <f>'Rates '!F67</f>
        <v>5.0000000000000001E-4</v>
      </c>
      <c r="H17" s="28">
        <f t="shared" si="4"/>
        <v>25000</v>
      </c>
      <c r="I17" s="27">
        <f t="shared" si="1"/>
        <v>12.5</v>
      </c>
      <c r="J17" s="36"/>
      <c r="K17" s="27">
        <f t="shared" ref="K17" si="5">I17-E17</f>
        <v>12.5</v>
      </c>
      <c r="L17" s="38" t="str">
        <f t="shared" ref="L17" si="6">IF((E17)=0," ",K17/E17)</f>
        <v xml:space="preserve"> </v>
      </c>
    </row>
    <row r="18" spans="2:12" x14ac:dyDescent="0.2">
      <c r="B18" s="35" t="str">
        <f>'Rates '!A72</f>
        <v>Rate Rider for Tax Changes - effective until December 31, 2013</v>
      </c>
      <c r="C18" s="16">
        <f>'Rates '!D72</f>
        <v>-2.9999999999999997E-4</v>
      </c>
      <c r="D18" s="28">
        <f>C7</f>
        <v>25000</v>
      </c>
      <c r="E18" s="27">
        <f t="shared" si="0"/>
        <v>-7.4999999999999991</v>
      </c>
      <c r="F18" s="36"/>
      <c r="G18" s="16">
        <f>'Rates '!F72</f>
        <v>0</v>
      </c>
      <c r="H18" s="28">
        <f t="shared" si="4"/>
        <v>25000</v>
      </c>
      <c r="I18" s="27">
        <f t="shared" si="1"/>
        <v>0</v>
      </c>
      <c r="J18" s="36"/>
      <c r="K18" s="27">
        <f t="shared" si="2"/>
        <v>7.4999999999999991</v>
      </c>
      <c r="L18" s="38">
        <f t="shared" si="3"/>
        <v>-1</v>
      </c>
    </row>
    <row r="19" spans="2:12" x14ac:dyDescent="0.2">
      <c r="B19" s="35" t="str">
        <f>'Rates '!A73</f>
        <v>Rate Rider for Tax Changes - effective until December 31, 2014</v>
      </c>
      <c r="C19" s="16"/>
      <c r="D19" s="28">
        <f>C7</f>
        <v>25000</v>
      </c>
      <c r="E19" s="27"/>
      <c r="F19" s="36"/>
      <c r="G19" s="16">
        <f>'Rates '!F73</f>
        <v>-5.0000000000000001E-4</v>
      </c>
      <c r="H19" s="28">
        <f>D18</f>
        <v>25000</v>
      </c>
      <c r="I19" s="27">
        <f t="shared" si="1"/>
        <v>-12.5</v>
      </c>
      <c r="J19" s="36"/>
      <c r="K19" s="27">
        <f t="shared" si="2"/>
        <v>-12.5</v>
      </c>
      <c r="L19" s="38" t="str">
        <f t="shared" si="3"/>
        <v xml:space="preserve"> </v>
      </c>
    </row>
    <row r="20" spans="2:12" x14ac:dyDescent="0.2">
      <c r="B20" s="35"/>
      <c r="C20" s="16"/>
      <c r="D20" s="28"/>
      <c r="E20" s="27">
        <f t="shared" si="0"/>
        <v>0</v>
      </c>
      <c r="F20" s="36"/>
      <c r="G20" s="16"/>
      <c r="H20" s="28">
        <f t="shared" si="4"/>
        <v>0</v>
      </c>
      <c r="I20" s="27">
        <f t="shared" si="1"/>
        <v>0</v>
      </c>
      <c r="J20" s="36"/>
      <c r="K20" s="27">
        <f t="shared" si="2"/>
        <v>0</v>
      </c>
      <c r="L20" s="38" t="str">
        <f t="shared" si="3"/>
        <v xml:space="preserve"> </v>
      </c>
    </row>
    <row r="21" spans="2:12" x14ac:dyDescent="0.2">
      <c r="B21" s="40" t="s">
        <v>23</v>
      </c>
      <c r="C21" s="41"/>
      <c r="D21" s="42"/>
      <c r="E21" s="43">
        <f>SUM(E14:E20)</f>
        <v>4307.66</v>
      </c>
      <c r="F21" s="44"/>
      <c r="G21" s="41"/>
      <c r="H21" s="42"/>
      <c r="I21" s="43">
        <f>SUM(I14:I20)</f>
        <v>4374.4400000000005</v>
      </c>
      <c r="J21" s="44"/>
      <c r="K21" s="45">
        <f t="shared" si="2"/>
        <v>66.780000000000655</v>
      </c>
      <c r="L21" s="46">
        <f t="shared" si="3"/>
        <v>1.5502616269622174E-2</v>
      </c>
    </row>
    <row r="22" spans="2:12" x14ac:dyDescent="0.2">
      <c r="B22" s="19" t="s">
        <v>24</v>
      </c>
      <c r="C22" s="16">
        <f>'Rates '!D101</f>
        <v>8.3900000000000002E-2</v>
      </c>
      <c r="D22" s="31">
        <f>(C5-1)*C7</f>
        <v>2160.0000000000009</v>
      </c>
      <c r="E22" s="27">
        <f t="shared" ref="E22:E26" si="7">C22*D22</f>
        <v>181.22400000000007</v>
      </c>
      <c r="F22" s="36"/>
      <c r="G22" s="16">
        <f>'Rates '!F101</f>
        <v>8.3900000000000002E-2</v>
      </c>
      <c r="H22" s="31">
        <f>(C5-1)*C7</f>
        <v>2160.0000000000009</v>
      </c>
      <c r="I22" s="27">
        <f t="shared" ref="I22:I26" si="8">G22*H22</f>
        <v>181.22400000000007</v>
      </c>
      <c r="J22" s="36"/>
      <c r="K22" s="27">
        <f t="shared" si="2"/>
        <v>0</v>
      </c>
      <c r="L22" s="38">
        <f t="shared" si="3"/>
        <v>0</v>
      </c>
    </row>
    <row r="23" spans="2:12" x14ac:dyDescent="0.2">
      <c r="B23" s="19" t="str">
        <f>'Rates '!A68</f>
        <v>Rate Rider for Deferral/Variance Account Disposition (2010) - effective until May 31, 2013</v>
      </c>
      <c r="C23" s="16">
        <v>0</v>
      </c>
      <c r="D23" s="31">
        <f>C7</f>
        <v>25000</v>
      </c>
      <c r="E23" s="27">
        <f t="shared" si="7"/>
        <v>0</v>
      </c>
      <c r="F23" s="36"/>
      <c r="G23" s="16">
        <v>0</v>
      </c>
      <c r="H23" s="31">
        <f>D23</f>
        <v>25000</v>
      </c>
      <c r="I23" s="27">
        <f t="shared" si="8"/>
        <v>0</v>
      </c>
      <c r="J23" s="36"/>
      <c r="K23" s="27">
        <f t="shared" ref="K23:K26" si="9">I23-E23</f>
        <v>0</v>
      </c>
      <c r="L23" s="38" t="str">
        <f t="shared" ref="L23:L26" si="10">IF((E23)=0," ",K23/E23)</f>
        <v xml:space="preserve"> </v>
      </c>
    </row>
    <row r="24" spans="2:12" x14ac:dyDescent="0.2">
      <c r="B24" s="19" t="str">
        <f>'Rates '!A69</f>
        <v>Rate Rider for Deferral/Variance Account Disposition (2012) - effective until May 31, 2013</v>
      </c>
      <c r="C24" s="16">
        <v>0</v>
      </c>
      <c r="D24" s="31">
        <f>C7</f>
        <v>25000</v>
      </c>
      <c r="E24" s="27">
        <f t="shared" si="7"/>
        <v>0</v>
      </c>
      <c r="F24" s="36"/>
      <c r="G24" s="16">
        <v>0</v>
      </c>
      <c r="H24" s="31">
        <f t="shared" ref="H24:H26" si="11">D24</f>
        <v>25000</v>
      </c>
      <c r="I24" s="27">
        <f t="shared" si="8"/>
        <v>0</v>
      </c>
      <c r="J24" s="36"/>
      <c r="K24" s="27">
        <f t="shared" si="9"/>
        <v>0</v>
      </c>
      <c r="L24" s="38" t="str">
        <f t="shared" si="10"/>
        <v xml:space="preserve"> </v>
      </c>
    </row>
    <row r="25" spans="2:12" x14ac:dyDescent="0.2">
      <c r="B25" s="19" t="str">
        <f>'Rates '!A70</f>
        <v>Rate Rider for Deferral/Variance Account Disposition (2013) - effective until December 31, 2013</v>
      </c>
      <c r="C25" s="16">
        <f>'Rates '!D70</f>
        <v>-4.4999999999999997E-3</v>
      </c>
      <c r="D25" s="31">
        <f>C7</f>
        <v>25000</v>
      </c>
      <c r="E25" s="27">
        <f t="shared" si="7"/>
        <v>-112.49999999999999</v>
      </c>
      <c r="F25" s="36"/>
      <c r="G25" s="16">
        <f>'Rates '!F70</f>
        <v>0</v>
      </c>
      <c r="H25" s="31">
        <f t="shared" si="11"/>
        <v>25000</v>
      </c>
      <c r="I25" s="27">
        <f t="shared" si="8"/>
        <v>0</v>
      </c>
      <c r="J25" s="36"/>
      <c r="K25" s="27">
        <f t="shared" si="9"/>
        <v>112.49999999999999</v>
      </c>
      <c r="L25" s="38">
        <f t="shared" si="10"/>
        <v>-1</v>
      </c>
    </row>
    <row r="26" spans="2:12" x14ac:dyDescent="0.2">
      <c r="B26" s="19" t="str">
        <f>'Rates '!A71</f>
        <v>Rate Rider for Global Adjustment Sub-Account Disposition (2013) - effective until December 31, 2013</v>
      </c>
      <c r="C26" s="16">
        <f>'Rates '!D71</f>
        <v>1.4999999999999999E-2</v>
      </c>
      <c r="D26" s="31">
        <f>C7</f>
        <v>25000</v>
      </c>
      <c r="E26" s="27">
        <f t="shared" si="7"/>
        <v>375</v>
      </c>
      <c r="F26" s="36"/>
      <c r="G26" s="16">
        <f>'Rates '!F71</f>
        <v>0</v>
      </c>
      <c r="H26" s="31">
        <f t="shared" si="11"/>
        <v>25000</v>
      </c>
      <c r="I26" s="27">
        <f t="shared" si="8"/>
        <v>0</v>
      </c>
      <c r="J26" s="36"/>
      <c r="K26" s="27">
        <f t="shared" si="9"/>
        <v>-375</v>
      </c>
      <c r="L26" s="38">
        <f t="shared" si="10"/>
        <v>-1</v>
      </c>
    </row>
    <row r="27" spans="2:12" x14ac:dyDescent="0.2">
      <c r="B27" s="35"/>
      <c r="C27" s="16"/>
      <c r="D27" s="28"/>
      <c r="E27" s="27"/>
      <c r="F27" s="36"/>
      <c r="G27" s="16"/>
      <c r="H27" s="28"/>
      <c r="I27" s="27"/>
      <c r="J27" s="36"/>
      <c r="K27" s="27"/>
      <c r="L27" s="38"/>
    </row>
    <row r="28" spans="2:12" x14ac:dyDescent="0.2">
      <c r="B28" s="40" t="s">
        <v>32</v>
      </c>
      <c r="C28" s="41"/>
      <c r="D28" s="42"/>
      <c r="E28" s="43">
        <f>SUM(E21:E27)</f>
        <v>4751.384</v>
      </c>
      <c r="F28" s="44"/>
      <c r="G28" s="41"/>
      <c r="H28" s="42"/>
      <c r="I28" s="43">
        <f>SUM(I21:I27)</f>
        <v>4555.6640000000007</v>
      </c>
      <c r="J28" s="44"/>
      <c r="K28" s="45">
        <f t="shared" si="2"/>
        <v>-195.71999999999935</v>
      </c>
      <c r="L28" s="46">
        <f t="shared" si="3"/>
        <v>-4.1192208417589346E-2</v>
      </c>
    </row>
    <row r="29" spans="2:12" x14ac:dyDescent="0.2">
      <c r="B29" s="35" t="str">
        <f>'Rates '!A74</f>
        <v>Retail Transmission Rate - Network Service Rate</v>
      </c>
      <c r="C29" s="16">
        <f>'Rates '!D74</f>
        <v>1.9331</v>
      </c>
      <c r="D29" s="78">
        <v>77.599999999999994</v>
      </c>
      <c r="E29" s="27">
        <f>C29*D29</f>
        <v>150.00855999999999</v>
      </c>
      <c r="F29" s="36"/>
      <c r="G29" s="16">
        <f>'Rates '!F74</f>
        <v>1.9502999999999999</v>
      </c>
      <c r="H29" s="78">
        <f>D29</f>
        <v>77.599999999999994</v>
      </c>
      <c r="I29" s="27">
        <f>G29*H29</f>
        <v>151.34327999999999</v>
      </c>
      <c r="J29" s="36"/>
      <c r="K29" s="27">
        <f t="shared" si="2"/>
        <v>1.3347200000000043</v>
      </c>
      <c r="L29" s="38">
        <f t="shared" si="3"/>
        <v>8.8976255755005215E-3</v>
      </c>
    </row>
    <row r="30" spans="2:12" x14ac:dyDescent="0.2">
      <c r="B30" s="35" t="str">
        <f>'Rates '!A75</f>
        <v>Retail Transmission Rate - Line and Transformation Connection Service Rate</v>
      </c>
      <c r="C30" s="16">
        <f>'Rates '!D75</f>
        <v>1.3469</v>
      </c>
      <c r="D30" s="78">
        <v>77.599999999999994</v>
      </c>
      <c r="E30" s="27">
        <f>C30*D30</f>
        <v>104.51943999999999</v>
      </c>
      <c r="F30" s="36"/>
      <c r="G30" s="16">
        <f>'Rates '!F75</f>
        <v>1.3906000000000001</v>
      </c>
      <c r="H30" s="78">
        <f>D30</f>
        <v>77.599999999999994</v>
      </c>
      <c r="I30" s="27">
        <f>G30*H30</f>
        <v>107.91055999999999</v>
      </c>
      <c r="J30" s="36"/>
      <c r="K30" s="27">
        <f t="shared" si="2"/>
        <v>3.3911200000000008</v>
      </c>
      <c r="L30" s="38">
        <f t="shared" si="3"/>
        <v>3.2444873413022504E-2</v>
      </c>
    </row>
    <row r="31" spans="2:12" x14ac:dyDescent="0.2">
      <c r="B31" s="40" t="s">
        <v>33</v>
      </c>
      <c r="C31" s="41"/>
      <c r="D31" s="42"/>
      <c r="E31" s="43">
        <f>SUM(E28:E30)</f>
        <v>5005.9120000000003</v>
      </c>
      <c r="F31" s="44"/>
      <c r="G31" s="41"/>
      <c r="H31" s="43"/>
      <c r="I31" s="43">
        <f>SUM(I28:I30)</f>
        <v>4814.917840000001</v>
      </c>
      <c r="J31" s="44"/>
      <c r="K31" s="45">
        <f t="shared" si="2"/>
        <v>-190.99415999999928</v>
      </c>
      <c r="L31" s="46">
        <f t="shared" si="3"/>
        <v>-3.8153719042603881E-2</v>
      </c>
    </row>
    <row r="32" spans="2:12" x14ac:dyDescent="0.2">
      <c r="B32" s="35" t="str">
        <f>'Rates '!A76</f>
        <v>Wholesale Market Service Rate</v>
      </c>
      <c r="C32" s="16">
        <f>'Rates '!D76</f>
        <v>4.4000000000000003E-3</v>
      </c>
      <c r="D32" s="28">
        <f>C5*C7</f>
        <v>27160</v>
      </c>
      <c r="E32" s="27">
        <f t="shared" ref="E32:E36" si="12">C32*D32</f>
        <v>119.504</v>
      </c>
      <c r="F32" s="36"/>
      <c r="G32" s="16">
        <f>'Rates '!F76</f>
        <v>4.4000000000000003E-3</v>
      </c>
      <c r="H32" s="28">
        <f>D32</f>
        <v>27160</v>
      </c>
      <c r="I32" s="27">
        <f t="shared" ref="I32:I36" si="13">G32*H32</f>
        <v>119.504</v>
      </c>
      <c r="J32" s="36"/>
      <c r="K32" s="27">
        <f t="shared" si="2"/>
        <v>0</v>
      </c>
      <c r="L32" s="38">
        <f t="shared" si="3"/>
        <v>0</v>
      </c>
    </row>
    <row r="33" spans="2:12" x14ac:dyDescent="0.2">
      <c r="B33" s="35" t="str">
        <f>'Rates '!A77</f>
        <v>Rural Rate Protection Charge</v>
      </c>
      <c r="C33" s="16">
        <f>'Rates '!D77</f>
        <v>1.1999999999999999E-3</v>
      </c>
      <c r="D33" s="28">
        <f>C5*C7</f>
        <v>27160</v>
      </c>
      <c r="E33" s="27">
        <f t="shared" si="12"/>
        <v>32.591999999999999</v>
      </c>
      <c r="F33" s="36"/>
      <c r="G33" s="16">
        <f>'Rates '!F77</f>
        <v>1.1999999999999999E-3</v>
      </c>
      <c r="H33" s="28">
        <f t="shared" ref="H33:H34" si="14">D33</f>
        <v>27160</v>
      </c>
      <c r="I33" s="27">
        <f t="shared" si="13"/>
        <v>32.591999999999999</v>
      </c>
      <c r="J33" s="36"/>
      <c r="K33" s="27">
        <f t="shared" si="2"/>
        <v>0</v>
      </c>
      <c r="L33" s="38">
        <f t="shared" si="3"/>
        <v>0</v>
      </c>
    </row>
    <row r="34" spans="2:12" x14ac:dyDescent="0.2">
      <c r="B34" s="35" t="str">
        <f>'Rates '!A78</f>
        <v>Standard Supply Service - Administrative Charge (if applicable)</v>
      </c>
      <c r="C34" s="27">
        <f>'Rates '!D78</f>
        <v>0.25</v>
      </c>
      <c r="D34" s="28">
        <v>428</v>
      </c>
      <c r="E34" s="27">
        <f t="shared" si="12"/>
        <v>107</v>
      </c>
      <c r="F34" s="36"/>
      <c r="G34" s="27">
        <f>'Rates '!F78</f>
        <v>0.25</v>
      </c>
      <c r="H34" s="28">
        <f t="shared" si="14"/>
        <v>428</v>
      </c>
      <c r="I34" s="27">
        <f t="shared" si="13"/>
        <v>107</v>
      </c>
      <c r="J34" s="36"/>
      <c r="K34" s="27">
        <f t="shared" si="2"/>
        <v>0</v>
      </c>
      <c r="L34" s="38">
        <f t="shared" si="3"/>
        <v>0</v>
      </c>
    </row>
    <row r="35" spans="2:12" x14ac:dyDescent="0.2">
      <c r="B35" s="35" t="str">
        <f>'Rates '!A82</f>
        <v>Debt Retirement Charge</v>
      </c>
      <c r="C35" s="16">
        <f>'Rates '!D82</f>
        <v>2E-3</v>
      </c>
      <c r="D35" s="28">
        <f>C7</f>
        <v>25000</v>
      </c>
      <c r="E35" s="27">
        <f t="shared" si="12"/>
        <v>50</v>
      </c>
      <c r="F35" s="36"/>
      <c r="G35" s="16">
        <f>'Rates '!F82</f>
        <v>2E-3</v>
      </c>
      <c r="H35" s="28">
        <f>D35</f>
        <v>25000</v>
      </c>
      <c r="I35" s="27">
        <f t="shared" si="13"/>
        <v>50</v>
      </c>
      <c r="J35" s="36"/>
      <c r="K35" s="27">
        <f t="shared" si="2"/>
        <v>0</v>
      </c>
      <c r="L35" s="38">
        <f t="shared" si="3"/>
        <v>0</v>
      </c>
    </row>
    <row r="36" spans="2:12" x14ac:dyDescent="0.2">
      <c r="B36" s="35" t="str">
        <f>'Rates '!A95</f>
        <v>Energy Price</v>
      </c>
      <c r="C36" s="16">
        <f>'Rates '!D95</f>
        <v>8.3900000000000002E-2</v>
      </c>
      <c r="D36" s="28">
        <f>C7</f>
        <v>25000</v>
      </c>
      <c r="E36" s="27">
        <f t="shared" si="12"/>
        <v>2097.5</v>
      </c>
      <c r="F36" s="36"/>
      <c r="G36" s="16">
        <f>'Rates '!F95</f>
        <v>8.3900000000000002E-2</v>
      </c>
      <c r="H36" s="28">
        <f>D36</f>
        <v>25000</v>
      </c>
      <c r="I36" s="27">
        <f t="shared" si="13"/>
        <v>2097.5</v>
      </c>
      <c r="J36" s="36"/>
      <c r="K36" s="27">
        <f t="shared" si="2"/>
        <v>0</v>
      </c>
      <c r="L36" s="38">
        <f t="shared" si="3"/>
        <v>0</v>
      </c>
    </row>
    <row r="37" spans="2:12" x14ac:dyDescent="0.2">
      <c r="B37" s="47"/>
      <c r="C37" s="42"/>
      <c r="D37" s="42"/>
      <c r="E37" s="42"/>
      <c r="F37" s="44"/>
      <c r="G37" s="42"/>
      <c r="H37" s="42"/>
      <c r="I37" s="42"/>
      <c r="J37" s="44"/>
      <c r="K37" s="45"/>
      <c r="L37" s="46"/>
    </row>
    <row r="38" spans="2:12" x14ac:dyDescent="0.2">
      <c r="B38" s="14" t="s">
        <v>34</v>
      </c>
      <c r="C38" s="26"/>
      <c r="D38" s="26"/>
      <c r="E38" s="30">
        <f>SUM(E31:E36)</f>
        <v>7412.5079999999998</v>
      </c>
      <c r="F38" s="36"/>
      <c r="G38" s="26"/>
      <c r="H38" s="30"/>
      <c r="I38" s="30">
        <f>SUM(I31:I36)</f>
        <v>7221.5138400000005</v>
      </c>
      <c r="J38" s="36"/>
      <c r="K38" s="27">
        <f t="shared" si="2"/>
        <v>-190.99415999999928</v>
      </c>
      <c r="L38" s="38">
        <f t="shared" si="3"/>
        <v>-2.5766469324552402E-2</v>
      </c>
    </row>
    <row r="39" spans="2:12" x14ac:dyDescent="0.2">
      <c r="B39" s="35" t="str">
        <f>'Rates '!A97</f>
        <v>HST</v>
      </c>
      <c r="C39" s="32">
        <f>'Rates '!D97</f>
        <v>0.13</v>
      </c>
      <c r="D39" s="26"/>
      <c r="E39" s="33">
        <f>E38*C39</f>
        <v>963.62603999999999</v>
      </c>
      <c r="F39" s="36"/>
      <c r="G39" s="32">
        <f>'Rates '!F97</f>
        <v>0.13</v>
      </c>
      <c r="H39" s="26"/>
      <c r="I39" s="33">
        <f>I38*G39</f>
        <v>938.79679920000012</v>
      </c>
      <c r="J39" s="36"/>
      <c r="K39" s="27">
        <f t="shared" si="2"/>
        <v>-24.829240799999866</v>
      </c>
      <c r="L39" s="38">
        <f t="shared" si="3"/>
        <v>-2.5766469324552361E-2</v>
      </c>
    </row>
    <row r="40" spans="2:12" x14ac:dyDescent="0.2">
      <c r="B40" s="14" t="s">
        <v>35</v>
      </c>
      <c r="C40" s="26"/>
      <c r="D40" s="26"/>
      <c r="E40" s="33">
        <f>E38+E39</f>
        <v>8376.134039999999</v>
      </c>
      <c r="F40" s="36"/>
      <c r="G40" s="26"/>
      <c r="H40" s="26"/>
      <c r="I40" s="33">
        <f>I38+I39</f>
        <v>8160.3106392000009</v>
      </c>
      <c r="J40" s="36"/>
      <c r="K40" s="27">
        <f t="shared" si="2"/>
        <v>-215.82340079999813</v>
      </c>
      <c r="L40" s="38">
        <f t="shared" si="3"/>
        <v>-2.5766469324552278E-2</v>
      </c>
    </row>
    <row r="41" spans="2:12" x14ac:dyDescent="0.2">
      <c r="B41" s="35" t="str">
        <f>'Rates '!A99</f>
        <v>OCEB</v>
      </c>
      <c r="C41" s="32">
        <f>'Rates '!D99</f>
        <v>-0.1</v>
      </c>
      <c r="D41" s="26"/>
      <c r="E41" s="33">
        <f>E40*C41</f>
        <v>-837.61340399999995</v>
      </c>
      <c r="F41" s="36"/>
      <c r="G41" s="32">
        <f>'Rates '!F99</f>
        <v>-0.1</v>
      </c>
      <c r="H41" s="26"/>
      <c r="I41" s="33">
        <f>I40*G41</f>
        <v>-816.03106392000018</v>
      </c>
      <c r="J41" s="36"/>
      <c r="K41" s="27">
        <f t="shared" si="2"/>
        <v>21.582340079999767</v>
      </c>
      <c r="L41" s="38">
        <f t="shared" si="3"/>
        <v>-2.5766469324552222E-2</v>
      </c>
    </row>
    <row r="42" spans="2:12" ht="13.5" thickBot="1" x14ac:dyDescent="0.25">
      <c r="B42" s="21" t="s">
        <v>36</v>
      </c>
      <c r="C42" s="48"/>
      <c r="D42" s="48"/>
      <c r="E42" s="49">
        <f>E40+E41</f>
        <v>7538.5206359999993</v>
      </c>
      <c r="F42" s="50"/>
      <c r="G42" s="48"/>
      <c r="H42" s="48"/>
      <c r="I42" s="49">
        <f>I40+I41</f>
        <v>7344.2795752800012</v>
      </c>
      <c r="J42" s="50"/>
      <c r="K42" s="51">
        <f t="shared" si="2"/>
        <v>-194.24106071999813</v>
      </c>
      <c r="L42" s="52">
        <f t="shared" si="3"/>
        <v>-2.5766469324552253E-2</v>
      </c>
    </row>
  </sheetData>
  <mergeCells count="5">
    <mergeCell ref="B1:L1"/>
    <mergeCell ref="B11:B12"/>
    <mergeCell ref="C11:E11"/>
    <mergeCell ref="G11:I11"/>
    <mergeCell ref="K11:L11"/>
  </mergeCells>
  <pageMargins left="0.7" right="0.7" top="0.75" bottom="0.75" header="0.3" footer="0.3"/>
  <pageSetup scale="74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B3:I22"/>
  <sheetViews>
    <sheetView showGridLines="0" zoomScaleNormal="100" workbookViewId="0">
      <selection activeCell="P24" sqref="P24"/>
    </sheetView>
  </sheetViews>
  <sheetFormatPr defaultRowHeight="14.25" x14ac:dyDescent="0.2"/>
  <cols>
    <col min="1" max="1" width="4.85546875" style="54" customWidth="1"/>
    <col min="2" max="2" width="29" style="54" customWidth="1"/>
    <col min="3" max="3" width="11.85546875" style="54" customWidth="1"/>
    <col min="4" max="4" width="11.140625" style="54" customWidth="1"/>
    <col min="5" max="5" width="2.140625" style="54" customWidth="1"/>
    <col min="6" max="6" width="13.7109375" style="54" bestFit="1" customWidth="1"/>
    <col min="7" max="7" width="15.140625" style="54" bestFit="1" customWidth="1"/>
    <col min="8" max="8" width="12.5703125" style="54" bestFit="1" customWidth="1"/>
    <col min="9" max="9" width="9.28515625" style="54" bestFit="1" customWidth="1"/>
    <col min="10" max="16384" width="9.140625" style="54"/>
  </cols>
  <sheetData>
    <row r="3" spans="2:9" ht="14.25" customHeight="1" x14ac:dyDescent="0.2">
      <c r="B3" s="104" t="s">
        <v>83</v>
      </c>
      <c r="C3" s="104"/>
      <c r="D3" s="104"/>
      <c r="E3" s="104"/>
      <c r="F3" s="104"/>
      <c r="G3" s="104"/>
      <c r="H3" s="104"/>
      <c r="I3" s="104"/>
    </row>
    <row r="4" spans="2:9" ht="14.25" customHeight="1" x14ac:dyDescent="0.2">
      <c r="B4" s="104"/>
      <c r="C4" s="104"/>
      <c r="D4" s="104"/>
      <c r="E4" s="104"/>
      <c r="F4" s="104"/>
      <c r="G4" s="104"/>
      <c r="H4" s="104"/>
      <c r="I4" s="104"/>
    </row>
    <row r="5" spans="2:9" ht="15" customHeight="1" thickBot="1" x14ac:dyDescent="0.25">
      <c r="B5" s="105"/>
      <c r="C5" s="105"/>
      <c r="D5" s="105"/>
      <c r="E5" s="105"/>
      <c r="F5" s="105"/>
      <c r="G5" s="105"/>
      <c r="H5" s="105"/>
      <c r="I5" s="105"/>
    </row>
    <row r="6" spans="2:9" ht="15" x14ac:dyDescent="0.2">
      <c r="B6" s="96" t="s">
        <v>43</v>
      </c>
      <c r="C6" s="55" t="s">
        <v>44</v>
      </c>
      <c r="D6" s="55" t="s">
        <v>45</v>
      </c>
      <c r="E6" s="56"/>
      <c r="F6" s="98" t="s">
        <v>46</v>
      </c>
      <c r="G6" s="98"/>
      <c r="H6" s="98"/>
      <c r="I6" s="99"/>
    </row>
    <row r="7" spans="2:9" ht="14.25" customHeight="1" x14ac:dyDescent="0.2">
      <c r="B7" s="97"/>
      <c r="C7" s="57" t="s">
        <v>47</v>
      </c>
      <c r="D7" s="57" t="s">
        <v>48</v>
      </c>
      <c r="E7" s="58"/>
      <c r="F7" s="100" t="s">
        <v>49</v>
      </c>
      <c r="G7" s="101" t="s">
        <v>50</v>
      </c>
      <c r="H7" s="102" t="s">
        <v>21</v>
      </c>
      <c r="I7" s="103"/>
    </row>
    <row r="8" spans="2:9" x14ac:dyDescent="0.2">
      <c r="B8" s="59"/>
      <c r="C8" s="60"/>
      <c r="D8" s="60"/>
      <c r="E8" s="61"/>
      <c r="F8" s="100"/>
      <c r="G8" s="101"/>
      <c r="H8" s="62" t="s">
        <v>8</v>
      </c>
      <c r="I8" s="63" t="s">
        <v>12</v>
      </c>
    </row>
    <row r="9" spans="2:9" x14ac:dyDescent="0.2">
      <c r="B9" s="64" t="s">
        <v>52</v>
      </c>
      <c r="C9" s="65">
        <f>'Residential - R1'!C7</f>
        <v>800</v>
      </c>
      <c r="D9" s="66"/>
      <c r="E9" s="58"/>
      <c r="F9" s="67">
        <f>'Residential - R1'!E31</f>
        <v>72.204784000000018</v>
      </c>
      <c r="G9" s="67">
        <f>'Residential - R1'!I31</f>
        <v>66.825519999999997</v>
      </c>
      <c r="H9" s="67">
        <f>G9-F9</f>
        <v>-5.3792640000000205</v>
      </c>
      <c r="I9" s="68">
        <f>IF(ISBLANK(F9),"",H9/F9)</f>
        <v>-7.4500105145387865E-2</v>
      </c>
    </row>
    <row r="10" spans="2:9" x14ac:dyDescent="0.2">
      <c r="B10" s="64" t="s">
        <v>79</v>
      </c>
      <c r="C10" s="65">
        <f>'Residential - R1 (2)'!C7</f>
        <v>2000</v>
      </c>
      <c r="D10" s="66"/>
      <c r="E10" s="58"/>
      <c r="F10" s="67">
        <f>'Residential - R1 (2)'!E31</f>
        <v>145.84696</v>
      </c>
      <c r="G10" s="67">
        <f>'Residential - R1 (2)'!I31</f>
        <v>131.1388</v>
      </c>
      <c r="H10" s="67">
        <f>G10-F10</f>
        <v>-14.708159999999992</v>
      </c>
      <c r="I10" s="68">
        <f>IF(ISBLANK(F10),"",H10/F10)</f>
        <v>-0.10084653118584024</v>
      </c>
    </row>
    <row r="11" spans="2:9" x14ac:dyDescent="0.2">
      <c r="B11" s="64" t="s">
        <v>53</v>
      </c>
      <c r="C11" s="65">
        <f>'Residential - R2'!C7</f>
        <v>90000</v>
      </c>
      <c r="D11" s="66">
        <f>'Residential - R2'!C8</f>
        <v>225</v>
      </c>
      <c r="E11" s="58"/>
      <c r="F11" s="67">
        <f>'Residential - R2'!E31</f>
        <v>4022.9338999999995</v>
      </c>
      <c r="G11" s="67">
        <f>'Residential - R2'!I31</f>
        <v>2943.8789000000002</v>
      </c>
      <c r="H11" s="67">
        <f t="shared" ref="H11:H13" si="0">G11-F11</f>
        <v>-1079.0549999999994</v>
      </c>
      <c r="I11" s="68">
        <f t="shared" ref="I11:I13" si="1">IF(ISBLANK(F11),"",H11/F11)</f>
        <v>-0.26822588360201483</v>
      </c>
    </row>
    <row r="12" spans="2:9" x14ac:dyDescent="0.2">
      <c r="B12" s="64" t="s">
        <v>54</v>
      </c>
      <c r="C12" s="65">
        <f>Seasonal!C7</f>
        <v>287</v>
      </c>
      <c r="D12" s="65"/>
      <c r="E12" s="58"/>
      <c r="F12" s="67">
        <f>Seasonal!E35</f>
        <v>77.224953760000005</v>
      </c>
      <c r="G12" s="67">
        <f>Seasonal!I35</f>
        <v>75.535992800000031</v>
      </c>
      <c r="H12" s="67">
        <f t="shared" si="0"/>
        <v>-1.6889609599999744</v>
      </c>
      <c r="I12" s="68">
        <f t="shared" si="1"/>
        <v>-2.1870663273544113E-2</v>
      </c>
    </row>
    <row r="13" spans="2:9" x14ac:dyDescent="0.2">
      <c r="B13" s="64" t="s">
        <v>7</v>
      </c>
      <c r="C13" s="65">
        <f>'Street Lighting'!C7</f>
        <v>25000</v>
      </c>
      <c r="D13" s="65">
        <f>'Street Lighting'!C8</f>
        <v>71.459999999999994</v>
      </c>
      <c r="E13" s="58"/>
      <c r="F13" s="67">
        <f>'Street Lighting'!E31</f>
        <v>5005.9120000000003</v>
      </c>
      <c r="G13" s="67">
        <f>'Street Lighting'!I31</f>
        <v>4814.917840000001</v>
      </c>
      <c r="H13" s="67">
        <f t="shared" si="0"/>
        <v>-190.99415999999928</v>
      </c>
      <c r="I13" s="68">
        <f t="shared" si="1"/>
        <v>-3.8153719042603881E-2</v>
      </c>
    </row>
    <row r="14" spans="2:9" ht="7.5" customHeight="1" thickBot="1" x14ac:dyDescent="0.25">
      <c r="B14" s="69"/>
      <c r="C14" s="70"/>
      <c r="D14" s="70"/>
      <c r="E14" s="58"/>
      <c r="F14" s="71"/>
      <c r="G14" s="71"/>
      <c r="H14" s="71"/>
      <c r="I14" s="72"/>
    </row>
    <row r="15" spans="2:9" ht="15" customHeight="1" x14ac:dyDescent="0.2">
      <c r="B15" s="96" t="s">
        <v>43</v>
      </c>
      <c r="C15" s="55" t="s">
        <v>44</v>
      </c>
      <c r="D15" s="55" t="s">
        <v>45</v>
      </c>
      <c r="E15" s="56"/>
      <c r="F15" s="98" t="s">
        <v>51</v>
      </c>
      <c r="G15" s="98"/>
      <c r="H15" s="98"/>
      <c r="I15" s="99"/>
    </row>
    <row r="16" spans="2:9" ht="14.25" customHeight="1" x14ac:dyDescent="0.2">
      <c r="B16" s="97"/>
      <c r="C16" s="57" t="s">
        <v>47</v>
      </c>
      <c r="D16" s="57" t="s">
        <v>48</v>
      </c>
      <c r="E16" s="58"/>
      <c r="F16" s="100" t="s">
        <v>49</v>
      </c>
      <c r="G16" s="101" t="s">
        <v>50</v>
      </c>
      <c r="H16" s="102" t="s">
        <v>21</v>
      </c>
      <c r="I16" s="103"/>
    </row>
    <row r="17" spans="2:9" x14ac:dyDescent="0.2">
      <c r="B17" s="59"/>
      <c r="C17" s="60"/>
      <c r="D17" s="60"/>
      <c r="E17" s="61"/>
      <c r="F17" s="100"/>
      <c r="G17" s="101"/>
      <c r="H17" s="62" t="s">
        <v>8</v>
      </c>
      <c r="I17" s="63" t="s">
        <v>12</v>
      </c>
    </row>
    <row r="18" spans="2:9" x14ac:dyDescent="0.2">
      <c r="B18" s="64" t="s">
        <v>52</v>
      </c>
      <c r="C18" s="65">
        <f>C9</f>
        <v>800</v>
      </c>
      <c r="D18" s="66"/>
      <c r="E18" s="58"/>
      <c r="F18" s="67">
        <f>'Residential - R1'!E44</f>
        <v>152.60883955200001</v>
      </c>
      <c r="G18" s="67">
        <f>'Residential - R1'!I44</f>
        <v>147.138128064</v>
      </c>
      <c r="H18" s="67">
        <f t="shared" ref="H18:H22" si="2">G18-F18</f>
        <v>-5.4707114880000063</v>
      </c>
      <c r="I18" s="68">
        <f t="shared" ref="I18:I22" si="3">IF(ISBLANK(F18),"",H18/F18)</f>
        <v>-3.5847933213173498E-2</v>
      </c>
    </row>
    <row r="19" spans="2:9" x14ac:dyDescent="0.2">
      <c r="B19" s="64" t="s">
        <v>79</v>
      </c>
      <c r="C19" s="65">
        <f>'Residential - R1 (2)'!C7</f>
        <v>2000</v>
      </c>
      <c r="D19" s="66"/>
      <c r="E19" s="58"/>
      <c r="F19" s="67">
        <f>'Residential - R1 (2)'!E44</f>
        <v>345.88641887999995</v>
      </c>
      <c r="G19" s="67">
        <f>'Residential - R1 (2)'!I44</f>
        <v>330.92822016000002</v>
      </c>
      <c r="H19" s="67">
        <f t="shared" ref="H19" si="4">G19-F19</f>
        <v>-14.958198719999928</v>
      </c>
      <c r="I19" s="68">
        <f t="shared" ref="I19" si="5">IF(ISBLANK(F19),"",H19/F19)</f>
        <v>-4.3245984529937408E-2</v>
      </c>
    </row>
    <row r="20" spans="2:9" x14ac:dyDescent="0.2">
      <c r="B20" s="64" t="s">
        <v>53</v>
      </c>
      <c r="C20" s="65">
        <f>C11</f>
        <v>90000</v>
      </c>
      <c r="D20" s="66">
        <f>'Residential - R2'!C8</f>
        <v>225</v>
      </c>
      <c r="E20" s="58"/>
      <c r="F20" s="67">
        <f>'Residential - R2'!E42</f>
        <v>12510.858901499998</v>
      </c>
      <c r="G20" s="67">
        <f>'Residential - R2'!I42</f>
        <v>11413.459966500001</v>
      </c>
      <c r="H20" s="67">
        <f t="shared" si="2"/>
        <v>-1097.3989349999974</v>
      </c>
      <c r="I20" s="68">
        <f t="shared" si="3"/>
        <v>-8.7715715095182153E-2</v>
      </c>
    </row>
    <row r="21" spans="2:9" x14ac:dyDescent="0.2">
      <c r="B21" s="64" t="s">
        <v>54</v>
      </c>
      <c r="C21" s="65">
        <f>C12</f>
        <v>287</v>
      </c>
      <c r="D21" s="65"/>
      <c r="E21" s="58"/>
      <c r="F21" s="67">
        <f>Seasonal!E48</f>
        <v>107.10541178928</v>
      </c>
      <c r="G21" s="67">
        <f>Seasonal!I48</f>
        <v>105.38773849296003</v>
      </c>
      <c r="H21" s="67">
        <f t="shared" si="2"/>
        <v>-1.7176732963199726</v>
      </c>
      <c r="I21" s="68">
        <f t="shared" si="3"/>
        <v>-1.6037222280600873E-2</v>
      </c>
    </row>
    <row r="22" spans="2:9" ht="15" thickBot="1" x14ac:dyDescent="0.25">
      <c r="B22" s="79" t="s">
        <v>7</v>
      </c>
      <c r="C22" s="80">
        <f>'Street Lighting'!C7</f>
        <v>25000</v>
      </c>
      <c r="D22" s="81">
        <v>71</v>
      </c>
      <c r="E22" s="82"/>
      <c r="F22" s="83">
        <f>'Street Lighting'!E42</f>
        <v>7538.5206359999993</v>
      </c>
      <c r="G22" s="83">
        <f>'Street Lighting'!I42</f>
        <v>7344.2795752800012</v>
      </c>
      <c r="H22" s="83">
        <f t="shared" si="2"/>
        <v>-194.24106071999813</v>
      </c>
      <c r="I22" s="84">
        <f t="shared" si="3"/>
        <v>-2.5766469324552253E-2</v>
      </c>
    </row>
  </sheetData>
  <mergeCells count="11">
    <mergeCell ref="B3:I5"/>
    <mergeCell ref="B6:B7"/>
    <mergeCell ref="F6:I6"/>
    <mergeCell ref="F7:F8"/>
    <mergeCell ref="G7:G8"/>
    <mergeCell ref="H7:I7"/>
    <mergeCell ref="B15:B16"/>
    <mergeCell ref="F15:I15"/>
    <mergeCell ref="F16:F17"/>
    <mergeCell ref="G16:G17"/>
    <mergeCell ref="H16:I16"/>
  </mergeCells>
  <pageMargins left="0.7" right="0.7" top="0.75" bottom="0.75" header="0.3" footer="0.3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Cover</vt:lpstr>
      <vt:lpstr>Rates </vt:lpstr>
      <vt:lpstr>Residential - R1</vt:lpstr>
      <vt:lpstr>Residential - R1 (2)</vt:lpstr>
      <vt:lpstr>Residential - R2</vt:lpstr>
      <vt:lpstr>Residential - R2 Interval</vt:lpstr>
      <vt:lpstr>Seasonal</vt:lpstr>
      <vt:lpstr>Street Lighting</vt:lpstr>
      <vt:lpstr>Summary - API</vt:lpstr>
      <vt:lpstr>Sheet1</vt:lpstr>
    </vt:vector>
  </TitlesOfParts>
  <Company>FortisOntario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bradburyd</dc:creator>
  <cp:lastModifiedBy>BarberR</cp:lastModifiedBy>
  <cp:lastPrinted>2014-02-28T19:06:27Z</cp:lastPrinted>
  <dcterms:created xsi:type="dcterms:W3CDTF">2010-01-19T01:47:37Z</dcterms:created>
  <dcterms:modified xsi:type="dcterms:W3CDTF">2014-02-28T19:17:56Z</dcterms:modified>
</cp:coreProperties>
</file>