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trlProps/ctrlProp9.xml" ContentType="application/vnd.ms-excel.control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90" windowWidth="24675" windowHeight="11280"/>
  </bookViews>
  <sheets>
    <sheet name="App.2-W_Bill Impact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BI_LDCLIST">'[1]3. Rate Class Selection'!$B$19:$B$21</definedName>
    <definedName name="BridgeYear">'[2]LDC Info'!$E$26</definedName>
    <definedName name="contactf">#REF!</definedName>
    <definedName name="CustomerAdministration">[2]lists!$Z$1:$Z$36</definedName>
    <definedName name="EBNUMBER">'[2]LDC Info'!$E$16</definedName>
    <definedName name="Fixed_Charges">[2]lists!$I$1:$I$185</definedName>
    <definedName name="histdate">[3]Financials!$E$76</definedName>
    <definedName name="Incr2000">#REF!</definedName>
    <definedName name="LDC_LIST">[4]lists!$AM$1:$AM$80</definedName>
    <definedName name="LIMIT">#REF!</definedName>
    <definedName name="LossFactors">[2]lists!$L$2:$L$15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NonPayment">[2]lists!$AA$1:$AA$71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_xlnm.Print_Area" localSheetId="0">'App.2-W_Bill Impacts'!$A$1:$CW$90</definedName>
    <definedName name="print_end">#REF!</definedName>
    <definedName name="Rate_Class">[2]lists!$A$1:$A$104</definedName>
    <definedName name="ratedescription">[5]hidden1!$D$1:$D$122</definedName>
    <definedName name="RebaseYear">'[2]LDC Info'!$E$28</definedName>
    <definedName name="SALBENF">#REF!</definedName>
    <definedName name="salreg">#REF!</definedName>
    <definedName name="SALREGF">#REF!</definedName>
    <definedName name="TEMPA">#REF!</definedName>
    <definedName name="TestYear">'[2]LDC Info'!$E$24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nits">[2]lists!$N$2:$N$5</definedName>
    <definedName name="Utility">[3]Financials!$A$1</definedName>
    <definedName name="utitliy1">[6]Financials!$A$1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25725"/>
</workbook>
</file>

<file path=xl/calcChain.xml><?xml version="1.0" encoding="utf-8"?>
<calcChain xmlns="http://schemas.openxmlformats.org/spreadsheetml/2006/main">
  <c r="O1" i="1"/>
  <c r="H23"/>
  <c r="L23"/>
  <c r="N23"/>
  <c r="O23"/>
  <c r="Z23"/>
  <c r="AD23"/>
  <c r="AF23"/>
  <c r="AG23"/>
  <c r="AR23"/>
  <c r="AV23"/>
  <c r="AX23"/>
  <c r="AY23"/>
  <c r="BJ23"/>
  <c r="BN23"/>
  <c r="BP23"/>
  <c r="BQ23"/>
  <c r="BY23"/>
  <c r="CC23"/>
  <c r="CE23"/>
  <c r="CF23"/>
  <c r="CO23"/>
  <c r="CS23"/>
  <c r="CU23"/>
  <c r="CV23"/>
  <c r="H24"/>
  <c r="L24"/>
  <c r="N24"/>
  <c r="O24"/>
  <c r="Z24"/>
  <c r="AD24"/>
  <c r="AF24"/>
  <c r="AG24"/>
  <c r="AR24"/>
  <c r="AV24"/>
  <c r="AX24"/>
  <c r="AY24"/>
  <c r="BJ24"/>
  <c r="BN24"/>
  <c r="BP24"/>
  <c r="BQ24"/>
  <c r="BY24"/>
  <c r="CC24"/>
  <c r="CE24"/>
  <c r="CF24"/>
  <c r="CO24"/>
  <c r="CS24"/>
  <c r="CU24"/>
  <c r="CV24"/>
  <c r="H25"/>
  <c r="L25"/>
  <c r="N25"/>
  <c r="O25"/>
  <c r="Z25"/>
  <c r="AD25"/>
  <c r="AF25"/>
  <c r="AG25"/>
  <c r="AR25"/>
  <c r="AV25"/>
  <c r="AX25"/>
  <c r="AY25"/>
  <c r="BJ25"/>
  <c r="BN25"/>
  <c r="BP25"/>
  <c r="BQ25"/>
  <c r="BY25"/>
  <c r="CC25"/>
  <c r="CE25"/>
  <c r="CF25"/>
  <c r="CO25"/>
  <c r="CS25"/>
  <c r="CU25"/>
  <c r="CV25"/>
  <c r="H26"/>
  <c r="L26"/>
  <c r="N26"/>
  <c r="O26"/>
  <c r="Z26"/>
  <c r="AD26"/>
  <c r="AF26"/>
  <c r="AG26"/>
  <c r="AR26"/>
  <c r="AV26"/>
  <c r="AX26"/>
  <c r="AY26"/>
  <c r="BJ26"/>
  <c r="BN26"/>
  <c r="BP26"/>
  <c r="BQ26"/>
  <c r="BY26"/>
  <c r="CC26"/>
  <c r="CE26"/>
  <c r="CF26"/>
  <c r="CO26"/>
  <c r="CS26"/>
  <c r="CU26"/>
  <c r="CV26"/>
  <c r="H27"/>
  <c r="L27"/>
  <c r="N27"/>
  <c r="O27"/>
  <c r="Z27"/>
  <c r="AD27"/>
  <c r="AF27"/>
  <c r="AG27"/>
  <c r="AR27"/>
  <c r="AV27"/>
  <c r="AX27"/>
  <c r="AY27"/>
  <c r="BJ27"/>
  <c r="BN27"/>
  <c r="BP27"/>
  <c r="BQ27"/>
  <c r="BY27"/>
  <c r="CC27"/>
  <c r="CE27"/>
  <c r="CF27"/>
  <c r="CO27"/>
  <c r="CS27"/>
  <c r="CU27"/>
  <c r="CV27"/>
  <c r="H28"/>
  <c r="L28"/>
  <c r="N28"/>
  <c r="O28"/>
  <c r="Z28"/>
  <c r="AD28"/>
  <c r="AF28"/>
  <c r="AG28"/>
  <c r="AR28"/>
  <c r="AV28"/>
  <c r="AX28"/>
  <c r="AY28"/>
  <c r="BJ28"/>
  <c r="BN28"/>
  <c r="BP28"/>
  <c r="BQ28"/>
  <c r="BY28"/>
  <c r="CC28"/>
  <c r="CE28"/>
  <c r="CF28"/>
  <c r="CO28"/>
  <c r="CS28"/>
  <c r="CU28"/>
  <c r="CV28"/>
  <c r="G29"/>
  <c r="H29" s="1"/>
  <c r="K29"/>
  <c r="L29"/>
  <c r="N29" s="1"/>
  <c r="Y29"/>
  <c r="Z29"/>
  <c r="AC29"/>
  <c r="AD29"/>
  <c r="AQ29"/>
  <c r="AR29"/>
  <c r="AU29"/>
  <c r="AV29"/>
  <c r="AX29" s="1"/>
  <c r="AY29" s="1"/>
  <c r="BI29"/>
  <c r="BJ29"/>
  <c r="BM29"/>
  <c r="BN29"/>
  <c r="BX29"/>
  <c r="BY29"/>
  <c r="CB29"/>
  <c r="CC29"/>
  <c r="CE29" s="1"/>
  <c r="CF29" s="1"/>
  <c r="CN29"/>
  <c r="CO29"/>
  <c r="CR29"/>
  <c r="CS29"/>
  <c r="G30"/>
  <c r="H30"/>
  <c r="K30"/>
  <c r="L30"/>
  <c r="N30" s="1"/>
  <c r="O30"/>
  <c r="Y30"/>
  <c r="Z30"/>
  <c r="AF30" s="1"/>
  <c r="AC30"/>
  <c r="AD30"/>
  <c r="AG30"/>
  <c r="AQ30"/>
  <c r="AR30"/>
  <c r="AU30"/>
  <c r="AV30"/>
  <c r="AX30" s="1"/>
  <c r="AY30"/>
  <c r="BI30"/>
  <c r="BJ30"/>
  <c r="BP30" s="1"/>
  <c r="BM30"/>
  <c r="BN30"/>
  <c r="BQ30"/>
  <c r="BX30"/>
  <c r="BY30"/>
  <c r="CB30"/>
  <c r="CC30"/>
  <c r="CE30" s="1"/>
  <c r="CF30"/>
  <c r="CN30"/>
  <c r="CO30"/>
  <c r="CU30" s="1"/>
  <c r="CR30"/>
  <c r="CS30"/>
  <c r="CV30"/>
  <c r="G31"/>
  <c r="H31"/>
  <c r="K31"/>
  <c r="L31"/>
  <c r="N31" s="1"/>
  <c r="O31"/>
  <c r="Y31"/>
  <c r="Z31"/>
  <c r="AF31" s="1"/>
  <c r="AC31"/>
  <c r="AD31"/>
  <c r="AG31"/>
  <c r="AQ31"/>
  <c r="AR31"/>
  <c r="AU31"/>
  <c r="AV31"/>
  <c r="AX31" s="1"/>
  <c r="AY31"/>
  <c r="BI31"/>
  <c r="BJ31"/>
  <c r="BP31" s="1"/>
  <c r="BM31"/>
  <c r="BN31"/>
  <c r="BQ31"/>
  <c r="BX31"/>
  <c r="BY31"/>
  <c r="CB31"/>
  <c r="CC31"/>
  <c r="CE31" s="1"/>
  <c r="CF31"/>
  <c r="CN31"/>
  <c r="CO31"/>
  <c r="CU31" s="1"/>
  <c r="CR31"/>
  <c r="CS31"/>
  <c r="CV31"/>
  <c r="G32"/>
  <c r="H32"/>
  <c r="K32"/>
  <c r="L32"/>
  <c r="N32" s="1"/>
  <c r="O32" s="1"/>
  <c r="Y32"/>
  <c r="Z32"/>
  <c r="AF32" s="1"/>
  <c r="AG32" s="1"/>
  <c r="AC32"/>
  <c r="AD32"/>
  <c r="AQ32"/>
  <c r="AR32"/>
  <c r="AU32"/>
  <c r="AV32"/>
  <c r="AX32" s="1"/>
  <c r="AY32" s="1"/>
  <c r="BI32"/>
  <c r="BJ32"/>
  <c r="BP32" s="1"/>
  <c r="BQ32" s="1"/>
  <c r="BM32"/>
  <c r="BN32"/>
  <c r="BX32"/>
  <c r="BY32"/>
  <c r="CB32"/>
  <c r="CC32"/>
  <c r="CE32" s="1"/>
  <c r="CF32" s="1"/>
  <c r="CN32"/>
  <c r="CO32"/>
  <c r="CU32" s="1"/>
  <c r="CV32" s="1"/>
  <c r="CR32"/>
  <c r="CS32"/>
  <c r="G33"/>
  <c r="H33"/>
  <c r="K33"/>
  <c r="L33"/>
  <c r="N33" s="1"/>
  <c r="O33"/>
  <c r="Y33"/>
  <c r="Z33"/>
  <c r="AF33" s="1"/>
  <c r="AC33"/>
  <c r="AD33"/>
  <c r="AG33"/>
  <c r="AQ33"/>
  <c r="AR33"/>
  <c r="AU33"/>
  <c r="AV33"/>
  <c r="AX33" s="1"/>
  <c r="AY33"/>
  <c r="BI33"/>
  <c r="BJ33"/>
  <c r="BP33" s="1"/>
  <c r="BM33"/>
  <c r="BN33"/>
  <c r="BQ33"/>
  <c r="BX33"/>
  <c r="BY33"/>
  <c r="CB33"/>
  <c r="CC33"/>
  <c r="CE33" s="1"/>
  <c r="CF33"/>
  <c r="CN33"/>
  <c r="CO33"/>
  <c r="CU33" s="1"/>
  <c r="CR33"/>
  <c r="CS33"/>
  <c r="CV33"/>
  <c r="G34"/>
  <c r="H34"/>
  <c r="K34"/>
  <c r="L34"/>
  <c r="N34" s="1"/>
  <c r="O34"/>
  <c r="Y34"/>
  <c r="Z34"/>
  <c r="AF34" s="1"/>
  <c r="AC34"/>
  <c r="AD34"/>
  <c r="AG34"/>
  <c r="AQ34"/>
  <c r="AR34"/>
  <c r="AU34"/>
  <c r="AV34"/>
  <c r="AX34" s="1"/>
  <c r="AY34"/>
  <c r="BI34"/>
  <c r="BJ34"/>
  <c r="BP34" s="1"/>
  <c r="BM34"/>
  <c r="BN34"/>
  <c r="BQ34"/>
  <c r="BX34"/>
  <c r="BY34"/>
  <c r="CB34"/>
  <c r="CC34"/>
  <c r="CE34" s="1"/>
  <c r="CF34"/>
  <c r="CN34"/>
  <c r="CO34"/>
  <c r="CU34" s="1"/>
  <c r="CR34"/>
  <c r="CS34"/>
  <c r="CV34"/>
  <c r="G35"/>
  <c r="H35"/>
  <c r="K35"/>
  <c r="L35"/>
  <c r="N35" s="1"/>
  <c r="O35"/>
  <c r="Y35"/>
  <c r="Z35"/>
  <c r="AF35" s="1"/>
  <c r="AC35"/>
  <c r="AD35"/>
  <c r="AG35"/>
  <c r="AQ35"/>
  <c r="AR35"/>
  <c r="AR39" s="1"/>
  <c r="AR47" s="1"/>
  <c r="AU35"/>
  <c r="AV35"/>
  <c r="AX35" s="1"/>
  <c r="AY35"/>
  <c r="BI35"/>
  <c r="BJ35"/>
  <c r="BP35" s="1"/>
  <c r="BM35"/>
  <c r="BN35"/>
  <c r="BQ35"/>
  <c r="BX35"/>
  <c r="BY35"/>
  <c r="BY39" s="1"/>
  <c r="BY47" s="1"/>
  <c r="CB35"/>
  <c r="CC35"/>
  <c r="CE35" s="1"/>
  <c r="CF35"/>
  <c r="CN35"/>
  <c r="CO35"/>
  <c r="CU35" s="1"/>
  <c r="CR35"/>
  <c r="CS35"/>
  <c r="CV35"/>
  <c r="G36"/>
  <c r="H36"/>
  <c r="K36"/>
  <c r="L36"/>
  <c r="N36" s="1"/>
  <c r="O36"/>
  <c r="Y36"/>
  <c r="Z36"/>
  <c r="AF36" s="1"/>
  <c r="AC36"/>
  <c r="AD36"/>
  <c r="AG36"/>
  <c r="AQ36"/>
  <c r="AR36"/>
  <c r="AU36"/>
  <c r="AV36"/>
  <c r="AX36" s="1"/>
  <c r="AY36"/>
  <c r="BI36"/>
  <c r="BJ36"/>
  <c r="BP36" s="1"/>
  <c r="BM36"/>
  <c r="BN36"/>
  <c r="BQ36"/>
  <c r="BX36"/>
  <c r="BY36"/>
  <c r="CB36"/>
  <c r="CC36"/>
  <c r="CE36" s="1"/>
  <c r="CF36"/>
  <c r="CN36"/>
  <c r="CO36"/>
  <c r="CU36" s="1"/>
  <c r="CR36"/>
  <c r="CS36"/>
  <c r="CV36"/>
  <c r="G37"/>
  <c r="H37"/>
  <c r="K37"/>
  <c r="L37"/>
  <c r="N37" s="1"/>
  <c r="O37"/>
  <c r="Y37"/>
  <c r="Z37"/>
  <c r="AF37" s="1"/>
  <c r="AC37"/>
  <c r="AD37"/>
  <c r="AG37"/>
  <c r="AQ37"/>
  <c r="AR37"/>
  <c r="AU37"/>
  <c r="AV37"/>
  <c r="AX37" s="1"/>
  <c r="AY37"/>
  <c r="BI37"/>
  <c r="BJ37"/>
  <c r="BP37" s="1"/>
  <c r="BM37"/>
  <c r="BN37"/>
  <c r="BQ37"/>
  <c r="BX37"/>
  <c r="BY37"/>
  <c r="CB37"/>
  <c r="CC37"/>
  <c r="CE37" s="1"/>
  <c r="CF37"/>
  <c r="CN37"/>
  <c r="CO37"/>
  <c r="CU37" s="1"/>
  <c r="CR37"/>
  <c r="CS37"/>
  <c r="CV37"/>
  <c r="G38"/>
  <c r="H38"/>
  <c r="K38"/>
  <c r="L38"/>
  <c r="N38" s="1"/>
  <c r="O38"/>
  <c r="Y38"/>
  <c r="Z38"/>
  <c r="AF38" s="1"/>
  <c r="AC38"/>
  <c r="AD38"/>
  <c r="AG38"/>
  <c r="AQ38"/>
  <c r="AR38"/>
  <c r="AU38"/>
  <c r="AV38"/>
  <c r="AX38" s="1"/>
  <c r="AY38"/>
  <c r="BI38"/>
  <c r="BJ38"/>
  <c r="BP38" s="1"/>
  <c r="BM38"/>
  <c r="BN38"/>
  <c r="BQ38"/>
  <c r="BX38"/>
  <c r="BY38"/>
  <c r="CB38"/>
  <c r="CC38"/>
  <c r="CE38" s="1"/>
  <c r="CF38"/>
  <c r="CN38"/>
  <c r="CO38"/>
  <c r="CU38" s="1"/>
  <c r="CR38"/>
  <c r="CS38"/>
  <c r="CV38"/>
  <c r="AD39"/>
  <c r="BN39"/>
  <c r="CS39"/>
  <c r="G40"/>
  <c r="H40"/>
  <c r="K40"/>
  <c r="L40"/>
  <c r="N40" s="1"/>
  <c r="O40" s="1"/>
  <c r="Y40"/>
  <c r="Z40"/>
  <c r="AC40"/>
  <c r="AD40"/>
  <c r="AQ40"/>
  <c r="AR40"/>
  <c r="AU40"/>
  <c r="AV40"/>
  <c r="AX40" s="1"/>
  <c r="AY40" s="1"/>
  <c r="BI40"/>
  <c r="BJ40"/>
  <c r="BM40"/>
  <c r="BN40"/>
  <c r="BX40"/>
  <c r="BY40"/>
  <c r="CB40"/>
  <c r="CC40"/>
  <c r="CE40" s="1"/>
  <c r="CF40" s="1"/>
  <c r="CN40"/>
  <c r="CO40"/>
  <c r="CR40"/>
  <c r="CS40"/>
  <c r="G41"/>
  <c r="H41"/>
  <c r="K41"/>
  <c r="L41"/>
  <c r="N41" s="1"/>
  <c r="O41" s="1"/>
  <c r="Y41"/>
  <c r="Z41"/>
  <c r="AF41" s="1"/>
  <c r="AC41"/>
  <c r="AD41"/>
  <c r="AG41"/>
  <c r="AQ41"/>
  <c r="AR41"/>
  <c r="AU41"/>
  <c r="AV41"/>
  <c r="BI41"/>
  <c r="BJ41"/>
  <c r="BP41" s="1"/>
  <c r="BM41"/>
  <c r="BN41"/>
  <c r="BQ41"/>
  <c r="BX41"/>
  <c r="BY41"/>
  <c r="CB41"/>
  <c r="CC41"/>
  <c r="CE41" s="1"/>
  <c r="CF41" s="1"/>
  <c r="CN41"/>
  <c r="CO41"/>
  <c r="CR41"/>
  <c r="CS41"/>
  <c r="G42"/>
  <c r="H42"/>
  <c r="K42"/>
  <c r="L42"/>
  <c r="N42" s="1"/>
  <c r="O42"/>
  <c r="Y42"/>
  <c r="Z42"/>
  <c r="AF42" s="1"/>
  <c r="AC42"/>
  <c r="AD42"/>
  <c r="AG42"/>
  <c r="AQ42"/>
  <c r="AR42"/>
  <c r="AU42"/>
  <c r="AV42"/>
  <c r="AX42" s="1"/>
  <c r="AY42"/>
  <c r="BI42"/>
  <c r="BJ42"/>
  <c r="BM42"/>
  <c r="BN42"/>
  <c r="BX42"/>
  <c r="BY42"/>
  <c r="CB42"/>
  <c r="CC42"/>
  <c r="CE42" s="1"/>
  <c r="CF42"/>
  <c r="CN42"/>
  <c r="CO42"/>
  <c r="CU42" s="1"/>
  <c r="CR42"/>
  <c r="CS42"/>
  <c r="CV42"/>
  <c r="G43"/>
  <c r="H43"/>
  <c r="K43"/>
  <c r="L43"/>
  <c r="N43" s="1"/>
  <c r="O43"/>
  <c r="Y43"/>
  <c r="Z43"/>
  <c r="AC43"/>
  <c r="AD43"/>
  <c r="AQ43"/>
  <c r="AR43"/>
  <c r="AU43"/>
  <c r="AV43"/>
  <c r="AX43" s="1"/>
  <c r="AY43" s="1"/>
  <c r="BI43"/>
  <c r="BJ43"/>
  <c r="BP43" s="1"/>
  <c r="BM43"/>
  <c r="BN43"/>
  <c r="BQ43"/>
  <c r="BX43"/>
  <c r="BY43"/>
  <c r="CB43"/>
  <c r="CC43"/>
  <c r="CE43" s="1"/>
  <c r="CF43" s="1"/>
  <c r="CN43"/>
  <c r="CO43"/>
  <c r="CU43" s="1"/>
  <c r="CR43"/>
  <c r="CS43"/>
  <c r="CV43"/>
  <c r="G44"/>
  <c r="H44"/>
  <c r="K44"/>
  <c r="L44"/>
  <c r="N44" s="1"/>
  <c r="O44" s="1"/>
  <c r="Y44"/>
  <c r="Z44"/>
  <c r="AF44" s="1"/>
  <c r="AC44"/>
  <c r="AD44"/>
  <c r="AG44"/>
  <c r="AQ44"/>
  <c r="AR44"/>
  <c r="AU44"/>
  <c r="AV44"/>
  <c r="AX44" s="1"/>
  <c r="AY44" s="1"/>
  <c r="BI44"/>
  <c r="BJ44"/>
  <c r="BM44"/>
  <c r="BN44"/>
  <c r="BX44"/>
  <c r="BY44"/>
  <c r="CB44"/>
  <c r="CC44"/>
  <c r="CE44" s="1"/>
  <c r="CF44" s="1"/>
  <c r="CN44"/>
  <c r="CO44"/>
  <c r="CU44" s="1"/>
  <c r="CR44"/>
  <c r="CS44"/>
  <c r="F45"/>
  <c r="G45"/>
  <c r="H45"/>
  <c r="J45"/>
  <c r="L45" s="1"/>
  <c r="N45" s="1"/>
  <c r="O45" s="1"/>
  <c r="K45"/>
  <c r="X45"/>
  <c r="Y45"/>
  <c r="Z45"/>
  <c r="AB45"/>
  <c r="AD45" s="1"/>
  <c r="AF45" s="1"/>
  <c r="AC45"/>
  <c r="AG45"/>
  <c r="AP45"/>
  <c r="AQ45"/>
  <c r="AR45"/>
  <c r="AT45"/>
  <c r="AV45" s="1"/>
  <c r="AX45" s="1"/>
  <c r="AY45" s="1"/>
  <c r="AU45"/>
  <c r="BH45"/>
  <c r="BI45"/>
  <c r="BJ45"/>
  <c r="BL45"/>
  <c r="BN45" s="1"/>
  <c r="BP45" s="1"/>
  <c r="BM45"/>
  <c r="BQ45"/>
  <c r="BW45"/>
  <c r="BX45"/>
  <c r="BY45"/>
  <c r="CA45"/>
  <c r="CC45" s="1"/>
  <c r="CE45" s="1"/>
  <c r="CF45" s="1"/>
  <c r="CB45"/>
  <c r="CM45"/>
  <c r="CN45"/>
  <c r="CO45"/>
  <c r="CQ45"/>
  <c r="CS45" s="1"/>
  <c r="CU45" s="1"/>
  <c r="CR45"/>
  <c r="CV45"/>
  <c r="H46"/>
  <c r="L46"/>
  <c r="N46"/>
  <c r="Z46"/>
  <c r="AF46" s="1"/>
  <c r="AD46"/>
  <c r="AR46"/>
  <c r="AV46"/>
  <c r="AX46" s="1"/>
  <c r="BJ46"/>
  <c r="BN46"/>
  <c r="BP46"/>
  <c r="BY46"/>
  <c r="CC46"/>
  <c r="CE46"/>
  <c r="CO46"/>
  <c r="CU46" s="1"/>
  <c r="CS46"/>
  <c r="AD47"/>
  <c r="CS47"/>
  <c r="G48"/>
  <c r="H48"/>
  <c r="N48" s="1"/>
  <c r="K48"/>
  <c r="L48"/>
  <c r="O48"/>
  <c r="Y48"/>
  <c r="Z48"/>
  <c r="AC48"/>
  <c r="AD48"/>
  <c r="AF48" s="1"/>
  <c r="AG48" s="1"/>
  <c r="AQ48"/>
  <c r="AR48"/>
  <c r="AU48"/>
  <c r="AV48"/>
  <c r="BI48"/>
  <c r="BJ48"/>
  <c r="BM48"/>
  <c r="BN48"/>
  <c r="BP48" s="1"/>
  <c r="BQ48" s="1"/>
  <c r="BX48"/>
  <c r="BY48"/>
  <c r="CE48" s="1"/>
  <c r="CB48"/>
  <c r="CC48"/>
  <c r="CF48"/>
  <c r="CN48"/>
  <c r="CO48"/>
  <c r="CR48"/>
  <c r="CS48"/>
  <c r="CU48" s="1"/>
  <c r="CV48" s="1"/>
  <c r="G49"/>
  <c r="H49"/>
  <c r="N49" s="1"/>
  <c r="K49"/>
  <c r="L49"/>
  <c r="O49"/>
  <c r="Y49"/>
  <c r="Z49"/>
  <c r="AC49"/>
  <c r="AD49"/>
  <c r="AF49" s="1"/>
  <c r="AG49" s="1"/>
  <c r="AQ49"/>
  <c r="AR49"/>
  <c r="AX49" s="1"/>
  <c r="AU49"/>
  <c r="AV49"/>
  <c r="AY49"/>
  <c r="BI49"/>
  <c r="BJ49"/>
  <c r="BM49"/>
  <c r="BX49"/>
  <c r="BY49"/>
  <c r="CE49" s="1"/>
  <c r="CB49"/>
  <c r="CC49"/>
  <c r="CN49"/>
  <c r="CO49"/>
  <c r="CR49"/>
  <c r="CS49"/>
  <c r="CU49" s="1"/>
  <c r="CV49" s="1"/>
  <c r="AD50"/>
  <c r="BY50"/>
  <c r="CS50"/>
  <c r="G51"/>
  <c r="H51" s="1"/>
  <c r="K51"/>
  <c r="L51"/>
  <c r="N51"/>
  <c r="Y51"/>
  <c r="Z51"/>
  <c r="AC51"/>
  <c r="AD51" s="1"/>
  <c r="AF51" s="1"/>
  <c r="AG51" s="1"/>
  <c r="AQ51"/>
  <c r="AR51"/>
  <c r="AX51" s="1"/>
  <c r="AU51"/>
  <c r="AV51"/>
  <c r="AY51"/>
  <c r="BI51"/>
  <c r="BJ51"/>
  <c r="BX51"/>
  <c r="BY51" s="1"/>
  <c r="CB51"/>
  <c r="CC51"/>
  <c r="CE51" s="1"/>
  <c r="CN51"/>
  <c r="CO51"/>
  <c r="CR51"/>
  <c r="CS51" s="1"/>
  <c r="G52"/>
  <c r="H52" s="1"/>
  <c r="K52"/>
  <c r="L52"/>
  <c r="N52" s="1"/>
  <c r="Y52"/>
  <c r="Z52"/>
  <c r="AC52"/>
  <c r="AD52" s="1"/>
  <c r="AQ52"/>
  <c r="AR52" s="1"/>
  <c r="AU52"/>
  <c r="AV52"/>
  <c r="BI52"/>
  <c r="BJ52"/>
  <c r="BM52"/>
  <c r="BN52" s="1"/>
  <c r="BP52" s="1"/>
  <c r="BQ52" s="1"/>
  <c r="BX52"/>
  <c r="BY52"/>
  <c r="CB52"/>
  <c r="CC52"/>
  <c r="CE52" s="1"/>
  <c r="CF52" s="1"/>
  <c r="CN52"/>
  <c r="CO52"/>
  <c r="CR52"/>
  <c r="CS52"/>
  <c r="CU52" s="1"/>
  <c r="CV52" s="1"/>
  <c r="H53"/>
  <c r="L53"/>
  <c r="Z53"/>
  <c r="AD53"/>
  <c r="AR53"/>
  <c r="AV53"/>
  <c r="BJ53"/>
  <c r="BN53"/>
  <c r="BP53" s="1"/>
  <c r="BQ53" s="1"/>
  <c r="BY53"/>
  <c r="CC53"/>
  <c r="CO53"/>
  <c r="CS53"/>
  <c r="G54"/>
  <c r="H54"/>
  <c r="K54"/>
  <c r="L54"/>
  <c r="Y54"/>
  <c r="Z54"/>
  <c r="AC54"/>
  <c r="AD54"/>
  <c r="AF54" s="1"/>
  <c r="AG54" s="1"/>
  <c r="AQ54"/>
  <c r="AR54"/>
  <c r="AU54"/>
  <c r="AV54"/>
  <c r="AX54" s="1"/>
  <c r="AY54" s="1"/>
  <c r="BI54"/>
  <c r="BJ54"/>
  <c r="BM54"/>
  <c r="BN54"/>
  <c r="BP54" s="1"/>
  <c r="BQ54" s="1"/>
  <c r="BX54"/>
  <c r="BY54" s="1"/>
  <c r="CB54"/>
  <c r="CC54"/>
  <c r="CE54" s="1"/>
  <c r="CN54"/>
  <c r="CO54"/>
  <c r="CR54"/>
  <c r="CS54" s="1"/>
  <c r="CU54" s="1"/>
  <c r="CV54" s="1"/>
  <c r="G55"/>
  <c r="Y55"/>
  <c r="Z55"/>
  <c r="AC55"/>
  <c r="AD55" s="1"/>
  <c r="AQ55"/>
  <c r="BI55"/>
  <c r="BJ55"/>
  <c r="BM55"/>
  <c r="BN55" s="1"/>
  <c r="BX55"/>
  <c r="CN55"/>
  <c r="CO55"/>
  <c r="CR55"/>
  <c r="CS55" s="1"/>
  <c r="G56"/>
  <c r="Y56"/>
  <c r="Z56"/>
  <c r="AC56"/>
  <c r="AD56" s="1"/>
  <c r="AF56" s="1"/>
  <c r="AG56" s="1"/>
  <c r="AQ56"/>
  <c r="BI56"/>
  <c r="BJ56"/>
  <c r="BM56"/>
  <c r="BN56" s="1"/>
  <c r="BX56"/>
  <c r="CN56"/>
  <c r="CO56"/>
  <c r="CR56"/>
  <c r="CS56" s="1"/>
  <c r="G57"/>
  <c r="Y57"/>
  <c r="Z57"/>
  <c r="AC57"/>
  <c r="AD57" s="1"/>
  <c r="AQ57"/>
  <c r="BI57"/>
  <c r="BJ57"/>
  <c r="BM57"/>
  <c r="BN57" s="1"/>
  <c r="BP57" s="1"/>
  <c r="BQ57" s="1"/>
  <c r="BX57"/>
  <c r="CN57"/>
  <c r="CO57"/>
  <c r="CR57"/>
  <c r="CS57"/>
  <c r="CU57" s="1"/>
  <c r="CV57" s="1"/>
  <c r="H58"/>
  <c r="K58"/>
  <c r="L58" s="1"/>
  <c r="N58"/>
  <c r="O58" s="1"/>
  <c r="Z58"/>
  <c r="AC58"/>
  <c r="AD58"/>
  <c r="AF58" s="1"/>
  <c r="AG58" s="1"/>
  <c r="AR58"/>
  <c r="AU58"/>
  <c r="AV58" s="1"/>
  <c r="BJ58"/>
  <c r="BM58"/>
  <c r="BN58" s="1"/>
  <c r="BY58"/>
  <c r="CB58"/>
  <c r="CC58" s="1"/>
  <c r="CE58" s="1"/>
  <c r="CF58" s="1"/>
  <c r="CO58"/>
  <c r="CR58"/>
  <c r="CS58"/>
  <c r="CU58" s="1"/>
  <c r="CV58" s="1"/>
  <c r="H59"/>
  <c r="K59"/>
  <c r="L59" s="1"/>
  <c r="Z59"/>
  <c r="AC59"/>
  <c r="AD59" s="1"/>
  <c r="AR59"/>
  <c r="AU59"/>
  <c r="AV59" s="1"/>
  <c r="AX59" s="1"/>
  <c r="BJ59"/>
  <c r="BM59"/>
  <c r="BN59"/>
  <c r="BP59" s="1"/>
  <c r="BQ59" s="1"/>
  <c r="BY59"/>
  <c r="CB59"/>
  <c r="CC59" s="1"/>
  <c r="CO59"/>
  <c r="CR59"/>
  <c r="CS59" s="1"/>
  <c r="CE59" l="1"/>
  <c r="CF59" s="1"/>
  <c r="AG59"/>
  <c r="BP58"/>
  <c r="BQ58" s="1"/>
  <c r="N59"/>
  <c r="O59" s="1"/>
  <c r="CU59"/>
  <c r="CV59" s="1"/>
  <c r="CS67"/>
  <c r="AY59"/>
  <c r="AX58"/>
  <c r="AY58" s="1"/>
  <c r="AX52"/>
  <c r="AY52" s="1"/>
  <c r="AF59"/>
  <c r="AD67"/>
  <c r="H57"/>
  <c r="K57"/>
  <c r="L57" s="1"/>
  <c r="BY55"/>
  <c r="CB55"/>
  <c r="CC55" s="1"/>
  <c r="CE55" s="1"/>
  <c r="BP44"/>
  <c r="BQ44" s="1"/>
  <c r="AX41"/>
  <c r="AY41" s="1"/>
  <c r="CU40"/>
  <c r="BP40"/>
  <c r="BQ40" s="1"/>
  <c r="BY67"/>
  <c r="AR67"/>
  <c r="AR57"/>
  <c r="AU57"/>
  <c r="AV57" s="1"/>
  <c r="AX57" s="1"/>
  <c r="BP56"/>
  <c r="BQ56" s="1"/>
  <c r="H56"/>
  <c r="K56"/>
  <c r="L56" s="1"/>
  <c r="AF55"/>
  <c r="AG55" s="1"/>
  <c r="CF54"/>
  <c r="N54"/>
  <c r="O54" s="1"/>
  <c r="AG53"/>
  <c r="AF52"/>
  <c r="AG52" s="1"/>
  <c r="CU51"/>
  <c r="CV51" s="1"/>
  <c r="CF49"/>
  <c r="CV44"/>
  <c r="CU41"/>
  <c r="CV41" s="1"/>
  <c r="CV40"/>
  <c r="BY57"/>
  <c r="CB57"/>
  <c r="CC57" s="1"/>
  <c r="CE57" s="1"/>
  <c r="CU56"/>
  <c r="CV56" s="1"/>
  <c r="AR56"/>
  <c r="AU56"/>
  <c r="AV56" s="1"/>
  <c r="BP55"/>
  <c r="BQ55" s="1"/>
  <c r="H55"/>
  <c r="K55"/>
  <c r="L55" s="1"/>
  <c r="AX53"/>
  <c r="CF51"/>
  <c r="O51"/>
  <c r="AR50"/>
  <c r="BN49"/>
  <c r="BP49" s="1"/>
  <c r="BQ49" s="1"/>
  <c r="BM51"/>
  <c r="BN51" s="1"/>
  <c r="AX48"/>
  <c r="AY48" s="1"/>
  <c r="BP42"/>
  <c r="BQ42"/>
  <c r="CS61"/>
  <c r="AD61"/>
  <c r="AF57"/>
  <c r="AG57" s="1"/>
  <c r="BY56"/>
  <c r="CB56"/>
  <c r="CC56" s="1"/>
  <c r="CU55"/>
  <c r="CV55" s="1"/>
  <c r="AR55"/>
  <c r="AR61" s="1"/>
  <c r="AU55"/>
  <c r="AV55" s="1"/>
  <c r="AY53"/>
  <c r="O52"/>
  <c r="AF43"/>
  <c r="AG43"/>
  <c r="CE53"/>
  <c r="CF53" s="1"/>
  <c r="N53"/>
  <c r="O53" s="1"/>
  <c r="BN47"/>
  <c r="AF40"/>
  <c r="AG40" s="1"/>
  <c r="CU53"/>
  <c r="CV53" s="1"/>
  <c r="AF53"/>
  <c r="CO39"/>
  <c r="CO47" s="1"/>
  <c r="BJ39"/>
  <c r="Z39"/>
  <c r="Z47" s="1"/>
  <c r="H39"/>
  <c r="O29"/>
  <c r="CU29"/>
  <c r="CV29" s="1"/>
  <c r="BP29"/>
  <c r="BQ29" s="1"/>
  <c r="AF29"/>
  <c r="AG29" s="1"/>
  <c r="CC39"/>
  <c r="CE39" s="1"/>
  <c r="CF39" s="1"/>
  <c r="AV39"/>
  <c r="AX39" s="1"/>
  <c r="AY39" s="1"/>
  <c r="L39"/>
  <c r="CO50" l="1"/>
  <c r="CU47"/>
  <c r="CV47" s="1"/>
  <c r="AR62"/>
  <c r="AR63"/>
  <c r="AG47"/>
  <c r="Z50"/>
  <c r="AF47"/>
  <c r="BY68"/>
  <c r="H47"/>
  <c r="CE56"/>
  <c r="CF56" s="1"/>
  <c r="CS62"/>
  <c r="AX56"/>
  <c r="CF57"/>
  <c r="N56"/>
  <c r="AY57"/>
  <c r="CF55"/>
  <c r="BY61"/>
  <c r="AD68"/>
  <c r="CU39"/>
  <c r="CV39"/>
  <c r="AD62"/>
  <c r="CC47"/>
  <c r="N39"/>
  <c r="O39" s="1"/>
  <c r="L47"/>
  <c r="AF39"/>
  <c r="AG39"/>
  <c r="AX55"/>
  <c r="N55"/>
  <c r="AY56"/>
  <c r="O56"/>
  <c r="N57"/>
  <c r="CS68"/>
  <c r="CS69" s="1"/>
  <c r="BP39"/>
  <c r="BQ39" s="1"/>
  <c r="BN50"/>
  <c r="AY55"/>
  <c r="BP51"/>
  <c r="BQ51" s="1"/>
  <c r="O55"/>
  <c r="AR68"/>
  <c r="AR69" s="1"/>
  <c r="BJ47"/>
  <c r="AV47"/>
  <c r="O57"/>
  <c r="AR70" l="1"/>
  <c r="AR71" s="1"/>
  <c r="AX47"/>
  <c r="AY47" s="1"/>
  <c r="AV50"/>
  <c r="BJ50"/>
  <c r="BN67"/>
  <c r="CS70"/>
  <c r="CE47"/>
  <c r="CF47" s="1"/>
  <c r="CC50"/>
  <c r="AR64"/>
  <c r="AR65" s="1"/>
  <c r="BN61"/>
  <c r="BP47"/>
  <c r="BQ47" s="1"/>
  <c r="BY63"/>
  <c r="BY62"/>
  <c r="CS63"/>
  <c r="H50"/>
  <c r="CO61"/>
  <c r="CO67"/>
  <c r="CU50"/>
  <c r="CV50" s="1"/>
  <c r="N47"/>
  <c r="O47" s="1"/>
  <c r="L50"/>
  <c r="AD63"/>
  <c r="AD69"/>
  <c r="BY69"/>
  <c r="Z61"/>
  <c r="Z67"/>
  <c r="AF50"/>
  <c r="AG50" s="1"/>
  <c r="CO62" l="1"/>
  <c r="CU61"/>
  <c r="CV61" s="1"/>
  <c r="BJ61"/>
  <c r="BJ67"/>
  <c r="AX50"/>
  <c r="AY50" s="1"/>
  <c r="AV67"/>
  <c r="AV61"/>
  <c r="Z68"/>
  <c r="Z69" s="1"/>
  <c r="AF67"/>
  <c r="AG67" s="1"/>
  <c r="AD70"/>
  <c r="AD71" s="1"/>
  <c r="CS64"/>
  <c r="CE50"/>
  <c r="CF50" s="1"/>
  <c r="CC67"/>
  <c r="CC61"/>
  <c r="BY70"/>
  <c r="BP61"/>
  <c r="BN62"/>
  <c r="BN63" s="1"/>
  <c r="Z62"/>
  <c r="Z63"/>
  <c r="AF61"/>
  <c r="AG61" s="1"/>
  <c r="AD64"/>
  <c r="BP67"/>
  <c r="BN68"/>
  <c r="BN69" s="1"/>
  <c r="BY64"/>
  <c r="N50"/>
  <c r="L67"/>
  <c r="L61"/>
  <c r="CO68"/>
  <c r="CU67"/>
  <c r="CV67" s="1"/>
  <c r="O50"/>
  <c r="H67"/>
  <c r="H61"/>
  <c r="CS71"/>
  <c r="BP50"/>
  <c r="BQ50" s="1"/>
  <c r="BN70" l="1"/>
  <c r="BN71" s="1"/>
  <c r="BN64"/>
  <c r="BN65" s="1"/>
  <c r="Z70"/>
  <c r="Z71"/>
  <c r="AF71" s="1"/>
  <c r="AF69"/>
  <c r="AG69" s="1"/>
  <c r="H68"/>
  <c r="H69"/>
  <c r="CV68"/>
  <c r="CU68"/>
  <c r="AX67"/>
  <c r="AY67" s="1"/>
  <c r="AV68"/>
  <c r="AX68" s="1"/>
  <c r="AY68" s="1"/>
  <c r="CU62"/>
  <c r="CV62" s="1"/>
  <c r="Z64"/>
  <c r="Z65" s="1"/>
  <c r="AF70"/>
  <c r="AF68"/>
  <c r="AG68" s="1"/>
  <c r="N61"/>
  <c r="O61" s="1"/>
  <c r="L62"/>
  <c r="L63" s="1"/>
  <c r="AD65"/>
  <c r="AG62"/>
  <c r="AF62"/>
  <c r="CE61"/>
  <c r="CF61" s="1"/>
  <c r="CC62"/>
  <c r="CE62" s="1"/>
  <c r="CF62" s="1"/>
  <c r="CS65"/>
  <c r="BQ67"/>
  <c r="BJ68"/>
  <c r="BP68" s="1"/>
  <c r="BJ69"/>
  <c r="H62"/>
  <c r="H63" s="1"/>
  <c r="CO69"/>
  <c r="N67"/>
  <c r="O67" s="1"/>
  <c r="L68"/>
  <c r="N68" s="1"/>
  <c r="BY65"/>
  <c r="AF63"/>
  <c r="AG63" s="1"/>
  <c r="BY71"/>
  <c r="CE67"/>
  <c r="CF67" s="1"/>
  <c r="CC68"/>
  <c r="CE68" s="1"/>
  <c r="CF68" s="1"/>
  <c r="AX61"/>
  <c r="AY61" s="1"/>
  <c r="AV62"/>
  <c r="AX62" s="1"/>
  <c r="AY62" s="1"/>
  <c r="AV63"/>
  <c r="BQ61"/>
  <c r="BJ62"/>
  <c r="BJ63" s="1"/>
  <c r="CO63"/>
  <c r="BJ64" l="1"/>
  <c r="BP63"/>
  <c r="BQ63" s="1"/>
  <c r="N63"/>
  <c r="L64"/>
  <c r="N64" s="1"/>
  <c r="O63"/>
  <c r="H64"/>
  <c r="AX63"/>
  <c r="AY63" s="1"/>
  <c r="AV64"/>
  <c r="AX64" s="1"/>
  <c r="AY64" s="1"/>
  <c r="CC69"/>
  <c r="AV69"/>
  <c r="CO70"/>
  <c r="CU69"/>
  <c r="CV69" s="1"/>
  <c r="BJ70"/>
  <c r="CO64"/>
  <c r="CO65"/>
  <c r="CU65" s="1"/>
  <c r="CU63"/>
  <c r="CV63" s="1"/>
  <c r="L69"/>
  <c r="BQ68"/>
  <c r="CC63"/>
  <c r="AF65"/>
  <c r="AG65" s="1"/>
  <c r="H70"/>
  <c r="AG71"/>
  <c r="BP64"/>
  <c r="BP70"/>
  <c r="N62"/>
  <c r="O62" s="1"/>
  <c r="BP62"/>
  <c r="BQ62" s="1"/>
  <c r="AF64"/>
  <c r="AG64" s="1"/>
  <c r="O68"/>
  <c r="AG70"/>
  <c r="BP69"/>
  <c r="BQ69" s="1"/>
  <c r="BQ70" l="1"/>
  <c r="CV70"/>
  <c r="CU70"/>
  <c r="CV65"/>
  <c r="CE69"/>
  <c r="CF69" s="1"/>
  <c r="CC70"/>
  <c r="CE70" s="1"/>
  <c r="CF70" s="1"/>
  <c r="BQ64"/>
  <c r="O64"/>
  <c r="N69"/>
  <c r="O69" s="1"/>
  <c r="L70"/>
  <c r="N70" s="1"/>
  <c r="O70" s="1"/>
  <c r="CU64"/>
  <c r="CV64" s="1"/>
  <c r="AV65"/>
  <c r="AX65" s="1"/>
  <c r="AY65" s="1"/>
  <c r="L65"/>
  <c r="H71"/>
  <c r="CE63"/>
  <c r="CF63" s="1"/>
  <c r="CC65"/>
  <c r="CE65" s="1"/>
  <c r="CF65" s="1"/>
  <c r="CC64"/>
  <c r="CE64" s="1"/>
  <c r="CF64" s="1"/>
  <c r="BJ71"/>
  <c r="CO71"/>
  <c r="AX69"/>
  <c r="AY69" s="1"/>
  <c r="AV70"/>
  <c r="AX70" s="1"/>
  <c r="AY70" s="1"/>
  <c r="H65"/>
  <c r="BJ65"/>
  <c r="BP65" l="1"/>
  <c r="BQ65" s="1"/>
  <c r="CC71"/>
  <c r="CE71" s="1"/>
  <c r="CF71" s="1"/>
  <c r="AV71"/>
  <c r="AX71" s="1"/>
  <c r="AY71" s="1"/>
  <c r="BP71"/>
  <c r="BQ71" s="1"/>
  <c r="CU71"/>
  <c r="CV71" s="1"/>
  <c r="N65"/>
  <c r="O65" s="1"/>
  <c r="L71"/>
  <c r="N71" s="1"/>
  <c r="O71" s="1"/>
</calcChain>
</file>

<file path=xl/comments1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T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AL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D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S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CI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T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AL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D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S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CI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T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AL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D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S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CI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T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AL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D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S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CI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T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AL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D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S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CI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T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AL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D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S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CI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T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AL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D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S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CI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T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AL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D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S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CI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T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AL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D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S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CI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T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AL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D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S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CI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T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AL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D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S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CI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T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AL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D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S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CI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T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AL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D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S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CI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T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AL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D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S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CI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<sst xmlns="http://schemas.openxmlformats.org/spreadsheetml/2006/main" count="479" uniqueCount="83">
  <si>
    <t>Note that cells with the highlighted color shown to the left indicate quantities that are loss adjusted.</t>
  </si>
  <si>
    <t>Lighting Classes and USL - 150 kWh and 1 kW, range appropriate for utility.</t>
  </si>
  <si>
    <t>Large User - range appropriate for utility</t>
  </si>
  <si>
    <t>GS&gt;50kW (kW) - 60, 100, 500, 1000</t>
  </si>
  <si>
    <t>GS&lt;50kW (kWh) - 1000, 2000, 5000, 10000, 15000</t>
  </si>
  <si>
    <t>Residential (kWh) - 100, 250, 500, 800, 1000, 1500, 2000</t>
  </si>
  <si>
    <t>to their service territory, class by class. A general guideline of consumption levels follows:</t>
  </si>
  <si>
    <t>Applicants must provide bill impacts for residential at 800 kWh and GS&lt;50kW at 2000 kWh. In addition, their filing must cover the range that is relevant</t>
  </si>
  <si>
    <t>consumption level at existing and proposed rates.</t>
  </si>
  <si>
    <t xml:space="preserve">Note that the "Charge $" columns provide breakdowns of the amounts that each bill component contributes to the total monthly bill at the referenced 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</si>
  <si>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</si>
  <si>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>Loss Factor (%)</t>
  </si>
  <si>
    <t>Total Bill on RPP (including OCEB)</t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</si>
  <si>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</si>
  <si>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r>
      <t xml:space="preserve">Total Bill </t>
    </r>
    <r>
      <rPr>
        <sz val="10"/>
        <rFont val="Arial"/>
        <family val="2"/>
      </rPr>
      <t>(including HST)</t>
    </r>
  </si>
  <si>
    <t>HST</t>
  </si>
  <si>
    <t>Total Bill on RPP (before Taxes)</t>
  </si>
  <si>
    <t>Total Bill on TOU (including OCEB)</t>
  </si>
  <si>
    <t>Total Bill on TOU (before Taxes)</t>
  </si>
  <si>
    <t>Energy - RPP - Tier 2</t>
  </si>
  <si>
    <t>Energy - RPP - Tier 1</t>
  </si>
  <si>
    <t>TOU - On Peak</t>
  </si>
  <si>
    <t>TOU - Mid Peak</t>
  </si>
  <si>
    <t>TOU - Off Peak</t>
  </si>
  <si>
    <t>Debt Retirement Charge (DRC)</t>
  </si>
  <si>
    <t>Standard Supply Service Charge</t>
  </si>
  <si>
    <t>Rural and Remote Rate Protection (RRRP)</t>
  </si>
  <si>
    <t>Wholesale Market Service Charge (WMSC)</t>
  </si>
  <si>
    <t>Sub-Total C - Delivery (including Sub-Total B)</t>
  </si>
  <si>
    <t>per kWh</t>
  </si>
  <si>
    <t>RTSR - Line and Transformation Connection</t>
  </si>
  <si>
    <t>RTSR - Network</t>
  </si>
  <si>
    <t>Sub-Total B - Distribution (includes Sub-Total A)</t>
  </si>
  <si>
    <t>Monthly</t>
  </si>
  <si>
    <t>Smart Meter Entity Charge</t>
  </si>
  <si>
    <t>Line Losses on Cost of Power</t>
  </si>
  <si>
    <t>Low Voltage Service Charge</t>
  </si>
  <si>
    <t>Deferral/Variance Account Disposition Rate Rider-2010</t>
  </si>
  <si>
    <t>Deferral/Variance Account Disposition Rate Rider-2014</t>
  </si>
  <si>
    <t>Deferral/Variance Account Disposition Rate Rider-2013</t>
  </si>
  <si>
    <t>Deferral/Variance Account Disposition Rate Rider-2012</t>
  </si>
  <si>
    <t>Sub-Total A (excluding pass through)</t>
  </si>
  <si>
    <t>Account 1576 Disposition</t>
  </si>
  <si>
    <t>Tax Change Rate Rider</t>
  </si>
  <si>
    <t>LRAM &amp; SSM Rate Rider</t>
  </si>
  <si>
    <t>Smart Meter Disposition Rider</t>
  </si>
  <si>
    <t>Distribution Volumetric-RRARR</t>
  </si>
  <si>
    <t>Distribution Volumetric Rate</t>
  </si>
  <si>
    <t>Stranded Meter Disposition</t>
  </si>
  <si>
    <t>SMDR</t>
  </si>
  <si>
    <t>SMIRR</t>
  </si>
  <si>
    <t>Smart Meter Rate Adder</t>
  </si>
  <si>
    <t>Monthly Service Charge-RRARR</t>
  </si>
  <si>
    <t>Monthly Service Charge</t>
  </si>
  <si>
    <t>($)</t>
  </si>
  <si>
    <t>% Change</t>
  </si>
  <si>
    <t>$ Change</t>
  </si>
  <si>
    <t>Charge</t>
  </si>
  <si>
    <t>Volume</t>
  </si>
  <si>
    <t>Rate</t>
  </si>
  <si>
    <t>Charge Unit</t>
  </si>
  <si>
    <t>Impact</t>
  </si>
  <si>
    <t>Proposed</t>
  </si>
  <si>
    <t>Current Board-Approved</t>
  </si>
  <si>
    <t xml:space="preserve"> kWh</t>
  </si>
  <si>
    <t>Consumption</t>
  </si>
  <si>
    <t>TOU</t>
  </si>
  <si>
    <t>TOU / non-TOU:</t>
  </si>
  <si>
    <t>GS &lt; 50 kW- Veridian_Gravenhurst</t>
  </si>
  <si>
    <t>Customer Class:</t>
  </si>
  <si>
    <t>Residential-Seasonal- Veridian_Gravenhurst</t>
  </si>
  <si>
    <t>Residential-Suburban- Veridian_Gravenhurst</t>
  </si>
  <si>
    <t>Residential-Urban- Veridian_Gravenhurst</t>
  </si>
  <si>
    <t>GS &lt; 50 kW - Veridian_Main</t>
  </si>
  <si>
    <t>Residential - Veridian_Main</t>
  </si>
  <si>
    <t>Bill Impacts</t>
  </si>
  <si>
    <t>Appendix 2-W</t>
  </si>
  <si>
    <t>Date:</t>
  </si>
  <si>
    <t>Page:</t>
  </si>
  <si>
    <t>Schedule:</t>
  </si>
  <si>
    <t>Tab:</t>
  </si>
  <si>
    <t>Exhibit:</t>
  </si>
  <si>
    <t>File Number:</t>
  </si>
</sst>
</file>

<file path=xl/styles.xml><?xml version="1.0" encoding="utf-8"?>
<styleSheet xmlns="http://schemas.openxmlformats.org/spreadsheetml/2006/main">
  <numFmts count="1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$&quot;* #,##0.0000_-;\-&quot;$&quot;* #,##0.0000_-;_-&quot;$&quot;* &quot;-&quot;??_-;_-@_-"/>
    <numFmt numFmtId="167" formatCode="_-* #,##0_-;\-* #,##0_-;_-* &quot;-&quot;??_-;_-@_-"/>
    <numFmt numFmtId="168" formatCode="_(* #,##0.0_);_(* \(#,##0.0\);_(* &quot;-&quot;??_);_(@_)"/>
    <numFmt numFmtId="169" formatCode="#,##0.0"/>
    <numFmt numFmtId="170" formatCode="mm/dd/yyyy"/>
    <numFmt numFmtId="171" formatCode="0\-0"/>
    <numFmt numFmtId="172" formatCode="##\-#"/>
    <numFmt numFmtId="173" formatCode="_(* #,##0_);_(* \(#,##0\);_(* &quot;-&quot;??_);_(@_)"/>
    <numFmt numFmtId="174" formatCode="&quot;£ &quot;#,##0.00;[Red]\-&quot;£ &quot;#,##0.00"/>
  </numFmts>
  <fonts count="34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6"/>
      <color indexed="12"/>
      <name val="Algerian"/>
      <family val="5"/>
    </font>
    <font>
      <b/>
      <sz val="8"/>
      <color indexed="81"/>
      <name val="Tahoma"/>
      <family val="2"/>
    </font>
    <font>
      <b/>
      <sz val="10"/>
      <color indexed="81"/>
      <name val="Arial"/>
      <family val="2"/>
    </font>
    <font>
      <sz val="8"/>
      <color rgb="FF000000"/>
      <name val="Tahoma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21">
    <xf numFmtId="0" fontId="0" fillId="0" borderId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8" fillId="0" borderId="0"/>
    <xf numFmtId="169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70" fontId="18" fillId="0" borderId="0"/>
    <xf numFmtId="171" fontId="18" fillId="0" borderId="0"/>
    <xf numFmtId="170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2" fontId="18" fillId="0" borderId="0" applyFont="0" applyFill="0" applyBorder="0" applyAlignment="0" applyProtection="0"/>
    <xf numFmtId="0" fontId="6" fillId="2" borderId="0" applyNumberFormat="0" applyBorder="0" applyAlignment="0" applyProtection="0"/>
    <xf numFmtId="38" fontId="28" fillId="41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10" fontId="28" fillId="42" borderId="10" applyNumberFormat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172" fontId="18" fillId="0" borderId="0"/>
    <xf numFmtId="173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0" fontId="8" fillId="4" borderId="0" applyNumberFormat="0" applyBorder="0" applyAlignment="0" applyProtection="0"/>
    <xf numFmtId="174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3" borderId="30" applyNumberFormat="0" applyFont="0" applyAlignment="0" applyProtection="0"/>
    <xf numFmtId="0" fontId="18" fillId="43" borderId="30" applyNumberFormat="0" applyFont="0" applyAlignment="0" applyProtection="0"/>
    <xf numFmtId="0" fontId="10" fillId="6" borderId="5" applyNumberFormat="0" applyAlignment="0" applyProtection="0"/>
    <xf numFmtId="10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 applyProtection="1"/>
    <xf numFmtId="0" fontId="0" fillId="33" borderId="0" xfId="0" applyFill="1" applyProtection="1"/>
    <xf numFmtId="0" fontId="18" fillId="0" borderId="0" xfId="0" applyFont="1" applyProtection="1"/>
    <xf numFmtId="0" fontId="19" fillId="0" borderId="0" xfId="0" applyFont="1" applyProtection="1"/>
    <xf numFmtId="10" fontId="18" fillId="34" borderId="10" xfId="4" applyNumberFormat="1" applyFont="1" applyFill="1" applyBorder="1" applyProtection="1">
      <protection locked="0"/>
    </xf>
    <xf numFmtId="0" fontId="1" fillId="0" borderId="0" xfId="5"/>
    <xf numFmtId="0" fontId="21" fillId="0" borderId="0" xfId="0" applyFont="1" applyProtection="1"/>
    <xf numFmtId="10" fontId="18" fillId="34" borderId="10" xfId="6" applyNumberFormat="1" applyFont="1" applyFill="1" applyBorder="1" applyProtection="1">
      <protection locked="0"/>
    </xf>
    <xf numFmtId="0" fontId="1" fillId="0" borderId="0" xfId="7"/>
    <xf numFmtId="10" fontId="18" fillId="34" borderId="10" xfId="8" applyNumberFormat="1" applyFont="1" applyFill="1" applyBorder="1" applyProtection="1">
      <protection locked="0"/>
    </xf>
    <xf numFmtId="0" fontId="1" fillId="0" borderId="0" xfId="9"/>
    <xf numFmtId="10" fontId="18" fillId="34" borderId="10" xfId="10" applyNumberFormat="1" applyFont="1" applyFill="1" applyBorder="1" applyProtection="1">
      <protection locked="0"/>
    </xf>
    <xf numFmtId="0" fontId="1" fillId="0" borderId="0" xfId="11"/>
    <xf numFmtId="164" fontId="0" fillId="0" borderId="0" xfId="0" applyNumberFormat="1" applyProtection="1"/>
    <xf numFmtId="0" fontId="18" fillId="0" borderId="0" xfId="12" applyProtection="1"/>
    <xf numFmtId="10" fontId="18" fillId="35" borderId="11" xfId="3" applyNumberFormat="1" applyFill="1" applyBorder="1" applyAlignment="1" applyProtection="1">
      <alignment vertical="center"/>
    </xf>
    <xf numFmtId="164" fontId="18" fillId="35" borderId="12" xfId="12" applyNumberFormat="1" applyFill="1" applyBorder="1" applyAlignment="1" applyProtection="1">
      <alignment vertical="center"/>
    </xf>
    <xf numFmtId="0" fontId="18" fillId="35" borderId="13" xfId="12" applyFill="1" applyBorder="1" applyAlignment="1" applyProtection="1">
      <alignment vertical="center"/>
    </xf>
    <xf numFmtId="164" fontId="18" fillId="35" borderId="14" xfId="2" applyFill="1" applyBorder="1" applyAlignment="1" applyProtection="1">
      <alignment vertical="center"/>
    </xf>
    <xf numFmtId="0" fontId="18" fillId="35" borderId="12" xfId="12" applyFill="1" applyBorder="1" applyAlignment="1" applyProtection="1">
      <alignment vertical="center"/>
      <protection locked="0"/>
    </xf>
    <xf numFmtId="166" fontId="18" fillId="35" borderId="12" xfId="2" applyNumberFormat="1" applyFill="1" applyBorder="1" applyAlignment="1" applyProtection="1">
      <alignment vertical="top"/>
      <protection locked="0"/>
    </xf>
    <xf numFmtId="0" fontId="18" fillId="35" borderId="12" xfId="12" applyFill="1" applyBorder="1" applyAlignment="1" applyProtection="1">
      <alignment vertical="center"/>
    </xf>
    <xf numFmtId="164" fontId="18" fillId="35" borderId="15" xfId="2" applyFill="1" applyBorder="1" applyAlignment="1" applyProtection="1">
      <alignment vertical="center"/>
    </xf>
    <xf numFmtId="0" fontId="18" fillId="35" borderId="13" xfId="12" applyFill="1" applyBorder="1" applyAlignment="1" applyProtection="1">
      <alignment vertical="center"/>
      <protection locked="0"/>
    </xf>
    <xf numFmtId="0" fontId="18" fillId="35" borderId="13" xfId="12" applyFill="1" applyBorder="1" applyAlignment="1" applyProtection="1">
      <alignment vertical="top"/>
    </xf>
    <xf numFmtId="0" fontId="18" fillId="35" borderId="13" xfId="12" applyFill="1" applyBorder="1" applyAlignment="1" applyProtection="1">
      <alignment vertical="top"/>
      <protection locked="0"/>
    </xf>
    <xf numFmtId="0" fontId="18" fillId="35" borderId="16" xfId="12" applyFont="1" applyFill="1" applyBorder="1" applyProtection="1"/>
    <xf numFmtId="10" fontId="21" fillId="36" borderId="17" xfId="3" applyNumberFormat="1" applyFont="1" applyFill="1" applyBorder="1" applyAlignment="1" applyProtection="1">
      <alignment vertical="center"/>
    </xf>
    <xf numFmtId="164" fontId="21" fillId="36" borderId="18" xfId="12" applyNumberFormat="1" applyFont="1" applyFill="1" applyBorder="1" applyAlignment="1" applyProtection="1">
      <alignment vertical="center"/>
    </xf>
    <xf numFmtId="0" fontId="21" fillId="36" borderId="0" xfId="12" applyFont="1" applyFill="1" applyBorder="1" applyAlignment="1" applyProtection="1">
      <alignment vertical="center"/>
    </xf>
    <xf numFmtId="164" fontId="21" fillId="36" borderId="17" xfId="12" applyNumberFormat="1" applyFont="1" applyFill="1" applyBorder="1" applyAlignment="1" applyProtection="1">
      <alignment vertical="center"/>
    </xf>
    <xf numFmtId="0" fontId="21" fillId="36" borderId="18" xfId="12" applyFont="1" applyFill="1" applyBorder="1" applyAlignment="1" applyProtection="1">
      <alignment vertical="center"/>
    </xf>
    <xf numFmtId="164" fontId="21" fillId="36" borderId="19" xfId="12" applyNumberFormat="1" applyFont="1" applyFill="1" applyBorder="1" applyAlignment="1" applyProtection="1">
      <alignment vertical="center"/>
    </xf>
    <xf numFmtId="0" fontId="18" fillId="36" borderId="0" xfId="12" applyFill="1" applyBorder="1" applyAlignment="1" applyProtection="1">
      <alignment vertical="center"/>
    </xf>
    <xf numFmtId="0" fontId="18" fillId="36" borderId="18" xfId="12" applyFill="1" applyBorder="1" applyAlignment="1" applyProtection="1">
      <alignment vertical="top"/>
    </xf>
    <xf numFmtId="0" fontId="18" fillId="36" borderId="0" xfId="12" applyFill="1" applyAlignment="1" applyProtection="1">
      <alignment vertical="top"/>
    </xf>
    <xf numFmtId="10" fontId="22" fillId="0" borderId="17" xfId="3" applyNumberFormat="1" applyFont="1" applyFill="1" applyBorder="1" applyAlignment="1" applyProtection="1">
      <alignment vertical="center"/>
    </xf>
    <xf numFmtId="164" fontId="22" fillId="0" borderId="18" xfId="12" applyNumberFormat="1" applyFont="1" applyFill="1" applyBorder="1" applyAlignment="1" applyProtection="1">
      <alignment vertical="center"/>
    </xf>
    <xf numFmtId="0" fontId="18" fillId="0" borderId="0" xfId="12" applyFont="1" applyFill="1" applyBorder="1" applyAlignment="1" applyProtection="1">
      <alignment vertical="center"/>
    </xf>
    <xf numFmtId="164" fontId="22" fillId="0" borderId="17" xfId="12" applyNumberFormat="1" applyFont="1" applyFill="1" applyBorder="1" applyAlignment="1" applyProtection="1">
      <alignment vertical="center"/>
    </xf>
    <xf numFmtId="0" fontId="18" fillId="0" borderId="18" xfId="12" applyFont="1" applyFill="1" applyBorder="1" applyAlignment="1" applyProtection="1">
      <alignment vertical="center"/>
    </xf>
    <xf numFmtId="164" fontId="22" fillId="0" borderId="19" xfId="12" applyNumberFormat="1" applyFont="1" applyFill="1" applyBorder="1" applyAlignment="1" applyProtection="1">
      <alignment vertical="center"/>
    </xf>
    <xf numFmtId="0" fontId="18" fillId="0" borderId="0" xfId="12" applyFill="1" applyBorder="1" applyAlignment="1" applyProtection="1">
      <alignment vertical="center"/>
    </xf>
    <xf numFmtId="0" fontId="18" fillId="0" borderId="18" xfId="12" applyFill="1" applyBorder="1" applyAlignment="1" applyProtection="1">
      <alignment vertical="top"/>
    </xf>
    <xf numFmtId="0" fontId="18" fillId="0" borderId="0" xfId="12" applyAlignment="1" applyProtection="1">
      <alignment vertical="top"/>
    </xf>
    <xf numFmtId="10" fontId="18" fillId="0" borderId="17" xfId="3" applyNumberFormat="1" applyFont="1" applyFill="1" applyBorder="1" applyAlignment="1" applyProtection="1">
      <alignment vertical="center"/>
    </xf>
    <xf numFmtId="164" fontId="18" fillId="0" borderId="18" xfId="12" applyNumberFormat="1" applyFont="1" applyFill="1" applyBorder="1" applyAlignment="1" applyProtection="1">
      <alignment vertical="center"/>
    </xf>
    <xf numFmtId="164" fontId="18" fillId="0" borderId="17" xfId="12" applyNumberFormat="1" applyFont="1" applyFill="1" applyBorder="1" applyAlignment="1" applyProtection="1">
      <alignment vertical="center"/>
    </xf>
    <xf numFmtId="164" fontId="18" fillId="0" borderId="19" xfId="12" applyNumberFormat="1" applyFont="1" applyFill="1" applyBorder="1" applyAlignment="1" applyProtection="1">
      <alignment vertical="center"/>
    </xf>
    <xf numFmtId="0" fontId="21" fillId="0" borderId="0" xfId="12" applyFont="1" applyAlignment="1" applyProtection="1">
      <alignment horizontal="left" vertical="top" wrapText="1" indent="1"/>
    </xf>
    <xf numFmtId="9" fontId="18" fillId="0" borderId="18" xfId="12" applyNumberFormat="1" applyFont="1" applyFill="1" applyBorder="1" applyAlignment="1" applyProtection="1">
      <alignment vertical="center"/>
    </xf>
    <xf numFmtId="9" fontId="18" fillId="0" borderId="18" xfId="12" applyNumberFormat="1" applyFont="1" applyFill="1" applyBorder="1" applyAlignment="1" applyProtection="1">
      <alignment vertical="top"/>
      <protection locked="0"/>
    </xf>
    <xf numFmtId="9" fontId="18" fillId="0" borderId="0" xfId="12" applyNumberFormat="1" applyFill="1" applyBorder="1" applyAlignment="1" applyProtection="1">
      <alignment vertical="center"/>
    </xf>
    <xf numFmtId="9" fontId="18" fillId="0" borderId="18" xfId="12" applyNumberFormat="1" applyFill="1" applyBorder="1" applyAlignment="1" applyProtection="1">
      <alignment vertical="top"/>
      <protection locked="0"/>
    </xf>
    <xf numFmtId="0" fontId="18" fillId="0" borderId="0" xfId="12" applyFont="1" applyFill="1" applyAlignment="1" applyProtection="1">
      <alignment horizontal="left" vertical="top" indent="1"/>
    </xf>
    <xf numFmtId="10" fontId="21" fillId="0" borderId="17" xfId="3" applyNumberFormat="1" applyFont="1" applyFill="1" applyBorder="1" applyAlignment="1" applyProtection="1">
      <alignment vertical="center"/>
    </xf>
    <xf numFmtId="164" fontId="21" fillId="0" borderId="18" xfId="12" applyNumberFormat="1" applyFont="1" applyFill="1" applyBorder="1" applyAlignment="1" applyProtection="1">
      <alignment vertical="center"/>
    </xf>
    <xf numFmtId="0" fontId="21" fillId="0" borderId="0" xfId="12" applyFont="1" applyFill="1" applyBorder="1" applyAlignment="1" applyProtection="1">
      <alignment vertical="center"/>
    </xf>
    <xf numFmtId="164" fontId="21" fillId="0" borderId="19" xfId="12" applyNumberFormat="1" applyFont="1" applyFill="1" applyBorder="1" applyAlignment="1" applyProtection="1">
      <alignment vertical="center"/>
    </xf>
    <xf numFmtId="9" fontId="21" fillId="0" borderId="18" xfId="12" applyNumberFormat="1" applyFont="1" applyFill="1" applyBorder="1" applyAlignment="1" applyProtection="1">
      <alignment vertical="center"/>
    </xf>
    <xf numFmtId="0" fontId="21" fillId="0" borderId="18" xfId="12" applyFont="1" applyFill="1" applyBorder="1" applyAlignment="1" applyProtection="1">
      <alignment vertical="center"/>
    </xf>
    <xf numFmtId="9" fontId="18" fillId="0" borderId="18" xfId="12" applyNumberFormat="1" applyFill="1" applyBorder="1" applyAlignment="1" applyProtection="1">
      <alignment vertical="top"/>
    </xf>
    <xf numFmtId="0" fontId="21" fillId="0" borderId="0" xfId="12" applyFont="1" applyFill="1" applyAlignment="1" applyProtection="1">
      <alignment vertical="top"/>
    </xf>
    <xf numFmtId="164" fontId="18" fillId="35" borderId="14" xfId="12" applyNumberFormat="1" applyFill="1" applyBorder="1" applyAlignment="1" applyProtection="1">
      <alignment vertical="center"/>
    </xf>
    <xf numFmtId="164" fontId="18" fillId="35" borderId="13" xfId="2" applyFill="1" applyBorder="1" applyAlignment="1" applyProtection="1">
      <alignment vertical="center"/>
    </xf>
    <xf numFmtId="0" fontId="18" fillId="35" borderId="14" xfId="12" applyFill="1" applyBorder="1" applyAlignment="1" applyProtection="1">
      <alignment vertical="center"/>
      <protection locked="0"/>
    </xf>
    <xf numFmtId="166" fontId="18" fillId="35" borderId="14" xfId="2" applyNumberFormat="1" applyFill="1" applyBorder="1" applyAlignment="1" applyProtection="1">
      <alignment vertical="top"/>
      <protection locked="0"/>
    </xf>
    <xf numFmtId="10" fontId="21" fillId="36" borderId="20" xfId="3" applyNumberFormat="1" applyFont="1" applyFill="1" applyBorder="1" applyAlignment="1" applyProtection="1">
      <alignment vertical="center"/>
    </xf>
    <xf numFmtId="164" fontId="21" fillId="36" borderId="21" xfId="0" applyNumberFormat="1" applyFont="1" applyFill="1" applyBorder="1" applyAlignment="1" applyProtection="1">
      <alignment vertical="center"/>
    </xf>
    <xf numFmtId="0" fontId="21" fillId="36" borderId="22" xfId="0" applyFont="1" applyFill="1" applyBorder="1" applyAlignment="1" applyProtection="1">
      <alignment vertical="center"/>
    </xf>
    <xf numFmtId="164" fontId="21" fillId="36" borderId="20" xfId="0" applyNumberFormat="1" applyFont="1" applyFill="1" applyBorder="1" applyAlignment="1" applyProtection="1">
      <alignment vertical="center"/>
    </xf>
    <xf numFmtId="0" fontId="21" fillId="36" borderId="21" xfId="0" applyFont="1" applyFill="1" applyBorder="1" applyAlignment="1" applyProtection="1">
      <alignment vertical="center"/>
    </xf>
    <xf numFmtId="164" fontId="21" fillId="36" borderId="23" xfId="0" applyNumberFormat="1" applyFont="1" applyFill="1" applyBorder="1" applyAlignment="1" applyProtection="1">
      <alignment vertical="center"/>
    </xf>
    <xf numFmtId="0" fontId="0" fillId="36" borderId="22" xfId="0" applyFill="1" applyBorder="1" applyAlignment="1" applyProtection="1">
      <alignment vertical="center"/>
    </xf>
    <xf numFmtId="0" fontId="0" fillId="36" borderId="21" xfId="0" applyFill="1" applyBorder="1" applyAlignment="1" applyProtection="1">
      <alignment vertical="top"/>
    </xf>
    <xf numFmtId="0" fontId="0" fillId="36" borderId="0" xfId="0" applyFill="1" applyAlignment="1" applyProtection="1">
      <alignment vertical="top"/>
    </xf>
    <xf numFmtId="164" fontId="22" fillId="0" borderId="18" xfId="0" applyNumberFormat="1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164" fontId="22" fillId="0" borderId="17" xfId="0" applyNumberFormat="1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vertical="center"/>
    </xf>
    <xf numFmtId="164" fontId="22" fillId="0" borderId="19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vertical="top"/>
    </xf>
    <xf numFmtId="0" fontId="0" fillId="0" borderId="0" xfId="0" applyAlignment="1" applyProtection="1">
      <alignment vertical="top"/>
    </xf>
    <xf numFmtId="164" fontId="18" fillId="0" borderId="18" xfId="0" applyNumberFormat="1" applyFont="1" applyFill="1" applyBorder="1" applyAlignment="1" applyProtection="1">
      <alignment vertical="center"/>
    </xf>
    <xf numFmtId="164" fontId="18" fillId="0" borderId="17" xfId="0" applyNumberFormat="1" applyFont="1" applyFill="1" applyBorder="1" applyAlignment="1" applyProtection="1">
      <alignment vertical="center"/>
    </xf>
    <xf numFmtId="164" fontId="18" fillId="0" borderId="19" xfId="0" applyNumberFormat="1" applyFont="1" applyFill="1" applyBorder="1" applyAlignment="1" applyProtection="1">
      <alignment vertical="center"/>
    </xf>
    <xf numFmtId="0" fontId="21" fillId="0" borderId="0" xfId="0" applyFont="1" applyAlignment="1" applyProtection="1">
      <alignment horizontal="left" vertical="top" wrapText="1" indent="1"/>
    </xf>
    <xf numFmtId="9" fontId="18" fillId="0" borderId="18" xfId="0" applyNumberFormat="1" applyFont="1" applyFill="1" applyBorder="1" applyAlignment="1" applyProtection="1">
      <alignment vertical="center"/>
      <protection locked="0"/>
    </xf>
    <xf numFmtId="9" fontId="0" fillId="0" borderId="18" xfId="0" applyNumberFormat="1" applyFill="1" applyBorder="1" applyAlignment="1" applyProtection="1">
      <alignment vertical="top"/>
      <protection locked="0"/>
    </xf>
    <xf numFmtId="0" fontId="18" fillId="0" borderId="0" xfId="0" applyFont="1" applyFill="1" applyAlignment="1" applyProtection="1">
      <alignment horizontal="left" vertical="top" indent="1"/>
    </xf>
    <xf numFmtId="164" fontId="21" fillId="0" borderId="18" xfId="0" applyNumberFormat="1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164" fontId="21" fillId="0" borderId="19" xfId="0" applyNumberFormat="1" applyFont="1" applyFill="1" applyBorder="1" applyAlignment="1" applyProtection="1">
      <alignment vertical="center"/>
    </xf>
    <xf numFmtId="9" fontId="21" fillId="0" borderId="18" xfId="0" applyNumberFormat="1" applyFont="1" applyFill="1" applyBorder="1" applyAlignment="1" applyProtection="1">
      <alignment vertical="center"/>
    </xf>
    <xf numFmtId="0" fontId="21" fillId="0" borderId="18" xfId="0" applyFont="1" applyFill="1" applyBorder="1" applyAlignment="1" applyProtection="1">
      <alignment vertical="center"/>
    </xf>
    <xf numFmtId="9" fontId="0" fillId="0" borderId="0" xfId="0" applyNumberFormat="1" applyFill="1" applyBorder="1" applyAlignment="1" applyProtection="1">
      <alignment vertical="center"/>
    </xf>
    <xf numFmtId="9" fontId="0" fillId="0" borderId="18" xfId="0" applyNumberFormat="1" applyFill="1" applyBorder="1" applyAlignment="1" applyProtection="1">
      <alignment vertical="top"/>
    </xf>
    <xf numFmtId="0" fontId="21" fillId="0" borderId="0" xfId="0" applyFont="1" applyFill="1" applyAlignment="1" applyProtection="1">
      <alignment vertical="top"/>
    </xf>
    <xf numFmtId="164" fontId="0" fillId="35" borderId="14" xfId="0" applyNumberFormat="1" applyFill="1" applyBorder="1" applyAlignment="1" applyProtection="1">
      <alignment vertical="center"/>
    </xf>
    <xf numFmtId="0" fontId="0" fillId="35" borderId="13" xfId="0" applyFill="1" applyBorder="1" applyAlignment="1" applyProtection="1">
      <alignment vertical="center"/>
    </xf>
    <xf numFmtId="0" fontId="0" fillId="35" borderId="14" xfId="0" applyFill="1" applyBorder="1" applyAlignment="1" applyProtection="1">
      <alignment vertical="center"/>
      <protection locked="0"/>
    </xf>
    <xf numFmtId="0" fontId="0" fillId="35" borderId="12" xfId="0" applyFill="1" applyBorder="1" applyAlignment="1" applyProtection="1">
      <alignment vertical="center"/>
      <protection locked="0"/>
    </xf>
    <xf numFmtId="0" fontId="0" fillId="35" borderId="13" xfId="0" applyFill="1" applyBorder="1" applyAlignment="1" applyProtection="1">
      <alignment vertical="top"/>
    </xf>
    <xf numFmtId="0" fontId="0" fillId="35" borderId="13" xfId="0" applyFill="1" applyBorder="1" applyAlignment="1" applyProtection="1">
      <alignment vertical="top"/>
      <protection locked="0"/>
    </xf>
    <xf numFmtId="0" fontId="18" fillId="35" borderId="16" xfId="0" applyFont="1" applyFill="1" applyBorder="1" applyProtection="1"/>
    <xf numFmtId="10" fontId="18" fillId="0" borderId="17" xfId="3" applyNumberFormat="1" applyBorder="1" applyAlignment="1" applyProtection="1">
      <alignment vertical="center"/>
    </xf>
    <xf numFmtId="164" fontId="18" fillId="0" borderId="18" xfId="12" applyNumberFormat="1" applyBorder="1" applyAlignment="1" applyProtection="1">
      <alignment vertical="center"/>
    </xf>
    <xf numFmtId="0" fontId="18" fillId="0" borderId="0" xfId="12" applyAlignment="1" applyProtection="1">
      <alignment vertical="center"/>
    </xf>
    <xf numFmtId="164" fontId="18" fillId="0" borderId="17" xfId="2" applyBorder="1" applyAlignment="1" applyProtection="1">
      <alignment vertical="center"/>
    </xf>
    <xf numFmtId="1" fontId="18" fillId="37" borderId="18" xfId="12" applyNumberFormat="1" applyFill="1" applyBorder="1" applyAlignment="1" applyProtection="1">
      <alignment vertical="center"/>
    </xf>
    <xf numFmtId="166" fontId="18" fillId="34" borderId="18" xfId="2" applyNumberFormat="1" applyFill="1" applyBorder="1" applyAlignment="1" applyProtection="1">
      <alignment vertical="top"/>
      <protection locked="0"/>
    </xf>
    <xf numFmtId="166" fontId="18" fillId="0" borderId="18" xfId="2" applyNumberFormat="1" applyFill="1" applyBorder="1" applyAlignment="1" applyProtection="1">
      <alignment vertical="top"/>
      <protection locked="0"/>
    </xf>
    <xf numFmtId="0" fontId="18" fillId="0" borderId="0" xfId="12" applyFill="1" applyAlignment="1" applyProtection="1">
      <alignment vertical="top"/>
    </xf>
    <xf numFmtId="0" fontId="18" fillId="38" borderId="0" xfId="12" applyFill="1" applyAlignment="1" applyProtection="1">
      <alignment vertical="top"/>
      <protection locked="0"/>
    </xf>
    <xf numFmtId="0" fontId="18" fillId="0" borderId="0" xfId="12" applyFont="1" applyAlignment="1" applyProtection="1">
      <alignment vertical="top"/>
    </xf>
    <xf numFmtId="1" fontId="18" fillId="37" borderId="18" xfId="0" applyNumberFormat="1" applyFont="1" applyFill="1" applyBorder="1" applyAlignment="1" applyProtection="1">
      <alignment vertical="center"/>
    </xf>
    <xf numFmtId="164" fontId="0" fillId="0" borderId="18" xfId="0" applyNumberForma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top"/>
    </xf>
    <xf numFmtId="0" fontId="0" fillId="38" borderId="0" xfId="0" applyFill="1" applyAlignment="1" applyProtection="1">
      <alignment vertical="top"/>
      <protection locked="0"/>
    </xf>
    <xf numFmtId="0" fontId="18" fillId="0" borderId="0" xfId="0" applyFont="1" applyAlignment="1" applyProtection="1">
      <alignment vertical="top"/>
    </xf>
    <xf numFmtId="1" fontId="0" fillId="0" borderId="17" xfId="0" applyNumberFormat="1" applyFill="1" applyBorder="1" applyAlignment="1" applyProtection="1">
      <alignment vertical="center"/>
    </xf>
    <xf numFmtId="166" fontId="18" fillId="34" borderId="18" xfId="13" applyNumberFormat="1" applyFont="1" applyFill="1" applyBorder="1" applyAlignment="1" applyProtection="1">
      <alignment vertical="center"/>
      <protection locked="0"/>
    </xf>
    <xf numFmtId="1" fontId="0" fillId="0" borderId="18" xfId="0" applyNumberFormat="1" applyFill="1" applyBorder="1" applyAlignment="1" applyProtection="1">
      <alignment vertical="center"/>
    </xf>
    <xf numFmtId="166" fontId="18" fillId="34" borderId="18" xfId="13" applyNumberFormat="1" applyFont="1" applyFill="1" applyBorder="1" applyAlignment="1" applyProtection="1">
      <alignment vertical="top"/>
      <protection locked="0"/>
    </xf>
    <xf numFmtId="167" fontId="0" fillId="0" borderId="18" xfId="0" applyNumberFormat="1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vertical="center"/>
    </xf>
    <xf numFmtId="1" fontId="0" fillId="33" borderId="17" xfId="0" applyNumberFormat="1" applyFill="1" applyBorder="1" applyAlignment="1" applyProtection="1">
      <alignment vertical="center"/>
    </xf>
    <xf numFmtId="1" fontId="0" fillId="33" borderId="18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0" fontId="21" fillId="39" borderId="24" xfId="3" applyNumberFormat="1" applyFont="1" applyFill="1" applyBorder="1" applyAlignment="1" applyProtection="1">
      <alignment vertical="center"/>
    </xf>
    <xf numFmtId="164" fontId="21" fillId="39" borderId="10" xfId="0" applyNumberFormat="1" applyFont="1" applyFill="1" applyBorder="1" applyAlignment="1" applyProtection="1">
      <alignment vertical="center"/>
    </xf>
    <xf numFmtId="0" fontId="21" fillId="39" borderId="0" xfId="0" applyFont="1" applyFill="1" applyAlignment="1" applyProtection="1">
      <alignment vertical="center"/>
    </xf>
    <xf numFmtId="164" fontId="21" fillId="39" borderId="24" xfId="0" applyNumberFormat="1" applyFont="1" applyFill="1" applyBorder="1" applyAlignment="1" applyProtection="1">
      <alignment vertical="center"/>
    </xf>
    <xf numFmtId="0" fontId="21" fillId="39" borderId="24" xfId="0" applyFont="1" applyFill="1" applyBorder="1" applyAlignment="1" applyProtection="1">
      <alignment vertical="center"/>
    </xf>
    <xf numFmtId="0" fontId="21" fillId="39" borderId="10" xfId="0" applyFont="1" applyFill="1" applyBorder="1" applyAlignment="1" applyProtection="1">
      <alignment vertical="center"/>
    </xf>
    <xf numFmtId="0" fontId="0" fillId="39" borderId="10" xfId="0" applyFill="1" applyBorder="1" applyAlignment="1" applyProtection="1">
      <alignment vertical="center"/>
    </xf>
    <xf numFmtId="0" fontId="0" fillId="39" borderId="10" xfId="0" applyFill="1" applyBorder="1" applyAlignment="1" applyProtection="1">
      <alignment vertical="top"/>
    </xf>
    <xf numFmtId="0" fontId="0" fillId="39" borderId="25" xfId="0" applyFill="1" applyBorder="1" applyAlignment="1" applyProtection="1">
      <alignment vertical="top"/>
    </xf>
    <xf numFmtId="0" fontId="21" fillId="39" borderId="26" xfId="0" applyFont="1" applyFill="1" applyBorder="1" applyAlignment="1" applyProtection="1">
      <alignment vertical="top" wrapText="1"/>
    </xf>
    <xf numFmtId="10" fontId="0" fillId="0" borderId="17" xfId="3" applyNumberFormat="1" applyFont="1" applyBorder="1" applyAlignment="1" applyProtection="1">
      <alignment vertical="center"/>
    </xf>
    <xf numFmtId="164" fontId="0" fillId="0" borderId="17" xfId="2" applyFont="1" applyBorder="1" applyAlignment="1" applyProtection="1">
      <alignment vertical="center"/>
    </xf>
    <xf numFmtId="166" fontId="1" fillId="34" borderId="18" xfId="13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0" fontId="1" fillId="38" borderId="0" xfId="14" applyFill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</xf>
    <xf numFmtId="0" fontId="0" fillId="38" borderId="0" xfId="0" applyFill="1" applyAlignment="1" applyProtection="1">
      <alignment vertical="center"/>
      <protection locked="0"/>
    </xf>
    <xf numFmtId="0" fontId="0" fillId="39" borderId="0" xfId="0" applyFill="1" applyAlignment="1" applyProtection="1">
      <alignment vertical="center"/>
    </xf>
    <xf numFmtId="0" fontId="0" fillId="39" borderId="24" xfId="0" applyFill="1" applyBorder="1" applyAlignment="1" applyProtection="1">
      <alignment vertical="center"/>
    </xf>
    <xf numFmtId="0" fontId="0" fillId="39" borderId="10" xfId="0" applyFill="1" applyBorder="1" applyProtection="1"/>
    <xf numFmtId="0" fontId="0" fillId="39" borderId="25" xfId="0" applyFill="1" applyBorder="1" applyProtection="1"/>
    <xf numFmtId="166" fontId="0" fillId="37" borderId="18" xfId="2" applyNumberFormat="1" applyFont="1" applyFill="1" applyBorder="1" applyAlignment="1" applyProtection="1">
      <alignment vertical="top"/>
      <protection locked="0"/>
    </xf>
    <xf numFmtId="0" fontId="1" fillId="38" borderId="0" xfId="15" applyFill="1" applyAlignment="1" applyProtection="1">
      <alignment vertical="top"/>
      <protection locked="0"/>
    </xf>
    <xf numFmtId="0" fontId="1" fillId="38" borderId="0" xfId="16" applyFill="1" applyAlignment="1" applyProtection="1">
      <alignment vertical="top"/>
      <protection locked="0"/>
    </xf>
    <xf numFmtId="0" fontId="1" fillId="38" borderId="0" xfId="17" applyFill="1" applyAlignment="1" applyProtection="1">
      <alignment vertical="top"/>
      <protection locked="0"/>
    </xf>
    <xf numFmtId="43" fontId="0" fillId="33" borderId="18" xfId="0" applyNumberFormat="1" applyFill="1" applyBorder="1" applyAlignment="1" applyProtection="1">
      <alignment vertical="center"/>
    </xf>
    <xf numFmtId="166" fontId="0" fillId="37" borderId="18" xfId="2" applyNumberFormat="1" applyFont="1" applyFill="1" applyBorder="1" applyAlignment="1" applyProtection="1">
      <alignment vertical="center"/>
      <protection locked="0"/>
    </xf>
    <xf numFmtId="0" fontId="0" fillId="33" borderId="18" xfId="0" applyFill="1" applyBorder="1" applyAlignment="1" applyProtection="1">
      <alignment vertical="center"/>
    </xf>
    <xf numFmtId="166" fontId="1" fillId="34" borderId="18" xfId="13" applyNumberFormat="1" applyFont="1" applyFill="1" applyBorder="1" applyAlignment="1" applyProtection="1">
      <alignment vertical="top"/>
      <protection locked="0"/>
    </xf>
    <xf numFmtId="0" fontId="0" fillId="0" borderId="18" xfId="0" applyBorder="1" applyAlignment="1" applyProtection="1">
      <alignment vertical="center"/>
    </xf>
    <xf numFmtId="0" fontId="0" fillId="0" borderId="19" xfId="0" applyBorder="1" applyAlignment="1" applyProtection="1">
      <alignment vertical="center"/>
    </xf>
    <xf numFmtId="0" fontId="18" fillId="34" borderId="0" xfId="18" applyFont="1" applyFill="1" applyAlignment="1" applyProtection="1">
      <alignment vertical="top" wrapText="1"/>
    </xf>
    <xf numFmtId="0" fontId="18" fillId="34" borderId="0" xfId="19" applyFont="1" applyFill="1" applyAlignment="1" applyProtection="1">
      <alignment vertical="top" wrapText="1"/>
    </xf>
    <xf numFmtId="0" fontId="18" fillId="34" borderId="0" xfId="0" applyFont="1" applyFill="1" applyAlignment="1" applyProtection="1">
      <alignment vertical="top" wrapText="1"/>
    </xf>
    <xf numFmtId="166" fontId="0" fillId="34" borderId="18" xfId="2" applyNumberFormat="1" applyFont="1" applyFill="1" applyBorder="1" applyAlignment="1" applyProtection="1">
      <alignment vertical="top"/>
      <protection locked="0"/>
    </xf>
    <xf numFmtId="0" fontId="18" fillId="34" borderId="0" xfId="20" applyFont="1" applyFill="1" applyAlignment="1" applyProtection="1">
      <alignment vertical="top" wrapText="1"/>
    </xf>
    <xf numFmtId="0" fontId="18" fillId="34" borderId="0" xfId="21" applyFont="1" applyFill="1" applyAlignment="1" applyProtection="1">
      <alignment vertical="top" wrapText="1"/>
    </xf>
    <xf numFmtId="0" fontId="18" fillId="34" borderId="0" xfId="22" applyFont="1" applyFill="1" applyAlignment="1" applyProtection="1">
      <alignment vertical="top" wrapText="1"/>
    </xf>
    <xf numFmtId="0" fontId="18" fillId="34" borderId="0" xfId="23" applyFont="1" applyFill="1" applyAlignment="1" applyProtection="1">
      <alignment vertical="top" wrapText="1"/>
    </xf>
    <xf numFmtId="0" fontId="18" fillId="34" borderId="0" xfId="24" applyFont="1" applyFill="1" applyAlignment="1" applyProtection="1">
      <alignment vertical="top" wrapText="1"/>
    </xf>
    <xf numFmtId="0" fontId="0" fillId="0" borderId="0" xfId="0" applyFill="1" applyProtection="1"/>
    <xf numFmtId="164" fontId="0" fillId="39" borderId="24" xfId="2" applyFont="1" applyFill="1" applyBorder="1" applyAlignment="1" applyProtection="1">
      <alignment vertical="center"/>
    </xf>
    <xf numFmtId="0" fontId="0" fillId="39" borderId="24" xfId="0" applyFill="1" applyBorder="1" applyAlignment="1" applyProtection="1">
      <alignment vertical="center"/>
      <protection locked="0"/>
    </xf>
    <xf numFmtId="166" fontId="0" fillId="39" borderId="10" xfId="2" applyNumberFormat="1" applyFont="1" applyFill="1" applyBorder="1" applyAlignment="1" applyProtection="1">
      <alignment vertical="center"/>
      <protection locked="0"/>
    </xf>
    <xf numFmtId="0" fontId="0" fillId="39" borderId="10" xfId="0" applyFill="1" applyBorder="1" applyAlignment="1" applyProtection="1">
      <alignment vertical="center"/>
      <protection locked="0"/>
    </xf>
    <xf numFmtId="166" fontId="0" fillId="39" borderId="10" xfId="2" applyNumberFormat="1" applyFont="1" applyFill="1" applyBorder="1" applyAlignment="1" applyProtection="1">
      <alignment vertical="top"/>
      <protection locked="0"/>
    </xf>
    <xf numFmtId="0" fontId="0" fillId="39" borderId="25" xfId="0" applyFill="1" applyBorder="1" applyAlignment="1" applyProtection="1">
      <alignment vertical="top"/>
      <protection locked="0"/>
    </xf>
    <xf numFmtId="0" fontId="21" fillId="39" borderId="26" xfId="0" applyFont="1" applyFill="1" applyBorder="1" applyAlignment="1" applyProtection="1">
      <alignment vertical="top"/>
      <protection locked="0"/>
    </xf>
    <xf numFmtId="166" fontId="0" fillId="34" borderId="18" xfId="2" applyNumberFormat="1" applyFont="1" applyFill="1" applyBorder="1" applyAlignment="1" applyProtection="1">
      <alignment vertical="center"/>
      <protection locked="0"/>
    </xf>
    <xf numFmtId="0" fontId="0" fillId="34" borderId="0" xfId="0" applyFill="1" applyAlignment="1" applyProtection="1">
      <alignment vertical="top"/>
      <protection locked="0"/>
    </xf>
    <xf numFmtId="0" fontId="1" fillId="38" borderId="0" xfId="25" applyFill="1" applyAlignment="1" applyProtection="1">
      <alignment vertical="top"/>
      <protection locked="0"/>
    </xf>
    <xf numFmtId="0" fontId="1" fillId="34" borderId="0" xfId="26" applyFill="1" applyAlignment="1" applyProtection="1">
      <alignment vertical="top"/>
      <protection locked="0"/>
    </xf>
    <xf numFmtId="0" fontId="1" fillId="34" borderId="0" xfId="27" applyFill="1" applyAlignment="1" applyProtection="1">
      <alignment vertical="top"/>
      <protection locked="0"/>
    </xf>
    <xf numFmtId="0" fontId="1" fillId="38" borderId="0" xfId="28" applyFill="1" applyAlignment="1" applyProtection="1">
      <alignment vertical="top"/>
      <protection locked="0"/>
    </xf>
    <xf numFmtId="0" fontId="1" fillId="34" borderId="0" xfId="29" applyFill="1" applyAlignment="1" applyProtection="1">
      <alignment vertical="top"/>
      <protection locked="0"/>
    </xf>
    <xf numFmtId="0" fontId="1" fillId="38" borderId="0" xfId="30" applyFill="1" applyAlignment="1" applyProtection="1">
      <alignment vertical="top"/>
      <protection locked="0"/>
    </xf>
    <xf numFmtId="0" fontId="1" fillId="34" borderId="0" xfId="31" applyFill="1" applyAlignment="1" applyProtection="1">
      <alignment vertical="top"/>
      <protection locked="0"/>
    </xf>
    <xf numFmtId="0" fontId="1" fillId="38" borderId="0" xfId="32" applyFill="1" applyAlignment="1" applyProtection="1">
      <alignment vertical="top"/>
      <protection locked="0"/>
    </xf>
    <xf numFmtId="0" fontId="1" fillId="0" borderId="0" xfId="27" applyAlignment="1" applyProtection="1">
      <alignment vertical="top"/>
    </xf>
    <xf numFmtId="0" fontId="1" fillId="0" borderId="0" xfId="31" applyAlignment="1" applyProtection="1">
      <alignment vertical="top"/>
    </xf>
    <xf numFmtId="0" fontId="1" fillId="34" borderId="0" xfId="33" applyFill="1" applyAlignment="1" applyProtection="1">
      <alignment vertical="top"/>
    </xf>
    <xf numFmtId="0" fontId="1" fillId="34" borderId="0" xfId="27" applyFill="1" applyAlignment="1" applyProtection="1">
      <alignment vertical="top"/>
    </xf>
    <xf numFmtId="0" fontId="0" fillId="34" borderId="0" xfId="0" applyFill="1" applyAlignment="1" applyProtection="1">
      <alignment vertical="top"/>
    </xf>
    <xf numFmtId="0" fontId="1" fillId="34" borderId="0" xfId="31" applyFill="1" applyAlignment="1" applyProtection="1">
      <alignment vertical="top"/>
    </xf>
    <xf numFmtId="0" fontId="1" fillId="34" borderId="0" xfId="34" applyFill="1" applyAlignment="1" applyProtection="1">
      <alignment vertical="top"/>
    </xf>
    <xf numFmtId="0" fontId="21" fillId="0" borderId="20" xfId="0" quotePrefix="1" applyFont="1" applyBorder="1" applyAlignment="1" applyProtection="1">
      <alignment horizontal="center"/>
    </xf>
    <xf numFmtId="0" fontId="21" fillId="0" borderId="21" xfId="0" quotePrefix="1" applyFont="1" applyBorder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17" xfId="0" applyFont="1" applyBorder="1" applyAlignment="1" applyProtection="1">
      <alignment horizontal="center"/>
    </xf>
    <xf numFmtId="0" fontId="21" fillId="0" borderId="27" xfId="0" applyFont="1" applyBorder="1" applyAlignment="1" applyProtection="1">
      <alignment horizontal="center"/>
    </xf>
    <xf numFmtId="0" fontId="21" fillId="0" borderId="28" xfId="0" applyFont="1" applyBorder="1" applyAlignment="1" applyProtection="1">
      <alignment horizontal="center"/>
    </xf>
    <xf numFmtId="0" fontId="21" fillId="0" borderId="0" xfId="0" applyFont="1" applyAlignment="1" applyProtection="1"/>
    <xf numFmtId="167" fontId="21" fillId="34" borderId="10" xfId="1" applyNumberFormat="1" applyFont="1" applyFill="1" applyBorder="1" applyProtection="1">
      <protection locked="0"/>
    </xf>
    <xf numFmtId="0" fontId="25" fillId="0" borderId="0" xfId="0" applyFont="1" applyAlignment="1" applyProtection="1">
      <alignment horizontal="center"/>
    </xf>
    <xf numFmtId="0" fontId="18" fillId="0" borderId="0" xfId="0" applyFont="1" applyAlignment="1" applyProtection="1">
      <alignment horizontal="right"/>
    </xf>
    <xf numFmtId="0" fontId="26" fillId="38" borderId="0" xfId="0" applyFont="1" applyFill="1" applyAlignment="1" applyProtection="1">
      <alignment horizontal="center"/>
    </xf>
    <xf numFmtId="0" fontId="21" fillId="0" borderId="0" xfId="0" applyFont="1" applyAlignment="1" applyProtection="1">
      <alignment horizontal="right"/>
    </xf>
    <xf numFmtId="0" fontId="0" fillId="40" borderId="0" xfId="0" applyFill="1" applyBorder="1" applyProtection="1"/>
    <xf numFmtId="15" fontId="28" fillId="34" borderId="0" xfId="0" applyNumberFormat="1" applyFont="1" applyFill="1" applyAlignment="1">
      <alignment horizontal="right" vertical="top"/>
    </xf>
    <xf numFmtId="0" fontId="21" fillId="0" borderId="0" xfId="0" applyFont="1"/>
    <xf numFmtId="0" fontId="28" fillId="0" borderId="0" xfId="0" applyFont="1" applyAlignment="1">
      <alignment horizontal="right" vertical="top"/>
    </xf>
    <xf numFmtId="0" fontId="28" fillId="34" borderId="0" xfId="0" applyFont="1" applyFill="1" applyAlignment="1">
      <alignment horizontal="right" vertical="top"/>
    </xf>
    <xf numFmtId="0" fontId="25" fillId="40" borderId="0" xfId="0" applyFont="1" applyFill="1" applyBorder="1" applyAlignment="1" applyProtection="1"/>
    <xf numFmtId="0" fontId="28" fillId="34" borderId="29" xfId="0" applyFont="1" applyFill="1" applyBorder="1" applyAlignment="1">
      <alignment horizontal="right" vertical="top"/>
    </xf>
    <xf numFmtId="0" fontId="0" fillId="40" borderId="0" xfId="0" applyFill="1" applyBorder="1" applyAlignment="1" applyProtection="1">
      <alignment horizontal="left" indent="1"/>
    </xf>
    <xf numFmtId="0" fontId="29" fillId="40" borderId="0" xfId="0" applyFont="1" applyFill="1" applyBorder="1" applyAlignment="1" applyProtection="1"/>
    <xf numFmtId="0" fontId="30" fillId="40" borderId="0" xfId="0" applyFont="1" applyFill="1" applyAlignment="1" applyProtection="1">
      <alignment vertical="top" wrapText="1"/>
    </xf>
    <xf numFmtId="0" fontId="25" fillId="34" borderId="0" xfId="35" applyFont="1" applyFill="1" applyAlignment="1" applyProtection="1">
      <alignment horizontal="left" vertical="center"/>
    </xf>
    <xf numFmtId="0" fontId="23" fillId="0" borderId="0" xfId="0" applyFont="1" applyAlignment="1" applyProtection="1">
      <alignment horizontal="left" vertical="top" wrapText="1" indent="1"/>
    </xf>
    <xf numFmtId="0" fontId="21" fillId="36" borderId="0" xfId="0" applyFont="1" applyFill="1" applyAlignment="1" applyProtection="1">
      <alignment horizontal="left" vertical="top" wrapText="1"/>
    </xf>
    <xf numFmtId="0" fontId="23" fillId="0" borderId="0" xfId="12" applyFont="1" applyAlignment="1" applyProtection="1">
      <alignment horizontal="left" vertical="top" wrapText="1" indent="1"/>
    </xf>
    <xf numFmtId="0" fontId="25" fillId="34" borderId="0" xfId="36" applyFont="1" applyFill="1" applyAlignment="1" applyProtection="1">
      <alignment horizontal="left" vertical="center"/>
    </xf>
    <xf numFmtId="0" fontId="21" fillId="0" borderId="26" xfId="0" applyFont="1" applyBorder="1" applyAlignment="1" applyProtection="1">
      <alignment horizontal="center"/>
    </xf>
    <xf numFmtId="0" fontId="21" fillId="0" borderId="25" xfId="0" applyFont="1" applyBorder="1" applyAlignment="1" applyProtection="1">
      <alignment horizontal="center"/>
    </xf>
    <xf numFmtId="0" fontId="21" fillId="0" borderId="24" xfId="0" applyFont="1" applyBorder="1" applyAlignment="1" applyProtection="1">
      <alignment horizontal="center"/>
    </xf>
    <xf numFmtId="0" fontId="21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21" fillId="0" borderId="18" xfId="0" applyFont="1" applyFill="1" applyBorder="1" applyAlignment="1" applyProtection="1">
      <alignment horizontal="center" wrapText="1"/>
    </xf>
    <xf numFmtId="0" fontId="0" fillId="0" borderId="21" xfId="0" applyBorder="1" applyAlignment="1">
      <alignment wrapText="1"/>
    </xf>
    <xf numFmtId="0" fontId="21" fillId="0" borderId="17" xfId="0" applyFont="1" applyFill="1" applyBorder="1" applyAlignment="1" applyProtection="1">
      <alignment horizontal="center" wrapText="1"/>
    </xf>
    <xf numFmtId="0" fontId="0" fillId="0" borderId="20" xfId="0" applyBorder="1" applyAlignment="1">
      <alignment wrapText="1"/>
    </xf>
    <xf numFmtId="0" fontId="21" fillId="36" borderId="0" xfId="12" applyFont="1" applyFill="1" applyAlignment="1" applyProtection="1">
      <alignment horizontal="left" vertical="top" wrapText="1"/>
    </xf>
    <xf numFmtId="0" fontId="25" fillId="34" borderId="0" xfId="38" applyFont="1" applyFill="1" applyAlignment="1" applyProtection="1">
      <alignment horizontal="left" vertical="center"/>
    </xf>
    <xf numFmtId="0" fontId="25" fillId="34" borderId="0" xfId="37" applyFont="1" applyFill="1" applyAlignment="1" applyProtection="1">
      <alignment horizontal="left" vertical="center"/>
    </xf>
    <xf numFmtId="0" fontId="25" fillId="34" borderId="0" xfId="39" applyFont="1" applyFill="1" applyAlignment="1" applyProtection="1">
      <alignment horizontal="left" vertical="center"/>
    </xf>
    <xf numFmtId="0" fontId="29" fillId="40" borderId="0" xfId="0" applyFont="1" applyFill="1" applyBorder="1" applyAlignment="1" applyProtection="1">
      <alignment horizontal="left" indent="7"/>
    </xf>
    <xf numFmtId="0" fontId="25" fillId="34" borderId="0" xfId="0" applyFont="1" applyFill="1" applyAlignment="1" applyProtection="1">
      <alignment horizontal="left" vertical="center"/>
    </xf>
    <xf numFmtId="0" fontId="27" fillId="0" borderId="0" xfId="0" applyFont="1" applyAlignment="1" applyProtection="1">
      <alignment horizontal="center"/>
    </xf>
  </cellXfs>
  <cellStyles count="1221">
    <cellStyle name="$" xfId="40"/>
    <cellStyle name="$.00" xfId="41"/>
    <cellStyle name="$_9. Rev2Cost_GDPIPI" xfId="42"/>
    <cellStyle name="$_lists" xfId="43"/>
    <cellStyle name="$_lists_4. Current Monthly Fixed Charge" xfId="44"/>
    <cellStyle name="$_Sheet4" xfId="45"/>
    <cellStyle name="$M" xfId="46"/>
    <cellStyle name="$M.00" xfId="47"/>
    <cellStyle name="$M_9. Rev2Cost_GDPIPI" xfId="48"/>
    <cellStyle name="20% - Accent1 2" xfId="49"/>
    <cellStyle name="20% - Accent1 2 2" xfId="50"/>
    <cellStyle name="20% - Accent1 2 2 2" xfId="51"/>
    <cellStyle name="20% - Accent1 2 2 2 2" xfId="52"/>
    <cellStyle name="20% - Accent1 2 2 2 3" xfId="53"/>
    <cellStyle name="20% - Accent1 2 2 3" xfId="54"/>
    <cellStyle name="20% - Accent1 2 2 3 2" xfId="55"/>
    <cellStyle name="20% - Accent1 2 2 3 3" xfId="56"/>
    <cellStyle name="20% - Accent1 2 2 4" xfId="57"/>
    <cellStyle name="20% - Accent1 2 2 5" xfId="58"/>
    <cellStyle name="20% - Accent1 2 3" xfId="59"/>
    <cellStyle name="20% - Accent1 2 3 2" xfId="60"/>
    <cellStyle name="20% - Accent1 2 3 3" xfId="61"/>
    <cellStyle name="20% - Accent1 2 4" xfId="62"/>
    <cellStyle name="20% - Accent1 2 4 2" xfId="63"/>
    <cellStyle name="20% - Accent1 2 4 3" xfId="64"/>
    <cellStyle name="20% - Accent1 2 5" xfId="65"/>
    <cellStyle name="20% - Accent1 2 6" xfId="66"/>
    <cellStyle name="20% - Accent2 2" xfId="67"/>
    <cellStyle name="20% - Accent2 2 2" xfId="68"/>
    <cellStyle name="20% - Accent2 2 2 2" xfId="69"/>
    <cellStyle name="20% - Accent2 2 2 2 2" xfId="70"/>
    <cellStyle name="20% - Accent2 2 2 2 3" xfId="71"/>
    <cellStyle name="20% - Accent2 2 2 3" xfId="72"/>
    <cellStyle name="20% - Accent2 2 2 3 2" xfId="73"/>
    <cellStyle name="20% - Accent2 2 2 3 3" xfId="74"/>
    <cellStyle name="20% - Accent2 2 2 4" xfId="75"/>
    <cellStyle name="20% - Accent2 2 2 5" xfId="76"/>
    <cellStyle name="20% - Accent2 2 3" xfId="77"/>
    <cellStyle name="20% - Accent2 2 3 2" xfId="78"/>
    <cellStyle name="20% - Accent2 2 3 3" xfId="79"/>
    <cellStyle name="20% - Accent2 2 4" xfId="80"/>
    <cellStyle name="20% - Accent2 2 4 2" xfId="81"/>
    <cellStyle name="20% - Accent2 2 4 3" xfId="82"/>
    <cellStyle name="20% - Accent2 2 5" xfId="83"/>
    <cellStyle name="20% - Accent2 2 6" xfId="84"/>
    <cellStyle name="20% - Accent3 2" xfId="85"/>
    <cellStyle name="20% - Accent3 2 2" xfId="86"/>
    <cellStyle name="20% - Accent3 2 2 2" xfId="87"/>
    <cellStyle name="20% - Accent3 2 2 2 2" xfId="88"/>
    <cellStyle name="20% - Accent3 2 2 2 3" xfId="89"/>
    <cellStyle name="20% - Accent3 2 2 3" xfId="90"/>
    <cellStyle name="20% - Accent3 2 2 3 2" xfId="91"/>
    <cellStyle name="20% - Accent3 2 2 3 3" xfId="92"/>
    <cellStyle name="20% - Accent3 2 2 4" xfId="93"/>
    <cellStyle name="20% - Accent3 2 2 5" xfId="94"/>
    <cellStyle name="20% - Accent3 2 3" xfId="95"/>
    <cellStyle name="20% - Accent3 2 3 2" xfId="96"/>
    <cellStyle name="20% - Accent3 2 3 3" xfId="97"/>
    <cellStyle name="20% - Accent3 2 4" xfId="98"/>
    <cellStyle name="20% - Accent3 2 4 2" xfId="99"/>
    <cellStyle name="20% - Accent3 2 4 3" xfId="100"/>
    <cellStyle name="20% - Accent3 2 5" xfId="101"/>
    <cellStyle name="20% - Accent3 2 6" xfId="102"/>
    <cellStyle name="20% - Accent4 2" xfId="103"/>
    <cellStyle name="20% - Accent4 2 2" xfId="104"/>
    <cellStyle name="20% - Accent4 2 2 2" xfId="105"/>
    <cellStyle name="20% - Accent4 2 2 2 2" xfId="106"/>
    <cellStyle name="20% - Accent4 2 2 2 3" xfId="107"/>
    <cellStyle name="20% - Accent4 2 2 3" xfId="108"/>
    <cellStyle name="20% - Accent4 2 2 3 2" xfId="109"/>
    <cellStyle name="20% - Accent4 2 2 3 3" xfId="110"/>
    <cellStyle name="20% - Accent4 2 2 4" xfId="111"/>
    <cellStyle name="20% - Accent4 2 2 5" xfId="112"/>
    <cellStyle name="20% - Accent4 2 3" xfId="113"/>
    <cellStyle name="20% - Accent4 2 3 2" xfId="114"/>
    <cellStyle name="20% - Accent4 2 3 3" xfId="115"/>
    <cellStyle name="20% - Accent4 2 4" xfId="116"/>
    <cellStyle name="20% - Accent4 2 4 2" xfId="117"/>
    <cellStyle name="20% - Accent4 2 4 3" xfId="118"/>
    <cellStyle name="20% - Accent4 2 5" xfId="119"/>
    <cellStyle name="20% - Accent4 2 6" xfId="120"/>
    <cellStyle name="20% - Accent5 2" xfId="121"/>
    <cellStyle name="20% - Accent5 2 2" xfId="122"/>
    <cellStyle name="20% - Accent5 2 2 2" xfId="123"/>
    <cellStyle name="20% - Accent5 2 2 2 2" xfId="124"/>
    <cellStyle name="20% - Accent5 2 2 2 3" xfId="125"/>
    <cellStyle name="20% - Accent5 2 2 3" xfId="126"/>
    <cellStyle name="20% - Accent5 2 2 3 2" xfId="127"/>
    <cellStyle name="20% - Accent5 2 2 3 3" xfId="128"/>
    <cellStyle name="20% - Accent5 2 2 4" xfId="129"/>
    <cellStyle name="20% - Accent5 2 2 5" xfId="130"/>
    <cellStyle name="20% - Accent5 2 3" xfId="131"/>
    <cellStyle name="20% - Accent5 2 3 2" xfId="132"/>
    <cellStyle name="20% - Accent5 2 3 3" xfId="133"/>
    <cellStyle name="20% - Accent5 2 4" xfId="134"/>
    <cellStyle name="20% - Accent5 2 4 2" xfId="135"/>
    <cellStyle name="20% - Accent5 2 4 3" xfId="136"/>
    <cellStyle name="20% - Accent5 2 5" xfId="137"/>
    <cellStyle name="20% - Accent5 2 6" xfId="138"/>
    <cellStyle name="20% - Accent6 2" xfId="139"/>
    <cellStyle name="20% - Accent6 2 2" xfId="140"/>
    <cellStyle name="20% - Accent6 2 2 2" xfId="141"/>
    <cellStyle name="20% - Accent6 2 2 2 2" xfId="142"/>
    <cellStyle name="20% - Accent6 2 2 2 3" xfId="143"/>
    <cellStyle name="20% - Accent6 2 2 3" xfId="144"/>
    <cellStyle name="20% - Accent6 2 2 3 2" xfId="145"/>
    <cellStyle name="20% - Accent6 2 2 3 3" xfId="146"/>
    <cellStyle name="20% - Accent6 2 2 4" xfId="147"/>
    <cellStyle name="20% - Accent6 2 2 5" xfId="148"/>
    <cellStyle name="20% - Accent6 2 3" xfId="149"/>
    <cellStyle name="20% - Accent6 2 3 2" xfId="150"/>
    <cellStyle name="20% - Accent6 2 3 3" xfId="151"/>
    <cellStyle name="20% - Accent6 2 4" xfId="152"/>
    <cellStyle name="20% - Accent6 2 4 2" xfId="153"/>
    <cellStyle name="20% - Accent6 2 4 3" xfId="154"/>
    <cellStyle name="20% - Accent6 2 5" xfId="155"/>
    <cellStyle name="20% - Accent6 2 6" xfId="156"/>
    <cellStyle name="40% - Accent1 2" xfId="157"/>
    <cellStyle name="40% - Accent1 2 2" xfId="158"/>
    <cellStyle name="40% - Accent1 2 2 2" xfId="159"/>
    <cellStyle name="40% - Accent1 2 2 2 2" xfId="160"/>
    <cellStyle name="40% - Accent1 2 2 2 3" xfId="161"/>
    <cellStyle name="40% - Accent1 2 2 3" xfId="162"/>
    <cellStyle name="40% - Accent1 2 2 3 2" xfId="163"/>
    <cellStyle name="40% - Accent1 2 2 3 3" xfId="164"/>
    <cellStyle name="40% - Accent1 2 2 4" xfId="165"/>
    <cellStyle name="40% - Accent1 2 2 5" xfId="166"/>
    <cellStyle name="40% - Accent1 2 3" xfId="167"/>
    <cellStyle name="40% - Accent1 2 3 2" xfId="168"/>
    <cellStyle name="40% - Accent1 2 3 3" xfId="169"/>
    <cellStyle name="40% - Accent1 2 4" xfId="170"/>
    <cellStyle name="40% - Accent1 2 4 2" xfId="171"/>
    <cellStyle name="40% - Accent1 2 4 3" xfId="172"/>
    <cellStyle name="40% - Accent1 2 5" xfId="173"/>
    <cellStyle name="40% - Accent1 2 6" xfId="174"/>
    <cellStyle name="40% - Accent2 2" xfId="175"/>
    <cellStyle name="40% - Accent2 2 2" xfId="176"/>
    <cellStyle name="40% - Accent2 2 2 2" xfId="177"/>
    <cellStyle name="40% - Accent2 2 2 2 2" xfId="178"/>
    <cellStyle name="40% - Accent2 2 2 2 3" xfId="179"/>
    <cellStyle name="40% - Accent2 2 2 3" xfId="180"/>
    <cellStyle name="40% - Accent2 2 2 3 2" xfId="181"/>
    <cellStyle name="40% - Accent2 2 2 3 3" xfId="182"/>
    <cellStyle name="40% - Accent2 2 2 4" xfId="183"/>
    <cellStyle name="40% - Accent2 2 2 5" xfId="184"/>
    <cellStyle name="40% - Accent2 2 3" xfId="185"/>
    <cellStyle name="40% - Accent2 2 3 2" xfId="186"/>
    <cellStyle name="40% - Accent2 2 3 3" xfId="187"/>
    <cellStyle name="40% - Accent2 2 4" xfId="188"/>
    <cellStyle name="40% - Accent2 2 4 2" xfId="189"/>
    <cellStyle name="40% - Accent2 2 4 3" xfId="190"/>
    <cellStyle name="40% - Accent2 2 5" xfId="191"/>
    <cellStyle name="40% - Accent2 2 6" xfId="192"/>
    <cellStyle name="40% - Accent3 2" xfId="193"/>
    <cellStyle name="40% - Accent3 2 2" xfId="194"/>
    <cellStyle name="40% - Accent3 2 2 2" xfId="195"/>
    <cellStyle name="40% - Accent3 2 2 2 2" xfId="196"/>
    <cellStyle name="40% - Accent3 2 2 2 3" xfId="197"/>
    <cellStyle name="40% - Accent3 2 2 3" xfId="198"/>
    <cellStyle name="40% - Accent3 2 2 3 2" xfId="199"/>
    <cellStyle name="40% - Accent3 2 2 3 3" xfId="200"/>
    <cellStyle name="40% - Accent3 2 2 4" xfId="201"/>
    <cellStyle name="40% - Accent3 2 2 5" xfId="202"/>
    <cellStyle name="40% - Accent3 2 3" xfId="203"/>
    <cellStyle name="40% - Accent3 2 3 2" xfId="204"/>
    <cellStyle name="40% - Accent3 2 3 3" xfId="205"/>
    <cellStyle name="40% - Accent3 2 4" xfId="206"/>
    <cellStyle name="40% - Accent3 2 4 2" xfId="207"/>
    <cellStyle name="40% - Accent3 2 4 3" xfId="208"/>
    <cellStyle name="40% - Accent3 2 5" xfId="209"/>
    <cellStyle name="40% - Accent3 2 6" xfId="210"/>
    <cellStyle name="40% - Accent4 2" xfId="211"/>
    <cellStyle name="40% - Accent4 2 2" xfId="212"/>
    <cellStyle name="40% - Accent4 2 2 2" xfId="213"/>
    <cellStyle name="40% - Accent4 2 2 2 2" xfId="214"/>
    <cellStyle name="40% - Accent4 2 2 2 3" xfId="215"/>
    <cellStyle name="40% - Accent4 2 2 3" xfId="216"/>
    <cellStyle name="40% - Accent4 2 2 3 2" xfId="217"/>
    <cellStyle name="40% - Accent4 2 2 3 3" xfId="218"/>
    <cellStyle name="40% - Accent4 2 2 4" xfId="219"/>
    <cellStyle name="40% - Accent4 2 2 5" xfId="220"/>
    <cellStyle name="40% - Accent4 2 3" xfId="221"/>
    <cellStyle name="40% - Accent4 2 3 2" xfId="222"/>
    <cellStyle name="40% - Accent4 2 3 3" xfId="223"/>
    <cellStyle name="40% - Accent4 2 4" xfId="224"/>
    <cellStyle name="40% - Accent4 2 4 2" xfId="225"/>
    <cellStyle name="40% - Accent4 2 4 3" xfId="226"/>
    <cellStyle name="40% - Accent4 2 5" xfId="227"/>
    <cellStyle name="40% - Accent4 2 6" xfId="228"/>
    <cellStyle name="40% - Accent5 2" xfId="229"/>
    <cellStyle name="40% - Accent5 2 2" xfId="230"/>
    <cellStyle name="40% - Accent5 2 2 2" xfId="231"/>
    <cellStyle name="40% - Accent5 2 2 2 2" xfId="232"/>
    <cellStyle name="40% - Accent5 2 2 2 3" xfId="233"/>
    <cellStyle name="40% - Accent5 2 2 3" xfId="234"/>
    <cellStyle name="40% - Accent5 2 2 3 2" xfId="235"/>
    <cellStyle name="40% - Accent5 2 2 3 3" xfId="236"/>
    <cellStyle name="40% - Accent5 2 2 4" xfId="237"/>
    <cellStyle name="40% - Accent5 2 2 5" xfId="238"/>
    <cellStyle name="40% - Accent5 2 3" xfId="239"/>
    <cellStyle name="40% - Accent5 2 3 2" xfId="240"/>
    <cellStyle name="40% - Accent5 2 3 3" xfId="241"/>
    <cellStyle name="40% - Accent5 2 4" xfId="242"/>
    <cellStyle name="40% - Accent5 2 4 2" xfId="243"/>
    <cellStyle name="40% - Accent5 2 4 3" xfId="244"/>
    <cellStyle name="40% - Accent5 2 5" xfId="245"/>
    <cellStyle name="40% - Accent5 2 6" xfId="246"/>
    <cellStyle name="40% - Accent6 2" xfId="247"/>
    <cellStyle name="40% - Accent6 2 2" xfId="248"/>
    <cellStyle name="40% - Accent6 2 2 2" xfId="249"/>
    <cellStyle name="40% - Accent6 2 2 2 2" xfId="250"/>
    <cellStyle name="40% - Accent6 2 2 2 3" xfId="251"/>
    <cellStyle name="40% - Accent6 2 2 3" xfId="252"/>
    <cellStyle name="40% - Accent6 2 2 3 2" xfId="253"/>
    <cellStyle name="40% - Accent6 2 2 3 3" xfId="254"/>
    <cellStyle name="40% - Accent6 2 2 4" xfId="255"/>
    <cellStyle name="40% - Accent6 2 2 5" xfId="256"/>
    <cellStyle name="40% - Accent6 2 3" xfId="257"/>
    <cellStyle name="40% - Accent6 2 3 2" xfId="258"/>
    <cellStyle name="40% - Accent6 2 3 3" xfId="259"/>
    <cellStyle name="40% - Accent6 2 4" xfId="260"/>
    <cellStyle name="40% - Accent6 2 4 2" xfId="261"/>
    <cellStyle name="40% - Accent6 2 4 3" xfId="262"/>
    <cellStyle name="40% - Accent6 2 5" xfId="263"/>
    <cellStyle name="40% - Accent6 2 6" xfId="264"/>
    <cellStyle name="60% - Accent1 2" xfId="265"/>
    <cellStyle name="60% - Accent2 2" xfId="266"/>
    <cellStyle name="60% - Accent3 2" xfId="267"/>
    <cellStyle name="60% - Accent4 2" xfId="268"/>
    <cellStyle name="60% - Accent5 2" xfId="269"/>
    <cellStyle name="60% - Accent6 2" xfId="270"/>
    <cellStyle name="Accent1 2" xfId="271"/>
    <cellStyle name="Accent2 2" xfId="272"/>
    <cellStyle name="Accent3 2" xfId="273"/>
    <cellStyle name="Accent4 2" xfId="274"/>
    <cellStyle name="Accent5 2" xfId="275"/>
    <cellStyle name="Accent6 2" xfId="276"/>
    <cellStyle name="Bad 2" xfId="277"/>
    <cellStyle name="Calculation 2" xfId="278"/>
    <cellStyle name="Check Cell 2" xfId="279"/>
    <cellStyle name="Comma" xfId="1" builtinId="3"/>
    <cellStyle name="Comma 2" xfId="280"/>
    <cellStyle name="Comma 2 2" xfId="281"/>
    <cellStyle name="Comma 2 2 2" xfId="282"/>
    <cellStyle name="Comma 2 2 3" xfId="283"/>
    <cellStyle name="Comma 2 3" xfId="284"/>
    <cellStyle name="Comma 2 3 2" xfId="285"/>
    <cellStyle name="Comma 2 3 3" xfId="286"/>
    <cellStyle name="Comma 2 4" xfId="287"/>
    <cellStyle name="Comma 2 4 2" xfId="288"/>
    <cellStyle name="Comma 2 4 3" xfId="289"/>
    <cellStyle name="Comma 2 5" xfId="290"/>
    <cellStyle name="Comma 2 5 2" xfId="291"/>
    <cellStyle name="Comma 2 5 3" xfId="292"/>
    <cellStyle name="Comma 2 6" xfId="293"/>
    <cellStyle name="Comma 2 7" xfId="294"/>
    <cellStyle name="Comma 3" xfId="295"/>
    <cellStyle name="Comma 3 2" xfId="296"/>
    <cellStyle name="Comma 3 2 2" xfId="297"/>
    <cellStyle name="Comma 3 2 3" xfId="298"/>
    <cellStyle name="Comma 3 3" xfId="299"/>
    <cellStyle name="Comma 3 3 2" xfId="300"/>
    <cellStyle name="Comma 3 3 3" xfId="301"/>
    <cellStyle name="Comma 3 4" xfId="302"/>
    <cellStyle name="Comma 3 4 2" xfId="303"/>
    <cellStyle name="Comma 3 4 3" xfId="304"/>
    <cellStyle name="Comma 3 5" xfId="305"/>
    <cellStyle name="Comma 3 6" xfId="306"/>
    <cellStyle name="Comma 4" xfId="307"/>
    <cellStyle name="Comma 4 2" xfId="308"/>
    <cellStyle name="Comma 4 2 2" xfId="309"/>
    <cellStyle name="Comma 4 2 3" xfId="310"/>
    <cellStyle name="Comma 4 3" xfId="311"/>
    <cellStyle name="Comma 4 3 2" xfId="312"/>
    <cellStyle name="Comma 4 3 3" xfId="313"/>
    <cellStyle name="Comma 4 4" xfId="314"/>
    <cellStyle name="Comma 4 4 2" xfId="315"/>
    <cellStyle name="Comma 4 4 3" xfId="316"/>
    <cellStyle name="Comma 4 5" xfId="317"/>
    <cellStyle name="Comma 4 6" xfId="318"/>
    <cellStyle name="Comma 5" xfId="319"/>
    <cellStyle name="Comma 5 2" xfId="320"/>
    <cellStyle name="Comma 5 2 2" xfId="321"/>
    <cellStyle name="Comma 5 2 3" xfId="322"/>
    <cellStyle name="Comma 5 3" xfId="323"/>
    <cellStyle name="Comma 5 4" xfId="324"/>
    <cellStyle name="Comma 6" xfId="325"/>
    <cellStyle name="Comma 6 2" xfId="326"/>
    <cellStyle name="Comma 6 3" xfId="327"/>
    <cellStyle name="Comma 7" xfId="328"/>
    <cellStyle name="Comma 7 2" xfId="329"/>
    <cellStyle name="Comma 7 3" xfId="330"/>
    <cellStyle name="Comma 8" xfId="331"/>
    <cellStyle name="Comma0" xfId="332"/>
    <cellStyle name="Currency" xfId="2" builtinId="4"/>
    <cellStyle name="Currency 2" xfId="333"/>
    <cellStyle name="Currency 2 2" xfId="334"/>
    <cellStyle name="Currency 2 2 2" xfId="335"/>
    <cellStyle name="Currency 2 2 3" xfId="336"/>
    <cellStyle name="Currency 2 3" xfId="337"/>
    <cellStyle name="Currency 2 3 2" xfId="338"/>
    <cellStyle name="Currency 2 3 3" xfId="339"/>
    <cellStyle name="Currency 2 4" xfId="340"/>
    <cellStyle name="Currency 2 4 2" xfId="341"/>
    <cellStyle name="Currency 2 4 3" xfId="342"/>
    <cellStyle name="Currency 2 5" xfId="343"/>
    <cellStyle name="Currency 2 6" xfId="344"/>
    <cellStyle name="Currency 3" xfId="345"/>
    <cellStyle name="Currency 3 2" xfId="346"/>
    <cellStyle name="Currency 3 3" xfId="347"/>
    <cellStyle name="Currency 4" xfId="348"/>
    <cellStyle name="Currency 4 2" xfId="349"/>
    <cellStyle name="Currency 4 3" xfId="350"/>
    <cellStyle name="Currency 5" xfId="13"/>
    <cellStyle name="Currency 5 2" xfId="351"/>
    <cellStyle name="Currency 5 3" xfId="352"/>
    <cellStyle name="Currency 6" xfId="353"/>
    <cellStyle name="Currency0" xfId="354"/>
    <cellStyle name="Date" xfId="355"/>
    <cellStyle name="Explanatory Text 2" xfId="356"/>
    <cellStyle name="Fixed" xfId="357"/>
    <cellStyle name="Good 2" xfId="358"/>
    <cellStyle name="Grey" xfId="359"/>
    <cellStyle name="Heading 1 2" xfId="360"/>
    <cellStyle name="Heading 2 2" xfId="361"/>
    <cellStyle name="Heading 3 2" xfId="362"/>
    <cellStyle name="Heading 4 2" xfId="363"/>
    <cellStyle name="Input [yellow]" xfId="364"/>
    <cellStyle name="Input 2" xfId="365"/>
    <cellStyle name="Linked Cell 2" xfId="366"/>
    <cellStyle name="M" xfId="367"/>
    <cellStyle name="M.00" xfId="368"/>
    <cellStyle name="M_9. Rev2Cost_GDPIPI" xfId="369"/>
    <cellStyle name="M_lists" xfId="370"/>
    <cellStyle name="M_lists_4. Current Monthly Fixed Charge" xfId="371"/>
    <cellStyle name="M_Sheet4" xfId="372"/>
    <cellStyle name="Neutral 2" xfId="373"/>
    <cellStyle name="Normal" xfId="0" builtinId="0"/>
    <cellStyle name="Normal - Style1" xfId="374"/>
    <cellStyle name="Normal 10" xfId="375"/>
    <cellStyle name="Normal 10 2" xfId="376"/>
    <cellStyle name="Normal 10 2 2" xfId="377"/>
    <cellStyle name="Normal 10 2 3" xfId="378"/>
    <cellStyle name="Normal 10 3" xfId="379"/>
    <cellStyle name="Normal 10 4" xfId="380"/>
    <cellStyle name="Normal 10 5" xfId="381"/>
    <cellStyle name="Normal 100" xfId="382"/>
    <cellStyle name="Normal 100 2" xfId="383"/>
    <cellStyle name="Normal 100 3" xfId="384"/>
    <cellStyle name="Normal 101" xfId="385"/>
    <cellStyle name="Normal 101 2" xfId="386"/>
    <cellStyle name="Normal 101 3" xfId="387"/>
    <cellStyle name="Normal 102" xfId="388"/>
    <cellStyle name="Normal 102 2" xfId="389"/>
    <cellStyle name="Normal 102 3" xfId="390"/>
    <cellStyle name="Normal 103" xfId="391"/>
    <cellStyle name="Normal 103 2" xfId="392"/>
    <cellStyle name="Normal 103 3" xfId="393"/>
    <cellStyle name="Normal 104" xfId="394"/>
    <cellStyle name="Normal 104 2" xfId="395"/>
    <cellStyle name="Normal 104 3" xfId="396"/>
    <cellStyle name="Normal 105" xfId="37"/>
    <cellStyle name="Normal 105 2" xfId="397"/>
    <cellStyle name="Normal 105 3" xfId="398"/>
    <cellStyle name="Normal 106" xfId="33"/>
    <cellStyle name="Normal 106 2" xfId="399"/>
    <cellStyle name="Normal 106 3" xfId="400"/>
    <cellStyle name="Normal 107" xfId="26"/>
    <cellStyle name="Normal 107 2" xfId="401"/>
    <cellStyle name="Normal 107 3" xfId="402"/>
    <cellStyle name="Normal 108" xfId="25"/>
    <cellStyle name="Normal 108 2" xfId="403"/>
    <cellStyle name="Normal 108 3" xfId="404"/>
    <cellStyle name="Normal 109" xfId="405"/>
    <cellStyle name="Normal 109 2" xfId="406"/>
    <cellStyle name="Normal 109 3" xfId="407"/>
    <cellStyle name="Normal 11" xfId="408"/>
    <cellStyle name="Normal 11 2" xfId="409"/>
    <cellStyle name="Normal 11 2 2" xfId="410"/>
    <cellStyle name="Normal 11 2 3" xfId="411"/>
    <cellStyle name="Normal 11 3" xfId="412"/>
    <cellStyle name="Normal 11 4" xfId="413"/>
    <cellStyle name="Normal 11 5" xfId="414"/>
    <cellStyle name="Normal 110" xfId="415"/>
    <cellStyle name="Normal 110 2" xfId="416"/>
    <cellStyle name="Normal 110 3" xfId="417"/>
    <cellStyle name="Normal 111" xfId="5"/>
    <cellStyle name="Normal 111 2" xfId="418"/>
    <cellStyle name="Normal 111 3" xfId="419"/>
    <cellStyle name="Normal 112" xfId="420"/>
    <cellStyle name="Normal 112 2" xfId="421"/>
    <cellStyle name="Normal 112 3" xfId="422"/>
    <cellStyle name="Normal 113" xfId="24"/>
    <cellStyle name="Normal 113 2" xfId="423"/>
    <cellStyle name="Normal 113 3" xfId="424"/>
    <cellStyle name="Normal 114" xfId="23"/>
    <cellStyle name="Normal 114 2" xfId="425"/>
    <cellStyle name="Normal 114 3" xfId="426"/>
    <cellStyle name="Normal 115" xfId="20"/>
    <cellStyle name="Normal 115 2" xfId="427"/>
    <cellStyle name="Normal 115 3" xfId="428"/>
    <cellStyle name="Normal 116" xfId="18"/>
    <cellStyle name="Normal 116 2" xfId="429"/>
    <cellStyle name="Normal 116 3" xfId="430"/>
    <cellStyle name="Normal 117" xfId="15"/>
    <cellStyle name="Normal 117 2" xfId="431"/>
    <cellStyle name="Normal 117 3" xfId="432"/>
    <cellStyle name="Normal 118" xfId="433"/>
    <cellStyle name="Normal 118 2" xfId="434"/>
    <cellStyle name="Normal 118 3" xfId="435"/>
    <cellStyle name="Normal 119" xfId="436"/>
    <cellStyle name="Normal 119 2" xfId="437"/>
    <cellStyle name="Normal 119 3" xfId="438"/>
    <cellStyle name="Normal 12" xfId="439"/>
    <cellStyle name="Normal 12 2" xfId="440"/>
    <cellStyle name="Normal 12 3" xfId="441"/>
    <cellStyle name="Normal 12 4" xfId="442"/>
    <cellStyle name="Normal 120" xfId="443"/>
    <cellStyle name="Normal 120 2" xfId="444"/>
    <cellStyle name="Normal 120 3" xfId="445"/>
    <cellStyle name="Normal 121" xfId="14"/>
    <cellStyle name="Normal 121 2" xfId="446"/>
    <cellStyle name="Normal 121 3" xfId="447"/>
    <cellStyle name="Normal 122" xfId="448"/>
    <cellStyle name="Normal 122 2" xfId="449"/>
    <cellStyle name="Normal 122 3" xfId="450"/>
    <cellStyle name="Normal 123" xfId="451"/>
    <cellStyle name="Normal 123 2" xfId="452"/>
    <cellStyle name="Normal 123 3" xfId="453"/>
    <cellStyle name="Normal 124" xfId="454"/>
    <cellStyle name="Normal 124 2" xfId="455"/>
    <cellStyle name="Normal 124 3" xfId="456"/>
    <cellStyle name="Normal 125" xfId="39"/>
    <cellStyle name="Normal 125 2" xfId="457"/>
    <cellStyle name="Normal 125 3" xfId="458"/>
    <cellStyle name="Normal 126" xfId="34"/>
    <cellStyle name="Normal 126 2" xfId="459"/>
    <cellStyle name="Normal 126 3" xfId="460"/>
    <cellStyle name="Normal 127" xfId="29"/>
    <cellStyle name="Normal 127 2" xfId="461"/>
    <cellStyle name="Normal 127 3" xfId="462"/>
    <cellStyle name="Normal 128" xfId="28"/>
    <cellStyle name="Normal 128 2" xfId="463"/>
    <cellStyle name="Normal 128 3" xfId="464"/>
    <cellStyle name="Normal 129" xfId="465"/>
    <cellStyle name="Normal 129 2" xfId="466"/>
    <cellStyle name="Normal 129 3" xfId="467"/>
    <cellStyle name="Normal 13" xfId="468"/>
    <cellStyle name="Normal 13 2" xfId="469"/>
    <cellStyle name="Normal 13 3" xfId="470"/>
    <cellStyle name="Normal 13 4" xfId="471"/>
    <cellStyle name="Normal 130" xfId="472"/>
    <cellStyle name="Normal 130 2" xfId="473"/>
    <cellStyle name="Normal 130 3" xfId="474"/>
    <cellStyle name="Normal 131" xfId="21"/>
    <cellStyle name="Normal 131 2" xfId="475"/>
    <cellStyle name="Normal 131 3" xfId="476"/>
    <cellStyle name="Normal 132" xfId="17"/>
    <cellStyle name="Normal 132 2" xfId="477"/>
    <cellStyle name="Normal 132 3" xfId="478"/>
    <cellStyle name="Normal 133" xfId="479"/>
    <cellStyle name="Normal 133 2" xfId="480"/>
    <cellStyle name="Normal 133 3" xfId="481"/>
    <cellStyle name="Normal 134" xfId="482"/>
    <cellStyle name="Normal 134 2" xfId="483"/>
    <cellStyle name="Normal 134 3" xfId="484"/>
    <cellStyle name="Normal 135" xfId="9"/>
    <cellStyle name="Normal 135 2" xfId="485"/>
    <cellStyle name="Normal 135 3" xfId="486"/>
    <cellStyle name="Normal 136" xfId="487"/>
    <cellStyle name="Normal 136 2" xfId="488"/>
    <cellStyle name="Normal 136 3" xfId="489"/>
    <cellStyle name="Normal 137" xfId="490"/>
    <cellStyle name="Normal 137 2" xfId="491"/>
    <cellStyle name="Normal 137 3" xfId="492"/>
    <cellStyle name="Normal 138" xfId="493"/>
    <cellStyle name="Normal 138 2" xfId="494"/>
    <cellStyle name="Normal 138 3" xfId="495"/>
    <cellStyle name="Normal 139" xfId="496"/>
    <cellStyle name="Normal 139 2" xfId="497"/>
    <cellStyle name="Normal 139 3" xfId="498"/>
    <cellStyle name="Normal 14" xfId="499"/>
    <cellStyle name="Normal 14 2" xfId="500"/>
    <cellStyle name="Normal 14 3" xfId="501"/>
    <cellStyle name="Normal 14 4" xfId="502"/>
    <cellStyle name="Normal 140" xfId="36"/>
    <cellStyle name="Normal 140 2" xfId="503"/>
    <cellStyle name="Normal 140 3" xfId="504"/>
    <cellStyle name="Normal 141" xfId="505"/>
    <cellStyle name="Normal 141 2" xfId="506"/>
    <cellStyle name="Normal 141 3" xfId="507"/>
    <cellStyle name="Normal 142" xfId="508"/>
    <cellStyle name="Normal 142 2" xfId="509"/>
    <cellStyle name="Normal 142 3" xfId="510"/>
    <cellStyle name="Normal 143" xfId="511"/>
    <cellStyle name="Normal 143 2" xfId="512"/>
    <cellStyle name="Normal 143 3" xfId="513"/>
    <cellStyle name="Normal 144" xfId="514"/>
    <cellStyle name="Normal 144 2" xfId="515"/>
    <cellStyle name="Normal 144 3" xfId="516"/>
    <cellStyle name="Normal 145" xfId="517"/>
    <cellStyle name="Normal 145 2" xfId="518"/>
    <cellStyle name="Normal 145 3" xfId="519"/>
    <cellStyle name="Normal 146" xfId="520"/>
    <cellStyle name="Normal 146 2" xfId="521"/>
    <cellStyle name="Normal 146 3" xfId="522"/>
    <cellStyle name="Normal 147" xfId="35"/>
    <cellStyle name="Normal 147 2" xfId="523"/>
    <cellStyle name="Normal 147 3" xfId="524"/>
    <cellStyle name="Normal 148" xfId="525"/>
    <cellStyle name="Normal 148 2" xfId="526"/>
    <cellStyle name="Normal 148 3" xfId="527"/>
    <cellStyle name="Normal 149" xfId="528"/>
    <cellStyle name="Normal 149 2" xfId="529"/>
    <cellStyle name="Normal 149 3" xfId="530"/>
    <cellStyle name="Normal 15" xfId="531"/>
    <cellStyle name="Normal 15 2" xfId="532"/>
    <cellStyle name="Normal 15 3" xfId="533"/>
    <cellStyle name="Normal 15 4" xfId="534"/>
    <cellStyle name="Normal 150" xfId="535"/>
    <cellStyle name="Normal 150 2" xfId="536"/>
    <cellStyle name="Normal 150 3" xfId="537"/>
    <cellStyle name="Normal 151" xfId="538"/>
    <cellStyle name="Normal 151 2" xfId="539"/>
    <cellStyle name="Normal 151 3" xfId="540"/>
    <cellStyle name="Normal 152" xfId="541"/>
    <cellStyle name="Normal 152 2" xfId="542"/>
    <cellStyle name="Normal 152 3" xfId="543"/>
    <cellStyle name="Normal 153" xfId="544"/>
    <cellStyle name="Normal 153 2" xfId="545"/>
    <cellStyle name="Normal 153 3" xfId="546"/>
    <cellStyle name="Normal 154" xfId="547"/>
    <cellStyle name="Normal 154 2" xfId="548"/>
    <cellStyle name="Normal 154 3" xfId="549"/>
    <cellStyle name="Normal 155" xfId="550"/>
    <cellStyle name="Normal 155 2" xfId="551"/>
    <cellStyle name="Normal 155 3" xfId="552"/>
    <cellStyle name="Normal 156" xfId="553"/>
    <cellStyle name="Normal 157" xfId="554"/>
    <cellStyle name="Normal 158" xfId="555"/>
    <cellStyle name="Normal 159" xfId="556"/>
    <cellStyle name="Normal 16" xfId="557"/>
    <cellStyle name="Normal 16 2" xfId="558"/>
    <cellStyle name="Normal 16 3" xfId="559"/>
    <cellStyle name="Normal 16 4" xfId="560"/>
    <cellStyle name="Normal 160" xfId="561"/>
    <cellStyle name="Normal 161" xfId="562"/>
    <cellStyle name="Normal 162" xfId="563"/>
    <cellStyle name="Normal 163" xfId="564"/>
    <cellStyle name="Normal 164" xfId="565"/>
    <cellStyle name="Normal 165" xfId="566"/>
    <cellStyle name="Normal 166" xfId="567"/>
    <cellStyle name="Normal 167" xfId="568"/>
    <cellStyle name="Normal 168" xfId="569"/>
    <cellStyle name="Normal 169" xfId="570"/>
    <cellStyle name="Normal 17" xfId="571"/>
    <cellStyle name="Normal 17 2" xfId="572"/>
    <cellStyle name="Normal 17 3" xfId="573"/>
    <cellStyle name="Normal 17 4" xfId="574"/>
    <cellStyle name="Normal 170" xfId="575"/>
    <cellStyle name="Normal 171" xfId="576"/>
    <cellStyle name="Normal 172" xfId="577"/>
    <cellStyle name="Normal 173" xfId="578"/>
    <cellStyle name="Normal 174" xfId="579"/>
    <cellStyle name="Normal 175" xfId="580"/>
    <cellStyle name="Normal 176" xfId="581"/>
    <cellStyle name="Normal 177" xfId="582"/>
    <cellStyle name="Normal 178" xfId="583"/>
    <cellStyle name="Normal 18" xfId="584"/>
    <cellStyle name="Normal 18 2" xfId="585"/>
    <cellStyle name="Normal 18 3" xfId="586"/>
    <cellStyle name="Normal 18 4" xfId="587"/>
    <cellStyle name="Normal 19" xfId="588"/>
    <cellStyle name="Normal 19 2" xfId="589"/>
    <cellStyle name="Normal 19 3" xfId="590"/>
    <cellStyle name="Normal 2" xfId="12"/>
    <cellStyle name="Normal 20" xfId="591"/>
    <cellStyle name="Normal 20 2" xfId="592"/>
    <cellStyle name="Normal 20 3" xfId="593"/>
    <cellStyle name="Normal 21" xfId="594"/>
    <cellStyle name="Normal 21 2" xfId="595"/>
    <cellStyle name="Normal 21 3" xfId="596"/>
    <cellStyle name="Normal 22" xfId="597"/>
    <cellStyle name="Normal 22 2" xfId="598"/>
    <cellStyle name="Normal 22 3" xfId="599"/>
    <cellStyle name="Normal 23" xfId="600"/>
    <cellStyle name="Normal 23 2" xfId="601"/>
    <cellStyle name="Normal 23 3" xfId="602"/>
    <cellStyle name="Normal 24" xfId="603"/>
    <cellStyle name="Normal 24 2" xfId="604"/>
    <cellStyle name="Normal 24 3" xfId="605"/>
    <cellStyle name="Normal 25" xfId="606"/>
    <cellStyle name="Normal 25 2" xfId="607"/>
    <cellStyle name="Normal 25 3" xfId="608"/>
    <cellStyle name="Normal 26" xfId="609"/>
    <cellStyle name="Normal 26 2" xfId="610"/>
    <cellStyle name="Normal 26 3" xfId="611"/>
    <cellStyle name="Normal 27" xfId="612"/>
    <cellStyle name="Normal 27 2" xfId="613"/>
    <cellStyle name="Normal 27 3" xfId="614"/>
    <cellStyle name="Normal 28" xfId="615"/>
    <cellStyle name="Normal 28 2" xfId="616"/>
    <cellStyle name="Normal 28 3" xfId="617"/>
    <cellStyle name="Normal 29" xfId="618"/>
    <cellStyle name="Normal 29 2" xfId="619"/>
    <cellStyle name="Normal 29 3" xfId="620"/>
    <cellStyle name="Normal 3" xfId="621"/>
    <cellStyle name="Normal 3 2" xfId="622"/>
    <cellStyle name="Normal 3 2 2" xfId="623"/>
    <cellStyle name="Normal 3 2 2 2" xfId="624"/>
    <cellStyle name="Normal 3 2 2 3" xfId="625"/>
    <cellStyle name="Normal 3 2 3" xfId="626"/>
    <cellStyle name="Normal 3 2 3 2" xfId="627"/>
    <cellStyle name="Normal 3 2 3 3" xfId="628"/>
    <cellStyle name="Normal 3 2 4" xfId="629"/>
    <cellStyle name="Normal 3 2 5" xfId="630"/>
    <cellStyle name="Normal 3 3" xfId="631"/>
    <cellStyle name="Normal 3 3 2" xfId="632"/>
    <cellStyle name="Normal 3 3 3" xfId="633"/>
    <cellStyle name="Normal 3 4" xfId="634"/>
    <cellStyle name="Normal 3 4 2" xfId="635"/>
    <cellStyle name="Normal 3 4 3" xfId="636"/>
    <cellStyle name="Normal 3 5" xfId="637"/>
    <cellStyle name="Normal 3 5 2" xfId="638"/>
    <cellStyle name="Normal 3 5 3" xfId="639"/>
    <cellStyle name="Normal 3 6" xfId="640"/>
    <cellStyle name="Normal 3 7" xfId="641"/>
    <cellStyle name="Normal 30" xfId="642"/>
    <cellStyle name="Normal 30 2" xfId="643"/>
    <cellStyle name="Normal 30 3" xfId="644"/>
    <cellStyle name="Normal 31" xfId="645"/>
    <cellStyle name="Normal 31 2" xfId="646"/>
    <cellStyle name="Normal 31 3" xfId="647"/>
    <cellStyle name="Normal 32" xfId="648"/>
    <cellStyle name="Normal 32 2" xfId="649"/>
    <cellStyle name="Normal 32 3" xfId="650"/>
    <cellStyle name="Normal 33" xfId="651"/>
    <cellStyle name="Normal 33 2" xfId="652"/>
    <cellStyle name="Normal 33 3" xfId="653"/>
    <cellStyle name="Normal 34" xfId="654"/>
    <cellStyle name="Normal 35" xfId="655"/>
    <cellStyle name="Normal 35 2" xfId="656"/>
    <cellStyle name="Normal 35 3" xfId="657"/>
    <cellStyle name="Normal 36" xfId="658"/>
    <cellStyle name="Normal 36 2" xfId="659"/>
    <cellStyle name="Normal 36 3" xfId="660"/>
    <cellStyle name="Normal 37" xfId="661"/>
    <cellStyle name="Normal 37 2" xfId="662"/>
    <cellStyle name="Normal 37 3" xfId="663"/>
    <cellStyle name="Normal 38" xfId="664"/>
    <cellStyle name="Normal 38 2" xfId="665"/>
    <cellStyle name="Normal 38 3" xfId="666"/>
    <cellStyle name="Normal 39" xfId="667"/>
    <cellStyle name="Normal 39 2" xfId="668"/>
    <cellStyle name="Normal 39 3" xfId="669"/>
    <cellStyle name="Normal 4" xfId="670"/>
    <cellStyle name="Normal 4 2" xfId="671"/>
    <cellStyle name="Normal 4 2 2" xfId="672"/>
    <cellStyle name="Normal 4 2 3" xfId="673"/>
    <cellStyle name="Normal 4 3" xfId="674"/>
    <cellStyle name="Normal 4 3 2" xfId="675"/>
    <cellStyle name="Normal 4 3 3" xfId="676"/>
    <cellStyle name="Normal 4 4" xfId="677"/>
    <cellStyle name="Normal 4 4 2" xfId="678"/>
    <cellStyle name="Normal 4 4 3" xfId="679"/>
    <cellStyle name="Normal 4 5" xfId="680"/>
    <cellStyle name="Normal 4 6" xfId="681"/>
    <cellStyle name="Normal 40" xfId="682"/>
    <cellStyle name="Normal 40 2" xfId="683"/>
    <cellStyle name="Normal 40 3" xfId="684"/>
    <cellStyle name="Normal 41" xfId="685"/>
    <cellStyle name="Normal 41 2" xfId="686"/>
    <cellStyle name="Normal 41 3" xfId="687"/>
    <cellStyle name="Normal 42" xfId="688"/>
    <cellStyle name="Normal 42 2" xfId="689"/>
    <cellStyle name="Normal 42 3" xfId="690"/>
    <cellStyle name="Normal 43" xfId="691"/>
    <cellStyle name="Normal 43 2" xfId="692"/>
    <cellStyle name="Normal 43 3" xfId="693"/>
    <cellStyle name="Normal 44" xfId="694"/>
    <cellStyle name="Normal 44 2" xfId="695"/>
    <cellStyle name="Normal 44 3" xfId="696"/>
    <cellStyle name="Normal 45" xfId="697"/>
    <cellStyle name="Normal 46" xfId="698"/>
    <cellStyle name="Normal 47" xfId="699"/>
    <cellStyle name="Normal 48" xfId="700"/>
    <cellStyle name="Normal 49" xfId="701"/>
    <cellStyle name="Normal 5" xfId="702"/>
    <cellStyle name="Normal 5 2" xfId="703"/>
    <cellStyle name="Normal 5 2 2" xfId="704"/>
    <cellStyle name="Normal 5 2 3" xfId="705"/>
    <cellStyle name="Normal 5 3" xfId="706"/>
    <cellStyle name="Normal 5 3 2" xfId="707"/>
    <cellStyle name="Normal 5 3 3" xfId="708"/>
    <cellStyle name="Normal 5 4" xfId="709"/>
    <cellStyle name="Normal 5 4 2" xfId="710"/>
    <cellStyle name="Normal 5 4 3" xfId="711"/>
    <cellStyle name="Normal 5 5" xfId="712"/>
    <cellStyle name="Normal 5 6" xfId="713"/>
    <cellStyle name="Normal 50" xfId="714"/>
    <cellStyle name="Normal 51" xfId="715"/>
    <cellStyle name="Normal 52" xfId="716"/>
    <cellStyle name="Normal 53" xfId="717"/>
    <cellStyle name="Normal 54" xfId="718"/>
    <cellStyle name="Normal 55" xfId="719"/>
    <cellStyle name="Normal 56" xfId="720"/>
    <cellStyle name="Normal 57" xfId="721"/>
    <cellStyle name="Normal 58" xfId="722"/>
    <cellStyle name="Normal 59" xfId="723"/>
    <cellStyle name="Normal 6" xfId="724"/>
    <cellStyle name="Normal 6 2" xfId="725"/>
    <cellStyle name="Normal 6 2 2" xfId="726"/>
    <cellStyle name="Normal 6 2 3" xfId="727"/>
    <cellStyle name="Normal 6 3" xfId="728"/>
    <cellStyle name="Normal 6 3 2" xfId="729"/>
    <cellStyle name="Normal 6 3 3" xfId="730"/>
    <cellStyle name="Normal 6 4" xfId="731"/>
    <cellStyle name="Normal 6 4 2" xfId="732"/>
    <cellStyle name="Normal 6 4 3" xfId="733"/>
    <cellStyle name="Normal 6 5" xfId="734"/>
    <cellStyle name="Normal 6 6" xfId="735"/>
    <cellStyle name="Normal 60" xfId="736"/>
    <cellStyle name="Normal 61" xfId="737"/>
    <cellStyle name="Normal 62" xfId="738"/>
    <cellStyle name="Normal 62 2" xfId="739"/>
    <cellStyle name="Normal 62 3" xfId="740"/>
    <cellStyle name="Normal 63" xfId="741"/>
    <cellStyle name="Normal 63 2" xfId="742"/>
    <cellStyle name="Normal 63 3" xfId="743"/>
    <cellStyle name="Normal 64" xfId="744"/>
    <cellStyle name="Normal 64 2" xfId="745"/>
    <cellStyle name="Normal 64 3" xfId="746"/>
    <cellStyle name="Normal 65" xfId="747"/>
    <cellStyle name="Normal 65 2" xfId="748"/>
    <cellStyle name="Normal 65 3" xfId="749"/>
    <cellStyle name="Normal 66" xfId="750"/>
    <cellStyle name="Normal 66 2" xfId="751"/>
    <cellStyle name="Normal 66 3" xfId="752"/>
    <cellStyle name="Normal 67" xfId="753"/>
    <cellStyle name="Normal 67 2" xfId="754"/>
    <cellStyle name="Normal 67 3" xfId="755"/>
    <cellStyle name="Normal 68" xfId="756"/>
    <cellStyle name="Normal 68 2" xfId="757"/>
    <cellStyle name="Normal 68 3" xfId="758"/>
    <cellStyle name="Normal 69" xfId="759"/>
    <cellStyle name="Normal 69 2" xfId="760"/>
    <cellStyle name="Normal 69 3" xfId="761"/>
    <cellStyle name="Normal 7" xfId="762"/>
    <cellStyle name="Normal 7 2" xfId="763"/>
    <cellStyle name="Normal 7 3" xfId="764"/>
    <cellStyle name="Normal 7 4" xfId="765"/>
    <cellStyle name="Normal 70" xfId="766"/>
    <cellStyle name="Normal 70 2" xfId="767"/>
    <cellStyle name="Normal 70 3" xfId="768"/>
    <cellStyle name="Normal 71" xfId="769"/>
    <cellStyle name="Normal 71 2" xfId="770"/>
    <cellStyle name="Normal 71 3" xfId="771"/>
    <cellStyle name="Normal 72" xfId="772"/>
    <cellStyle name="Normal 72 2" xfId="773"/>
    <cellStyle name="Normal 72 3" xfId="774"/>
    <cellStyle name="Normal 73" xfId="775"/>
    <cellStyle name="Normal 73 2" xfId="776"/>
    <cellStyle name="Normal 73 3" xfId="777"/>
    <cellStyle name="Normal 74" xfId="778"/>
    <cellStyle name="Normal 74 2" xfId="779"/>
    <cellStyle name="Normal 74 3" xfId="780"/>
    <cellStyle name="Normal 75" xfId="781"/>
    <cellStyle name="Normal 75 2" xfId="782"/>
    <cellStyle name="Normal 75 3" xfId="783"/>
    <cellStyle name="Normal 76" xfId="784"/>
    <cellStyle name="Normal 76 2" xfId="785"/>
    <cellStyle name="Normal 76 3" xfId="786"/>
    <cellStyle name="Normal 77" xfId="31"/>
    <cellStyle name="Normal 77 2" xfId="787"/>
    <cellStyle name="Normal 77 3" xfId="788"/>
    <cellStyle name="Normal 78" xfId="30"/>
    <cellStyle name="Normal 78 2" xfId="789"/>
    <cellStyle name="Normal 78 3" xfId="790"/>
    <cellStyle name="Normal 79" xfId="791"/>
    <cellStyle name="Normal 79 2" xfId="792"/>
    <cellStyle name="Normal 79 3" xfId="793"/>
    <cellStyle name="Normal 8" xfId="794"/>
    <cellStyle name="Normal 8 2" xfId="795"/>
    <cellStyle name="Normal 8 3" xfId="796"/>
    <cellStyle name="Normal 8 4" xfId="797"/>
    <cellStyle name="Normal 80" xfId="798"/>
    <cellStyle name="Normal 80 2" xfId="799"/>
    <cellStyle name="Normal 80 3" xfId="800"/>
    <cellStyle name="Normal 81" xfId="801"/>
    <cellStyle name="Normal 81 2" xfId="802"/>
    <cellStyle name="Normal 81 3" xfId="803"/>
    <cellStyle name="Normal 82" xfId="22"/>
    <cellStyle name="Normal 82 2" xfId="804"/>
    <cellStyle name="Normal 82 3" xfId="805"/>
    <cellStyle name="Normal 83" xfId="806"/>
    <cellStyle name="Normal 83 2" xfId="807"/>
    <cellStyle name="Normal 83 3" xfId="808"/>
    <cellStyle name="Normal 84" xfId="11"/>
    <cellStyle name="Normal 84 2" xfId="809"/>
    <cellStyle name="Normal 84 3" xfId="810"/>
    <cellStyle name="Normal 85" xfId="811"/>
    <cellStyle name="Normal 85 2" xfId="812"/>
    <cellStyle name="Normal 85 3" xfId="813"/>
    <cellStyle name="Normal 86" xfId="814"/>
    <cellStyle name="Normal 86 2" xfId="815"/>
    <cellStyle name="Normal 86 3" xfId="816"/>
    <cellStyle name="Normal 87" xfId="817"/>
    <cellStyle name="Normal 87 2" xfId="818"/>
    <cellStyle name="Normal 87 3" xfId="819"/>
    <cellStyle name="Normal 88" xfId="820"/>
    <cellStyle name="Normal 88 2" xfId="821"/>
    <cellStyle name="Normal 88 3" xfId="822"/>
    <cellStyle name="Normal 89" xfId="823"/>
    <cellStyle name="Normal 89 2" xfId="824"/>
    <cellStyle name="Normal 89 3" xfId="825"/>
    <cellStyle name="Normal 9" xfId="826"/>
    <cellStyle name="Normal 9 2" xfId="827"/>
    <cellStyle name="Normal 9 2 2" xfId="828"/>
    <cellStyle name="Normal 9 2 3" xfId="829"/>
    <cellStyle name="Normal 9 3" xfId="830"/>
    <cellStyle name="Normal 9 4" xfId="831"/>
    <cellStyle name="Normal 9 5" xfId="832"/>
    <cellStyle name="Normal 90" xfId="38"/>
    <cellStyle name="Normal 90 2" xfId="833"/>
    <cellStyle name="Normal 90 3" xfId="834"/>
    <cellStyle name="Normal 91" xfId="27"/>
    <cellStyle name="Normal 91 2" xfId="835"/>
    <cellStyle name="Normal 91 3" xfId="836"/>
    <cellStyle name="Normal 92" xfId="32"/>
    <cellStyle name="Normal 92 2" xfId="837"/>
    <cellStyle name="Normal 92 3" xfId="838"/>
    <cellStyle name="Normal 93" xfId="839"/>
    <cellStyle name="Normal 93 2" xfId="840"/>
    <cellStyle name="Normal 93 3" xfId="841"/>
    <cellStyle name="Normal 94" xfId="842"/>
    <cellStyle name="Normal 94 2" xfId="843"/>
    <cellStyle name="Normal 94 3" xfId="844"/>
    <cellStyle name="Normal 95" xfId="19"/>
    <cellStyle name="Normal 95 2" xfId="845"/>
    <cellStyle name="Normal 95 3" xfId="846"/>
    <cellStyle name="Normal 96" xfId="16"/>
    <cellStyle name="Normal 96 2" xfId="847"/>
    <cellStyle name="Normal 96 3" xfId="848"/>
    <cellStyle name="Normal 97" xfId="7"/>
    <cellStyle name="Normal 97 2" xfId="849"/>
    <cellStyle name="Normal 97 3" xfId="850"/>
    <cellStyle name="Normal 98" xfId="851"/>
    <cellStyle name="Normal 98 2" xfId="852"/>
    <cellStyle name="Normal 98 3" xfId="853"/>
    <cellStyle name="Normal 99" xfId="854"/>
    <cellStyle name="Normal 99 2" xfId="855"/>
    <cellStyle name="Normal 99 3" xfId="856"/>
    <cellStyle name="Note 2" xfId="857"/>
    <cellStyle name="Note 2 2" xfId="858"/>
    <cellStyle name="Note 2 2 2" xfId="859"/>
    <cellStyle name="Note 2 2 2 2" xfId="860"/>
    <cellStyle name="Note 2 2 2 3" xfId="861"/>
    <cellStyle name="Note 2 2 3" xfId="862"/>
    <cellStyle name="Note 2 2 3 2" xfId="863"/>
    <cellStyle name="Note 2 2 3 3" xfId="864"/>
    <cellStyle name="Note 2 2 4" xfId="865"/>
    <cellStyle name="Note 2 2 5" xfId="866"/>
    <cellStyle name="Note 2 3" xfId="867"/>
    <cellStyle name="Note 2 3 2" xfId="868"/>
    <cellStyle name="Note 2 3 3" xfId="869"/>
    <cellStyle name="Note 2 4" xfId="870"/>
    <cellStyle name="Note 2 4 2" xfId="871"/>
    <cellStyle name="Note 2 4 3" xfId="872"/>
    <cellStyle name="Note 2 5" xfId="873"/>
    <cellStyle name="Note 2 6" xfId="874"/>
    <cellStyle name="Note 3" xfId="875"/>
    <cellStyle name="Note 4" xfId="876"/>
    <cellStyle name="Output 2" xfId="877"/>
    <cellStyle name="Percent" xfId="3" builtinId="5"/>
    <cellStyle name="Percent [2]" xfId="878"/>
    <cellStyle name="Percent 10" xfId="879"/>
    <cellStyle name="Percent 10 2" xfId="880"/>
    <cellStyle name="Percent 10 3" xfId="881"/>
    <cellStyle name="Percent 100" xfId="882"/>
    <cellStyle name="Percent 100 2" xfId="883"/>
    <cellStyle name="Percent 100 3" xfId="884"/>
    <cellStyle name="Percent 101" xfId="885"/>
    <cellStyle name="Percent 101 2" xfId="886"/>
    <cellStyle name="Percent 101 3" xfId="887"/>
    <cellStyle name="Percent 102" xfId="888"/>
    <cellStyle name="Percent 102 2" xfId="889"/>
    <cellStyle name="Percent 102 3" xfId="890"/>
    <cellStyle name="Percent 103" xfId="891"/>
    <cellStyle name="Percent 103 2" xfId="892"/>
    <cellStyle name="Percent 103 3" xfId="893"/>
    <cellStyle name="Percent 104" xfId="894"/>
    <cellStyle name="Percent 11" xfId="895"/>
    <cellStyle name="Percent 11 2" xfId="896"/>
    <cellStyle name="Percent 11 3" xfId="897"/>
    <cellStyle name="Percent 12" xfId="898"/>
    <cellStyle name="Percent 12 2" xfId="899"/>
    <cellStyle name="Percent 12 3" xfId="900"/>
    <cellStyle name="Percent 13" xfId="901"/>
    <cellStyle name="Percent 13 2" xfId="902"/>
    <cellStyle name="Percent 13 3" xfId="903"/>
    <cellStyle name="Percent 14" xfId="904"/>
    <cellStyle name="Percent 14 2" xfId="905"/>
    <cellStyle name="Percent 14 3" xfId="906"/>
    <cellStyle name="Percent 15" xfId="907"/>
    <cellStyle name="Percent 15 2" xfId="908"/>
    <cellStyle name="Percent 15 3" xfId="909"/>
    <cellStyle name="Percent 16" xfId="910"/>
    <cellStyle name="Percent 16 2" xfId="911"/>
    <cellStyle name="Percent 16 3" xfId="912"/>
    <cellStyle name="Percent 17" xfId="913"/>
    <cellStyle name="Percent 17 2" xfId="914"/>
    <cellStyle name="Percent 17 3" xfId="915"/>
    <cellStyle name="Percent 18" xfId="916"/>
    <cellStyle name="Percent 18 2" xfId="917"/>
    <cellStyle name="Percent 18 3" xfId="918"/>
    <cellStyle name="Percent 19" xfId="919"/>
    <cellStyle name="Percent 19 2" xfId="920"/>
    <cellStyle name="Percent 19 3" xfId="921"/>
    <cellStyle name="Percent 2" xfId="922"/>
    <cellStyle name="Percent 2 2" xfId="923"/>
    <cellStyle name="Percent 2 2 2" xfId="924"/>
    <cellStyle name="Percent 2 2 3" xfId="925"/>
    <cellStyle name="Percent 2 3" xfId="926"/>
    <cellStyle name="Percent 2 3 2" xfId="927"/>
    <cellStyle name="Percent 2 3 3" xfId="928"/>
    <cellStyle name="Percent 2 4" xfId="929"/>
    <cellStyle name="Percent 2 4 2" xfId="930"/>
    <cellStyle name="Percent 2 4 3" xfId="931"/>
    <cellStyle name="Percent 2 5" xfId="932"/>
    <cellStyle name="Percent 2 6" xfId="933"/>
    <cellStyle name="Percent 20" xfId="934"/>
    <cellStyle name="Percent 20 2" xfId="935"/>
    <cellStyle name="Percent 20 3" xfId="936"/>
    <cellStyle name="Percent 21" xfId="937"/>
    <cellStyle name="Percent 21 2" xfId="938"/>
    <cellStyle name="Percent 21 3" xfId="939"/>
    <cellStyle name="Percent 22" xfId="940"/>
    <cellStyle name="Percent 22 2" xfId="941"/>
    <cellStyle name="Percent 22 3" xfId="942"/>
    <cellStyle name="Percent 23" xfId="943"/>
    <cellStyle name="Percent 23 2" xfId="944"/>
    <cellStyle name="Percent 23 3" xfId="945"/>
    <cellStyle name="Percent 24" xfId="946"/>
    <cellStyle name="Percent 24 2" xfId="947"/>
    <cellStyle name="Percent 24 3" xfId="948"/>
    <cellStyle name="Percent 25" xfId="949"/>
    <cellStyle name="Percent 25 2" xfId="950"/>
    <cellStyle name="Percent 25 3" xfId="951"/>
    <cellStyle name="Percent 26" xfId="952"/>
    <cellStyle name="Percent 26 2" xfId="953"/>
    <cellStyle name="Percent 26 3" xfId="954"/>
    <cellStyle name="Percent 27" xfId="955"/>
    <cellStyle name="Percent 27 2" xfId="956"/>
    <cellStyle name="Percent 27 3" xfId="957"/>
    <cellStyle name="Percent 28" xfId="958"/>
    <cellStyle name="Percent 28 2" xfId="959"/>
    <cellStyle name="Percent 28 3" xfId="960"/>
    <cellStyle name="Percent 29" xfId="961"/>
    <cellStyle name="Percent 29 2" xfId="962"/>
    <cellStyle name="Percent 29 3" xfId="963"/>
    <cellStyle name="Percent 3" xfId="964"/>
    <cellStyle name="Percent 3 2" xfId="965"/>
    <cellStyle name="Percent 3 2 2" xfId="966"/>
    <cellStyle name="Percent 3 2 3" xfId="967"/>
    <cellStyle name="Percent 3 3" xfId="968"/>
    <cellStyle name="Percent 3 3 2" xfId="969"/>
    <cellStyle name="Percent 3 3 3" xfId="970"/>
    <cellStyle name="Percent 3 4" xfId="971"/>
    <cellStyle name="Percent 3 4 2" xfId="972"/>
    <cellStyle name="Percent 3 4 3" xfId="973"/>
    <cellStyle name="Percent 3 5" xfId="974"/>
    <cellStyle name="Percent 3 6" xfId="975"/>
    <cellStyle name="Percent 30" xfId="976"/>
    <cellStyle name="Percent 30 2" xfId="977"/>
    <cellStyle name="Percent 30 3" xfId="978"/>
    <cellStyle name="Percent 31" xfId="979"/>
    <cellStyle name="Percent 31 2" xfId="980"/>
    <cellStyle name="Percent 31 3" xfId="981"/>
    <cellStyle name="Percent 32" xfId="10"/>
    <cellStyle name="Percent 32 2" xfId="982"/>
    <cellStyle name="Percent 32 3" xfId="983"/>
    <cellStyle name="Percent 33" xfId="984"/>
    <cellStyle name="Percent 33 2" xfId="985"/>
    <cellStyle name="Percent 33 3" xfId="986"/>
    <cellStyle name="Percent 34" xfId="987"/>
    <cellStyle name="Percent 34 2" xfId="988"/>
    <cellStyle name="Percent 34 3" xfId="989"/>
    <cellStyle name="Percent 35" xfId="990"/>
    <cellStyle name="Percent 35 2" xfId="991"/>
    <cellStyle name="Percent 35 3" xfId="992"/>
    <cellStyle name="Percent 36" xfId="993"/>
    <cellStyle name="Percent 36 2" xfId="994"/>
    <cellStyle name="Percent 36 3" xfId="995"/>
    <cellStyle name="Percent 37" xfId="996"/>
    <cellStyle name="Percent 37 2" xfId="997"/>
    <cellStyle name="Percent 37 3" xfId="998"/>
    <cellStyle name="Percent 38" xfId="999"/>
    <cellStyle name="Percent 38 2" xfId="1000"/>
    <cellStyle name="Percent 38 3" xfId="1001"/>
    <cellStyle name="Percent 39" xfId="1002"/>
    <cellStyle name="Percent 39 2" xfId="1003"/>
    <cellStyle name="Percent 39 3" xfId="1004"/>
    <cellStyle name="Percent 4" xfId="1005"/>
    <cellStyle name="Percent 4 2" xfId="1006"/>
    <cellStyle name="Percent 4 2 2" xfId="1007"/>
    <cellStyle name="Percent 4 2 3" xfId="1008"/>
    <cellStyle name="Percent 4 3" xfId="1009"/>
    <cellStyle name="Percent 4 3 2" xfId="1010"/>
    <cellStyle name="Percent 4 3 3" xfId="1011"/>
    <cellStyle name="Percent 4 4" xfId="1012"/>
    <cellStyle name="Percent 4 4 2" xfId="1013"/>
    <cellStyle name="Percent 4 4 3" xfId="1014"/>
    <cellStyle name="Percent 4 5" xfId="1015"/>
    <cellStyle name="Percent 4 6" xfId="1016"/>
    <cellStyle name="Percent 40" xfId="1017"/>
    <cellStyle name="Percent 40 2" xfId="1018"/>
    <cellStyle name="Percent 40 3" xfId="1019"/>
    <cellStyle name="Percent 41" xfId="1020"/>
    <cellStyle name="Percent 41 2" xfId="1021"/>
    <cellStyle name="Percent 41 3" xfId="1022"/>
    <cellStyle name="Percent 42" xfId="1023"/>
    <cellStyle name="Percent 42 2" xfId="1024"/>
    <cellStyle name="Percent 42 3" xfId="1025"/>
    <cellStyle name="Percent 43" xfId="1026"/>
    <cellStyle name="Percent 43 2" xfId="1027"/>
    <cellStyle name="Percent 43 3" xfId="1028"/>
    <cellStyle name="Percent 44" xfId="1029"/>
    <cellStyle name="Percent 44 2" xfId="1030"/>
    <cellStyle name="Percent 44 3" xfId="1031"/>
    <cellStyle name="Percent 45" xfId="6"/>
    <cellStyle name="Percent 45 2" xfId="1032"/>
    <cellStyle name="Percent 45 3" xfId="1033"/>
    <cellStyle name="Percent 46" xfId="1034"/>
    <cellStyle name="Percent 46 2" xfId="1035"/>
    <cellStyle name="Percent 46 3" xfId="1036"/>
    <cellStyle name="Percent 47" xfId="1037"/>
    <cellStyle name="Percent 47 2" xfId="1038"/>
    <cellStyle name="Percent 47 3" xfId="1039"/>
    <cellStyle name="Percent 48" xfId="1040"/>
    <cellStyle name="Percent 48 2" xfId="1041"/>
    <cellStyle name="Percent 48 3" xfId="1042"/>
    <cellStyle name="Percent 49" xfId="1043"/>
    <cellStyle name="Percent 49 2" xfId="1044"/>
    <cellStyle name="Percent 49 3" xfId="1045"/>
    <cellStyle name="Percent 5" xfId="1046"/>
    <cellStyle name="Percent 5 2" xfId="1047"/>
    <cellStyle name="Percent 5 2 2" xfId="1048"/>
    <cellStyle name="Percent 5 2 3" xfId="1049"/>
    <cellStyle name="Percent 5 3" xfId="1050"/>
    <cellStyle name="Percent 5 4" xfId="1051"/>
    <cellStyle name="Percent 50" xfId="1052"/>
    <cellStyle name="Percent 50 2" xfId="1053"/>
    <cellStyle name="Percent 50 3" xfId="1054"/>
    <cellStyle name="Percent 51" xfId="1055"/>
    <cellStyle name="Percent 51 2" xfId="1056"/>
    <cellStyle name="Percent 51 3" xfId="1057"/>
    <cellStyle name="Percent 52" xfId="1058"/>
    <cellStyle name="Percent 52 2" xfId="1059"/>
    <cellStyle name="Percent 52 3" xfId="1060"/>
    <cellStyle name="Percent 53" xfId="1061"/>
    <cellStyle name="Percent 53 2" xfId="1062"/>
    <cellStyle name="Percent 53 3" xfId="1063"/>
    <cellStyle name="Percent 54" xfId="1064"/>
    <cellStyle name="Percent 54 2" xfId="1065"/>
    <cellStyle name="Percent 54 3" xfId="1066"/>
    <cellStyle name="Percent 55" xfId="1067"/>
    <cellStyle name="Percent 55 2" xfId="1068"/>
    <cellStyle name="Percent 55 3" xfId="1069"/>
    <cellStyle name="Percent 56" xfId="1070"/>
    <cellStyle name="Percent 56 2" xfId="1071"/>
    <cellStyle name="Percent 56 3" xfId="1072"/>
    <cellStyle name="Percent 57" xfId="1073"/>
    <cellStyle name="Percent 57 2" xfId="1074"/>
    <cellStyle name="Percent 57 3" xfId="1075"/>
    <cellStyle name="Percent 58" xfId="1076"/>
    <cellStyle name="Percent 58 2" xfId="1077"/>
    <cellStyle name="Percent 58 3" xfId="1078"/>
    <cellStyle name="Percent 59" xfId="4"/>
    <cellStyle name="Percent 59 2" xfId="1079"/>
    <cellStyle name="Percent 59 3" xfId="1080"/>
    <cellStyle name="Percent 6" xfId="1081"/>
    <cellStyle name="Percent 6 2" xfId="1082"/>
    <cellStyle name="Percent 6 2 2" xfId="1083"/>
    <cellStyle name="Percent 6 2 3" xfId="1084"/>
    <cellStyle name="Percent 6 3" xfId="1085"/>
    <cellStyle name="Percent 6 4" xfId="1086"/>
    <cellStyle name="Percent 60" xfId="1087"/>
    <cellStyle name="Percent 60 2" xfId="1088"/>
    <cellStyle name="Percent 60 3" xfId="1089"/>
    <cellStyle name="Percent 61" xfId="1090"/>
    <cellStyle name="Percent 61 2" xfId="1091"/>
    <cellStyle name="Percent 61 3" xfId="1092"/>
    <cellStyle name="Percent 62" xfId="1093"/>
    <cellStyle name="Percent 62 2" xfId="1094"/>
    <cellStyle name="Percent 62 3" xfId="1095"/>
    <cellStyle name="Percent 63" xfId="1096"/>
    <cellStyle name="Percent 63 2" xfId="1097"/>
    <cellStyle name="Percent 63 3" xfId="1098"/>
    <cellStyle name="Percent 64" xfId="1099"/>
    <cellStyle name="Percent 64 2" xfId="1100"/>
    <cellStyle name="Percent 64 3" xfId="1101"/>
    <cellStyle name="Percent 65" xfId="1102"/>
    <cellStyle name="Percent 65 2" xfId="1103"/>
    <cellStyle name="Percent 65 3" xfId="1104"/>
    <cellStyle name="Percent 66" xfId="1105"/>
    <cellStyle name="Percent 66 2" xfId="1106"/>
    <cellStyle name="Percent 66 3" xfId="1107"/>
    <cellStyle name="Percent 67" xfId="1108"/>
    <cellStyle name="Percent 67 2" xfId="1109"/>
    <cellStyle name="Percent 67 3" xfId="1110"/>
    <cellStyle name="Percent 68" xfId="1111"/>
    <cellStyle name="Percent 68 2" xfId="1112"/>
    <cellStyle name="Percent 68 3" xfId="1113"/>
    <cellStyle name="Percent 69" xfId="1114"/>
    <cellStyle name="Percent 69 2" xfId="1115"/>
    <cellStyle name="Percent 69 3" xfId="1116"/>
    <cellStyle name="Percent 7" xfId="1117"/>
    <cellStyle name="Percent 7 2" xfId="1118"/>
    <cellStyle name="Percent 7 2 2" xfId="1119"/>
    <cellStyle name="Percent 7 2 3" xfId="1120"/>
    <cellStyle name="Percent 7 3" xfId="1121"/>
    <cellStyle name="Percent 7 4" xfId="1122"/>
    <cellStyle name="Percent 70" xfId="1123"/>
    <cellStyle name="Percent 70 2" xfId="1124"/>
    <cellStyle name="Percent 70 3" xfId="1125"/>
    <cellStyle name="Percent 71" xfId="1126"/>
    <cellStyle name="Percent 71 2" xfId="1127"/>
    <cellStyle name="Percent 71 3" xfId="1128"/>
    <cellStyle name="Percent 72" xfId="1129"/>
    <cellStyle name="Percent 72 2" xfId="1130"/>
    <cellStyle name="Percent 72 3" xfId="1131"/>
    <cellStyle name="Percent 73" xfId="1132"/>
    <cellStyle name="Percent 73 2" xfId="1133"/>
    <cellStyle name="Percent 73 3" xfId="1134"/>
    <cellStyle name="Percent 74" xfId="1135"/>
    <cellStyle name="Percent 74 2" xfId="1136"/>
    <cellStyle name="Percent 74 3" xfId="1137"/>
    <cellStyle name="Percent 75" xfId="1138"/>
    <cellStyle name="Percent 75 2" xfId="1139"/>
    <cellStyle name="Percent 75 3" xfId="1140"/>
    <cellStyle name="Percent 76" xfId="1141"/>
    <cellStyle name="Percent 76 2" xfId="1142"/>
    <cellStyle name="Percent 76 3" xfId="1143"/>
    <cellStyle name="Percent 77" xfId="1144"/>
    <cellStyle name="Percent 77 2" xfId="1145"/>
    <cellStyle name="Percent 77 3" xfId="1146"/>
    <cellStyle name="Percent 78" xfId="1147"/>
    <cellStyle name="Percent 78 2" xfId="1148"/>
    <cellStyle name="Percent 78 3" xfId="1149"/>
    <cellStyle name="Percent 79" xfId="1150"/>
    <cellStyle name="Percent 79 2" xfId="1151"/>
    <cellStyle name="Percent 79 3" xfId="1152"/>
    <cellStyle name="Percent 8" xfId="1153"/>
    <cellStyle name="Percent 8 2" xfId="1154"/>
    <cellStyle name="Percent 8 3" xfId="1155"/>
    <cellStyle name="Percent 80" xfId="1156"/>
    <cellStyle name="Percent 80 2" xfId="1157"/>
    <cellStyle name="Percent 80 3" xfId="1158"/>
    <cellStyle name="Percent 81" xfId="1159"/>
    <cellStyle name="Percent 81 2" xfId="1160"/>
    <cellStyle name="Percent 81 3" xfId="1161"/>
    <cellStyle name="Percent 82" xfId="1162"/>
    <cellStyle name="Percent 82 2" xfId="1163"/>
    <cellStyle name="Percent 82 3" xfId="1164"/>
    <cellStyle name="Percent 83" xfId="8"/>
    <cellStyle name="Percent 83 2" xfId="1165"/>
    <cellStyle name="Percent 83 3" xfId="1166"/>
    <cellStyle name="Percent 84" xfId="1167"/>
    <cellStyle name="Percent 84 2" xfId="1168"/>
    <cellStyle name="Percent 84 3" xfId="1169"/>
    <cellStyle name="Percent 85" xfId="1170"/>
    <cellStyle name="Percent 85 2" xfId="1171"/>
    <cellStyle name="Percent 85 3" xfId="1172"/>
    <cellStyle name="Percent 86" xfId="1173"/>
    <cellStyle name="Percent 86 2" xfId="1174"/>
    <cellStyle name="Percent 86 3" xfId="1175"/>
    <cellStyle name="Percent 87" xfId="1176"/>
    <cellStyle name="Percent 87 2" xfId="1177"/>
    <cellStyle name="Percent 87 3" xfId="1178"/>
    <cellStyle name="Percent 88" xfId="1179"/>
    <cellStyle name="Percent 88 2" xfId="1180"/>
    <cellStyle name="Percent 88 3" xfId="1181"/>
    <cellStyle name="Percent 89" xfId="1182"/>
    <cellStyle name="Percent 89 2" xfId="1183"/>
    <cellStyle name="Percent 89 3" xfId="1184"/>
    <cellStyle name="Percent 9" xfId="1185"/>
    <cellStyle name="Percent 9 2" xfId="1186"/>
    <cellStyle name="Percent 9 3" xfId="1187"/>
    <cellStyle name="Percent 90" xfId="1188"/>
    <cellStyle name="Percent 90 2" xfId="1189"/>
    <cellStyle name="Percent 90 3" xfId="1190"/>
    <cellStyle name="Percent 91" xfId="1191"/>
    <cellStyle name="Percent 91 2" xfId="1192"/>
    <cellStyle name="Percent 91 3" xfId="1193"/>
    <cellStyle name="Percent 92" xfId="1194"/>
    <cellStyle name="Percent 92 2" xfId="1195"/>
    <cellStyle name="Percent 92 3" xfId="1196"/>
    <cellStyle name="Percent 93" xfId="1197"/>
    <cellStyle name="Percent 93 2" xfId="1198"/>
    <cellStyle name="Percent 93 3" xfId="1199"/>
    <cellStyle name="Percent 94" xfId="1200"/>
    <cellStyle name="Percent 94 2" xfId="1201"/>
    <cellStyle name="Percent 94 3" xfId="1202"/>
    <cellStyle name="Percent 95" xfId="1203"/>
    <cellStyle name="Percent 95 2" xfId="1204"/>
    <cellStyle name="Percent 95 3" xfId="1205"/>
    <cellStyle name="Percent 96" xfId="1206"/>
    <cellStyle name="Percent 96 2" xfId="1207"/>
    <cellStyle name="Percent 96 3" xfId="1208"/>
    <cellStyle name="Percent 97" xfId="1209"/>
    <cellStyle name="Percent 97 2" xfId="1210"/>
    <cellStyle name="Percent 97 3" xfId="1211"/>
    <cellStyle name="Percent 98" xfId="1212"/>
    <cellStyle name="Percent 98 2" xfId="1213"/>
    <cellStyle name="Percent 98 3" xfId="1214"/>
    <cellStyle name="Percent 99" xfId="1215"/>
    <cellStyle name="Percent 99 2" xfId="1216"/>
    <cellStyle name="Percent 99 3" xfId="1217"/>
    <cellStyle name="Title 2" xfId="1218"/>
    <cellStyle name="Total 2" xfId="1219"/>
    <cellStyle name="Warning Text 2" xfId="12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T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ations%20Department\Department%20Applications\Application%20Review%20Process\Rec%20%231%20-%20Application%20Filing%20Requirements\Testing%20Protocols%20for%20Models%20and%20Appendices\2014%20IRM%20Rate%20Generator_V2.3_FOR%20TEST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tsisst\AppData\Local\Microsoft\Windows\Temporary%20Internet%20Files\Content.Outlook\BZ2ORHR7\Veridian_Ch2%20Appendices_Settlement%20Proposal_20140325%20FINA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ations%20Department\Department%20Applications\Rates\2013%20Electricity%20Rates\$Models\Final%202013%20IRM%20RG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Market%20Operations\Department%20Applications\Reports\Rates\Electricity%20Rates%20-%20Billing%20Determinants%20Database\2012%20IRM%20DEVELOPMENT\2012%20IRM%20MODEL%20(2ND%20AND%203RD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</sheetNames>
    <sheetDataSet>
      <sheetData sheetId="0"/>
      <sheetData sheetId="1"/>
      <sheetData sheetId="2">
        <row r="19">
          <cell r="B19" t="str">
            <v>UNMETERED SCATTERED LOAD</v>
          </cell>
        </row>
        <row r="20">
          <cell r="B20" t="str">
            <v>RESIDENTIAL URBAN</v>
          </cell>
        </row>
        <row r="21">
          <cell r="B21" t="str">
            <v>microFIT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EA_PP&amp;E Deferral Account"/>
      <sheetName val="App.2-EB_PP&amp;E Deferral Account"/>
      <sheetName val="App.2-EC_PP&amp;E Deferral Account"/>
      <sheetName val="App.2-EE_Account 1576 (2013)"/>
      <sheetName val="App.2-FA Proposed REG Invest."/>
      <sheetName val="App.2-G SQI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YA_MIFRS Summary Impacts"/>
      <sheetName val="App. 2-YB_CGAAP Summary Impacts"/>
      <sheetName val="lists"/>
      <sheetName val="lists2"/>
      <sheetName val="Sheet19"/>
    </sheetNames>
    <sheetDataSet>
      <sheetData sheetId="0">
        <row r="16">
          <cell r="E16" t="str">
            <v>EB-2013-0174</v>
          </cell>
        </row>
        <row r="24">
          <cell r="E24">
            <v>2014</v>
          </cell>
        </row>
        <row r="26">
          <cell r="E26">
            <v>2013</v>
          </cell>
        </row>
        <row r="28">
          <cell r="E28">
            <v>2010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1">
          <cell r="A1" t="str">
            <v>DISTRIBUTED GENERATION [DGEN]</v>
          </cell>
          <cell r="I1" t="str">
            <v>Distribution Volumetric Rate</v>
          </cell>
          <cell r="Z1" t="str">
            <v>Account History</v>
          </cell>
          <cell r="AA1" t="str">
            <v>Account set up charge/change of occupancy charge (plus credit agency costs if applicable)</v>
          </cell>
        </row>
        <row r="2">
          <cell r="A2" t="str">
            <v>EMBEDDED DISTRIBUTOR</v>
          </cell>
          <cell r="I2" t="str">
            <v>Distribution Volumetric Rate - $/kW of contracted amount</v>
          </cell>
          <cell r="L2" t="str">
            <v>Total Loss Factor – Primary Metered Customer</v>
          </cell>
          <cell r="N2" t="str">
            <v>$</v>
          </cell>
          <cell r="Z2" t="str">
            <v>Account set up charge/change of occupancy charge</v>
          </cell>
          <cell r="AA2" t="str">
            <v>Administrative Billing Charge</v>
          </cell>
        </row>
        <row r="3">
          <cell r="A3" t="str">
            <v>EMBEDDED DISTRIBUTOR</v>
          </cell>
          <cell r="I3" t="str">
            <v>Distribution Wheeling Service Rate</v>
          </cell>
          <cell r="L3" t="str">
            <v>Total Loss Factor – Primary Metered Customer &lt; 5,000 kW</v>
          </cell>
          <cell r="N3" t="str">
            <v>$/kWh</v>
          </cell>
          <cell r="Z3" t="str">
            <v>Account set up charge/change of occupancy charge (plus credit agency costs if applicable – Residential)</v>
          </cell>
          <cell r="AA3" t="str">
            <v>Bell Canada Pole Rentals</v>
          </cell>
        </row>
        <row r="4">
          <cell r="A4" t="str">
            <v>FARMS - SINGLE PHASE ENERGY-BILLED [F1]</v>
          </cell>
          <cell r="I4" t="str">
            <v>General Service 1,500 to 4,999 kW customer</v>
          </cell>
          <cell r="L4" t="str">
            <v>Total Loss Factor – Primary Metered Customer &gt; 5,000 kW</v>
          </cell>
          <cell r="N4" t="str">
            <v>$/kW</v>
          </cell>
          <cell r="Z4" t="str">
            <v>Account set up charge/change of occupancy charge (plus credit agency costs if applicable)</v>
          </cell>
          <cell r="AA4" t="str">
            <v>Clearance Pole Attachment charge $/pole/year</v>
          </cell>
        </row>
        <row r="5">
          <cell r="A5" t="str">
            <v>FARMS - THREE PHASE ENERGY-BILLED [F3]</v>
          </cell>
          <cell r="I5" t="str">
            <v>General Service 50 to 1,499 kW customer</v>
          </cell>
          <cell r="L5" t="str">
            <v>Total Loss Factor – Secondary Metered Customer</v>
          </cell>
          <cell r="N5" t="str">
            <v>$/kVA</v>
          </cell>
          <cell r="Z5" t="str">
            <v>Arrears certificate</v>
          </cell>
          <cell r="AA5" t="str">
            <v>Collection of account charge – no disconnection</v>
          </cell>
        </row>
        <row r="6">
          <cell r="A6" t="str">
            <v>GENERAL SERVICE - COMMERCIAL</v>
          </cell>
          <cell r="I6" t="str">
            <v>General Service Large Use customer</v>
          </cell>
          <cell r="L6" t="str">
            <v>Total Loss Factor – Secondary Metered Customer &lt; 5,000 kW</v>
          </cell>
          <cell r="Z6" t="str">
            <v>Arrears certificate (credit reference)</v>
          </cell>
          <cell r="AA6" t="str">
            <v>Collection of account charge – no disconnection – after regular hours</v>
          </cell>
        </row>
        <row r="7">
          <cell r="A7" t="str">
            <v>GENERAL SERVICE - INSTITUTIONAL</v>
          </cell>
          <cell r="I7" t="str">
            <v>Green Energy Act Plan Funding Adder - effective April 1, 2013 until March 31, 2014</v>
          </cell>
        </row>
        <row r="8">
          <cell r="A8" t="str">
            <v>GENERAL SERVICE 1,000 TO 2,999 KW</v>
          </cell>
          <cell r="I8" t="str">
            <v>Green Energy Act Plan Funding Adder - effective until March 31, 2013</v>
          </cell>
          <cell r="L8" t="str">
            <v>Total Loss Factor – Secondary Metered Customer &gt; 5,000 kW</v>
          </cell>
          <cell r="Z8" t="str">
            <v>Charge to certify cheque</v>
          </cell>
          <cell r="AA8" t="str">
            <v>Collection of account charge – no disconnection - during regular business hours</v>
          </cell>
        </row>
        <row r="9">
          <cell r="A9" t="str">
            <v>GENERAL SERVICE 1,000 TO 4,999 KW - INTERVAL METERS</v>
          </cell>
          <cell r="I9" t="str">
            <v>Low Voltage Service Charge</v>
          </cell>
          <cell r="L9" t="str">
            <v>Distribution Loss Factor - Secondary Metered Customer &lt; 5,000 kW</v>
          </cell>
          <cell r="Z9" t="str">
            <v>Collection of Account Charge – No Disconnection</v>
          </cell>
          <cell r="AA9" t="str">
            <v>Collection of account charge – no disconnection – during regular hours</v>
          </cell>
        </row>
        <row r="10">
          <cell r="A10" t="str">
            <v>GENERAL SERVICE 1,000 TO 4,999 KW (CO-GENERATION)</v>
          </cell>
          <cell r="I10" t="str">
            <v>Low Voltage Service Rate</v>
          </cell>
          <cell r="L10" t="str">
            <v>Distribution Loss Factor - Secondary Metered Customer &gt; 5,000 kW</v>
          </cell>
          <cell r="Z10" t="str">
            <v>Credit Card Convenience Charge</v>
          </cell>
          <cell r="AA10" t="str">
            <v>Collection/Disconnection/Load Limiter/Reconnection – if in Community</v>
          </cell>
        </row>
        <row r="11">
          <cell r="A11" t="str">
            <v>GENERAL SERVICE 1,000 TO 4,999 KW</v>
          </cell>
          <cell r="I11" t="str">
            <v>Low Voltage Volumetric Rate</v>
          </cell>
          <cell r="L11" t="str">
            <v>Distribution Loss Factor - Primary Metered Customer &lt; 5,000 kW</v>
          </cell>
          <cell r="Z11" t="str">
            <v>Credit check (plus credit agency costs)</v>
          </cell>
          <cell r="AA11" t="str">
            <v>Credit Card Convenience Charge</v>
          </cell>
        </row>
        <row r="12">
          <cell r="A12" t="str">
            <v>GENERAL SERVICE 1,500 TO 4,999 KW</v>
          </cell>
          <cell r="I12" t="str">
            <v>Mechanism (SSM) Recovery (2012) - effective until April 30, 2014</v>
          </cell>
          <cell r="L12" t="str">
            <v>Distribution Loss Factor - Primary Metered Customer &gt; 5,000 kW</v>
          </cell>
          <cell r="Z12" t="str">
            <v>Credit reference Letter</v>
          </cell>
          <cell r="AA12" t="str">
            <v>Disconnect/Reconnect at meter – after regular hours</v>
          </cell>
        </row>
        <row r="13">
          <cell r="A13" t="str">
            <v>GENERAL SERVICE 2,500 TO 4,999 KW</v>
          </cell>
          <cell r="I13" t="str">
            <v>Minimum Distribution Charge - per KW of maximum billing demand in the previous 11 months</v>
          </cell>
        </row>
        <row r="14">
          <cell r="A14" t="str">
            <v>GENERAL SERVICE 3,000 TO 4,999 KW - INTERMEDIATE USE</v>
          </cell>
          <cell r="I14" t="str">
            <v>Monthly Distribution Wheeling Service Rate - Dedicated LV Line</v>
          </cell>
          <cell r="L14" t="str">
            <v>Total Loss Factor - Embedded Distributor</v>
          </cell>
          <cell r="Z14" t="str">
            <v>Credit reference/credit check (plus credit agency costs – General Service)</v>
          </cell>
          <cell r="AA14" t="str">
            <v>Disconnect/Reconnect at meter – during regular hours</v>
          </cell>
        </row>
        <row r="15">
          <cell r="A15" t="str">
            <v>GENERAL SERVICE 3,000 TO 4,999 KW - INTERVAL METERED</v>
          </cell>
          <cell r="I15" t="str">
            <v>Monthly Distribution Wheeling Service Rate - Hydro One Networks</v>
          </cell>
          <cell r="L15" t="str">
            <v>Total Loss Factor – Embedded Distributor – Hydro One Networks Inc.</v>
          </cell>
          <cell r="Z15" t="str">
            <v>Credit Reference/credit check (plus credit agency costs)</v>
          </cell>
          <cell r="AA15" t="str">
            <v>Disconnect/Reconnect at pole – after regular hours</v>
          </cell>
        </row>
        <row r="16">
          <cell r="A16" t="str">
            <v>GENERAL SERVICE 3,000 TO 4,999 KW - TIME OF USE</v>
          </cell>
          <cell r="I16" t="str">
            <v>Monthly Distribution Wheeling Service Rate - Shared LV Line</v>
          </cell>
          <cell r="Z16" t="str">
            <v>Dispute Test – Commercial self contained -- MC</v>
          </cell>
          <cell r="AA16" t="str">
            <v>Disconnect/Reconnect at pole – during regular hours</v>
          </cell>
        </row>
        <row r="17">
          <cell r="A17" t="str">
            <v>GENERAL SERVICE 3,000 TO 4,999 KW</v>
          </cell>
          <cell r="I17" t="str">
            <v>Monthly Distribution Wheeling Service Rate - Waterloo North Hydro</v>
          </cell>
          <cell r="Z17" t="str">
            <v>Dispute Test – Commercial TT -- MC</v>
          </cell>
          <cell r="AA17" t="str">
            <v>Disconnect/Reconnect Charge – At Meter – After Hours</v>
          </cell>
        </row>
        <row r="18">
          <cell r="A18" t="str">
            <v>GENERAL SERVICE 50 TO 1,000 KW - INTERVAL METERS</v>
          </cell>
          <cell r="I18" t="str">
            <v>Rate Rider for Application of Tax Change - effective until April 30, 2014</v>
          </cell>
          <cell r="Z18" t="str">
            <v>Dispute Test – Residential</v>
          </cell>
          <cell r="AA18" t="str">
            <v>Disconnect/Reconnect Charge – At Meter – During Regular Hours</v>
          </cell>
        </row>
        <row r="19">
          <cell r="A19" t="str">
            <v>GENERAL SERVICE 50 TO 1,000 KW - NON INTERVAL METERS</v>
          </cell>
          <cell r="I19" t="str">
            <v>Rate Rider for Application of Tax Change - effective until December 31, 2013</v>
          </cell>
          <cell r="Z19" t="str">
            <v>Duplicate Invoices for previous billing</v>
          </cell>
          <cell r="AA19" t="str">
            <v>Disconnect/Reconnect Charge – At Pole – After Hours</v>
          </cell>
        </row>
        <row r="20">
          <cell r="A20" t="str">
            <v>GENERAL SERVICE 50 TO 1,000 KW</v>
          </cell>
          <cell r="I20" t="str">
            <v>Rate Rider for Application of Tax Change - Hydro One Networks - effective until April 30, 2014</v>
          </cell>
          <cell r="Z20" t="str">
            <v>Easement Letter</v>
          </cell>
          <cell r="AA20" t="str">
            <v>Disconnect/Reconnect Charge – At Pole – During Regular Hours</v>
          </cell>
        </row>
        <row r="21">
          <cell r="A21" t="str">
            <v>GENERAL SERVICE 50 TO 1,499 KW - INTERVAL METERED</v>
          </cell>
          <cell r="I21" t="str">
            <v>Rate Rider for Application of Tax Change - Waterloo North Hydro - effective until April 30, 2014</v>
          </cell>
          <cell r="Z21" t="str">
            <v>Income Tax Letter</v>
          </cell>
          <cell r="AA21" t="str">
            <v>Disconnect/Reconnect Charges for non payment of account - At Meter After Hours</v>
          </cell>
        </row>
        <row r="22">
          <cell r="A22" t="str">
            <v>GENERAL SERVICE 50 TO 1,499 KW</v>
          </cell>
          <cell r="I22" t="str">
            <v>Rate Rider for Application of Tax Change (2013) - effective until April 30, 2014</v>
          </cell>
          <cell r="Z22" t="str">
            <v>Interval Meter Interrogation</v>
          </cell>
          <cell r="AA22" t="str">
            <v>Disconnect/Reconnect charges for non payment of account – at meter after regular hours</v>
          </cell>
        </row>
        <row r="23">
          <cell r="A23" t="str">
            <v>GENERAL SERVICE 50 TO 2,499 KW</v>
          </cell>
          <cell r="I23" t="str">
            <v>Rate Rider for Application of Tax Change (per connection) - effective until April 30, 2014</v>
          </cell>
          <cell r="Z23" t="str">
            <v>Interval meter request change</v>
          </cell>
          <cell r="AA23" t="str">
            <v>Disconnect/Reconnect Charges for non payment of account - At Meter During Regular Hours</v>
          </cell>
        </row>
        <row r="24">
          <cell r="A24" t="str">
            <v>GENERAL SERVICE 50 TO 2,999 KW - INTERVAL METERED</v>
          </cell>
          <cell r="I24" t="str">
            <v>Rate Rider for Application of Tax Change Dedicated LV Line - effective until April 30, 2014</v>
          </cell>
          <cell r="Z24" t="str">
            <v>Legal letter</v>
          </cell>
          <cell r="AA24" t="str">
            <v>Disconnect/Reconnect charges for non payment of account – at meter during regular hours</v>
          </cell>
        </row>
        <row r="25">
          <cell r="A25" t="str">
            <v>GENERAL SERVICE 50 TO 2,999 KW - TIME OF USE</v>
          </cell>
          <cell r="I25" t="str">
            <v>Rate Rider for Application of Tax Change Shared LV Line - effective until April 30, 2014</v>
          </cell>
          <cell r="Z25" t="str">
            <v>Legal letter charge</v>
          </cell>
          <cell r="AA25" t="str">
            <v>Disconnect/Reconnect charges for non payment of account – at pole after regular hours</v>
          </cell>
        </row>
        <row r="26">
          <cell r="A26" t="str">
            <v>GENERAL SERVICE 50 TO 2,999 KW</v>
          </cell>
          <cell r="I26" t="str">
            <v>Rate Rider for Deferral/Variance Account (2012) - effective unitl April 30, 2016</v>
          </cell>
          <cell r="Z26" t="str">
            <v>Meter dispute charge plus Measurement Canada fees (if meter found correct)</v>
          </cell>
          <cell r="AA26" t="str">
            <v>Disconnect/Reconnect charges for non payment of account – at pole during regular hours</v>
          </cell>
        </row>
        <row r="27">
          <cell r="A27" t="str">
            <v>GENERAL SERVICE 50 TO 4,999 KW - INTERVAL METERED</v>
          </cell>
          <cell r="I27" t="str">
            <v>Rate Rider for Deferral/Variance Account Disposition (2012) - effective until April 30, 2016</v>
          </cell>
          <cell r="Z27" t="str">
            <v>Notification charge</v>
          </cell>
          <cell r="AA27" t="str">
            <v>Disconnect/Reconnection for &gt;300 volts - after regular hours</v>
          </cell>
        </row>
        <row r="28">
          <cell r="A28" t="str">
            <v>GENERAL SERVICE 50 TO 4,999 KW - TIME OF USE</v>
          </cell>
          <cell r="I28" t="str">
            <v>Rate Rider for Deferral/Variance Account Disposition (2013) - effective until April 30, 2014</v>
          </cell>
          <cell r="Z28" t="str">
            <v>Pulling Post Dated Cheques</v>
          </cell>
          <cell r="AA28" t="str">
            <v>Disconnect/Reconnection for &gt;300 volts - during regular hours</v>
          </cell>
        </row>
        <row r="29">
          <cell r="A29" t="str">
            <v>GENERAL SERVICE 50 TO 4,999 KW (COGENERATION)</v>
          </cell>
          <cell r="I29" t="str">
            <v>Rate Rider for Deferral/Variance Account Dispositon (2012) - effective until April 30, 2016</v>
          </cell>
          <cell r="Z29" t="str">
            <v>Request for other billing information</v>
          </cell>
          <cell r="AA29" t="str">
            <v>Disposal of Concrete Poles</v>
          </cell>
        </row>
        <row r="30">
          <cell r="A30" t="str">
            <v>GENERAL SERVICE 50 TO 4,999 KW (FORMERLY TIME OF USE)</v>
          </cell>
          <cell r="I30" t="str">
            <v>Rate Rider for Disposition of Capital Gain - effective until April 30, 2014</v>
          </cell>
          <cell r="Z30" t="str">
            <v>Returned cheque (plus bank charges)</v>
          </cell>
          <cell r="AA30" t="str">
            <v>Dispute Test – Commercial TT -- MC</v>
          </cell>
        </row>
        <row r="31">
          <cell r="A31" t="str">
            <v>GENERAL SERVICE 50 TO 4,999 KW</v>
          </cell>
          <cell r="I31" t="str">
            <v>Rate Rider for Disposition of Deferral/Variance Accounts - effective until August 31, 2013</v>
          </cell>
          <cell r="Z31" t="str">
            <v>Returned cheque charge (plus bank charges)</v>
          </cell>
          <cell r="AA31" t="str">
            <v>Install/Remove load control device – after regular hours</v>
          </cell>
        </row>
        <row r="32">
          <cell r="A32" t="str">
            <v>GENERAL SERVICE 50 TO 499 KW</v>
          </cell>
          <cell r="I32" t="str">
            <v>Rate Rider for Disposition of Deferral/Variance Accounts (2010) - effective until April 30, 2014</v>
          </cell>
          <cell r="Z32" t="str">
            <v>Special Billing Service (aggregation)</v>
          </cell>
          <cell r="AA32" t="str">
            <v>Install/Remove load control device – during regular hours</v>
          </cell>
        </row>
        <row r="33">
          <cell r="A33" t="str">
            <v>GENERAL SERVICE 50 TO 699 KW</v>
          </cell>
          <cell r="I33" t="str">
            <v>Rate Rider for Disposition of Deferral/Variance Accounts (2011) - effective until April 30, 2014</v>
          </cell>
          <cell r="Z33" t="str">
            <v>Special Billing Service (sub-metering charge per meter)</v>
          </cell>
          <cell r="AA33" t="str">
            <v>Interval Meter Interrogation</v>
          </cell>
        </row>
        <row r="34">
          <cell r="A34" t="str">
            <v>GENERAL SERVICE 50 TO 999 KW - INTERVAL METERED</v>
          </cell>
          <cell r="I34" t="str">
            <v>Rate Rider for Disposition of Deferral/Variance Accounts (2011) - effective until April 30, 2015</v>
          </cell>
          <cell r="Z34" t="str">
            <v>Special meter reads</v>
          </cell>
          <cell r="AA34" t="str">
            <v>Interval Meter Load Management Tool Charge $/month</v>
          </cell>
        </row>
        <row r="35">
          <cell r="A35" t="str">
            <v>GENERAL SERVICE 50 TO 999 KW</v>
          </cell>
          <cell r="I35" t="str">
            <v>Rate Rider for Disposition of Deferral/Variance Accounts (2011) - effective until April 30, 2016</v>
          </cell>
          <cell r="Z35" t="str">
            <v>Statement of Account</v>
          </cell>
          <cell r="AA35" t="str">
            <v>Interval meter request change</v>
          </cell>
        </row>
        <row r="36">
          <cell r="A36" t="str">
            <v>GENERAL SERVICE 500 TO 4,999 KW</v>
          </cell>
          <cell r="I36" t="str">
            <v>Rate Rider for Disposition of Deferral/Variance Accounts (2012) - effective until April 30, 2014</v>
          </cell>
          <cell r="Z36" t="str">
            <v>Unprocessed Payment Charge (plus bank charges)</v>
          </cell>
          <cell r="AA36" t="str">
            <v>Late Payment – per annum</v>
          </cell>
        </row>
        <row r="37">
          <cell r="A37" t="str">
            <v>GENERAL SERVICE 700 TO 4,999 KW</v>
          </cell>
          <cell r="I37" t="str">
            <v>Rate Rider for Disposition of Deferral/Variance Accounts (2012) - effective until April 30, 2015</v>
          </cell>
          <cell r="AA37" t="str">
            <v>Late Payment – per month</v>
          </cell>
        </row>
        <row r="38">
          <cell r="A38" t="str">
            <v>GENERAL SERVICE DEMAND BILLED (50 KW AND ABOVE) [GSD]</v>
          </cell>
          <cell r="I38" t="str">
            <v>Rate Rider for Disposition of Deferral/Variance Accounts (2012) - effective until April 30, 2016</v>
          </cell>
          <cell r="AA38" t="str">
            <v>Layout fees</v>
          </cell>
        </row>
        <row r="39">
          <cell r="A39" t="str">
            <v>GENERAL SERVICE ENERGY BILLED (LESS THAN 50 KW) [GSE-METERED]</v>
          </cell>
          <cell r="I39" t="str">
            <v>Rate Rider for Disposition of Deferral/Variance Accounts (2012) - effective until December 31, 2013</v>
          </cell>
          <cell r="AA39" t="str">
            <v>Meter dispute charge plus Measurement Canada fees (if meter found correct)</v>
          </cell>
        </row>
        <row r="40">
          <cell r="A40" t="str">
            <v>GENERAL SERVICE ENERGY BILLED (LESS THAN TO 50 KW) [GSE-UNMETERED]</v>
          </cell>
          <cell r="I40" t="str">
            <v>Rate Rider for Disposition of Deferral/Variance Accounts (2012) - effective until December 31, 2013 Applicable in the service area excluding the former service area of Clinton Power</v>
          </cell>
          <cell r="AA40" t="str">
            <v>Meter Interrogation Charge</v>
          </cell>
        </row>
        <row r="41">
          <cell r="A41" t="str">
            <v>GENERAL SERVICE EQUAL TO OR GREATER THAN 1,500 KW - INTERVAL METERED</v>
          </cell>
          <cell r="I41" t="str">
            <v>Rate Rider for Disposition of Deferral/Variance Accounts (2012) - effective until December 31, 2013 Applicable in the service area excluding the former service areas of Clinton Power and 
West Perth Power</v>
          </cell>
          <cell r="AA41" t="str">
            <v>Missed Service Appointment</v>
          </cell>
        </row>
        <row r="42">
          <cell r="A42" t="str">
            <v>GENERAL SERVICE EQUAL TO OR GREATER THAN 1,500 KW</v>
          </cell>
          <cell r="I42" t="str">
            <v>Rate Rider for Disposition of Deferral/Variance Accounts (2012) - effective until December 31, 2013 Applicable only in the former service area of West Perth Power</v>
          </cell>
          <cell r="AA42" t="str">
            <v>Norfolk Pole Rentals – Billed</v>
          </cell>
        </row>
        <row r="43">
          <cell r="A43" t="str">
            <v>GENERAL SERVICE GREATER THAN 1,000 KW</v>
          </cell>
          <cell r="I43" t="str">
            <v>Rate Rider for Disposition of Deferral/Variance Accounts (2012) - effective until December 31, 2015</v>
          </cell>
          <cell r="AA43" t="str">
            <v>Optional Interval/TOU Meter charge $/month</v>
          </cell>
        </row>
        <row r="44">
          <cell r="A44" t="str">
            <v>GENERAL SERVICE INTERMEDIATE 1,000 TO 4,999 KW</v>
          </cell>
          <cell r="I44" t="str">
            <v>Rate Rider for Disposition of Deferral/Variance Accounts (2012) - effective until December 31, 2016 Applicable only in the former service area of Clinton Power</v>
          </cell>
          <cell r="AA44" t="str">
            <v>Overtime Locate</v>
          </cell>
        </row>
        <row r="45">
          <cell r="A45" t="str">
            <v>GENERAL SERVICE INTERMEDIATE RATE CLASS 1,000 TO 4,999 KW (FORMERLY GENERAL SERVICE &gt; 50 KW CUSTOMERS)</v>
          </cell>
          <cell r="I45" t="str">
            <v>Rate Rider for Disposition of Deferral/Variance Accounts (2012) - effective until February 28, 2013</v>
          </cell>
          <cell r="AA45" t="str">
            <v>Owner Requested Disconnection/Reconnection – after regular hours</v>
          </cell>
        </row>
        <row r="46">
          <cell r="A46" t="str">
            <v>GENERAL SERVICE INTERMEDIATE RATE CLASS 1,000 TO 4,999 KW (FORMERLY LARGE USE CUSTOMERS)</v>
          </cell>
          <cell r="I46" t="str">
            <v>Rate Rider for Disposition of Deferral/Variance Accounts (2012) - effective until June 30, 2014</v>
          </cell>
          <cell r="AA46" t="str">
            <v>Owner Requested Disconnection/Reconnection – during regular hours</v>
          </cell>
        </row>
        <row r="47">
          <cell r="A47" t="str">
            <v>GENERAL SERVICE LESS THAN 50 KW - SINGLE PHASE ENERGY-BILLED [G1]</v>
          </cell>
          <cell r="I47" t="str">
            <v>Rate Rider for Disposition of Deferral/Variance Accounts (2012) - effective until March 31, 2013</v>
          </cell>
          <cell r="AA47" t="str">
            <v>Returned cheque (plus bank charges)</v>
          </cell>
        </row>
        <row r="48">
          <cell r="A48" t="str">
            <v>GENERAL SERVICE LESS THAN 50 KW - THREE PHASE ENERGY-BILLED [G3]</v>
          </cell>
          <cell r="I48" t="str">
            <v>Rate Rider for Disposition of Deferral/Variance Accounts (2012) - effective until October 31, 2013</v>
          </cell>
          <cell r="AA48" t="str">
            <v>Rural system expansion / line connection fee</v>
          </cell>
        </row>
        <row r="49">
          <cell r="A49" t="str">
            <v>GENERAL SERVICE LESS THAN 50 KW - TRANSMISSION CLASS ENERGY-BILLED [T]</v>
          </cell>
          <cell r="I49" t="str">
            <v>Rate Rider for Disposition of Deferral/Variance Accounts (2013) - effective until April 30, 2014</v>
          </cell>
          <cell r="AA49" t="str">
            <v>Same Day Open Trench</v>
          </cell>
        </row>
        <row r="50">
          <cell r="A50" t="str">
            <v>GENERAL SERVICE LESS THAN 50 KW - URBAN ENERGY-BILLED [UG]</v>
          </cell>
          <cell r="I50" t="str">
            <v>Rate Rider for Disposition of Deferral/Variance Accounts (2013) - effective until April 30, 2015</v>
          </cell>
          <cell r="AA50" t="str">
            <v>Scheduled Day Open Trench</v>
          </cell>
        </row>
        <row r="51">
          <cell r="A51" t="str">
            <v>GENERAL SERVICE LESS THAN 50 KW</v>
          </cell>
          <cell r="I51" t="str">
            <v>Rate Rider for Disposition of Deferral/Variance Accounts (2013) - effective until April 30, 2017</v>
          </cell>
          <cell r="AA51" t="str">
            <v>Service call – after regular hours</v>
          </cell>
        </row>
        <row r="52">
          <cell r="A52" t="str">
            <v>GENERAL SERVICE SINGLE PHASE - G1</v>
          </cell>
          <cell r="I52" t="str">
            <v>Rate Rider for Disposition of Deferral/Variance Accounts (2013) - effective until December 31, 2013</v>
          </cell>
          <cell r="AA52" t="str">
            <v>Service call – customer owned equipment</v>
          </cell>
        </row>
        <row r="53">
          <cell r="A53" t="str">
            <v>GENERAL SERVICE THREE PHASE - G3</v>
          </cell>
          <cell r="I53" t="str">
            <v>Rate Rider for Disposition of Deferred PILs Variance Account 1562 - effective until April 30, 2014</v>
          </cell>
          <cell r="AA53" t="str">
            <v>Service Call – Customer-owned Equipment – After Regular Hours</v>
          </cell>
        </row>
        <row r="54">
          <cell r="A54" t="str">
            <v>INTERMEDIATE USERS</v>
          </cell>
          <cell r="I54" t="str">
            <v>Rate Rider for Disposition of Deferred PILs Variance Account 1562 - effective until December 31, 2013</v>
          </cell>
          <cell r="AA54" t="str">
            <v>Service Call – Customer-owned Equipment – During Regular Hours</v>
          </cell>
        </row>
        <row r="55">
          <cell r="A55" t="str">
            <v>INTERMEDIATE WITH SELF GENERATION</v>
          </cell>
          <cell r="I55" t="str">
            <v>Rate Rider for Disposition of Deferred PILs Variance Account 1562 - effective until March 31, 2016</v>
          </cell>
          <cell r="AA55" t="str">
            <v>Service Charge for onsite interrogation of interval meter due to customer phone line failure - required weekly until line repaired $ 6</v>
          </cell>
        </row>
        <row r="56">
          <cell r="A56" t="str">
            <v>LARGE USE - 3TS</v>
          </cell>
          <cell r="I56" t="str">
            <v>Rate Rider for Disposition of Deferred PILs Variance Account 1562 - effective until November 30, 2013</v>
          </cell>
          <cell r="AA56" t="str">
            <v>Service Layout - Commercial</v>
          </cell>
        </row>
        <row r="57">
          <cell r="A57" t="str">
            <v>LARGE USE - FORD ANNEX</v>
          </cell>
          <cell r="I57" t="str">
            <v>Rate Rider for Disposition of Deferred PILs Variance Account 1562 - effective until October 31, 2013</v>
          </cell>
          <cell r="AA57" t="str">
            <v>Service Layout - ResidentiaI</v>
          </cell>
        </row>
        <row r="58">
          <cell r="A58" t="str">
            <v>LARGE USE - REGULAR</v>
          </cell>
          <cell r="I58" t="str">
            <v>Rate Rider for Disposition of Deferred PILs Variance Account 1562 (2012) - effective until April 30, 2015</v>
          </cell>
          <cell r="AA58" t="str">
            <v>Special Billing Service (sub-metering charge per meter)</v>
          </cell>
        </row>
        <row r="59">
          <cell r="A59" t="str">
            <v>LARGE USE &gt; 5000 KW</v>
          </cell>
          <cell r="I59" t="str">
            <v>Rate Rider for Disposition of Deferred PILs Variance Account 1562 (per connection) (2012) - effective until April 30, 2015</v>
          </cell>
          <cell r="AA59" t="str">
            <v>Special meter reads</v>
          </cell>
        </row>
        <row r="60">
          <cell r="A60" t="str">
            <v>LARGE USE</v>
          </cell>
          <cell r="I60" t="str">
            <v>Rate Rider for Disposition of Global Adjustment Sub-Account - effective until November 30, 2013 
 Applicable only for Non-RPP Customers</v>
          </cell>
          <cell r="AA60" t="str">
            <v>Specific Charge for Access to the Power Poles - $/pole/year</v>
          </cell>
        </row>
        <row r="61">
          <cell r="A61" t="str">
            <v>microFIT</v>
          </cell>
          <cell r="I61" t="str">
            <v>Rate Rider for Disposition of Global Adjustment Sub-Account - effective until November 30, 2013 Applicable only for Non-RPP Customers</v>
          </cell>
          <cell r="AA61" t="str">
            <v>Specific Charge for Bell Canada Access to the Power Poles – per pole/year</v>
          </cell>
        </row>
        <row r="62">
          <cell r="A62" t="str">
            <v>RESIDENTIAL - HENSALL</v>
          </cell>
          <cell r="I62" t="str">
            <v>Rate Rider for Disposition of Global Adjustment Sub-Account (2010) - effective until April 30, 2014 Applicable only for Non-RPP Customers</v>
          </cell>
          <cell r="AA62" t="str">
            <v>Switching for company maintenance – Charge based on Time and Materials</v>
          </cell>
        </row>
        <row r="63">
          <cell r="A63" t="str">
            <v>RESIDENTIAL - HIGH DENSITY [R1]</v>
          </cell>
          <cell r="I63" t="str">
            <v>Rate Rider for Disposition of Global Adjustment Sub-Account (2011) - effective until April 30, 2014 Applicable only for Non-RPP Customers</v>
          </cell>
          <cell r="AA63" t="str">
            <v>Temporary Service – Install &amp; remove – overhead – no transformer</v>
          </cell>
        </row>
        <row r="64">
          <cell r="A64" t="str">
            <v>RESIDENTIAL - LOW DENSITY [R2]</v>
          </cell>
          <cell r="I64" t="str">
            <v>Rate Rider for Disposition of Global Adjustment Sub-Account (2011) - effective until April 30, 2015 Applicable only for Non-RPP Customers</v>
          </cell>
          <cell r="AA64" t="str">
            <v>Temporary Service – Install &amp; remove – overhead – with transformer</v>
          </cell>
        </row>
        <row r="65">
          <cell r="A65" t="str">
            <v>RESIDENTIAL - MEDIUM DENSITY [R1]</v>
          </cell>
          <cell r="I65" t="str">
            <v>Rate Rider for Disposition of Global Adjustment Sub-Account (2011) - effective until April 30, 2016 Applicable only for Non-RPP Customers</v>
          </cell>
          <cell r="AA65" t="str">
            <v>Temporary Service – Install &amp; remove – underground – no transformer</v>
          </cell>
        </row>
        <row r="66">
          <cell r="A66" t="str">
            <v>RESIDENTIAL - NORMAL DENSITY [R2]</v>
          </cell>
          <cell r="I66" t="str">
            <v>Rate Rider for Disposition of Global Adjustment Sub-Account (2012) - effective until April 30, 2014 Applicable only for Non-RPP Customers</v>
          </cell>
          <cell r="AA66" t="str">
            <v>Temporary service install &amp; remove – overhead – no transformer</v>
          </cell>
        </row>
        <row r="67">
          <cell r="A67" t="str">
            <v>RESIDENTIAL - TIME OF USE</v>
          </cell>
          <cell r="I67" t="str">
            <v>Rate Rider for Disposition of Global Adjustment Sub-Account (2012) - effective until April 30, 2015 Applicable only for Non-RPP Customers</v>
          </cell>
          <cell r="AA67" t="str">
            <v>Temporary Service Install &amp; Remove – Overhead – With Transformer</v>
          </cell>
        </row>
        <row r="68">
          <cell r="A68" t="str">
            <v>RESIDENTIAL - URBAN [UR]</v>
          </cell>
          <cell r="I68" t="str">
            <v>Rate Rider for Disposition of Global Adjustment Sub-Account (2012) - effective until April 30, 2015 Applicatble only for Non-RPP Customers</v>
          </cell>
          <cell r="AA68" t="str">
            <v>Temporary Service Install &amp; Remove – Underground – No Transformer</v>
          </cell>
        </row>
        <row r="69">
          <cell r="A69" t="str">
            <v>RESIDENTIAL REGULAR</v>
          </cell>
          <cell r="I69" t="str">
            <v>Rate Rider for Disposition of Global Adjustment Sub-Account (2012) - effective until April 30, 2016 Applicable only for Non-RPP Customers</v>
          </cell>
          <cell r="AA69" t="str">
            <v>Temporary service installation and removal – overhead – no transformer</v>
          </cell>
        </row>
        <row r="70">
          <cell r="A70" t="str">
            <v>RESIDENTIAL</v>
          </cell>
          <cell r="I70" t="str">
            <v>Rate Rider for Disposition of Global Adjustment Sub-Account (2012) - effective until December 31, 2013 Applicable only for Non-RPP Customers in the former service area of Clinton Power</v>
          </cell>
          <cell r="AA70" t="str">
            <v>Temporary service installation and removal – overhead – with transformer</v>
          </cell>
        </row>
        <row r="71">
          <cell r="A71" t="str">
            <v>RESIDENTIAL SUBURBAN SEASONAL</v>
          </cell>
          <cell r="I71" t="str">
            <v>Rate Rider for Disposition of Global Adjustment Sub-Account (2012) - effective until December 31, 2013 Applicable only for Non-RPP Customers in the former service area of West Perth Power</v>
          </cell>
          <cell r="AA71" t="str">
            <v>Temporary service installation and removal – underground – no transformer</v>
          </cell>
        </row>
        <row r="72">
          <cell r="A72" t="str">
            <v>RESIDENTIAL SUBURBAN</v>
          </cell>
          <cell r="I72" t="str">
            <v>Rate Rider for Disposition of Global Adjustment Sub-Account (2012) - effective until December 31, 2013 Applicable only for Non-RPP Customers in the service area excluding the former service areas of Clinton Power and West Perth Power</v>
          </cell>
        </row>
        <row r="73">
          <cell r="A73" t="str">
            <v>RESIDENTIAL SUBURBAN YEAR ROUND</v>
          </cell>
          <cell r="I73" t="str">
            <v>Rate Rider for Disposition of Global Adjustment Sub-Account (2012) - effective until February 28, 2013 Applicable only for Non-RPP Customers</v>
          </cell>
        </row>
        <row r="74">
          <cell r="A74" t="str">
            <v>RESIDENTIAL URBAN</v>
          </cell>
          <cell r="I74" t="str">
            <v>Rate Rider for Disposition of Global Adjustment Sub-Account (2012) - effective until June 30, 2014 Applicable only for Non-RPP Customers</v>
          </cell>
        </row>
        <row r="75">
          <cell r="A75" t="str">
            <v>RESIDENTIAL URBAN YEAR-ROUND</v>
          </cell>
          <cell r="I75" t="str">
            <v>Rate Rider for Disposition of Global Adjustment Sub-Account (2012) - effective until March 31, 2013 Applicable only for Non-RPP Customers</v>
          </cell>
        </row>
        <row r="76">
          <cell r="A76" t="str">
            <v>SEASONAL RESIDENTIAL - HIGH DENSITY [R3]</v>
          </cell>
          <cell r="I76" t="str">
            <v>Rate Rider for Disposition of Global Adjustment Sub-Account (2012) - effective until October 31, 2013 Applicable only for Non-RPP Customers</v>
          </cell>
        </row>
        <row r="77">
          <cell r="A77" t="str">
            <v>SEASONAL RESIDENTIAL - NORMAL DENSITY [R4]</v>
          </cell>
          <cell r="I77" t="str">
            <v>Rate Rider for Disposition of Global Adjustment Sub-Account (2013) - effective until April 30, 2014 Applicable only for Non-RPP Customers</v>
          </cell>
        </row>
        <row r="78">
          <cell r="A78" t="str">
            <v>SEASONAL RESIDENTIAL</v>
          </cell>
          <cell r="I78" t="str">
            <v>Rate Rider for Disposition of Global Adjustment Sub-Account (2013) - effective until April 30, 2015 Applicable only for Non-RPP Customers</v>
          </cell>
        </row>
        <row r="79">
          <cell r="A79" t="str">
            <v>SENTINEL LIGHTING</v>
          </cell>
          <cell r="I79" t="str">
            <v>Rate Rider for Disposition of Global Adjustment Sub-Account (2013) - effective until April 30, 2017 Applicable only for Non-RPP Customers</v>
          </cell>
        </row>
        <row r="80">
          <cell r="A80" t="str">
            <v>SMALL COMMERCIAL AND USL - PER CONNECTION</v>
          </cell>
          <cell r="I80" t="str">
            <v>Rate Rider for Disposition of Global Adjustment Sub-Account (2013) - effective until December 31, 2013 Applicable only for Non-RPP Customers</v>
          </cell>
        </row>
        <row r="81">
          <cell r="A81" t="str">
            <v>SMALL COMMERCIAL AND USL - PER METER</v>
          </cell>
          <cell r="I81" t="str">
            <v>Rate Rider for Disposition of Post Retirement Actuarial Gain - effective until March 31, 2025</v>
          </cell>
        </row>
        <row r="82">
          <cell r="A82" t="str">
            <v>STANDARD A GENERAL SERVICE AIR ACCESS</v>
          </cell>
          <cell r="I82" t="str">
            <v>Rate Rider for Disposition of Residual Hisotrical Smart Meter Costs - effective until April 30, 2015</v>
          </cell>
        </row>
        <row r="83">
          <cell r="A83" t="str">
            <v>STANDARD A GENERAL SERVICE ROAD/RAIL</v>
          </cell>
          <cell r="I83" t="str">
            <v>Rate Rider for Disposition of Residual Historical Smart Meter Costs - effective until April 30, 2013</v>
          </cell>
        </row>
        <row r="84">
          <cell r="A84" t="str">
            <v>STANDARD A RESIDENTIAL AIR ACCESS</v>
          </cell>
          <cell r="I84" t="str">
            <v>Rate Rider for Disposition of Residual Historical Smart Meter Costs - effective until April 30, 2014</v>
          </cell>
        </row>
        <row r="85">
          <cell r="A85" t="str">
            <v>STANDARD A RESIDENTIAL ROAD/RAIL</v>
          </cell>
          <cell r="I85" t="str">
            <v>Rate Rider for Disposition of Residual Historical Smart Meter Costs - effective until April 30, 2016</v>
          </cell>
        </row>
        <row r="86">
          <cell r="A86" t="str">
            <v>STANDBY - GENERAL SERVICE 1,000 - 5,000 KW</v>
          </cell>
          <cell r="I86" t="str">
            <v>Rate Rider for Disposition of Residual Historical Smart Meter Costs - effective until August 31, 2013</v>
          </cell>
        </row>
        <row r="87">
          <cell r="A87" t="str">
            <v>STANDBY - GENERAL SERVICE 50 - 1,000 KW</v>
          </cell>
          <cell r="I87" t="str">
            <v>Rate Rider for Disposition of Residual Historical Smart Meter Costs - effective until August 31, 2015</v>
          </cell>
        </row>
        <row r="88">
          <cell r="A88" t="str">
            <v>STANDBY - LARGE USE</v>
          </cell>
          <cell r="I88" t="str">
            <v>Rate Rider for Disposition of Residual Historical Smart Meter Costs - effective until December 31, 2013</v>
          </cell>
        </row>
        <row r="89">
          <cell r="A89" t="str">
            <v>STANDBY DISTRIBUTION SERVICE</v>
          </cell>
          <cell r="I89" t="str">
            <v>Rate Rider for Disposition of Residual Historical Smart Meter Costs - effective until December 31, 2014</v>
          </cell>
        </row>
        <row r="90">
          <cell r="A90" t="str">
            <v>STANDBY POWER - APPROVED ON AN INTERIM BASIS</v>
          </cell>
          <cell r="I90" t="str">
            <v>Rate Rider for Disposition of Residual Historical Smart Meter Costs - effective until December 31, 2015</v>
          </cell>
        </row>
        <row r="91">
          <cell r="A91" t="str">
            <v>STANDBY POWER GENERAL SERVICE 1,500 TO 4,999 KW</v>
          </cell>
          <cell r="I91" t="str">
            <v>Rate Rider for Disposition of Residual Historical Smart Meter Costs - effective until March 31, 2013</v>
          </cell>
        </row>
        <row r="92">
          <cell r="A92" t="str">
            <v>STANDBY POWER GENERAL SERVICE 50 TO 1,499 KW</v>
          </cell>
          <cell r="I92" t="str">
            <v>Rate Rider for Disposition of Residual Historical Smart Meter Costs - effective until November 30, 2013</v>
          </cell>
        </row>
        <row r="93">
          <cell r="A93" t="str">
            <v>STANDBY POWER GENERAL SERVICE LARGE USE</v>
          </cell>
          <cell r="I93" t="str">
            <v>Rate Rider for Disposition of Residual Historical Smart Meter Costs - effective until October 31, 2013</v>
          </cell>
        </row>
        <row r="94">
          <cell r="A94" t="str">
            <v>STANDBY POWER</v>
          </cell>
          <cell r="I94" t="str">
            <v>Rate Rider for Disposition of Residual Historical Smart Meter Costs - effective until September 30, 2014</v>
          </cell>
        </row>
        <row r="95">
          <cell r="A95" t="str">
            <v>STREET LIGHTING</v>
          </cell>
          <cell r="I95" t="str">
            <v>Rate Rider for Disposition of Residual Historical Smart Meter Costs - Non-Interval Metered 
 - effective until April 30, 2014</v>
          </cell>
        </row>
        <row r="96">
          <cell r="A96" t="str">
            <v>SUB TRANSMISSION [ST]</v>
          </cell>
          <cell r="I96" t="str">
            <v>Rate Rider for Disposition of Residual Historical Smart Meter Costs 2 - in effect until the effective 
 date of the next cost of service-based rate order</v>
          </cell>
        </row>
        <row r="97">
          <cell r="A97" t="str">
            <v>UNMETERED SCATTERED LOAD</v>
          </cell>
          <cell r="I97" t="str">
            <v>Rate Rider for Disposition of Residual Historical Smart Meter Costs 3 - in effect until the effective 
 date of the next cost of service-based rate order</v>
          </cell>
        </row>
        <row r="98">
          <cell r="A98" t="str">
            <v>URBAN GENERAL SERVICE DEMAND BILLED (50 KW AND ABOVE) [UGD]</v>
          </cell>
          <cell r="I98" t="str">
            <v>Rate Rider for Disposition of Residual Incremental Historical Smart Meter Costs - 
 effective until August 31, 2015</v>
          </cell>
        </row>
        <row r="99">
          <cell r="A99" t="str">
            <v>URBAN GENERAL SERVICE ENERGY BILLED (LESS THAN 50 KW) [UGE]</v>
          </cell>
          <cell r="I99" t="str">
            <v>Rate Rider for Disposition of Stranded Meter Costs - effective until April 30, 2016</v>
          </cell>
        </row>
        <row r="100">
          <cell r="A100" t="str">
            <v>WESTPORT SEWAGE TREATMENT PLANT</v>
          </cell>
          <cell r="I100" t="str">
            <v>Rate Rider for Global Adjustment Sub Account Disposition - effective until April 30, 2016 Applicable only for Non RPP Customers</v>
          </cell>
        </row>
        <row r="101">
          <cell r="A101" t="str">
            <v>YEAR-ROUND RESIDENTIAL - R2</v>
          </cell>
          <cell r="I101" t="str">
            <v>Rate Rider for Incremental Capital (2012) - effective until April 30, 2015</v>
          </cell>
        </row>
        <row r="102">
          <cell r="I102" t="str">
            <v>Rate Rider for Lost Revenue Adjustment (LRAM) Recovery/Shared Savings Mechanism Recovery 
 (2011) - effective until April 30, 2014</v>
          </cell>
        </row>
        <row r="103">
          <cell r="I103" t="str">
            <v>Rate Rider for Lost Revenue Adjustment Mechanism Variance Account (LRAMVA) (2011) – effective until April 30, 2014</v>
          </cell>
        </row>
        <row r="104">
          <cell r="I104" t="str">
            <v>Rate Rider for Lost Revenue Adjustment Mechanism Variance Account (LRAMVA) Recovery 
 (2011 CDM Activities) - effective until April 30, 2014</v>
          </cell>
        </row>
        <row r="105">
          <cell r="I105" t="str">
            <v>Rate Rider for Recover of Residual Historical Smart Meter Costs - effective until June 30, 2014</v>
          </cell>
        </row>
        <row r="106">
          <cell r="I106" t="str">
            <v>Rate Rider for Recovery of Deferred Revenue - effective until December 31, 2013</v>
          </cell>
        </row>
        <row r="107">
          <cell r="I107" t="str">
            <v>Rate Rider for Recovery of Forgone Revenue - effective until April 30, 2014</v>
          </cell>
        </row>
        <row r="108">
          <cell r="I108" t="str">
            <v>Rate Rider for Recovery of Green Energy Act related costs - effective until December 31, 2013</v>
          </cell>
        </row>
        <row r="109">
          <cell r="I109" t="str">
            <v>Rate Rider for Recovery of Incremental Capital (2013) - in effect until the effective date of the
 next cost of service-based rate order</v>
          </cell>
        </row>
        <row r="110">
          <cell r="I110" t="str">
            <v>Rate Rider for Recovery of Incremental Capital (2013) (per connection) - in effect until the effective date of 
 the next cost of service-based rate order</v>
          </cell>
        </row>
        <row r="111">
          <cell r="I111" t="str">
            <v>Rate Rider for Recovery of Incremental Capital Costs</v>
          </cell>
        </row>
        <row r="112">
          <cell r="I112" t="str">
            <v>Rate Rider for Recovery of Incremental Capital Costs - effective until April 30, 2014</v>
          </cell>
        </row>
        <row r="113">
          <cell r="I113" t="str">
            <v>Rate Rider for Recovery of Incremental Capital Costs - effective until April 30, 2015</v>
          </cell>
        </row>
        <row r="114">
          <cell r="I114" t="str">
            <v>Rate Rider for Recovery of Lost Revenue Adjustment Mechanism (LRAM) - effective until April 30, 2014</v>
          </cell>
        </row>
        <row r="115">
          <cell r="I115" t="str">
            <v>Rate Rider for Recovery of Lost Revenue Adjustment Mechanism (LRAM) - effective until April 30, 2016</v>
          </cell>
        </row>
        <row r="116">
          <cell r="I116" t="str">
            <v>Rate Rider for Recovery of Lost Revenue Adjustment Mechanism (LRAM) - effective until August 31, 2013</v>
          </cell>
        </row>
        <row r="117">
          <cell r="I117" t="str">
            <v>Rate Rider for Recovery of Lost Revenue Adjustment Mechanism (LRAM) - effective until December 31, 2013</v>
          </cell>
        </row>
        <row r="118">
          <cell r="I118" t="str">
            <v>Rate Rider for Recovery of Lost Revenue Adjustment Mechanism (LRAM) - effective until June 30, 2013</v>
          </cell>
        </row>
        <row r="119">
          <cell r="I119" t="str">
            <v>Rate Rider for Recovery of Lost Revenue Adjustment Mechanism (LRAM) - effective until November 30, 2013</v>
          </cell>
        </row>
        <row r="120">
          <cell r="I120" t="str">
            <v>Rate Rider for Recovery of Lost Revenue Adjustment Mechanism (LRAM) (2012) - effective until April 30, 2014</v>
          </cell>
        </row>
        <row r="121">
          <cell r="I121" t="str">
            <v>Rate Rider for Recovery of Lost Revenue Adjustment Mechanism (LRAM) (2012) - effective until February 28, 2013</v>
          </cell>
        </row>
        <row r="122">
          <cell r="I122" t="str">
            <v>Rate Rider for Recovery of Lost Revenue Adjustment Mechanism (LRAM) (2013) - effective until December 31, 2013</v>
          </cell>
        </row>
        <row r="123">
          <cell r="I123" t="str">
            <v>Rate Rider for Recovery of Lost Revenue Adjustment Mechanism (LRAM) (pre-2011 CDM Activities) - effective until April 30, 2014</v>
          </cell>
        </row>
        <row r="124">
          <cell r="I124" t="str">
            <v>Rate Rider for Recovery of Lost Revenue Adjustment Mechanism (LRAM)/Shared Savings</v>
          </cell>
        </row>
        <row r="125">
          <cell r="I125" t="str">
            <v>Rate Rider for Recovery of Lost Revenue Adjustment Mechanism (LRAM)/Shared Savings Mechanism (SSM) - effective until April 30, 2014</v>
          </cell>
        </row>
        <row r="126">
          <cell r="I126" t="str">
            <v>Rate Rider for Recovery of Lost Revenue Adjustment Mechanism (LRAM)/Shared Savings Mechanism (SSM) - effective until December 31, 2014 and applicable in the service area excluding the former service area of Clinton Power</v>
          </cell>
        </row>
        <row r="127">
          <cell r="I127" t="str">
            <v>Rate Rider for Recovery of Lost Revenue Adjustment Mechanism (LRAM)/Shared Savings Mechanism (SSM) - effective until December 31, 2014 and applicable in the service area excluding the former service areas of Clinton Power and West Perth Power</v>
          </cell>
        </row>
        <row r="128">
          <cell r="I128" t="str">
            <v>Rate Rider for Recovery of Lost Revenue Adjustment Mechanism (LRAM)/Shared Savings Mechanism (SSM) - effective until December 31, 2014 and applicable only in the former service area of Clinton Power</v>
          </cell>
        </row>
        <row r="129">
          <cell r="I129" t="str">
            <v>Rate Rider for Recovery of Lost Revenue Adjustment Mechanism (LRAM)/Shared Savings Mechanism (SSM) - effective until December 31, 2014 and applicable only in the former service area of West Perth Power</v>
          </cell>
        </row>
        <row r="130">
          <cell r="I130" t="str">
            <v>Rate Rider for Recovery of Lost Revenue Adjustment Mechanism (LRAM)/Shared Savings Mechanism (SSM) - effective until March 31, 2016</v>
          </cell>
        </row>
        <row r="131">
          <cell r="I131" t="str">
            <v>Rate Rider for Recovery of Lost Revenue Adjustment Mechanism (LRAM)/Shared Savings Mechanism (SSM) Recovery - effective until April 30, 2014</v>
          </cell>
        </row>
        <row r="132">
          <cell r="I132" t="str">
            <v>Rate Rider for Recovery of Lost Revenue Adjustment Mechanism (LRAM)/Shared Savings Mechanism (SSM) Recovery - effective until April 30, 2015</v>
          </cell>
        </row>
        <row r="133">
          <cell r="I133" t="str">
            <v>Rate Rider for Recovery of Lost Revenue Adjustment Mechanism (LRAM)/Shared Savings Mechanism (SSM) Recovery (2010) - effective until April 30, 2014</v>
          </cell>
        </row>
        <row r="134">
          <cell r="I134" t="str">
            <v>Rate Rider for Recovery of Lost Revenue Adjustment Mechanism (LRAM)/Shared Savings Mechanism (SSM) Recovery (2012) - effective until April 30, 2014</v>
          </cell>
        </row>
        <row r="135">
          <cell r="I135" t="str">
            <v>Rate Rider for Recovery of Lost Revenue Adjustment Mechanism (LRAM)/Shared Savings Mechanism (SSM) Recovery (2012) - effective until October 31, 2013</v>
          </cell>
        </row>
        <row r="136">
          <cell r="I136" t="str">
            <v>Rate Rider for Recovery of Residual Historical Smart Meter Costs - effective July 1, 2012 - April 30, 2016</v>
          </cell>
        </row>
        <row r="137">
          <cell r="I137" t="str">
            <v>Rate Rider for Recovery of Smart Meter Incremental Revenue Requirement - effective until the date of the next cost of service-based rate order</v>
          </cell>
        </row>
        <row r="138">
          <cell r="I138" t="str">
            <v>Rate Rider for Recovery of Smart Meter Incremental Revenue Requirement - in effect until the effective date of the next cost of service-based rate order</v>
          </cell>
        </row>
        <row r="139">
          <cell r="I139" t="str">
            <v>Rate Rider for Recovery of Smart Meter Incremental Revenue Requirement - Non-Interval Metered - in effect until the effective date of the next cost of service-based rate order</v>
          </cell>
        </row>
        <row r="140">
          <cell r="I140" t="str">
            <v>Rate Rider for Recovery of Smart Meter Incremental Revenue Requirements - in effect until the effective date of the next cost of service application</v>
          </cell>
        </row>
        <row r="141">
          <cell r="I141" t="str">
            <v>Rate Rider for Recovery of Smart Meter Stranded Assets - effective until April 30, 2016</v>
          </cell>
        </row>
        <row r="142">
          <cell r="I142" t="str">
            <v>Rate Rider for Recovery of Stranded Assets - effective until April 30, 2016</v>
          </cell>
        </row>
        <row r="143">
          <cell r="I143" t="str">
            <v>Rate Rider for Recovery of Stranded Meter Assets - effective July 1, 2012 - April 30, 2016</v>
          </cell>
        </row>
        <row r="144">
          <cell r="I144" t="str">
            <v>Rate Rider for Recovery of Stranded Meter Assets - effective until April 30, 2014</v>
          </cell>
        </row>
        <row r="145">
          <cell r="I145" t="str">
            <v>Rate Rider for Recovery of Stranded Meter Assets – effective until April 30, 2015</v>
          </cell>
        </row>
        <row r="146">
          <cell r="I146" t="str">
            <v>Rate Rider for Recovery of Stranded Meter Assets - effective until April 30, 2016</v>
          </cell>
        </row>
        <row r="147">
          <cell r="I147" t="str">
            <v>Rate Rider for Recovery of Stranded Meter Assets - effective until August 31, 2013</v>
          </cell>
        </row>
        <row r="148">
          <cell r="I148" t="str">
            <v>Rate Rider for Recovery of Stranded Meter Assets - effective until August 31, 2015</v>
          </cell>
        </row>
        <row r="149">
          <cell r="I149" t="str">
            <v>Rate Rider for Recovery of Stranded Meter Assets - effective until December 31, 2014</v>
          </cell>
        </row>
        <row r="150">
          <cell r="I150" t="str">
            <v>Rate Rider for Recovery of Stranded Meter Assets - effective until December 31, 2015</v>
          </cell>
        </row>
        <row r="151">
          <cell r="I151" t="str">
            <v>Rate Rider for Recovery of Stranded Meter Assets - effective until June 30, 2016</v>
          </cell>
        </row>
        <row r="152">
          <cell r="I152" t="str">
            <v>Rate Rider for Recovery of Stranded Meter Assets - effective until March 31, 2016</v>
          </cell>
        </row>
        <row r="153">
          <cell r="I153" t="str">
            <v>Rate Rider for Recovery of Stranded Meter Assets - effective until November 30, 2013</v>
          </cell>
        </row>
        <row r="154">
          <cell r="I154" t="str">
            <v>Rate Rider for Reversal of Deferral/Variance Account Disposition (2011) - effective until April 30, 2015</v>
          </cell>
        </row>
        <row r="155">
          <cell r="I155" t="str">
            <v>Rate Rider for Smart Meter Disposition - effective until October 31, 2013</v>
          </cell>
        </row>
        <row r="156">
          <cell r="I156" t="str">
            <v>Rate Rider for Smart Meter Incremental Revenue Requirement - in effect until the effective date of the next cost of service-based rate order</v>
          </cell>
        </row>
        <row r="157">
          <cell r="I157" t="str">
            <v>Rate Rider for Smart Metering Entity Charge - effective until October 31, 2018</v>
          </cell>
        </row>
        <row r="158">
          <cell r="I158" t="str">
            <v>Rate Rider for the disposition of Deferral/Variance Accounts Disposition (2013) - effective on an interim basis until April 30, 2014</v>
          </cell>
        </row>
        <row r="159">
          <cell r="I159" t="str">
            <v>Rate Rider for the disposition of Global Adjustment Sub-Account Disposition (2013) - effective on an interim basis until April 30, 2014 Applicable only for Non-RPP Customers</v>
          </cell>
        </row>
        <row r="160">
          <cell r="I160" t="str">
            <v>Retail Transmission Rate - Line and Transformation Connection Service Rate</v>
          </cell>
        </row>
        <row r="161">
          <cell r="I161" t="str">
            <v>Retail Transmission Rate - Line and Transformation Connection Service Rate - (less than 1,000 kW)</v>
          </cell>
        </row>
        <row r="162">
          <cell r="I162" t="str">
            <v>Retail Transmission Rate - Line and Transformation Connection Service Rate - Interval Metered</v>
          </cell>
        </row>
        <row r="163">
          <cell r="I163" t="str">
            <v>Retail Transmission Rate - Line and Transformation Connection Service Rate - Interval Metered (1,000 to 4,999 kW)</v>
          </cell>
        </row>
        <row r="164">
          <cell r="I164" t="str">
            <v>Retail Transmission Rate - Line and Transformation Connection Service Rate - Interval Metered (less than 1,000 kW)</v>
          </cell>
        </row>
        <row r="165">
          <cell r="I165" t="str">
            <v>Retail Transmission Rate - Line and Transformation Connection Service Rate - Interval Metered &lt; 1,000 kW</v>
          </cell>
        </row>
        <row r="166">
          <cell r="I166" t="str">
            <v>Retail Transmission Rate - Line and Transformation Connection Service Rate - Interval Metered &gt; 1,000 kW</v>
          </cell>
        </row>
        <row r="167">
          <cell r="I167" t="str">
            <v>Retail Transmission Rate - Line and Transformation Connection Service Rate FOR ALL SERVICE AREAS EXCEPT HENSALL</v>
          </cell>
        </row>
        <row r="168">
          <cell r="I168" t="str">
            <v>Retail Transmission Rate - Line Connection Service Rate</v>
          </cell>
        </row>
        <row r="169">
          <cell r="I169" t="str">
            <v>Retail Transmission Rate - Network Service Rate</v>
          </cell>
        </row>
        <row r="170">
          <cell r="I170" t="str">
            <v>Retail Transmission Rate - Network Service Rate - (less than 1,000 kW)</v>
          </cell>
        </row>
        <row r="171">
          <cell r="I171" t="str">
            <v>Retail Transmission Rate - Network Service Rate - Interval Metered</v>
          </cell>
        </row>
        <row r="172">
          <cell r="I172" t="str">
            <v>Retail Transmission Rate - Network Service Rate - Interval Metered (1,000 to 4,999 kW)</v>
          </cell>
        </row>
        <row r="173">
          <cell r="I173" t="str">
            <v>Retail Transmission Rate - Network Service Rate - Interval Metered (less than 1,000 kW)</v>
          </cell>
        </row>
        <row r="174">
          <cell r="I174" t="str">
            <v>Retail Transmission Rate - Network Service Rate - Interval Metered &gt; 1,000 kW</v>
          </cell>
        </row>
        <row r="175">
          <cell r="I175" t="str">
            <v>Retail Transmission Rate - Transformation Connection Service Rate</v>
          </cell>
        </row>
        <row r="176">
          <cell r="I176" t="str">
            <v>Rider for Global Adjustment Sub-Account Disposition (2012) - effective until April 30, 2016 Applicable only for Non-RPP Customers</v>
          </cell>
        </row>
        <row r="177">
          <cell r="I177" t="str">
            <v>Rural Rate Protection Charge</v>
          </cell>
        </row>
        <row r="178">
          <cell r="I178" t="str">
            <v>Sentinel lights (dusk-to-dawn) connected to unmetered wires will have a flat rate monthly energy charge added to the regular customer bill. Further servicing details are available in the distributor’s Conditions of Service.</v>
          </cell>
        </row>
        <row r="179">
          <cell r="I179" t="str">
            <v>Service Charge</v>
          </cell>
        </row>
        <row r="180">
          <cell r="I180" t="str">
            <v>Service Charge (per connection)</v>
          </cell>
        </row>
        <row r="181">
          <cell r="I181" t="str">
            <v>Service Charge (per customer)</v>
          </cell>
        </row>
        <row r="182">
          <cell r="I182" t="str">
            <v>Standard Supply Service - Administrative Charge (if applicable)</v>
          </cell>
        </row>
        <row r="183">
          <cell r="I183" t="str">
            <v>Standby Charge - for a month where standby power is not provided. The charge is applied to the amount of reserved load transfer capacity contracted or the amount of monthly peak load displaced by a generating facility</v>
          </cell>
        </row>
        <row r="184">
          <cell r="I184" t="str">
            <v>Standby Charge - for a month where standby power is not provided. The charge is applied to the contracted amount (e.g. nameplate rating of the generation facility).</v>
          </cell>
        </row>
        <row r="185">
          <cell r="I185" t="str">
            <v>Wholesale Market Service Rate</v>
          </cell>
        </row>
      </sheetData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0"/>
  <dimension ref="A1:CV90"/>
  <sheetViews>
    <sheetView showGridLines="0" tabSelected="1" view="pageBreakPreview" topLeftCell="CF40" zoomScale="80" zoomScaleNormal="90" zoomScaleSheetLayoutView="80" workbookViewId="0">
      <selection activeCell="CQ53" sqref="CQ53"/>
    </sheetView>
  </sheetViews>
  <sheetFormatPr defaultColWidth="9.140625" defaultRowHeight="12.75"/>
  <cols>
    <col min="1" max="1" width="2.140625" style="1" customWidth="1"/>
    <col min="2" max="2" width="26.57031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9.7109375" style="1" customWidth="1"/>
    <col min="9" max="9" width="2.85546875" style="1" customWidth="1"/>
    <col min="10" max="10" width="12.140625" style="1" customWidth="1"/>
    <col min="11" max="11" width="8.5703125" style="1" customWidth="1"/>
    <col min="12" max="12" width="9.7109375" style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23.42578125" style="1" customWidth="1"/>
    <col min="21" max="21" width="2.42578125" style="1" customWidth="1"/>
    <col min="22" max="22" width="9.140625" style="1"/>
    <col min="23" max="23" width="2.85546875" style="1" customWidth="1"/>
    <col min="24" max="24" width="10.85546875" style="1" customWidth="1"/>
    <col min="25" max="25" width="9.140625" style="1"/>
    <col min="26" max="26" width="9.85546875" style="1" customWidth="1"/>
    <col min="27" max="27" width="2.42578125" style="1" customWidth="1"/>
    <col min="28" max="28" width="11.140625" style="1" customWidth="1"/>
    <col min="29" max="29" width="9.140625" style="1"/>
    <col min="30" max="30" width="10.7109375" style="1" customWidth="1"/>
    <col min="31" max="32" width="9.140625" style="1"/>
    <col min="33" max="33" width="10.5703125" style="1" customWidth="1"/>
    <col min="34" max="37" width="9.140625" style="1"/>
    <col min="38" max="38" width="24.5703125" style="1" customWidth="1"/>
    <col min="39" max="39" width="3.28515625" style="1" customWidth="1"/>
    <col min="40" max="41" width="9.140625" style="1"/>
    <col min="42" max="42" width="11.28515625" style="1" customWidth="1"/>
    <col min="43" max="44" width="9.140625" style="1"/>
    <col min="45" max="45" width="1.5703125" style="1" customWidth="1"/>
    <col min="46" max="46" width="15.5703125" style="1" customWidth="1"/>
    <col min="47" max="47" width="9.140625" style="1"/>
    <col min="48" max="48" width="11.7109375" style="1" customWidth="1"/>
    <col min="49" max="50" width="9.140625" style="1"/>
    <col min="51" max="51" width="12" style="1" customWidth="1"/>
    <col min="52" max="55" width="9.140625" style="1"/>
    <col min="56" max="56" width="21.7109375" style="1" customWidth="1"/>
    <col min="57" max="57" width="4.28515625" style="1" customWidth="1"/>
    <col min="58" max="58" width="9.140625" style="1"/>
    <col min="59" max="59" width="2.28515625" style="1" customWidth="1"/>
    <col min="60" max="60" width="12.28515625" style="1" customWidth="1"/>
    <col min="61" max="62" width="9.140625" style="1"/>
    <col min="63" max="63" width="2.140625" style="1" customWidth="1"/>
    <col min="64" max="64" width="13.7109375" style="1" customWidth="1"/>
    <col min="65" max="65" width="9.140625" style="1"/>
    <col min="66" max="66" width="11.42578125" style="1" customWidth="1"/>
    <col min="67" max="68" width="9.140625" style="1"/>
    <col min="69" max="69" width="11.140625" style="1" customWidth="1"/>
    <col min="70" max="70" width="9.140625" style="1"/>
    <col min="71" max="71" width="23.5703125" style="1" customWidth="1"/>
    <col min="72" max="72" width="3.5703125" style="1" customWidth="1"/>
    <col min="73" max="74" width="9.140625" style="1"/>
    <col min="75" max="75" width="13.140625" style="1" customWidth="1"/>
    <col min="76" max="76" width="9.140625" style="1"/>
    <col min="77" max="77" width="10.7109375" style="1" customWidth="1"/>
    <col min="78" max="78" width="2" style="1" customWidth="1"/>
    <col min="79" max="79" width="12.85546875" style="1" customWidth="1"/>
    <col min="80" max="80" width="9.140625" style="1"/>
    <col min="81" max="81" width="10.5703125" style="1" customWidth="1"/>
    <col min="82" max="82" width="2" style="1" customWidth="1"/>
    <col min="83" max="83" width="9.140625" style="1"/>
    <col min="84" max="84" width="10.7109375" style="1" customWidth="1"/>
    <col min="85" max="86" width="9.140625" style="1"/>
    <col min="87" max="87" width="27.5703125" style="1" customWidth="1"/>
    <col min="88" max="88" width="2" style="1" customWidth="1"/>
    <col min="89" max="89" width="13.85546875" style="1" customWidth="1"/>
    <col min="90" max="90" width="1.28515625" style="1" customWidth="1"/>
    <col min="91" max="91" width="15.7109375" style="1" customWidth="1"/>
    <col min="92" max="93" width="9.140625" style="1"/>
    <col min="94" max="94" width="2" style="1" customWidth="1"/>
    <col min="95" max="95" width="17.5703125" style="1" customWidth="1"/>
    <col min="96" max="96" width="9.140625" style="1"/>
    <col min="97" max="97" width="10.28515625" style="1" customWidth="1"/>
    <col min="98" max="98" width="2.140625" style="1" customWidth="1"/>
    <col min="99" max="99" width="9.140625" style="1"/>
    <col min="100" max="100" width="11.85546875" style="1" customWidth="1"/>
    <col min="101" max="16384" width="9.140625" style="1"/>
  </cols>
  <sheetData>
    <row r="1" spans="1:100" s="210" customFormat="1" ht="15" customHeight="1">
      <c r="A1" s="219"/>
      <c r="B1" s="219"/>
      <c r="C1" s="219"/>
      <c r="D1" s="219"/>
      <c r="E1" s="219"/>
      <c r="F1" s="219"/>
      <c r="G1" s="219"/>
      <c r="H1" s="219"/>
      <c r="I1" s="219"/>
      <c r="J1" s="219"/>
      <c r="K1" s="219"/>
      <c r="N1" s="212" t="s">
        <v>82</v>
      </c>
      <c r="O1" s="213" t="str">
        <f>EBNUMBER</f>
        <v>EB-2013-0174</v>
      </c>
      <c r="P1"/>
      <c r="T1" s="210">
        <v>11</v>
      </c>
    </row>
    <row r="2" spans="1:100" s="210" customFormat="1" ht="15" customHeight="1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N2" s="212" t="s">
        <v>81</v>
      </c>
      <c r="O2" s="216">
        <v>8</v>
      </c>
      <c r="P2"/>
    </row>
    <row r="3" spans="1:100" s="210" customFormat="1" ht="15" customHeight="1">
      <c r="A3" s="238"/>
      <c r="B3" s="238"/>
      <c r="C3" s="238"/>
      <c r="D3" s="238"/>
      <c r="E3" s="238"/>
      <c r="F3" s="238"/>
      <c r="G3" s="238"/>
      <c r="H3" s="238"/>
      <c r="I3" s="238"/>
      <c r="J3" s="238"/>
      <c r="K3" s="238"/>
      <c r="N3" s="212" t="s">
        <v>80</v>
      </c>
      <c r="O3" s="216">
        <v>6</v>
      </c>
      <c r="P3"/>
    </row>
    <row r="4" spans="1:100" s="210" customFormat="1" ht="15" customHeight="1">
      <c r="A4" s="218"/>
      <c r="B4" s="218"/>
      <c r="C4" s="218"/>
      <c r="D4" s="218"/>
      <c r="E4" s="218"/>
      <c r="F4" s="218"/>
      <c r="G4" s="218"/>
      <c r="H4" s="218"/>
      <c r="I4" s="217"/>
      <c r="J4" s="217"/>
      <c r="K4" s="217"/>
      <c r="N4" s="212" t="s">
        <v>79</v>
      </c>
      <c r="O4" s="216">
        <v>2</v>
      </c>
      <c r="P4"/>
    </row>
    <row r="5" spans="1:100" s="210" customFormat="1" ht="15" customHeight="1">
      <c r="C5" s="215"/>
      <c r="D5" s="215"/>
      <c r="E5" s="215"/>
      <c r="N5" s="212" t="s">
        <v>78</v>
      </c>
      <c r="O5" s="214">
        <v>2</v>
      </c>
      <c r="P5"/>
    </row>
    <row r="6" spans="1:100" s="210" customFormat="1" ht="9" customHeight="1">
      <c r="N6" s="212"/>
      <c r="O6" s="213"/>
      <c r="P6"/>
    </row>
    <row r="7" spans="1:100" s="210" customFormat="1">
      <c r="N7" s="212" t="s">
        <v>77</v>
      </c>
      <c r="O7" s="211">
        <v>41724</v>
      </c>
      <c r="P7"/>
    </row>
    <row r="8" spans="1:100" s="210" customFormat="1" ht="15" customHeight="1">
      <c r="N8" s="1"/>
      <c r="O8"/>
      <c r="P8"/>
    </row>
    <row r="9" spans="1:100" ht="7.5" customHeight="1">
      <c r="L9"/>
      <c r="M9"/>
      <c r="N9"/>
      <c r="O9"/>
      <c r="P9"/>
    </row>
    <row r="10" spans="1:100" ht="18.75" customHeight="1">
      <c r="B10" s="240" t="s">
        <v>76</v>
      </c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/>
    </row>
    <row r="11" spans="1:100" ht="18.75" customHeight="1">
      <c r="B11" s="240" t="s">
        <v>75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/>
    </row>
    <row r="12" spans="1:100" ht="7.5" customHeight="1">
      <c r="L12"/>
      <c r="M12"/>
      <c r="N12"/>
      <c r="O12"/>
      <c r="P12"/>
    </row>
    <row r="13" spans="1:100" ht="7.5" customHeight="1">
      <c r="L13"/>
      <c r="M13"/>
      <c r="N13"/>
      <c r="O13"/>
      <c r="P13"/>
    </row>
    <row r="14" spans="1:100" ht="15.75">
      <c r="B14" s="209" t="s">
        <v>69</v>
      </c>
      <c r="D14" s="239" t="s">
        <v>74</v>
      </c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T14" s="209" t="s">
        <v>69</v>
      </c>
      <c r="V14" s="237" t="s">
        <v>73</v>
      </c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L14" s="209" t="s">
        <v>69</v>
      </c>
      <c r="AN14" s="235" t="s">
        <v>72</v>
      </c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BD14" s="209" t="s">
        <v>69</v>
      </c>
      <c r="BF14" s="236" t="s">
        <v>71</v>
      </c>
      <c r="BG14" s="236"/>
      <c r="BH14" s="236"/>
      <c r="BI14" s="236"/>
      <c r="BJ14" s="236"/>
      <c r="BK14" s="236"/>
      <c r="BL14" s="236"/>
      <c r="BM14" s="236"/>
      <c r="BN14" s="236"/>
      <c r="BO14" s="236"/>
      <c r="BP14" s="236"/>
      <c r="BQ14" s="236"/>
      <c r="BS14" s="209" t="s">
        <v>69</v>
      </c>
      <c r="BU14" s="224" t="s">
        <v>70</v>
      </c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I14" s="209" t="s">
        <v>69</v>
      </c>
      <c r="CK14" s="220" t="s">
        <v>68</v>
      </c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1:100" ht="7.5" customHeight="1">
      <c r="B15" s="207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T15" s="207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L15" s="207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BD15" s="207"/>
      <c r="BF15" s="206"/>
      <c r="BG15" s="206"/>
      <c r="BH15" s="206"/>
      <c r="BI15" s="206"/>
      <c r="BJ15" s="206"/>
      <c r="BK15" s="206"/>
      <c r="BL15" s="206"/>
      <c r="BM15" s="206"/>
      <c r="BN15" s="206"/>
      <c r="BO15" s="206"/>
      <c r="BP15" s="206"/>
      <c r="BQ15" s="206"/>
      <c r="BS15" s="207"/>
      <c r="BU15" s="206"/>
      <c r="BV15" s="206"/>
      <c r="BW15" s="206"/>
      <c r="BX15" s="206"/>
      <c r="BY15" s="206"/>
      <c r="BZ15" s="206"/>
      <c r="CA15" s="206"/>
      <c r="CB15" s="206"/>
      <c r="CC15" s="206"/>
      <c r="CD15" s="206"/>
      <c r="CE15" s="206"/>
      <c r="CF15" s="206"/>
      <c r="CI15" s="207"/>
      <c r="CK15" s="206"/>
      <c r="CL15" s="206"/>
      <c r="CM15" s="206"/>
      <c r="CN15" s="206"/>
      <c r="CO15" s="206"/>
      <c r="CP15" s="206"/>
      <c r="CQ15" s="206"/>
      <c r="CR15" s="206"/>
      <c r="CS15" s="206"/>
      <c r="CT15" s="206"/>
      <c r="CU15" s="206"/>
      <c r="CV15" s="206"/>
    </row>
    <row r="16" spans="1:100" ht="15.75">
      <c r="B16" s="209" t="s">
        <v>67</v>
      </c>
      <c r="D16" s="208" t="s">
        <v>66</v>
      </c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T16" s="209" t="s">
        <v>67</v>
      </c>
      <c r="V16" s="208" t="s">
        <v>66</v>
      </c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L16" s="209" t="s">
        <v>67</v>
      </c>
      <c r="AN16" s="208" t="s">
        <v>66</v>
      </c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BD16" s="209" t="s">
        <v>67</v>
      </c>
      <c r="BF16" s="208" t="s">
        <v>66</v>
      </c>
      <c r="BG16" s="206"/>
      <c r="BH16" s="206"/>
      <c r="BI16" s="206"/>
      <c r="BJ16" s="206"/>
      <c r="BK16" s="206"/>
      <c r="BL16" s="206"/>
      <c r="BM16" s="206"/>
      <c r="BN16" s="206"/>
      <c r="BO16" s="206"/>
      <c r="BP16" s="206"/>
      <c r="BQ16" s="206"/>
      <c r="BS16" s="209" t="s">
        <v>67</v>
      </c>
      <c r="BU16" s="208" t="s">
        <v>66</v>
      </c>
      <c r="BV16" s="206"/>
      <c r="BW16" s="206"/>
      <c r="BX16" s="206"/>
      <c r="BY16" s="206"/>
      <c r="BZ16" s="206"/>
      <c r="CA16" s="206"/>
      <c r="CB16" s="206"/>
      <c r="CC16" s="206"/>
      <c r="CD16" s="206"/>
      <c r="CE16" s="206"/>
      <c r="CF16" s="206"/>
      <c r="CI16" s="209" t="s">
        <v>67</v>
      </c>
      <c r="CK16" s="208" t="s">
        <v>66</v>
      </c>
      <c r="CL16" s="206"/>
      <c r="CM16" s="206"/>
      <c r="CN16" s="206"/>
      <c r="CO16" s="206"/>
      <c r="CP16" s="206"/>
      <c r="CQ16" s="206"/>
      <c r="CR16" s="206"/>
      <c r="CS16" s="206"/>
      <c r="CT16" s="206"/>
      <c r="CU16" s="206"/>
      <c r="CV16" s="206"/>
    </row>
    <row r="17" spans="2:100" ht="15.75">
      <c r="B17" s="207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T17" s="207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L17" s="207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BD17" s="207"/>
      <c r="BF17" s="206"/>
      <c r="BG17" s="206"/>
      <c r="BH17" s="206"/>
      <c r="BI17" s="206"/>
      <c r="BJ17" s="206"/>
      <c r="BK17" s="206"/>
      <c r="BL17" s="206"/>
      <c r="BM17" s="206"/>
      <c r="BN17" s="206"/>
      <c r="BO17" s="206"/>
      <c r="BP17" s="206"/>
      <c r="BQ17" s="206"/>
      <c r="BS17" s="207"/>
      <c r="BU17" s="206"/>
      <c r="BV17" s="206"/>
      <c r="BW17" s="206"/>
      <c r="BX17" s="206"/>
      <c r="BY17" s="206"/>
      <c r="BZ17" s="206"/>
      <c r="CA17" s="206"/>
      <c r="CB17" s="206"/>
      <c r="CC17" s="206"/>
      <c r="CD17" s="206"/>
      <c r="CE17" s="206"/>
      <c r="CF17" s="206"/>
      <c r="CI17" s="207"/>
      <c r="CK17" s="206"/>
      <c r="CL17" s="206"/>
      <c r="CM17" s="206"/>
      <c r="CN17" s="206"/>
      <c r="CO17" s="206"/>
      <c r="CP17" s="206"/>
      <c r="CQ17" s="206"/>
      <c r="CR17" s="206"/>
      <c r="CS17" s="206"/>
      <c r="CT17" s="206"/>
      <c r="CU17" s="206"/>
      <c r="CV17" s="206"/>
    </row>
    <row r="18" spans="2:100">
      <c r="B18" s="3"/>
      <c r="D18" s="7" t="s">
        <v>65</v>
      </c>
      <c r="E18" s="7"/>
      <c r="F18" s="205">
        <v>800</v>
      </c>
      <c r="G18" s="7" t="s">
        <v>64</v>
      </c>
      <c r="T18" s="3"/>
      <c r="V18" s="7" t="s">
        <v>65</v>
      </c>
      <c r="W18" s="7"/>
      <c r="X18" s="205">
        <v>2000</v>
      </c>
      <c r="Y18" s="7" t="s">
        <v>64</v>
      </c>
      <c r="AL18" s="3"/>
      <c r="AN18" s="7" t="s">
        <v>65</v>
      </c>
      <c r="AO18" s="7"/>
      <c r="AP18" s="205">
        <v>800</v>
      </c>
      <c r="AQ18" s="7" t="s">
        <v>64</v>
      </c>
      <c r="BD18" s="3"/>
      <c r="BF18" s="7" t="s">
        <v>65</v>
      </c>
      <c r="BG18" s="7"/>
      <c r="BH18" s="205">
        <v>800</v>
      </c>
      <c r="BI18" s="7" t="s">
        <v>64</v>
      </c>
      <c r="BS18" s="3"/>
      <c r="BU18" s="7" t="s">
        <v>65</v>
      </c>
      <c r="BV18" s="7"/>
      <c r="BW18" s="205">
        <v>800</v>
      </c>
      <c r="BX18" s="7" t="s">
        <v>64</v>
      </c>
      <c r="CI18" s="3"/>
      <c r="CK18" s="7" t="s">
        <v>65</v>
      </c>
      <c r="CL18" s="7"/>
      <c r="CM18" s="205">
        <v>2000</v>
      </c>
      <c r="CN18" s="7" t="s">
        <v>64</v>
      </c>
    </row>
    <row r="19" spans="2:100">
      <c r="B19" s="3"/>
      <c r="T19" s="3"/>
      <c r="AL19" s="3"/>
      <c r="BD19" s="3"/>
      <c r="BS19" s="3"/>
      <c r="CI19" s="3"/>
    </row>
    <row r="20" spans="2:100">
      <c r="B20" s="3"/>
      <c r="D20" s="204"/>
      <c r="E20" s="204"/>
      <c r="F20" s="225" t="s">
        <v>63</v>
      </c>
      <c r="G20" s="226"/>
      <c r="H20" s="227"/>
      <c r="J20" s="225" t="s">
        <v>62</v>
      </c>
      <c r="K20" s="226"/>
      <c r="L20" s="227"/>
      <c r="N20" s="225" t="s">
        <v>61</v>
      </c>
      <c r="O20" s="227"/>
      <c r="T20" s="3"/>
      <c r="V20" s="204"/>
      <c r="W20" s="204"/>
      <c r="X20" s="225" t="s">
        <v>63</v>
      </c>
      <c r="Y20" s="226"/>
      <c r="Z20" s="227"/>
      <c r="AB20" s="225" t="s">
        <v>62</v>
      </c>
      <c r="AC20" s="226"/>
      <c r="AD20" s="227"/>
      <c r="AF20" s="225" t="s">
        <v>61</v>
      </c>
      <c r="AG20" s="227"/>
      <c r="AL20" s="3"/>
      <c r="AN20" s="204"/>
      <c r="AO20" s="204"/>
      <c r="AP20" s="225" t="s">
        <v>63</v>
      </c>
      <c r="AQ20" s="226"/>
      <c r="AR20" s="227"/>
      <c r="AT20" s="225" t="s">
        <v>62</v>
      </c>
      <c r="AU20" s="226"/>
      <c r="AV20" s="227"/>
      <c r="AX20" s="225" t="s">
        <v>61</v>
      </c>
      <c r="AY20" s="227"/>
      <c r="BD20" s="3"/>
      <c r="BF20" s="204"/>
      <c r="BG20" s="204"/>
      <c r="BH20" s="225" t="s">
        <v>63</v>
      </c>
      <c r="BI20" s="226"/>
      <c r="BJ20" s="227"/>
      <c r="BL20" s="225" t="s">
        <v>62</v>
      </c>
      <c r="BM20" s="226"/>
      <c r="BN20" s="227"/>
      <c r="BP20" s="225" t="s">
        <v>61</v>
      </c>
      <c r="BQ20" s="227"/>
      <c r="BS20" s="3"/>
      <c r="BU20" s="204"/>
      <c r="BV20" s="204"/>
      <c r="BW20" s="225" t="s">
        <v>63</v>
      </c>
      <c r="BX20" s="226"/>
      <c r="BY20" s="227"/>
      <c r="CA20" s="225" t="s">
        <v>62</v>
      </c>
      <c r="CB20" s="226"/>
      <c r="CC20" s="227"/>
      <c r="CE20" s="225" t="s">
        <v>61</v>
      </c>
      <c r="CF20" s="227"/>
      <c r="CI20" s="3"/>
      <c r="CK20" s="204"/>
      <c r="CL20" s="204"/>
      <c r="CM20" s="225" t="s">
        <v>63</v>
      </c>
      <c r="CN20" s="226"/>
      <c r="CO20" s="227"/>
      <c r="CQ20" s="225" t="s">
        <v>62</v>
      </c>
      <c r="CR20" s="226"/>
      <c r="CS20" s="227"/>
      <c r="CU20" s="225" t="s">
        <v>61</v>
      </c>
      <c r="CV20" s="227"/>
    </row>
    <row r="21" spans="2:100">
      <c r="B21" s="3"/>
      <c r="D21" s="228" t="s">
        <v>60</v>
      </c>
      <c r="E21" s="200"/>
      <c r="F21" s="203" t="s">
        <v>59</v>
      </c>
      <c r="G21" s="203" t="s">
        <v>58</v>
      </c>
      <c r="H21" s="201" t="s">
        <v>57</v>
      </c>
      <c r="J21" s="203" t="s">
        <v>59</v>
      </c>
      <c r="K21" s="202" t="s">
        <v>58</v>
      </c>
      <c r="L21" s="201" t="s">
        <v>57</v>
      </c>
      <c r="N21" s="230" t="s">
        <v>56</v>
      </c>
      <c r="O21" s="232" t="s">
        <v>55</v>
      </c>
      <c r="T21" s="3"/>
      <c r="V21" s="228" t="s">
        <v>60</v>
      </c>
      <c r="W21" s="200"/>
      <c r="X21" s="203" t="s">
        <v>59</v>
      </c>
      <c r="Y21" s="203" t="s">
        <v>58</v>
      </c>
      <c r="Z21" s="201" t="s">
        <v>57</v>
      </c>
      <c r="AB21" s="203" t="s">
        <v>59</v>
      </c>
      <c r="AC21" s="202" t="s">
        <v>58</v>
      </c>
      <c r="AD21" s="201" t="s">
        <v>57</v>
      </c>
      <c r="AF21" s="230" t="s">
        <v>56</v>
      </c>
      <c r="AG21" s="232" t="s">
        <v>55</v>
      </c>
      <c r="AL21" s="3"/>
      <c r="AN21" s="228" t="s">
        <v>60</v>
      </c>
      <c r="AO21" s="200"/>
      <c r="AP21" s="203" t="s">
        <v>59</v>
      </c>
      <c r="AQ21" s="203" t="s">
        <v>58</v>
      </c>
      <c r="AR21" s="201" t="s">
        <v>57</v>
      </c>
      <c r="AT21" s="203" t="s">
        <v>59</v>
      </c>
      <c r="AU21" s="202" t="s">
        <v>58</v>
      </c>
      <c r="AV21" s="201" t="s">
        <v>57</v>
      </c>
      <c r="AX21" s="230" t="s">
        <v>56</v>
      </c>
      <c r="AY21" s="232" t="s">
        <v>55</v>
      </c>
      <c r="BD21" s="3"/>
      <c r="BF21" s="228" t="s">
        <v>60</v>
      </c>
      <c r="BG21" s="200"/>
      <c r="BH21" s="203" t="s">
        <v>59</v>
      </c>
      <c r="BI21" s="203" t="s">
        <v>58</v>
      </c>
      <c r="BJ21" s="201" t="s">
        <v>57</v>
      </c>
      <c r="BL21" s="203" t="s">
        <v>59</v>
      </c>
      <c r="BM21" s="202" t="s">
        <v>58</v>
      </c>
      <c r="BN21" s="201" t="s">
        <v>57</v>
      </c>
      <c r="BP21" s="230" t="s">
        <v>56</v>
      </c>
      <c r="BQ21" s="232" t="s">
        <v>55</v>
      </c>
      <c r="BS21" s="3"/>
      <c r="BU21" s="228" t="s">
        <v>60</v>
      </c>
      <c r="BV21" s="200"/>
      <c r="BW21" s="203" t="s">
        <v>59</v>
      </c>
      <c r="BX21" s="203" t="s">
        <v>58</v>
      </c>
      <c r="BY21" s="201" t="s">
        <v>57</v>
      </c>
      <c r="CA21" s="203" t="s">
        <v>59</v>
      </c>
      <c r="CB21" s="202" t="s">
        <v>58</v>
      </c>
      <c r="CC21" s="201" t="s">
        <v>57</v>
      </c>
      <c r="CE21" s="230" t="s">
        <v>56</v>
      </c>
      <c r="CF21" s="232" t="s">
        <v>55</v>
      </c>
      <c r="CI21" s="3"/>
      <c r="CK21" s="228" t="s">
        <v>60</v>
      </c>
      <c r="CL21" s="200"/>
      <c r="CM21" s="203" t="s">
        <v>59</v>
      </c>
      <c r="CN21" s="203" t="s">
        <v>58</v>
      </c>
      <c r="CO21" s="201" t="s">
        <v>57</v>
      </c>
      <c r="CQ21" s="203" t="s">
        <v>59</v>
      </c>
      <c r="CR21" s="202" t="s">
        <v>58</v>
      </c>
      <c r="CS21" s="201" t="s">
        <v>57</v>
      </c>
      <c r="CU21" s="230" t="s">
        <v>56</v>
      </c>
      <c r="CV21" s="232" t="s">
        <v>55</v>
      </c>
    </row>
    <row r="22" spans="2:100" ht="12.75" customHeight="1">
      <c r="B22" s="3"/>
      <c r="D22" s="229"/>
      <c r="E22" s="200"/>
      <c r="F22" s="199" t="s">
        <v>54</v>
      </c>
      <c r="G22" s="199"/>
      <c r="H22" s="198" t="s">
        <v>54</v>
      </c>
      <c r="J22" s="199" t="s">
        <v>54</v>
      </c>
      <c r="K22" s="198"/>
      <c r="L22" s="198" t="s">
        <v>54</v>
      </c>
      <c r="N22" s="231"/>
      <c r="O22" s="233"/>
      <c r="T22" s="3"/>
      <c r="V22" s="229"/>
      <c r="W22" s="200"/>
      <c r="X22" s="199" t="s">
        <v>54</v>
      </c>
      <c r="Y22" s="199"/>
      <c r="Z22" s="198" t="s">
        <v>54</v>
      </c>
      <c r="AB22" s="199" t="s">
        <v>54</v>
      </c>
      <c r="AC22" s="198"/>
      <c r="AD22" s="198" t="s">
        <v>54</v>
      </c>
      <c r="AF22" s="231"/>
      <c r="AG22" s="233"/>
      <c r="AL22" s="3"/>
      <c r="AN22" s="229"/>
      <c r="AO22" s="200"/>
      <c r="AP22" s="199" t="s">
        <v>54</v>
      </c>
      <c r="AQ22" s="199"/>
      <c r="AR22" s="198" t="s">
        <v>54</v>
      </c>
      <c r="AT22" s="199" t="s">
        <v>54</v>
      </c>
      <c r="AU22" s="198"/>
      <c r="AV22" s="198" t="s">
        <v>54</v>
      </c>
      <c r="AX22" s="231"/>
      <c r="AY22" s="233"/>
      <c r="BD22" s="3"/>
      <c r="BF22" s="229"/>
      <c r="BG22" s="200"/>
      <c r="BH22" s="199" t="s">
        <v>54</v>
      </c>
      <c r="BI22" s="199"/>
      <c r="BJ22" s="198" t="s">
        <v>54</v>
      </c>
      <c r="BL22" s="199" t="s">
        <v>54</v>
      </c>
      <c r="BM22" s="198"/>
      <c r="BN22" s="198" t="s">
        <v>54</v>
      </c>
      <c r="BP22" s="231"/>
      <c r="BQ22" s="233"/>
      <c r="BS22" s="3"/>
      <c r="BU22" s="229"/>
      <c r="BV22" s="200"/>
      <c r="BW22" s="199" t="s">
        <v>54</v>
      </c>
      <c r="BX22" s="199"/>
      <c r="BY22" s="198" t="s">
        <v>54</v>
      </c>
      <c r="CA22" s="199" t="s">
        <v>54</v>
      </c>
      <c r="CB22" s="198"/>
      <c r="CC22" s="198" t="s">
        <v>54</v>
      </c>
      <c r="CE22" s="231"/>
      <c r="CF22" s="233"/>
      <c r="CI22" s="3"/>
      <c r="CK22" s="229"/>
      <c r="CL22" s="200"/>
      <c r="CM22" s="199" t="s">
        <v>54</v>
      </c>
      <c r="CN22" s="199"/>
      <c r="CO22" s="198" t="s">
        <v>54</v>
      </c>
      <c r="CQ22" s="199" t="s">
        <v>54</v>
      </c>
      <c r="CR22" s="198"/>
      <c r="CS22" s="198" t="s">
        <v>54</v>
      </c>
      <c r="CU22" s="231"/>
      <c r="CV22" s="233"/>
    </row>
    <row r="23" spans="2:100" ht="15">
      <c r="B23" s="192" t="s">
        <v>53</v>
      </c>
      <c r="C23" s="84"/>
      <c r="D23" s="188" t="s">
        <v>33</v>
      </c>
      <c r="E23" s="120"/>
      <c r="F23" s="161">
        <v>11.23</v>
      </c>
      <c r="G23" s="129">
        <v>1</v>
      </c>
      <c r="H23" s="144">
        <f t="shared" ref="H23:H38" si="0">G23*F23</f>
        <v>11.23</v>
      </c>
      <c r="I23" s="119"/>
      <c r="J23" s="145">
        <v>12.77</v>
      </c>
      <c r="K23" s="128">
        <v>1</v>
      </c>
      <c r="L23" s="144">
        <f t="shared" ref="L23:L38" si="1">K23*J23</f>
        <v>12.77</v>
      </c>
      <c r="M23" s="119"/>
      <c r="N23" s="118">
        <f t="shared" ref="N23:N59" si="2">L23-H23</f>
        <v>1.5399999999999991</v>
      </c>
      <c r="O23" s="143">
        <f t="shared" ref="O23:O45" si="3">IF((H23)=0,"",(N23/H23))</f>
        <v>0.13713268032056983</v>
      </c>
      <c r="T23" s="84" t="s">
        <v>53</v>
      </c>
      <c r="U23" s="84"/>
      <c r="V23" s="186" t="s">
        <v>33</v>
      </c>
      <c r="W23" s="120"/>
      <c r="X23" s="161">
        <v>13.88</v>
      </c>
      <c r="Y23" s="129">
        <v>1</v>
      </c>
      <c r="Z23" s="144">
        <f t="shared" ref="Z23:Z38" si="4">Y23*X23</f>
        <v>13.88</v>
      </c>
      <c r="AA23" s="119"/>
      <c r="AB23" s="145">
        <v>16.13</v>
      </c>
      <c r="AC23" s="128">
        <v>1</v>
      </c>
      <c r="AD23" s="144">
        <f t="shared" ref="AD23:AD38" si="5">AC23*AB23</f>
        <v>16.13</v>
      </c>
      <c r="AE23" s="119"/>
      <c r="AF23" s="118">
        <f t="shared" ref="AF23:AF59" si="6">AD23-Z23</f>
        <v>2.2499999999999982</v>
      </c>
      <c r="AG23" s="143">
        <f t="shared" ref="AG23:AG45" si="7">IF((Z23)=0,"",(AF23/Z23))</f>
        <v>0.1621037463976944</v>
      </c>
      <c r="AL23" s="191" t="s">
        <v>53</v>
      </c>
      <c r="AM23" s="84"/>
      <c r="AN23" s="190" t="s">
        <v>33</v>
      </c>
      <c r="AO23" s="120"/>
      <c r="AP23" s="161">
        <v>10.11</v>
      </c>
      <c r="AQ23" s="129">
        <v>1</v>
      </c>
      <c r="AR23" s="144">
        <f t="shared" ref="AR23:AR38" si="8">AQ23*AP23</f>
        <v>10.11</v>
      </c>
      <c r="AS23" s="119"/>
      <c r="AT23" s="145">
        <v>12.77</v>
      </c>
      <c r="AU23" s="128">
        <v>1</v>
      </c>
      <c r="AV23" s="144">
        <f t="shared" ref="AV23:AV38" si="9">AU23*AT23</f>
        <v>12.77</v>
      </c>
      <c r="AW23" s="119"/>
      <c r="AX23" s="118">
        <f t="shared" ref="AX23:AX59" si="10">AV23-AR23</f>
        <v>2.66</v>
      </c>
      <c r="AY23" s="143">
        <f t="shared" ref="AY23:AY45" si="11">IF((AR23)=0,"",(AX23/AR23))</f>
        <v>0.26310583580613256</v>
      </c>
      <c r="BD23" s="84" t="s">
        <v>53</v>
      </c>
      <c r="BE23" s="84"/>
      <c r="BF23" s="183" t="s">
        <v>33</v>
      </c>
      <c r="BG23" s="120"/>
      <c r="BH23" s="161">
        <v>18.510000000000002</v>
      </c>
      <c r="BI23" s="129">
        <v>1</v>
      </c>
      <c r="BJ23" s="144">
        <f t="shared" ref="BJ23:BJ38" si="12">BI23*BH23</f>
        <v>18.510000000000002</v>
      </c>
      <c r="BK23" s="119"/>
      <c r="BL23" s="145">
        <v>12.77</v>
      </c>
      <c r="BM23" s="128">
        <v>1</v>
      </c>
      <c r="BN23" s="144">
        <f t="shared" ref="BN23:BN38" si="13">BM23*BL23</f>
        <v>12.77</v>
      </c>
      <c r="BO23" s="119"/>
      <c r="BP23" s="118">
        <f t="shared" ref="BP23:BP59" si="14">BN23-BJ23</f>
        <v>-5.740000000000002</v>
      </c>
      <c r="BQ23" s="143">
        <f t="shared" ref="BQ23:BQ45" si="15">IF((BJ23)=0,"",(BP23/BJ23))</f>
        <v>-0.31010264721772024</v>
      </c>
      <c r="BS23" s="84" t="s">
        <v>53</v>
      </c>
      <c r="BT23" s="84"/>
      <c r="BU23" s="183" t="s">
        <v>33</v>
      </c>
      <c r="BV23" s="120"/>
      <c r="BW23" s="161">
        <v>26.85</v>
      </c>
      <c r="BX23" s="129">
        <v>1</v>
      </c>
      <c r="BY23" s="144">
        <f t="shared" ref="BY23:BY38" si="16">BX23*BW23</f>
        <v>26.85</v>
      </c>
      <c r="BZ23" s="119"/>
      <c r="CA23" s="145">
        <v>29.15</v>
      </c>
      <c r="CB23" s="128">
        <v>1</v>
      </c>
      <c r="CC23" s="144">
        <f t="shared" ref="CC23:CC38" si="17">CB23*CA23</f>
        <v>29.15</v>
      </c>
      <c r="CD23" s="119"/>
      <c r="CE23" s="118">
        <f t="shared" ref="CE23:CE59" si="18">CC23-BY23</f>
        <v>2.2999999999999972</v>
      </c>
      <c r="CF23" s="143">
        <f t="shared" ref="CF23:CF45" si="19">IF((BY23)=0,"",(CE23/BY23))</f>
        <v>8.5661080074487791E-2</v>
      </c>
      <c r="CI23" s="84" t="s">
        <v>53</v>
      </c>
      <c r="CJ23" s="84"/>
      <c r="CK23" s="183" t="s">
        <v>33</v>
      </c>
      <c r="CL23" s="120"/>
      <c r="CM23" s="161">
        <v>10</v>
      </c>
      <c r="CN23" s="129">
        <v>1</v>
      </c>
      <c r="CO23" s="144">
        <f t="shared" ref="CO23:CO38" si="20">CN23*CM23</f>
        <v>10</v>
      </c>
      <c r="CP23" s="119"/>
      <c r="CQ23" s="145">
        <v>16.13</v>
      </c>
      <c r="CR23" s="128">
        <v>1</v>
      </c>
      <c r="CS23" s="144">
        <f t="shared" ref="CS23:CS38" si="21">CR23*CQ23</f>
        <v>16.13</v>
      </c>
      <c r="CT23" s="119"/>
      <c r="CU23" s="118">
        <f t="shared" ref="CU23:CU59" si="22">CS23-CO23</f>
        <v>6.129999999999999</v>
      </c>
      <c r="CV23" s="143">
        <f t="shared" ref="CV23:CV45" si="23">IF((CO23)=0,"",(CU23/CO23))</f>
        <v>0.61299999999999988</v>
      </c>
    </row>
    <row r="24" spans="2:100" ht="15">
      <c r="B24" s="192" t="s">
        <v>52</v>
      </c>
      <c r="C24" s="84"/>
      <c r="D24" s="188" t="s">
        <v>33</v>
      </c>
      <c r="E24" s="120"/>
      <c r="F24" s="161"/>
      <c r="G24" s="129">
        <v>1</v>
      </c>
      <c r="H24" s="144">
        <f t="shared" si="0"/>
        <v>0</v>
      </c>
      <c r="I24" s="119"/>
      <c r="J24" s="145"/>
      <c r="K24" s="128">
        <v>1</v>
      </c>
      <c r="L24" s="144">
        <f t="shared" si="1"/>
        <v>0</v>
      </c>
      <c r="M24" s="119"/>
      <c r="N24" s="118">
        <f t="shared" si="2"/>
        <v>0</v>
      </c>
      <c r="O24" s="143" t="str">
        <f t="shared" si="3"/>
        <v/>
      </c>
      <c r="T24" s="84" t="s">
        <v>51</v>
      </c>
      <c r="U24" s="84"/>
      <c r="V24" s="186" t="s">
        <v>33</v>
      </c>
      <c r="W24" s="120"/>
      <c r="X24" s="161"/>
      <c r="Y24" s="129">
        <v>1</v>
      </c>
      <c r="Z24" s="144">
        <f t="shared" si="4"/>
        <v>0</v>
      </c>
      <c r="AA24" s="119"/>
      <c r="AB24" s="145"/>
      <c r="AC24" s="128">
        <v>1</v>
      </c>
      <c r="AD24" s="144">
        <f t="shared" si="5"/>
        <v>0</v>
      </c>
      <c r="AE24" s="119"/>
      <c r="AF24" s="118">
        <f t="shared" si="6"/>
        <v>0</v>
      </c>
      <c r="AG24" s="143" t="str">
        <f t="shared" si="7"/>
        <v/>
      </c>
      <c r="AL24" s="191" t="s">
        <v>52</v>
      </c>
      <c r="AM24" s="84"/>
      <c r="AN24" s="190" t="s">
        <v>33</v>
      </c>
      <c r="AO24" s="120"/>
      <c r="AP24" s="161"/>
      <c r="AQ24" s="129">
        <v>1</v>
      </c>
      <c r="AR24" s="144">
        <f t="shared" si="8"/>
        <v>0</v>
      </c>
      <c r="AS24" s="119"/>
      <c r="AT24" s="145"/>
      <c r="AU24" s="128">
        <v>1</v>
      </c>
      <c r="AV24" s="144">
        <f t="shared" si="9"/>
        <v>0</v>
      </c>
      <c r="AW24" s="119"/>
      <c r="AX24" s="118">
        <f t="shared" si="10"/>
        <v>0</v>
      </c>
      <c r="AY24" s="143" t="str">
        <f t="shared" si="11"/>
        <v/>
      </c>
      <c r="BD24" s="84" t="s">
        <v>51</v>
      </c>
      <c r="BE24" s="84"/>
      <c r="BF24" s="183" t="s">
        <v>33</v>
      </c>
      <c r="BG24" s="120"/>
      <c r="BH24" s="161"/>
      <c r="BI24" s="129">
        <v>1</v>
      </c>
      <c r="BJ24" s="144">
        <f t="shared" si="12"/>
        <v>0</v>
      </c>
      <c r="BK24" s="119"/>
      <c r="BL24" s="145"/>
      <c r="BM24" s="128">
        <v>1</v>
      </c>
      <c r="BN24" s="144">
        <f t="shared" si="13"/>
        <v>0</v>
      </c>
      <c r="BO24" s="119"/>
      <c r="BP24" s="118">
        <f t="shared" si="14"/>
        <v>0</v>
      </c>
      <c r="BQ24" s="143" t="str">
        <f t="shared" si="15"/>
        <v/>
      </c>
      <c r="BS24" s="84" t="s">
        <v>51</v>
      </c>
      <c r="BT24" s="84"/>
      <c r="BU24" s="183" t="s">
        <v>33</v>
      </c>
      <c r="BV24" s="120"/>
      <c r="BW24" s="161"/>
      <c r="BX24" s="129">
        <v>1</v>
      </c>
      <c r="BY24" s="144">
        <f t="shared" si="16"/>
        <v>0</v>
      </c>
      <c r="BZ24" s="119"/>
      <c r="CA24" s="145"/>
      <c r="CB24" s="128">
        <v>1</v>
      </c>
      <c r="CC24" s="144">
        <f t="shared" si="17"/>
        <v>0</v>
      </c>
      <c r="CD24" s="119"/>
      <c r="CE24" s="118">
        <f t="shared" si="18"/>
        <v>0</v>
      </c>
      <c r="CF24" s="143" t="str">
        <f t="shared" si="19"/>
        <v/>
      </c>
      <c r="CI24" s="84" t="s">
        <v>51</v>
      </c>
      <c r="CJ24" s="84"/>
      <c r="CK24" s="183" t="s">
        <v>33</v>
      </c>
      <c r="CL24" s="120"/>
      <c r="CM24" s="161"/>
      <c r="CN24" s="129">
        <v>1</v>
      </c>
      <c r="CO24" s="144">
        <f t="shared" si="20"/>
        <v>0</v>
      </c>
      <c r="CP24" s="119"/>
      <c r="CQ24" s="145"/>
      <c r="CR24" s="128">
        <v>1</v>
      </c>
      <c r="CS24" s="144">
        <f t="shared" si="21"/>
        <v>0</v>
      </c>
      <c r="CT24" s="119"/>
      <c r="CU24" s="118">
        <f t="shared" si="22"/>
        <v>0</v>
      </c>
      <c r="CV24" s="143" t="str">
        <f t="shared" si="23"/>
        <v/>
      </c>
    </row>
    <row r="25" spans="2:100" ht="15">
      <c r="B25" s="196" t="s">
        <v>50</v>
      </c>
      <c r="C25" s="84"/>
      <c r="D25" s="188" t="s">
        <v>33</v>
      </c>
      <c r="E25" s="120"/>
      <c r="F25" s="161">
        <v>1.25</v>
      </c>
      <c r="G25" s="129">
        <v>1</v>
      </c>
      <c r="H25" s="144">
        <f t="shared" si="0"/>
        <v>1.25</v>
      </c>
      <c r="I25" s="119"/>
      <c r="J25" s="145">
        <v>0</v>
      </c>
      <c r="K25" s="128">
        <v>1</v>
      </c>
      <c r="L25" s="144">
        <f t="shared" si="1"/>
        <v>0</v>
      </c>
      <c r="M25" s="119"/>
      <c r="N25" s="118">
        <f t="shared" si="2"/>
        <v>-1.25</v>
      </c>
      <c r="O25" s="143">
        <f t="shared" si="3"/>
        <v>-1</v>
      </c>
      <c r="T25" s="197" t="s">
        <v>50</v>
      </c>
      <c r="U25" s="84"/>
      <c r="V25" s="186" t="s">
        <v>33</v>
      </c>
      <c r="W25" s="120"/>
      <c r="X25" s="161">
        <v>3.17</v>
      </c>
      <c r="Y25" s="129">
        <v>1</v>
      </c>
      <c r="Z25" s="144">
        <f t="shared" si="4"/>
        <v>3.17</v>
      </c>
      <c r="AA25" s="119"/>
      <c r="AB25" s="145">
        <v>0</v>
      </c>
      <c r="AC25" s="128">
        <v>1</v>
      </c>
      <c r="AD25" s="144">
        <f t="shared" si="5"/>
        <v>0</v>
      </c>
      <c r="AE25" s="119"/>
      <c r="AF25" s="118">
        <f t="shared" si="6"/>
        <v>-3.17</v>
      </c>
      <c r="AG25" s="143">
        <f t="shared" si="7"/>
        <v>-1</v>
      </c>
      <c r="AL25" s="194" t="s">
        <v>50</v>
      </c>
      <c r="AM25" s="84"/>
      <c r="AN25" s="190" t="s">
        <v>33</v>
      </c>
      <c r="AO25" s="120"/>
      <c r="AP25" s="161">
        <v>1.25</v>
      </c>
      <c r="AQ25" s="129">
        <v>1</v>
      </c>
      <c r="AR25" s="144">
        <f t="shared" si="8"/>
        <v>1.25</v>
      </c>
      <c r="AS25" s="119"/>
      <c r="AT25" s="145">
        <v>0</v>
      </c>
      <c r="AU25" s="128">
        <v>1</v>
      </c>
      <c r="AV25" s="144">
        <f t="shared" si="9"/>
        <v>0</v>
      </c>
      <c r="AW25" s="119"/>
      <c r="AX25" s="118">
        <f t="shared" si="10"/>
        <v>-1.25</v>
      </c>
      <c r="AY25" s="143">
        <f t="shared" si="11"/>
        <v>-1</v>
      </c>
      <c r="BD25" s="193" t="s">
        <v>50</v>
      </c>
      <c r="BE25" s="84"/>
      <c r="BF25" s="183" t="s">
        <v>33</v>
      </c>
      <c r="BG25" s="120"/>
      <c r="BH25" s="161">
        <v>1.25</v>
      </c>
      <c r="BI25" s="129">
        <v>1</v>
      </c>
      <c r="BJ25" s="144">
        <f t="shared" si="12"/>
        <v>1.25</v>
      </c>
      <c r="BK25" s="119"/>
      <c r="BL25" s="145">
        <v>0</v>
      </c>
      <c r="BM25" s="128">
        <v>1</v>
      </c>
      <c r="BN25" s="144">
        <f t="shared" si="13"/>
        <v>0</v>
      </c>
      <c r="BO25" s="119"/>
      <c r="BP25" s="118">
        <f t="shared" si="14"/>
        <v>-1.25</v>
      </c>
      <c r="BQ25" s="143">
        <f t="shared" si="15"/>
        <v>-1</v>
      </c>
      <c r="BS25" s="193" t="s">
        <v>50</v>
      </c>
      <c r="BT25" s="84"/>
      <c r="BU25" s="183" t="s">
        <v>33</v>
      </c>
      <c r="BV25" s="120"/>
      <c r="BW25" s="161">
        <v>1.25</v>
      </c>
      <c r="BX25" s="129">
        <v>1</v>
      </c>
      <c r="BY25" s="144">
        <f t="shared" si="16"/>
        <v>1.25</v>
      </c>
      <c r="BZ25" s="119"/>
      <c r="CA25" s="145">
        <v>0</v>
      </c>
      <c r="CB25" s="128">
        <v>1</v>
      </c>
      <c r="CC25" s="144">
        <f t="shared" si="17"/>
        <v>0</v>
      </c>
      <c r="CD25" s="119"/>
      <c r="CE25" s="118">
        <f t="shared" si="18"/>
        <v>-1.25</v>
      </c>
      <c r="CF25" s="143">
        <f t="shared" si="19"/>
        <v>-1</v>
      </c>
      <c r="CI25" s="193" t="s">
        <v>50</v>
      </c>
      <c r="CJ25" s="84"/>
      <c r="CK25" s="183" t="s">
        <v>33</v>
      </c>
      <c r="CL25" s="120"/>
      <c r="CM25" s="161">
        <v>3.17</v>
      </c>
      <c r="CN25" s="129">
        <v>1</v>
      </c>
      <c r="CO25" s="144">
        <f t="shared" si="20"/>
        <v>3.17</v>
      </c>
      <c r="CP25" s="119"/>
      <c r="CQ25" s="145">
        <v>0</v>
      </c>
      <c r="CR25" s="128">
        <v>1</v>
      </c>
      <c r="CS25" s="144">
        <f t="shared" si="21"/>
        <v>0</v>
      </c>
      <c r="CT25" s="119"/>
      <c r="CU25" s="118">
        <f t="shared" si="22"/>
        <v>-3.17</v>
      </c>
      <c r="CV25" s="143">
        <f t="shared" si="23"/>
        <v>-1</v>
      </c>
    </row>
    <row r="26" spans="2:100" ht="15">
      <c r="B26" s="196" t="s">
        <v>49</v>
      </c>
      <c r="C26" s="84"/>
      <c r="D26" s="188" t="s">
        <v>33</v>
      </c>
      <c r="E26" s="120"/>
      <c r="F26" s="161">
        <v>0.55000000000000004</v>
      </c>
      <c r="G26" s="129">
        <v>1</v>
      </c>
      <c r="H26" s="144">
        <f t="shared" si="0"/>
        <v>0.55000000000000004</v>
      </c>
      <c r="I26" s="119"/>
      <c r="J26" s="145">
        <v>0</v>
      </c>
      <c r="K26" s="128">
        <v>1</v>
      </c>
      <c r="L26" s="144">
        <f t="shared" si="1"/>
        <v>0</v>
      </c>
      <c r="M26" s="119"/>
      <c r="N26" s="118">
        <f t="shared" si="2"/>
        <v>-0.55000000000000004</v>
      </c>
      <c r="O26" s="143">
        <f t="shared" si="3"/>
        <v>-1</v>
      </c>
      <c r="T26" s="197" t="s">
        <v>49</v>
      </c>
      <c r="U26" s="84"/>
      <c r="V26" s="186" t="s">
        <v>33</v>
      </c>
      <c r="W26" s="120"/>
      <c r="X26" s="161">
        <v>3.45</v>
      </c>
      <c r="Y26" s="129">
        <v>1</v>
      </c>
      <c r="Z26" s="144">
        <f t="shared" si="4"/>
        <v>3.45</v>
      </c>
      <c r="AA26" s="119"/>
      <c r="AB26" s="145">
        <v>0</v>
      </c>
      <c r="AC26" s="128">
        <v>1</v>
      </c>
      <c r="AD26" s="144">
        <f t="shared" si="5"/>
        <v>0</v>
      </c>
      <c r="AE26" s="119"/>
      <c r="AF26" s="118">
        <f t="shared" si="6"/>
        <v>-3.45</v>
      </c>
      <c r="AG26" s="143">
        <f t="shared" si="7"/>
        <v>-1</v>
      </c>
      <c r="AL26" s="194" t="s">
        <v>49</v>
      </c>
      <c r="AM26" s="84"/>
      <c r="AN26" s="190" t="s">
        <v>33</v>
      </c>
      <c r="AO26" s="120"/>
      <c r="AP26" s="161">
        <v>0.55000000000000004</v>
      </c>
      <c r="AQ26" s="129">
        <v>1</v>
      </c>
      <c r="AR26" s="144">
        <f t="shared" si="8"/>
        <v>0.55000000000000004</v>
      </c>
      <c r="AS26" s="119"/>
      <c r="AT26" s="145">
        <v>0</v>
      </c>
      <c r="AU26" s="128">
        <v>1</v>
      </c>
      <c r="AV26" s="144">
        <f t="shared" si="9"/>
        <v>0</v>
      </c>
      <c r="AW26" s="119"/>
      <c r="AX26" s="118">
        <f t="shared" si="10"/>
        <v>-0.55000000000000004</v>
      </c>
      <c r="AY26" s="143">
        <f t="shared" si="11"/>
        <v>-1</v>
      </c>
      <c r="BD26" s="193" t="s">
        <v>49</v>
      </c>
      <c r="BE26" s="84"/>
      <c r="BF26" s="183" t="s">
        <v>33</v>
      </c>
      <c r="BG26" s="120"/>
      <c r="BH26" s="161">
        <v>0.55000000000000004</v>
      </c>
      <c r="BI26" s="129">
        <v>1</v>
      </c>
      <c r="BJ26" s="144">
        <f t="shared" si="12"/>
        <v>0.55000000000000004</v>
      </c>
      <c r="BK26" s="119"/>
      <c r="BL26" s="145">
        <v>0</v>
      </c>
      <c r="BM26" s="128">
        <v>1</v>
      </c>
      <c r="BN26" s="144">
        <f t="shared" si="13"/>
        <v>0</v>
      </c>
      <c r="BO26" s="119"/>
      <c r="BP26" s="118">
        <f t="shared" si="14"/>
        <v>-0.55000000000000004</v>
      </c>
      <c r="BQ26" s="143">
        <f t="shared" si="15"/>
        <v>-1</v>
      </c>
      <c r="BS26" s="193" t="s">
        <v>49</v>
      </c>
      <c r="BT26" s="84"/>
      <c r="BU26" s="183" t="s">
        <v>33</v>
      </c>
      <c r="BV26" s="120"/>
      <c r="BW26" s="161">
        <v>0.55000000000000004</v>
      </c>
      <c r="BX26" s="129">
        <v>1</v>
      </c>
      <c r="BY26" s="144">
        <f t="shared" si="16"/>
        <v>0.55000000000000004</v>
      </c>
      <c r="BZ26" s="119"/>
      <c r="CA26" s="145">
        <v>0</v>
      </c>
      <c r="CB26" s="128">
        <v>1</v>
      </c>
      <c r="CC26" s="144">
        <f t="shared" si="17"/>
        <v>0</v>
      </c>
      <c r="CD26" s="119"/>
      <c r="CE26" s="118">
        <f t="shared" si="18"/>
        <v>-0.55000000000000004</v>
      </c>
      <c r="CF26" s="143">
        <f t="shared" si="19"/>
        <v>-1</v>
      </c>
      <c r="CI26" s="193" t="s">
        <v>49</v>
      </c>
      <c r="CJ26" s="84"/>
      <c r="CK26" s="183" t="s">
        <v>33</v>
      </c>
      <c r="CL26" s="120"/>
      <c r="CM26" s="161">
        <v>3.45</v>
      </c>
      <c r="CN26" s="129">
        <v>1</v>
      </c>
      <c r="CO26" s="144">
        <f t="shared" si="20"/>
        <v>3.45</v>
      </c>
      <c r="CP26" s="119"/>
      <c r="CQ26" s="145">
        <v>0</v>
      </c>
      <c r="CR26" s="128">
        <v>1</v>
      </c>
      <c r="CS26" s="144">
        <f t="shared" si="21"/>
        <v>0</v>
      </c>
      <c r="CT26" s="119"/>
      <c r="CU26" s="118">
        <f t="shared" si="22"/>
        <v>-3.45</v>
      </c>
      <c r="CV26" s="143">
        <f t="shared" si="23"/>
        <v>-1</v>
      </c>
    </row>
    <row r="27" spans="2:100" ht="15">
      <c r="B27" s="196" t="s">
        <v>48</v>
      </c>
      <c r="C27" s="84"/>
      <c r="D27" s="188" t="s">
        <v>33</v>
      </c>
      <c r="E27" s="120"/>
      <c r="F27" s="161"/>
      <c r="G27" s="129">
        <v>1</v>
      </c>
      <c r="H27" s="144">
        <f t="shared" si="0"/>
        <v>0</v>
      </c>
      <c r="I27" s="119"/>
      <c r="J27" s="145">
        <v>2.5499999999999998</v>
      </c>
      <c r="K27" s="128">
        <v>1</v>
      </c>
      <c r="L27" s="144">
        <f t="shared" si="1"/>
        <v>2.5499999999999998</v>
      </c>
      <c r="M27" s="119"/>
      <c r="N27" s="118">
        <f t="shared" si="2"/>
        <v>2.5499999999999998</v>
      </c>
      <c r="O27" s="143" t="str">
        <f t="shared" si="3"/>
        <v/>
      </c>
      <c r="T27" s="197" t="s">
        <v>48</v>
      </c>
      <c r="U27" s="84"/>
      <c r="V27" s="186" t="s">
        <v>33</v>
      </c>
      <c r="W27" s="120"/>
      <c r="X27" s="161"/>
      <c r="Y27" s="129">
        <v>1</v>
      </c>
      <c r="Z27" s="144">
        <f t="shared" si="4"/>
        <v>0</v>
      </c>
      <c r="AA27" s="119"/>
      <c r="AB27" s="145">
        <v>9.7799999999999994</v>
      </c>
      <c r="AC27" s="128">
        <v>1</v>
      </c>
      <c r="AD27" s="144">
        <f t="shared" si="5"/>
        <v>9.7799999999999994</v>
      </c>
      <c r="AE27" s="119"/>
      <c r="AF27" s="118">
        <f t="shared" si="6"/>
        <v>9.7799999999999994</v>
      </c>
      <c r="AG27" s="143" t="str">
        <f t="shared" si="7"/>
        <v/>
      </c>
      <c r="AL27" s="194" t="s">
        <v>48</v>
      </c>
      <c r="AM27" s="84"/>
      <c r="AN27" s="190" t="s">
        <v>33</v>
      </c>
      <c r="AO27" s="120"/>
      <c r="AP27" s="161"/>
      <c r="AQ27" s="129">
        <v>1</v>
      </c>
      <c r="AR27" s="144">
        <f t="shared" si="8"/>
        <v>0</v>
      </c>
      <c r="AS27" s="119"/>
      <c r="AT27" s="145">
        <v>2.5499999999999998</v>
      </c>
      <c r="AU27" s="128">
        <v>1</v>
      </c>
      <c r="AV27" s="144">
        <f t="shared" si="9"/>
        <v>2.5499999999999998</v>
      </c>
      <c r="AW27" s="119"/>
      <c r="AX27" s="118">
        <f t="shared" si="10"/>
        <v>2.5499999999999998</v>
      </c>
      <c r="AY27" s="143" t="str">
        <f t="shared" si="11"/>
        <v/>
      </c>
      <c r="BD27" s="193" t="s">
        <v>48</v>
      </c>
      <c r="BE27" s="84"/>
      <c r="BF27" s="183" t="s">
        <v>33</v>
      </c>
      <c r="BG27" s="120"/>
      <c r="BH27" s="161"/>
      <c r="BI27" s="129">
        <v>1</v>
      </c>
      <c r="BJ27" s="144">
        <f t="shared" si="12"/>
        <v>0</v>
      </c>
      <c r="BK27" s="119"/>
      <c r="BL27" s="145">
        <v>2.5499999999999998</v>
      </c>
      <c r="BM27" s="128">
        <v>1</v>
      </c>
      <c r="BN27" s="144">
        <f t="shared" si="13"/>
        <v>2.5499999999999998</v>
      </c>
      <c r="BO27" s="119"/>
      <c r="BP27" s="118">
        <f t="shared" si="14"/>
        <v>2.5499999999999998</v>
      </c>
      <c r="BQ27" s="143" t="str">
        <f t="shared" si="15"/>
        <v/>
      </c>
      <c r="BS27" s="193" t="s">
        <v>48</v>
      </c>
      <c r="BT27" s="84"/>
      <c r="BU27" s="183" t="s">
        <v>33</v>
      </c>
      <c r="BV27" s="120"/>
      <c r="BW27" s="161"/>
      <c r="BX27" s="129">
        <v>1</v>
      </c>
      <c r="BY27" s="144">
        <f t="shared" si="16"/>
        <v>0</v>
      </c>
      <c r="BZ27" s="119"/>
      <c r="CA27" s="145">
        <v>2.5499999999999998</v>
      </c>
      <c r="CB27" s="128">
        <v>1</v>
      </c>
      <c r="CC27" s="144">
        <f t="shared" si="17"/>
        <v>2.5499999999999998</v>
      </c>
      <c r="CD27" s="119"/>
      <c r="CE27" s="118">
        <f t="shared" si="18"/>
        <v>2.5499999999999998</v>
      </c>
      <c r="CF27" s="143" t="str">
        <f t="shared" si="19"/>
        <v/>
      </c>
      <c r="CI27" s="193" t="s">
        <v>48</v>
      </c>
      <c r="CJ27" s="84"/>
      <c r="CK27" s="183" t="s">
        <v>33</v>
      </c>
      <c r="CL27" s="120"/>
      <c r="CM27" s="161"/>
      <c r="CN27" s="129">
        <v>1</v>
      </c>
      <c r="CO27" s="144">
        <f t="shared" si="20"/>
        <v>0</v>
      </c>
      <c r="CP27" s="119"/>
      <c r="CQ27" s="145">
        <v>9.7799999999999994</v>
      </c>
      <c r="CR27" s="128">
        <v>1</v>
      </c>
      <c r="CS27" s="144">
        <f t="shared" si="21"/>
        <v>9.7799999999999994</v>
      </c>
      <c r="CT27" s="119"/>
      <c r="CU27" s="118">
        <f t="shared" si="22"/>
        <v>9.7799999999999994</v>
      </c>
      <c r="CV27" s="143" t="str">
        <f t="shared" si="23"/>
        <v/>
      </c>
    </row>
    <row r="28" spans="2:100" ht="15">
      <c r="B28" s="196"/>
      <c r="C28" s="84"/>
      <c r="D28" s="188"/>
      <c r="E28" s="120"/>
      <c r="F28" s="161"/>
      <c r="G28" s="129">
        <v>1</v>
      </c>
      <c r="H28" s="144">
        <f t="shared" si="0"/>
        <v>0</v>
      </c>
      <c r="I28" s="119"/>
      <c r="J28" s="145"/>
      <c r="K28" s="128">
        <v>1</v>
      </c>
      <c r="L28" s="144">
        <f t="shared" si="1"/>
        <v>0</v>
      </c>
      <c r="M28" s="119"/>
      <c r="N28" s="118">
        <f t="shared" si="2"/>
        <v>0</v>
      </c>
      <c r="O28" s="143" t="str">
        <f t="shared" si="3"/>
        <v/>
      </c>
      <c r="T28" s="195"/>
      <c r="U28" s="84"/>
      <c r="V28" s="186"/>
      <c r="W28" s="120"/>
      <c r="X28" s="161"/>
      <c r="Y28" s="129">
        <v>1</v>
      </c>
      <c r="Z28" s="144">
        <f t="shared" si="4"/>
        <v>0</v>
      </c>
      <c r="AA28" s="119"/>
      <c r="AB28" s="145"/>
      <c r="AC28" s="128">
        <v>1</v>
      </c>
      <c r="AD28" s="144">
        <f t="shared" si="5"/>
        <v>0</v>
      </c>
      <c r="AE28" s="119"/>
      <c r="AF28" s="118">
        <f t="shared" si="6"/>
        <v>0</v>
      </c>
      <c r="AG28" s="143" t="str">
        <f t="shared" si="7"/>
        <v/>
      </c>
      <c r="AL28" s="194"/>
      <c r="AM28" s="84"/>
      <c r="AN28" s="190"/>
      <c r="AO28" s="120"/>
      <c r="AP28" s="161"/>
      <c r="AQ28" s="129">
        <v>1</v>
      </c>
      <c r="AR28" s="144">
        <f t="shared" si="8"/>
        <v>0</v>
      </c>
      <c r="AS28" s="119"/>
      <c r="AT28" s="145"/>
      <c r="AU28" s="128">
        <v>1</v>
      </c>
      <c r="AV28" s="144">
        <f t="shared" si="9"/>
        <v>0</v>
      </c>
      <c r="AW28" s="119"/>
      <c r="AX28" s="118">
        <f t="shared" si="10"/>
        <v>0</v>
      </c>
      <c r="AY28" s="143" t="str">
        <f t="shared" si="11"/>
        <v/>
      </c>
      <c r="BD28" s="193"/>
      <c r="BE28" s="84"/>
      <c r="BF28" s="183"/>
      <c r="BG28" s="120"/>
      <c r="BH28" s="161"/>
      <c r="BI28" s="129">
        <v>1</v>
      </c>
      <c r="BJ28" s="144">
        <f t="shared" si="12"/>
        <v>0</v>
      </c>
      <c r="BK28" s="119"/>
      <c r="BL28" s="145"/>
      <c r="BM28" s="128">
        <v>1</v>
      </c>
      <c r="BN28" s="144">
        <f t="shared" si="13"/>
        <v>0</v>
      </c>
      <c r="BO28" s="119"/>
      <c r="BP28" s="118">
        <f t="shared" si="14"/>
        <v>0</v>
      </c>
      <c r="BQ28" s="143" t="str">
        <f t="shared" si="15"/>
        <v/>
      </c>
      <c r="BS28" s="193"/>
      <c r="BT28" s="84"/>
      <c r="BU28" s="183"/>
      <c r="BV28" s="120"/>
      <c r="BW28" s="161"/>
      <c r="BX28" s="129">
        <v>1</v>
      </c>
      <c r="BY28" s="144">
        <f t="shared" si="16"/>
        <v>0</v>
      </c>
      <c r="BZ28" s="119"/>
      <c r="CA28" s="145"/>
      <c r="CB28" s="128">
        <v>1</v>
      </c>
      <c r="CC28" s="144">
        <f t="shared" si="17"/>
        <v>0</v>
      </c>
      <c r="CD28" s="119"/>
      <c r="CE28" s="118">
        <f t="shared" si="18"/>
        <v>0</v>
      </c>
      <c r="CF28" s="143" t="str">
        <f t="shared" si="19"/>
        <v/>
      </c>
      <c r="CI28" s="193"/>
      <c r="CJ28" s="84"/>
      <c r="CK28" s="183"/>
      <c r="CL28" s="120"/>
      <c r="CM28" s="161"/>
      <c r="CN28" s="129">
        <v>1</v>
      </c>
      <c r="CO28" s="144">
        <f t="shared" si="20"/>
        <v>0</v>
      </c>
      <c r="CP28" s="119"/>
      <c r="CQ28" s="145"/>
      <c r="CR28" s="128">
        <v>1</v>
      </c>
      <c r="CS28" s="144">
        <f t="shared" si="21"/>
        <v>0</v>
      </c>
      <c r="CT28" s="119"/>
      <c r="CU28" s="118">
        <f t="shared" si="22"/>
        <v>0</v>
      </c>
      <c r="CV28" s="143" t="str">
        <f t="shared" si="23"/>
        <v/>
      </c>
    </row>
    <row r="29" spans="2:100" ht="15">
      <c r="B29" s="192" t="s">
        <v>47</v>
      </c>
      <c r="C29" s="84"/>
      <c r="D29" s="188" t="s">
        <v>29</v>
      </c>
      <c r="E29" s="120"/>
      <c r="F29" s="161">
        <v>1.5800000000000002E-2</v>
      </c>
      <c r="G29" s="129">
        <f t="shared" ref="G29:G38" si="24">$F$18</f>
        <v>800</v>
      </c>
      <c r="H29" s="144">
        <f t="shared" si="0"/>
        <v>12.64</v>
      </c>
      <c r="I29" s="119"/>
      <c r="J29" s="145">
        <v>1.5900000000000001E-2</v>
      </c>
      <c r="K29" s="129">
        <f t="shared" ref="K29:K38" si="25">$F$18</f>
        <v>800</v>
      </c>
      <c r="L29" s="144">
        <f t="shared" si="1"/>
        <v>12.72</v>
      </c>
      <c r="M29" s="119"/>
      <c r="N29" s="118">
        <f t="shared" si="2"/>
        <v>8.0000000000000071E-2</v>
      </c>
      <c r="O29" s="143">
        <f t="shared" si="3"/>
        <v>6.329113924050638E-3</v>
      </c>
      <c r="T29" s="84" t="s">
        <v>47</v>
      </c>
      <c r="U29" s="84"/>
      <c r="V29" s="186" t="s">
        <v>29</v>
      </c>
      <c r="W29" s="120"/>
      <c r="X29" s="161">
        <v>1.7100000000000001E-2</v>
      </c>
      <c r="Y29" s="127">
        <f t="shared" ref="Y29:Y38" si="26">$X$18</f>
        <v>2000</v>
      </c>
      <c r="Z29" s="144">
        <f t="shared" si="4"/>
        <v>34.200000000000003</v>
      </c>
      <c r="AA29" s="119"/>
      <c r="AB29" s="145">
        <v>1.6199999999999999E-2</v>
      </c>
      <c r="AC29" s="127">
        <f t="shared" ref="AC29:AC38" si="27">$X$18</f>
        <v>2000</v>
      </c>
      <c r="AD29" s="144">
        <f t="shared" si="5"/>
        <v>32.4</v>
      </c>
      <c r="AE29" s="119"/>
      <c r="AF29" s="118">
        <f t="shared" si="6"/>
        <v>-1.8000000000000043</v>
      </c>
      <c r="AG29" s="143">
        <f t="shared" si="7"/>
        <v>-5.2631578947368543E-2</v>
      </c>
      <c r="AL29" s="191" t="s">
        <v>47</v>
      </c>
      <c r="AM29" s="84"/>
      <c r="AN29" s="190" t="s">
        <v>29</v>
      </c>
      <c r="AO29" s="120"/>
      <c r="AP29" s="161">
        <v>1.95E-2</v>
      </c>
      <c r="AQ29" s="127">
        <f t="shared" ref="AQ29:AQ38" si="28">$AP$18</f>
        <v>800</v>
      </c>
      <c r="AR29" s="144">
        <f t="shared" si="8"/>
        <v>15.6</v>
      </c>
      <c r="AS29" s="119"/>
      <c r="AT29" s="145">
        <v>1.5900000000000001E-2</v>
      </c>
      <c r="AU29" s="127">
        <f t="shared" ref="AU29:AU38" si="29">$AP$18</f>
        <v>800</v>
      </c>
      <c r="AV29" s="144">
        <f t="shared" si="9"/>
        <v>12.72</v>
      </c>
      <c r="AW29" s="119"/>
      <c r="AX29" s="118">
        <f t="shared" si="10"/>
        <v>-2.879999999999999</v>
      </c>
      <c r="AY29" s="143">
        <f t="shared" si="11"/>
        <v>-0.18461538461538454</v>
      </c>
      <c r="BD29" s="84" t="s">
        <v>47</v>
      </c>
      <c r="BE29" s="84"/>
      <c r="BF29" s="183" t="s">
        <v>29</v>
      </c>
      <c r="BG29" s="120"/>
      <c r="BH29" s="161">
        <v>2.5399999999999999E-2</v>
      </c>
      <c r="BI29" s="129">
        <f t="shared" ref="BI29:BI38" si="30">$F$18</f>
        <v>800</v>
      </c>
      <c r="BJ29" s="144">
        <f t="shared" si="12"/>
        <v>20.32</v>
      </c>
      <c r="BK29" s="119"/>
      <c r="BL29" s="145">
        <v>1.5900000000000001E-2</v>
      </c>
      <c r="BM29" s="129">
        <f t="shared" ref="BM29:BM38" si="31">$F$18</f>
        <v>800</v>
      </c>
      <c r="BN29" s="144">
        <f t="shared" si="13"/>
        <v>12.72</v>
      </c>
      <c r="BO29" s="119"/>
      <c r="BP29" s="118">
        <f t="shared" si="14"/>
        <v>-7.6</v>
      </c>
      <c r="BQ29" s="143">
        <f t="shared" si="15"/>
        <v>-0.37401574803149606</v>
      </c>
      <c r="BS29" s="84" t="s">
        <v>47</v>
      </c>
      <c r="BT29" s="84"/>
      <c r="BU29" s="183" t="s">
        <v>29</v>
      </c>
      <c r="BV29" s="120"/>
      <c r="BW29" s="161">
        <v>3.32E-2</v>
      </c>
      <c r="BX29" s="129">
        <f t="shared" ref="BX29:BX38" si="32">$F$18</f>
        <v>800</v>
      </c>
      <c r="BY29" s="144">
        <f t="shared" si="16"/>
        <v>26.56</v>
      </c>
      <c r="BZ29" s="119"/>
      <c r="CA29" s="145">
        <v>3.4299999999999997E-2</v>
      </c>
      <c r="CB29" s="129">
        <f t="shared" ref="CB29:CB38" si="33">$F$18</f>
        <v>800</v>
      </c>
      <c r="CC29" s="144">
        <f t="shared" si="17"/>
        <v>27.439999999999998</v>
      </c>
      <c r="CD29" s="119"/>
      <c r="CE29" s="118">
        <f t="shared" si="18"/>
        <v>0.87999999999999901</v>
      </c>
      <c r="CF29" s="143">
        <f t="shared" si="19"/>
        <v>3.3132530120481889E-2</v>
      </c>
      <c r="CI29" s="84" t="s">
        <v>47</v>
      </c>
      <c r="CJ29" s="84"/>
      <c r="CK29" s="183" t="s">
        <v>29</v>
      </c>
      <c r="CL29" s="120"/>
      <c r="CM29" s="161">
        <v>1.6899999999999998E-2</v>
      </c>
      <c r="CN29" s="127">
        <f t="shared" ref="CN29:CN38" si="34">$CM$18</f>
        <v>2000</v>
      </c>
      <c r="CO29" s="144">
        <f t="shared" si="20"/>
        <v>33.799999999999997</v>
      </c>
      <c r="CP29" s="119"/>
      <c r="CQ29" s="145">
        <v>1.6199999999999999E-2</v>
      </c>
      <c r="CR29" s="127">
        <f t="shared" ref="CR29:CR38" si="35">$CM$18</f>
        <v>2000</v>
      </c>
      <c r="CS29" s="144">
        <f t="shared" si="21"/>
        <v>32.4</v>
      </c>
      <c r="CT29" s="119"/>
      <c r="CU29" s="118">
        <f t="shared" si="22"/>
        <v>-1.3999999999999986</v>
      </c>
      <c r="CV29" s="143">
        <f t="shared" si="23"/>
        <v>-4.1420118343195228E-2</v>
      </c>
    </row>
    <row r="30" spans="2:100" ht="15">
      <c r="B30" s="192" t="s">
        <v>46</v>
      </c>
      <c r="C30" s="84"/>
      <c r="D30" s="188"/>
      <c r="E30" s="120"/>
      <c r="F30" s="161"/>
      <c r="G30" s="129">
        <f t="shared" si="24"/>
        <v>800</v>
      </c>
      <c r="H30" s="144">
        <f t="shared" si="0"/>
        <v>0</v>
      </c>
      <c r="I30" s="119"/>
      <c r="J30" s="145"/>
      <c r="K30" s="129">
        <f t="shared" si="25"/>
        <v>800</v>
      </c>
      <c r="L30" s="144">
        <f t="shared" si="1"/>
        <v>0</v>
      </c>
      <c r="M30" s="119"/>
      <c r="N30" s="118">
        <f t="shared" si="2"/>
        <v>0</v>
      </c>
      <c r="O30" s="143" t="str">
        <f t="shared" si="3"/>
        <v/>
      </c>
      <c r="T30" s="84" t="s">
        <v>45</v>
      </c>
      <c r="U30" s="84"/>
      <c r="V30" s="186"/>
      <c r="W30" s="120"/>
      <c r="X30" s="161"/>
      <c r="Y30" s="127">
        <f t="shared" si="26"/>
        <v>2000</v>
      </c>
      <c r="Z30" s="144">
        <f t="shared" si="4"/>
        <v>0</v>
      </c>
      <c r="AA30" s="119"/>
      <c r="AB30" s="145"/>
      <c r="AC30" s="127">
        <f t="shared" si="27"/>
        <v>2000</v>
      </c>
      <c r="AD30" s="144">
        <f t="shared" si="5"/>
        <v>0</v>
      </c>
      <c r="AE30" s="119"/>
      <c r="AF30" s="118">
        <f t="shared" si="6"/>
        <v>0</v>
      </c>
      <c r="AG30" s="143" t="str">
        <f t="shared" si="7"/>
        <v/>
      </c>
      <c r="AL30" s="191" t="s">
        <v>46</v>
      </c>
      <c r="AM30" s="84"/>
      <c r="AN30" s="190"/>
      <c r="AO30" s="120"/>
      <c r="AP30" s="161"/>
      <c r="AQ30" s="127">
        <f t="shared" si="28"/>
        <v>800</v>
      </c>
      <c r="AR30" s="144">
        <f t="shared" si="8"/>
        <v>0</v>
      </c>
      <c r="AS30" s="119"/>
      <c r="AT30" s="145"/>
      <c r="AU30" s="127">
        <f t="shared" si="29"/>
        <v>800</v>
      </c>
      <c r="AV30" s="144">
        <f t="shared" si="9"/>
        <v>0</v>
      </c>
      <c r="AW30" s="119"/>
      <c r="AX30" s="118">
        <f t="shared" si="10"/>
        <v>0</v>
      </c>
      <c r="AY30" s="143" t="str">
        <f t="shared" si="11"/>
        <v/>
      </c>
      <c r="BD30" s="84" t="s">
        <v>45</v>
      </c>
      <c r="BE30" s="84"/>
      <c r="BF30" s="183"/>
      <c r="BG30" s="120"/>
      <c r="BH30" s="161"/>
      <c r="BI30" s="129">
        <f t="shared" si="30"/>
        <v>800</v>
      </c>
      <c r="BJ30" s="144">
        <f t="shared" si="12"/>
        <v>0</v>
      </c>
      <c r="BK30" s="119"/>
      <c r="BL30" s="145"/>
      <c r="BM30" s="129">
        <f t="shared" si="31"/>
        <v>800</v>
      </c>
      <c r="BN30" s="144">
        <f t="shared" si="13"/>
        <v>0</v>
      </c>
      <c r="BO30" s="119"/>
      <c r="BP30" s="118">
        <f t="shared" si="14"/>
        <v>0</v>
      </c>
      <c r="BQ30" s="143" t="str">
        <f t="shared" si="15"/>
        <v/>
      </c>
      <c r="BS30" s="84" t="s">
        <v>45</v>
      </c>
      <c r="BT30" s="84"/>
      <c r="BU30" s="183"/>
      <c r="BV30" s="120"/>
      <c r="BW30" s="161"/>
      <c r="BX30" s="129">
        <f t="shared" si="32"/>
        <v>800</v>
      </c>
      <c r="BY30" s="144">
        <f t="shared" si="16"/>
        <v>0</v>
      </c>
      <c r="BZ30" s="119"/>
      <c r="CA30" s="145"/>
      <c r="CB30" s="129">
        <f t="shared" si="33"/>
        <v>800</v>
      </c>
      <c r="CC30" s="144">
        <f t="shared" si="17"/>
        <v>0</v>
      </c>
      <c r="CD30" s="119"/>
      <c r="CE30" s="118">
        <f t="shared" si="18"/>
        <v>0</v>
      </c>
      <c r="CF30" s="143" t="str">
        <f t="shared" si="19"/>
        <v/>
      </c>
      <c r="CI30" s="84" t="s">
        <v>45</v>
      </c>
      <c r="CJ30" s="84"/>
      <c r="CK30" s="183"/>
      <c r="CL30" s="120"/>
      <c r="CM30" s="161"/>
      <c r="CN30" s="127">
        <f t="shared" si="34"/>
        <v>2000</v>
      </c>
      <c r="CO30" s="144">
        <f t="shared" si="20"/>
        <v>0</v>
      </c>
      <c r="CP30" s="119"/>
      <c r="CQ30" s="145"/>
      <c r="CR30" s="127">
        <f t="shared" si="35"/>
        <v>2000</v>
      </c>
      <c r="CS30" s="144">
        <f t="shared" si="21"/>
        <v>0</v>
      </c>
      <c r="CT30" s="119"/>
      <c r="CU30" s="118">
        <f t="shared" si="22"/>
        <v>0</v>
      </c>
      <c r="CV30" s="143" t="str">
        <f t="shared" si="23"/>
        <v/>
      </c>
    </row>
    <row r="31" spans="2:100" ht="15">
      <c r="B31" s="192" t="s">
        <v>44</v>
      </c>
      <c r="C31" s="84"/>
      <c r="D31" s="188"/>
      <c r="E31" s="120"/>
      <c r="F31" s="161"/>
      <c r="G31" s="129">
        <f t="shared" si="24"/>
        <v>800</v>
      </c>
      <c r="H31" s="144">
        <f t="shared" si="0"/>
        <v>0</v>
      </c>
      <c r="I31" s="119"/>
      <c r="J31" s="145"/>
      <c r="K31" s="129">
        <f t="shared" si="25"/>
        <v>800</v>
      </c>
      <c r="L31" s="144">
        <f t="shared" si="1"/>
        <v>0</v>
      </c>
      <c r="M31" s="119"/>
      <c r="N31" s="118">
        <f t="shared" si="2"/>
        <v>0</v>
      </c>
      <c r="O31" s="143" t="str">
        <f t="shared" si="3"/>
        <v/>
      </c>
      <c r="T31" s="84" t="s">
        <v>44</v>
      </c>
      <c r="U31" s="84"/>
      <c r="V31" s="186"/>
      <c r="W31" s="120"/>
      <c r="X31" s="161"/>
      <c r="Y31" s="127">
        <f t="shared" si="26"/>
        <v>2000</v>
      </c>
      <c r="Z31" s="144">
        <f t="shared" si="4"/>
        <v>0</v>
      </c>
      <c r="AA31" s="119"/>
      <c r="AB31" s="145"/>
      <c r="AC31" s="127">
        <f t="shared" si="27"/>
        <v>2000</v>
      </c>
      <c r="AD31" s="144">
        <f t="shared" si="5"/>
        <v>0</v>
      </c>
      <c r="AE31" s="119"/>
      <c r="AF31" s="118">
        <f t="shared" si="6"/>
        <v>0</v>
      </c>
      <c r="AG31" s="143" t="str">
        <f t="shared" si="7"/>
        <v/>
      </c>
      <c r="AL31" s="191" t="s">
        <v>44</v>
      </c>
      <c r="AM31" s="84"/>
      <c r="AN31" s="190"/>
      <c r="AO31" s="120"/>
      <c r="AP31" s="161"/>
      <c r="AQ31" s="127">
        <f t="shared" si="28"/>
        <v>800</v>
      </c>
      <c r="AR31" s="144">
        <f t="shared" si="8"/>
        <v>0</v>
      </c>
      <c r="AS31" s="119"/>
      <c r="AT31" s="145"/>
      <c r="AU31" s="127">
        <f t="shared" si="29"/>
        <v>800</v>
      </c>
      <c r="AV31" s="144">
        <f t="shared" si="9"/>
        <v>0</v>
      </c>
      <c r="AW31" s="119"/>
      <c r="AX31" s="118">
        <f t="shared" si="10"/>
        <v>0</v>
      </c>
      <c r="AY31" s="143" t="str">
        <f t="shared" si="11"/>
        <v/>
      </c>
      <c r="BD31" s="84" t="s">
        <v>44</v>
      </c>
      <c r="BE31" s="84"/>
      <c r="BF31" s="183"/>
      <c r="BG31" s="120"/>
      <c r="BH31" s="161"/>
      <c r="BI31" s="129">
        <f t="shared" si="30"/>
        <v>800</v>
      </c>
      <c r="BJ31" s="144">
        <f t="shared" si="12"/>
        <v>0</v>
      </c>
      <c r="BK31" s="119"/>
      <c r="BL31" s="145"/>
      <c r="BM31" s="129">
        <f t="shared" si="31"/>
        <v>800</v>
      </c>
      <c r="BN31" s="144">
        <f t="shared" si="13"/>
        <v>0</v>
      </c>
      <c r="BO31" s="119"/>
      <c r="BP31" s="118">
        <f t="shared" si="14"/>
        <v>0</v>
      </c>
      <c r="BQ31" s="143" t="str">
        <f t="shared" si="15"/>
        <v/>
      </c>
      <c r="BS31" s="84" t="s">
        <v>44</v>
      </c>
      <c r="BT31" s="84"/>
      <c r="BU31" s="183"/>
      <c r="BV31" s="120"/>
      <c r="BW31" s="161"/>
      <c r="BX31" s="129">
        <f t="shared" si="32"/>
        <v>800</v>
      </c>
      <c r="BY31" s="144">
        <f t="shared" si="16"/>
        <v>0</v>
      </c>
      <c r="BZ31" s="119"/>
      <c r="CA31" s="145"/>
      <c r="CB31" s="129">
        <f t="shared" si="33"/>
        <v>800</v>
      </c>
      <c r="CC31" s="144">
        <f t="shared" si="17"/>
        <v>0</v>
      </c>
      <c r="CD31" s="119"/>
      <c r="CE31" s="118">
        <f t="shared" si="18"/>
        <v>0</v>
      </c>
      <c r="CF31" s="143" t="str">
        <f t="shared" si="19"/>
        <v/>
      </c>
      <c r="CI31" s="84" t="s">
        <v>44</v>
      </c>
      <c r="CJ31" s="84"/>
      <c r="CK31" s="183"/>
      <c r="CL31" s="120"/>
      <c r="CM31" s="161"/>
      <c r="CN31" s="127">
        <f t="shared" si="34"/>
        <v>2000</v>
      </c>
      <c r="CO31" s="144">
        <f t="shared" si="20"/>
        <v>0</v>
      </c>
      <c r="CP31" s="119"/>
      <c r="CQ31" s="145"/>
      <c r="CR31" s="127">
        <f t="shared" si="35"/>
        <v>2000</v>
      </c>
      <c r="CS31" s="144">
        <f t="shared" si="21"/>
        <v>0</v>
      </c>
      <c r="CT31" s="119"/>
      <c r="CU31" s="118">
        <f t="shared" si="22"/>
        <v>0</v>
      </c>
      <c r="CV31" s="143" t="str">
        <f t="shared" si="23"/>
        <v/>
      </c>
    </row>
    <row r="32" spans="2:100" ht="15">
      <c r="B32" s="189" t="s">
        <v>43</v>
      </c>
      <c r="C32" s="84"/>
      <c r="D32" s="188" t="s">
        <v>29</v>
      </c>
      <c r="E32" s="120"/>
      <c r="F32" s="161">
        <v>-2.9999999999999997E-4</v>
      </c>
      <c r="G32" s="129">
        <f t="shared" si="24"/>
        <v>800</v>
      </c>
      <c r="H32" s="144">
        <f t="shared" si="0"/>
        <v>-0.24</v>
      </c>
      <c r="I32" s="119"/>
      <c r="J32" s="145"/>
      <c r="K32" s="129">
        <f t="shared" si="25"/>
        <v>800</v>
      </c>
      <c r="L32" s="144">
        <f t="shared" si="1"/>
        <v>0</v>
      </c>
      <c r="M32" s="119"/>
      <c r="N32" s="118">
        <f t="shared" si="2"/>
        <v>0.24</v>
      </c>
      <c r="O32" s="143">
        <f t="shared" si="3"/>
        <v>-1</v>
      </c>
      <c r="T32" s="187" t="s">
        <v>43</v>
      </c>
      <c r="U32" s="84"/>
      <c r="V32" s="186" t="s">
        <v>29</v>
      </c>
      <c r="W32" s="120"/>
      <c r="X32" s="161">
        <v>-2.0000000000000001E-4</v>
      </c>
      <c r="Y32" s="127">
        <f t="shared" si="26"/>
        <v>2000</v>
      </c>
      <c r="Z32" s="144">
        <f t="shared" si="4"/>
        <v>-0.4</v>
      </c>
      <c r="AA32" s="119"/>
      <c r="AB32" s="145"/>
      <c r="AC32" s="127">
        <f t="shared" si="27"/>
        <v>2000</v>
      </c>
      <c r="AD32" s="144">
        <f t="shared" si="5"/>
        <v>0</v>
      </c>
      <c r="AE32" s="119"/>
      <c r="AF32" s="118">
        <f t="shared" si="6"/>
        <v>0.4</v>
      </c>
      <c r="AG32" s="143">
        <f t="shared" si="7"/>
        <v>-1</v>
      </c>
      <c r="AL32" s="185" t="s">
        <v>43</v>
      </c>
      <c r="AM32" s="84"/>
      <c r="AN32" s="190" t="s">
        <v>29</v>
      </c>
      <c r="AO32" s="120"/>
      <c r="AP32" s="161">
        <v>-1E-4</v>
      </c>
      <c r="AQ32" s="127">
        <f t="shared" si="28"/>
        <v>800</v>
      </c>
      <c r="AR32" s="144">
        <f t="shared" si="8"/>
        <v>-0.08</v>
      </c>
      <c r="AS32" s="119"/>
      <c r="AT32" s="145"/>
      <c r="AU32" s="127">
        <f t="shared" si="29"/>
        <v>800</v>
      </c>
      <c r="AV32" s="144">
        <f t="shared" si="9"/>
        <v>0</v>
      </c>
      <c r="AW32" s="119"/>
      <c r="AX32" s="118">
        <f t="shared" si="10"/>
        <v>0.08</v>
      </c>
      <c r="AY32" s="143">
        <f t="shared" si="11"/>
        <v>-1</v>
      </c>
      <c r="BD32" s="184" t="s">
        <v>43</v>
      </c>
      <c r="BE32" s="84"/>
      <c r="BF32" s="183" t="s">
        <v>29</v>
      </c>
      <c r="BG32" s="120"/>
      <c r="BH32" s="161">
        <v>-1E-4</v>
      </c>
      <c r="BI32" s="129">
        <f t="shared" si="30"/>
        <v>800</v>
      </c>
      <c r="BJ32" s="144">
        <f t="shared" si="12"/>
        <v>-0.08</v>
      </c>
      <c r="BK32" s="119"/>
      <c r="BL32" s="145"/>
      <c r="BM32" s="129">
        <f t="shared" si="31"/>
        <v>800</v>
      </c>
      <c r="BN32" s="144">
        <f t="shared" si="13"/>
        <v>0</v>
      </c>
      <c r="BO32" s="119"/>
      <c r="BP32" s="118">
        <f t="shared" si="14"/>
        <v>0.08</v>
      </c>
      <c r="BQ32" s="143">
        <f t="shared" si="15"/>
        <v>-1</v>
      </c>
      <c r="BS32" s="184" t="s">
        <v>43</v>
      </c>
      <c r="BT32" s="84"/>
      <c r="BU32" s="183" t="s">
        <v>29</v>
      </c>
      <c r="BV32" s="120"/>
      <c r="BW32" s="161">
        <v>-2.9999999999999997E-4</v>
      </c>
      <c r="BX32" s="129">
        <f t="shared" si="32"/>
        <v>800</v>
      </c>
      <c r="BY32" s="144">
        <f t="shared" si="16"/>
        <v>-0.24</v>
      </c>
      <c r="BZ32" s="119"/>
      <c r="CA32" s="145"/>
      <c r="CB32" s="129">
        <f t="shared" si="33"/>
        <v>800</v>
      </c>
      <c r="CC32" s="144">
        <f t="shared" si="17"/>
        <v>0</v>
      </c>
      <c r="CD32" s="119"/>
      <c r="CE32" s="118">
        <f t="shared" si="18"/>
        <v>0.24</v>
      </c>
      <c r="CF32" s="143">
        <f t="shared" si="19"/>
        <v>-1</v>
      </c>
      <c r="CI32" s="184" t="s">
        <v>43</v>
      </c>
      <c r="CJ32" s="84"/>
      <c r="CK32" s="183" t="s">
        <v>29</v>
      </c>
      <c r="CL32" s="120"/>
      <c r="CM32" s="161">
        <v>-1E-4</v>
      </c>
      <c r="CN32" s="127">
        <f t="shared" si="34"/>
        <v>2000</v>
      </c>
      <c r="CO32" s="144">
        <f t="shared" si="20"/>
        <v>-0.2</v>
      </c>
      <c r="CP32" s="119"/>
      <c r="CQ32" s="145"/>
      <c r="CR32" s="127">
        <f t="shared" si="35"/>
        <v>2000</v>
      </c>
      <c r="CS32" s="144">
        <f t="shared" si="21"/>
        <v>0</v>
      </c>
      <c r="CT32" s="119"/>
      <c r="CU32" s="118">
        <f t="shared" si="22"/>
        <v>0.2</v>
      </c>
      <c r="CV32" s="143">
        <f t="shared" si="23"/>
        <v>-1</v>
      </c>
    </row>
    <row r="33" spans="2:100" ht="15">
      <c r="B33" s="189" t="s">
        <v>42</v>
      </c>
      <c r="C33" s="84"/>
      <c r="D33" s="188" t="s">
        <v>29</v>
      </c>
      <c r="E33" s="120"/>
      <c r="F33" s="161"/>
      <c r="G33" s="129">
        <f t="shared" si="24"/>
        <v>800</v>
      </c>
      <c r="H33" s="144">
        <f t="shared" si="0"/>
        <v>0</v>
      </c>
      <c r="I33" s="119"/>
      <c r="J33" s="145">
        <v>-3.8E-3</v>
      </c>
      <c r="K33" s="129">
        <f t="shared" si="25"/>
        <v>800</v>
      </c>
      <c r="L33" s="144">
        <f t="shared" si="1"/>
        <v>-3.04</v>
      </c>
      <c r="M33" s="119"/>
      <c r="N33" s="118">
        <f t="shared" si="2"/>
        <v>-3.04</v>
      </c>
      <c r="O33" s="143" t="str">
        <f t="shared" si="3"/>
        <v/>
      </c>
      <c r="T33" s="187" t="s">
        <v>42</v>
      </c>
      <c r="U33" s="84"/>
      <c r="V33" s="186"/>
      <c r="W33" s="120"/>
      <c r="X33" s="161"/>
      <c r="Y33" s="127">
        <f t="shared" si="26"/>
        <v>2000</v>
      </c>
      <c r="Z33" s="144">
        <f t="shared" si="4"/>
        <v>0</v>
      </c>
      <c r="AA33" s="119"/>
      <c r="AB33" s="145">
        <v>-2.5000000000000001E-3</v>
      </c>
      <c r="AC33" s="127">
        <f t="shared" si="27"/>
        <v>2000</v>
      </c>
      <c r="AD33" s="144">
        <f t="shared" si="5"/>
        <v>-5</v>
      </c>
      <c r="AE33" s="119"/>
      <c r="AF33" s="118">
        <f t="shared" si="6"/>
        <v>-5</v>
      </c>
      <c r="AG33" s="143" t="str">
        <f t="shared" si="7"/>
        <v/>
      </c>
      <c r="AL33" s="185" t="s">
        <v>42</v>
      </c>
      <c r="AM33" s="84"/>
      <c r="AN33" s="121"/>
      <c r="AO33" s="120"/>
      <c r="AP33" s="167"/>
      <c r="AQ33" s="127">
        <f t="shared" si="28"/>
        <v>800</v>
      </c>
      <c r="AR33" s="144">
        <f t="shared" si="8"/>
        <v>0</v>
      </c>
      <c r="AS33" s="119"/>
      <c r="AT33" s="145">
        <v>-3.8E-3</v>
      </c>
      <c r="AU33" s="127">
        <f t="shared" si="29"/>
        <v>800</v>
      </c>
      <c r="AV33" s="144">
        <f t="shared" si="9"/>
        <v>-3.04</v>
      </c>
      <c r="AW33" s="119"/>
      <c r="AX33" s="118">
        <f t="shared" si="10"/>
        <v>-3.04</v>
      </c>
      <c r="AY33" s="143" t="str">
        <f t="shared" si="11"/>
        <v/>
      </c>
      <c r="BD33" s="184" t="s">
        <v>42</v>
      </c>
      <c r="BE33" s="84"/>
      <c r="BF33" s="183"/>
      <c r="BG33" s="120"/>
      <c r="BH33" s="161"/>
      <c r="BI33" s="129">
        <f t="shared" si="30"/>
        <v>800</v>
      </c>
      <c r="BJ33" s="144">
        <f t="shared" si="12"/>
        <v>0</v>
      </c>
      <c r="BK33" s="119"/>
      <c r="BL33" s="145">
        <v>-3.8E-3</v>
      </c>
      <c r="BM33" s="129">
        <f t="shared" si="31"/>
        <v>800</v>
      </c>
      <c r="BN33" s="144">
        <f t="shared" si="13"/>
        <v>-3.04</v>
      </c>
      <c r="BO33" s="119"/>
      <c r="BP33" s="118">
        <f t="shared" si="14"/>
        <v>-3.04</v>
      </c>
      <c r="BQ33" s="143" t="str">
        <f t="shared" si="15"/>
        <v/>
      </c>
      <c r="BS33" s="184" t="s">
        <v>42</v>
      </c>
      <c r="BT33" s="84"/>
      <c r="BU33" s="183"/>
      <c r="BV33" s="120"/>
      <c r="BW33" s="161"/>
      <c r="BX33" s="129">
        <f t="shared" si="32"/>
        <v>800</v>
      </c>
      <c r="BY33" s="144">
        <f t="shared" si="16"/>
        <v>0</v>
      </c>
      <c r="BZ33" s="119"/>
      <c r="CA33" s="145">
        <v>-1.54E-2</v>
      </c>
      <c r="CB33" s="129">
        <f t="shared" si="33"/>
        <v>800</v>
      </c>
      <c r="CC33" s="144">
        <f t="shared" si="17"/>
        <v>-12.32</v>
      </c>
      <c r="CD33" s="119"/>
      <c r="CE33" s="118">
        <f t="shared" si="18"/>
        <v>-12.32</v>
      </c>
      <c r="CF33" s="143" t="str">
        <f t="shared" si="19"/>
        <v/>
      </c>
      <c r="CI33" s="184" t="s">
        <v>42</v>
      </c>
      <c r="CJ33" s="84"/>
      <c r="CK33" s="183"/>
      <c r="CL33" s="120"/>
      <c r="CM33" s="161"/>
      <c r="CN33" s="127">
        <f t="shared" si="34"/>
        <v>2000</v>
      </c>
      <c r="CO33" s="144">
        <f t="shared" si="20"/>
        <v>0</v>
      </c>
      <c r="CP33" s="119"/>
      <c r="CQ33" s="145">
        <v>-2.5000000000000001E-3</v>
      </c>
      <c r="CR33" s="127">
        <f t="shared" si="35"/>
        <v>2000</v>
      </c>
      <c r="CS33" s="144">
        <f t="shared" si="21"/>
        <v>-5</v>
      </c>
      <c r="CT33" s="119"/>
      <c r="CU33" s="118">
        <f t="shared" si="22"/>
        <v>-5</v>
      </c>
      <c r="CV33" s="143" t="str">
        <f t="shared" si="23"/>
        <v/>
      </c>
    </row>
    <row r="34" spans="2:100">
      <c r="B34" s="182"/>
      <c r="C34" s="84"/>
      <c r="D34" s="121"/>
      <c r="E34" s="120"/>
      <c r="F34" s="167"/>
      <c r="G34" s="129">
        <f t="shared" si="24"/>
        <v>800</v>
      </c>
      <c r="H34" s="144">
        <f t="shared" si="0"/>
        <v>0</v>
      </c>
      <c r="I34" s="119"/>
      <c r="J34" s="181"/>
      <c r="K34" s="129">
        <f t="shared" si="25"/>
        <v>800</v>
      </c>
      <c r="L34" s="144">
        <f t="shared" si="1"/>
        <v>0</v>
      </c>
      <c r="M34" s="119"/>
      <c r="N34" s="118">
        <f t="shared" si="2"/>
        <v>0</v>
      </c>
      <c r="O34" s="143" t="str">
        <f t="shared" si="3"/>
        <v/>
      </c>
      <c r="T34" s="182"/>
      <c r="U34" s="84"/>
      <c r="V34" s="121"/>
      <c r="W34" s="120"/>
      <c r="X34" s="167"/>
      <c r="Y34" s="127">
        <f t="shared" si="26"/>
        <v>2000</v>
      </c>
      <c r="Z34" s="144">
        <f t="shared" si="4"/>
        <v>0</v>
      </c>
      <c r="AA34" s="119"/>
      <c r="AB34" s="181"/>
      <c r="AC34" s="127">
        <f t="shared" si="27"/>
        <v>2000</v>
      </c>
      <c r="AD34" s="144">
        <f t="shared" si="5"/>
        <v>0</v>
      </c>
      <c r="AE34" s="119"/>
      <c r="AF34" s="118">
        <f t="shared" si="6"/>
        <v>0</v>
      </c>
      <c r="AG34" s="143" t="str">
        <f t="shared" si="7"/>
        <v/>
      </c>
      <c r="AL34" s="182"/>
      <c r="AM34" s="84"/>
      <c r="AN34" s="121"/>
      <c r="AO34" s="120"/>
      <c r="AP34" s="167"/>
      <c r="AQ34" s="127">
        <f t="shared" si="28"/>
        <v>800</v>
      </c>
      <c r="AR34" s="144">
        <f t="shared" si="8"/>
        <v>0</v>
      </c>
      <c r="AS34" s="119"/>
      <c r="AT34" s="181"/>
      <c r="AU34" s="127">
        <f t="shared" si="29"/>
        <v>800</v>
      </c>
      <c r="AV34" s="144">
        <f t="shared" si="9"/>
        <v>0</v>
      </c>
      <c r="AW34" s="119"/>
      <c r="AX34" s="118">
        <f t="shared" si="10"/>
        <v>0</v>
      </c>
      <c r="AY34" s="143" t="str">
        <f t="shared" si="11"/>
        <v/>
      </c>
      <c r="BD34" s="182"/>
      <c r="BE34" s="84"/>
      <c r="BF34" s="121"/>
      <c r="BG34" s="120"/>
      <c r="BH34" s="167"/>
      <c r="BI34" s="129">
        <f t="shared" si="30"/>
        <v>800</v>
      </c>
      <c r="BJ34" s="144">
        <f t="shared" si="12"/>
        <v>0</v>
      </c>
      <c r="BK34" s="119"/>
      <c r="BL34" s="181"/>
      <c r="BM34" s="129">
        <f t="shared" si="31"/>
        <v>800</v>
      </c>
      <c r="BN34" s="144">
        <f t="shared" si="13"/>
        <v>0</v>
      </c>
      <c r="BO34" s="119"/>
      <c r="BP34" s="118">
        <f t="shared" si="14"/>
        <v>0</v>
      </c>
      <c r="BQ34" s="143" t="str">
        <f t="shared" si="15"/>
        <v/>
      </c>
      <c r="BS34" s="182"/>
      <c r="BT34" s="84"/>
      <c r="BU34" s="121"/>
      <c r="BV34" s="120"/>
      <c r="BW34" s="167"/>
      <c r="BX34" s="129">
        <f t="shared" si="32"/>
        <v>800</v>
      </c>
      <c r="BY34" s="144">
        <f t="shared" si="16"/>
        <v>0</v>
      </c>
      <c r="BZ34" s="119"/>
      <c r="CA34" s="181"/>
      <c r="CB34" s="129">
        <f t="shared" si="33"/>
        <v>800</v>
      </c>
      <c r="CC34" s="144">
        <f t="shared" si="17"/>
        <v>0</v>
      </c>
      <c r="CD34" s="119"/>
      <c r="CE34" s="118">
        <f t="shared" si="18"/>
        <v>0</v>
      </c>
      <c r="CF34" s="143" t="str">
        <f t="shared" si="19"/>
        <v/>
      </c>
      <c r="CI34" s="182"/>
      <c r="CJ34" s="84"/>
      <c r="CK34" s="121"/>
      <c r="CL34" s="120"/>
      <c r="CM34" s="167"/>
      <c r="CN34" s="127">
        <f t="shared" si="34"/>
        <v>2000</v>
      </c>
      <c r="CO34" s="144">
        <f t="shared" si="20"/>
        <v>0</v>
      </c>
      <c r="CP34" s="119"/>
      <c r="CQ34" s="181"/>
      <c r="CR34" s="127">
        <f t="shared" si="35"/>
        <v>2000</v>
      </c>
      <c r="CS34" s="144">
        <f t="shared" si="21"/>
        <v>0</v>
      </c>
      <c r="CT34" s="119"/>
      <c r="CU34" s="118">
        <f t="shared" si="22"/>
        <v>0</v>
      </c>
      <c r="CV34" s="143" t="str">
        <f t="shared" si="23"/>
        <v/>
      </c>
    </row>
    <row r="35" spans="2:100">
      <c r="B35" s="182"/>
      <c r="C35" s="84"/>
      <c r="D35" s="121"/>
      <c r="E35" s="120"/>
      <c r="F35" s="167"/>
      <c r="G35" s="129">
        <f t="shared" si="24"/>
        <v>800</v>
      </c>
      <c r="H35" s="144">
        <f t="shared" si="0"/>
        <v>0</v>
      </c>
      <c r="I35" s="119"/>
      <c r="J35" s="181"/>
      <c r="K35" s="129">
        <f t="shared" si="25"/>
        <v>800</v>
      </c>
      <c r="L35" s="144">
        <f t="shared" si="1"/>
        <v>0</v>
      </c>
      <c r="M35" s="119"/>
      <c r="N35" s="118">
        <f t="shared" si="2"/>
        <v>0</v>
      </c>
      <c r="O35" s="143" t="str">
        <f t="shared" si="3"/>
        <v/>
      </c>
      <c r="T35" s="182"/>
      <c r="U35" s="84"/>
      <c r="V35" s="121"/>
      <c r="W35" s="120"/>
      <c r="X35" s="167"/>
      <c r="Y35" s="127">
        <f t="shared" si="26"/>
        <v>2000</v>
      </c>
      <c r="Z35" s="144">
        <f t="shared" si="4"/>
        <v>0</v>
      </c>
      <c r="AA35" s="119"/>
      <c r="AB35" s="181"/>
      <c r="AC35" s="127">
        <f t="shared" si="27"/>
        <v>2000</v>
      </c>
      <c r="AD35" s="144">
        <f t="shared" si="5"/>
        <v>0</v>
      </c>
      <c r="AE35" s="119"/>
      <c r="AF35" s="118">
        <f t="shared" si="6"/>
        <v>0</v>
      </c>
      <c r="AG35" s="143" t="str">
        <f t="shared" si="7"/>
        <v/>
      </c>
      <c r="AL35" s="182"/>
      <c r="AM35" s="84"/>
      <c r="AN35" s="121"/>
      <c r="AO35" s="120"/>
      <c r="AP35" s="167"/>
      <c r="AQ35" s="127">
        <f t="shared" si="28"/>
        <v>800</v>
      </c>
      <c r="AR35" s="144">
        <f t="shared" si="8"/>
        <v>0</v>
      </c>
      <c r="AS35" s="119"/>
      <c r="AT35" s="181"/>
      <c r="AU35" s="127">
        <f t="shared" si="29"/>
        <v>800</v>
      </c>
      <c r="AV35" s="144">
        <f t="shared" si="9"/>
        <v>0</v>
      </c>
      <c r="AW35" s="119"/>
      <c r="AX35" s="118">
        <f t="shared" si="10"/>
        <v>0</v>
      </c>
      <c r="AY35" s="143" t="str">
        <f t="shared" si="11"/>
        <v/>
      </c>
      <c r="BD35" s="182"/>
      <c r="BE35" s="84"/>
      <c r="BF35" s="121"/>
      <c r="BG35" s="120"/>
      <c r="BH35" s="167"/>
      <c r="BI35" s="129">
        <f t="shared" si="30"/>
        <v>800</v>
      </c>
      <c r="BJ35" s="144">
        <f t="shared" si="12"/>
        <v>0</v>
      </c>
      <c r="BK35" s="119"/>
      <c r="BL35" s="181"/>
      <c r="BM35" s="129">
        <f t="shared" si="31"/>
        <v>800</v>
      </c>
      <c r="BN35" s="144">
        <f t="shared" si="13"/>
        <v>0</v>
      </c>
      <c r="BO35" s="119"/>
      <c r="BP35" s="118">
        <f t="shared" si="14"/>
        <v>0</v>
      </c>
      <c r="BQ35" s="143" t="str">
        <f t="shared" si="15"/>
        <v/>
      </c>
      <c r="BS35" s="182"/>
      <c r="BT35" s="84"/>
      <c r="BU35" s="121"/>
      <c r="BV35" s="120"/>
      <c r="BW35" s="167"/>
      <c r="BX35" s="129">
        <f t="shared" si="32"/>
        <v>800</v>
      </c>
      <c r="BY35" s="144">
        <f t="shared" si="16"/>
        <v>0</v>
      </c>
      <c r="BZ35" s="119"/>
      <c r="CA35" s="181"/>
      <c r="CB35" s="129">
        <f t="shared" si="33"/>
        <v>800</v>
      </c>
      <c r="CC35" s="144">
        <f t="shared" si="17"/>
        <v>0</v>
      </c>
      <c r="CD35" s="119"/>
      <c r="CE35" s="118">
        <f t="shared" si="18"/>
        <v>0</v>
      </c>
      <c r="CF35" s="143" t="str">
        <f t="shared" si="19"/>
        <v/>
      </c>
      <c r="CI35" s="182"/>
      <c r="CJ35" s="84"/>
      <c r="CK35" s="121"/>
      <c r="CL35" s="120"/>
      <c r="CM35" s="167"/>
      <c r="CN35" s="127">
        <f t="shared" si="34"/>
        <v>2000</v>
      </c>
      <c r="CO35" s="144">
        <f t="shared" si="20"/>
        <v>0</v>
      </c>
      <c r="CP35" s="119"/>
      <c r="CQ35" s="181"/>
      <c r="CR35" s="127">
        <f t="shared" si="35"/>
        <v>2000</v>
      </c>
      <c r="CS35" s="144">
        <f t="shared" si="21"/>
        <v>0</v>
      </c>
      <c r="CT35" s="119"/>
      <c r="CU35" s="118">
        <f t="shared" si="22"/>
        <v>0</v>
      </c>
      <c r="CV35" s="143" t="str">
        <f t="shared" si="23"/>
        <v/>
      </c>
    </row>
    <row r="36" spans="2:100">
      <c r="B36" s="182"/>
      <c r="C36" s="84"/>
      <c r="D36" s="121"/>
      <c r="E36" s="120"/>
      <c r="F36" s="167"/>
      <c r="G36" s="129">
        <f t="shared" si="24"/>
        <v>800</v>
      </c>
      <c r="H36" s="144">
        <f t="shared" si="0"/>
        <v>0</v>
      </c>
      <c r="I36" s="119"/>
      <c r="J36" s="181"/>
      <c r="K36" s="129">
        <f t="shared" si="25"/>
        <v>800</v>
      </c>
      <c r="L36" s="144">
        <f t="shared" si="1"/>
        <v>0</v>
      </c>
      <c r="M36" s="119"/>
      <c r="N36" s="118">
        <f t="shared" si="2"/>
        <v>0</v>
      </c>
      <c r="O36" s="143" t="str">
        <f t="shared" si="3"/>
        <v/>
      </c>
      <c r="T36" s="182"/>
      <c r="U36" s="84"/>
      <c r="V36" s="121"/>
      <c r="W36" s="120"/>
      <c r="X36" s="167"/>
      <c r="Y36" s="127">
        <f t="shared" si="26"/>
        <v>2000</v>
      </c>
      <c r="Z36" s="144">
        <f t="shared" si="4"/>
        <v>0</v>
      </c>
      <c r="AA36" s="119"/>
      <c r="AB36" s="181"/>
      <c r="AC36" s="127">
        <f t="shared" si="27"/>
        <v>2000</v>
      </c>
      <c r="AD36" s="144">
        <f t="shared" si="5"/>
        <v>0</v>
      </c>
      <c r="AE36" s="119"/>
      <c r="AF36" s="118">
        <f t="shared" si="6"/>
        <v>0</v>
      </c>
      <c r="AG36" s="143" t="str">
        <f t="shared" si="7"/>
        <v/>
      </c>
      <c r="AL36" s="182"/>
      <c r="AM36" s="84"/>
      <c r="AN36" s="121"/>
      <c r="AO36" s="120"/>
      <c r="AP36" s="167"/>
      <c r="AQ36" s="127">
        <f t="shared" si="28"/>
        <v>800</v>
      </c>
      <c r="AR36" s="144">
        <f t="shared" si="8"/>
        <v>0</v>
      </c>
      <c r="AS36" s="119"/>
      <c r="AT36" s="181"/>
      <c r="AU36" s="127">
        <f t="shared" si="29"/>
        <v>800</v>
      </c>
      <c r="AV36" s="144">
        <f t="shared" si="9"/>
        <v>0</v>
      </c>
      <c r="AW36" s="119"/>
      <c r="AX36" s="118">
        <f t="shared" si="10"/>
        <v>0</v>
      </c>
      <c r="AY36" s="143" t="str">
        <f t="shared" si="11"/>
        <v/>
      </c>
      <c r="BD36" s="182"/>
      <c r="BE36" s="84"/>
      <c r="BF36" s="121"/>
      <c r="BG36" s="120"/>
      <c r="BH36" s="167"/>
      <c r="BI36" s="129">
        <f t="shared" si="30"/>
        <v>800</v>
      </c>
      <c r="BJ36" s="144">
        <f t="shared" si="12"/>
        <v>0</v>
      </c>
      <c r="BK36" s="119"/>
      <c r="BL36" s="181"/>
      <c r="BM36" s="129">
        <f t="shared" si="31"/>
        <v>800</v>
      </c>
      <c r="BN36" s="144">
        <f t="shared" si="13"/>
        <v>0</v>
      </c>
      <c r="BO36" s="119"/>
      <c r="BP36" s="118">
        <f t="shared" si="14"/>
        <v>0</v>
      </c>
      <c r="BQ36" s="143" t="str">
        <f t="shared" si="15"/>
        <v/>
      </c>
      <c r="BS36" s="182"/>
      <c r="BT36" s="84"/>
      <c r="BU36" s="121"/>
      <c r="BV36" s="120"/>
      <c r="BW36" s="167"/>
      <c r="BX36" s="129">
        <f t="shared" si="32"/>
        <v>800</v>
      </c>
      <c r="BY36" s="144">
        <f t="shared" si="16"/>
        <v>0</v>
      </c>
      <c r="BZ36" s="119"/>
      <c r="CA36" s="181"/>
      <c r="CB36" s="129">
        <f t="shared" si="33"/>
        <v>800</v>
      </c>
      <c r="CC36" s="144">
        <f t="shared" si="17"/>
        <v>0</v>
      </c>
      <c r="CD36" s="119"/>
      <c r="CE36" s="118">
        <f t="shared" si="18"/>
        <v>0</v>
      </c>
      <c r="CF36" s="143" t="str">
        <f t="shared" si="19"/>
        <v/>
      </c>
      <c r="CI36" s="182"/>
      <c r="CJ36" s="84"/>
      <c r="CK36" s="121"/>
      <c r="CL36" s="120"/>
      <c r="CM36" s="167"/>
      <c r="CN36" s="127">
        <f t="shared" si="34"/>
        <v>2000</v>
      </c>
      <c r="CO36" s="144">
        <f t="shared" si="20"/>
        <v>0</v>
      </c>
      <c r="CP36" s="119"/>
      <c r="CQ36" s="181"/>
      <c r="CR36" s="127">
        <f t="shared" si="35"/>
        <v>2000</v>
      </c>
      <c r="CS36" s="144">
        <f t="shared" si="21"/>
        <v>0</v>
      </c>
      <c r="CT36" s="119"/>
      <c r="CU36" s="118">
        <f t="shared" si="22"/>
        <v>0</v>
      </c>
      <c r="CV36" s="143" t="str">
        <f t="shared" si="23"/>
        <v/>
      </c>
    </row>
    <row r="37" spans="2:100">
      <c r="B37" s="182"/>
      <c r="C37" s="84"/>
      <c r="D37" s="121"/>
      <c r="E37" s="120"/>
      <c r="F37" s="167"/>
      <c r="G37" s="129">
        <f t="shared" si="24"/>
        <v>800</v>
      </c>
      <c r="H37" s="144">
        <f t="shared" si="0"/>
        <v>0</v>
      </c>
      <c r="I37" s="119"/>
      <c r="J37" s="181"/>
      <c r="K37" s="129">
        <f t="shared" si="25"/>
        <v>800</v>
      </c>
      <c r="L37" s="144">
        <f t="shared" si="1"/>
        <v>0</v>
      </c>
      <c r="M37" s="119"/>
      <c r="N37" s="118">
        <f t="shared" si="2"/>
        <v>0</v>
      </c>
      <c r="O37" s="143" t="str">
        <f t="shared" si="3"/>
        <v/>
      </c>
      <c r="T37" s="182"/>
      <c r="U37" s="84"/>
      <c r="V37" s="121"/>
      <c r="W37" s="120"/>
      <c r="X37" s="167"/>
      <c r="Y37" s="127">
        <f t="shared" si="26"/>
        <v>2000</v>
      </c>
      <c r="Z37" s="144">
        <f t="shared" si="4"/>
        <v>0</v>
      </c>
      <c r="AA37" s="119"/>
      <c r="AB37" s="181"/>
      <c r="AC37" s="127">
        <f t="shared" si="27"/>
        <v>2000</v>
      </c>
      <c r="AD37" s="144">
        <f t="shared" si="5"/>
        <v>0</v>
      </c>
      <c r="AE37" s="119"/>
      <c r="AF37" s="118">
        <f t="shared" si="6"/>
        <v>0</v>
      </c>
      <c r="AG37" s="143" t="str">
        <f t="shared" si="7"/>
        <v/>
      </c>
      <c r="AL37" s="182"/>
      <c r="AM37" s="84"/>
      <c r="AN37" s="121"/>
      <c r="AO37" s="120"/>
      <c r="AP37" s="167"/>
      <c r="AQ37" s="127">
        <f t="shared" si="28"/>
        <v>800</v>
      </c>
      <c r="AR37" s="144">
        <f t="shared" si="8"/>
        <v>0</v>
      </c>
      <c r="AS37" s="119"/>
      <c r="AT37" s="181"/>
      <c r="AU37" s="127">
        <f t="shared" si="29"/>
        <v>800</v>
      </c>
      <c r="AV37" s="144">
        <f t="shared" si="9"/>
        <v>0</v>
      </c>
      <c r="AW37" s="119"/>
      <c r="AX37" s="118">
        <f t="shared" si="10"/>
        <v>0</v>
      </c>
      <c r="AY37" s="143" t="str">
        <f t="shared" si="11"/>
        <v/>
      </c>
      <c r="BD37" s="182"/>
      <c r="BE37" s="84"/>
      <c r="BF37" s="121"/>
      <c r="BG37" s="120"/>
      <c r="BH37" s="167"/>
      <c r="BI37" s="129">
        <f t="shared" si="30"/>
        <v>800</v>
      </c>
      <c r="BJ37" s="144">
        <f t="shared" si="12"/>
        <v>0</v>
      </c>
      <c r="BK37" s="119"/>
      <c r="BL37" s="181"/>
      <c r="BM37" s="129">
        <f t="shared" si="31"/>
        <v>800</v>
      </c>
      <c r="BN37" s="144">
        <f t="shared" si="13"/>
        <v>0</v>
      </c>
      <c r="BO37" s="119"/>
      <c r="BP37" s="118">
        <f t="shared" si="14"/>
        <v>0</v>
      </c>
      <c r="BQ37" s="143" t="str">
        <f t="shared" si="15"/>
        <v/>
      </c>
      <c r="BS37" s="182"/>
      <c r="BT37" s="84"/>
      <c r="BU37" s="121"/>
      <c r="BV37" s="120"/>
      <c r="BW37" s="167"/>
      <c r="BX37" s="129">
        <f t="shared" si="32"/>
        <v>800</v>
      </c>
      <c r="BY37" s="144">
        <f t="shared" si="16"/>
        <v>0</v>
      </c>
      <c r="BZ37" s="119"/>
      <c r="CA37" s="181"/>
      <c r="CB37" s="129">
        <f t="shared" si="33"/>
        <v>800</v>
      </c>
      <c r="CC37" s="144">
        <f t="shared" si="17"/>
        <v>0</v>
      </c>
      <c r="CD37" s="119"/>
      <c r="CE37" s="118">
        <f t="shared" si="18"/>
        <v>0</v>
      </c>
      <c r="CF37" s="143" t="str">
        <f t="shared" si="19"/>
        <v/>
      </c>
      <c r="CI37" s="182"/>
      <c r="CJ37" s="84"/>
      <c r="CK37" s="121"/>
      <c r="CL37" s="120"/>
      <c r="CM37" s="167"/>
      <c r="CN37" s="127">
        <f t="shared" si="34"/>
        <v>2000</v>
      </c>
      <c r="CO37" s="144">
        <f t="shared" si="20"/>
        <v>0</v>
      </c>
      <c r="CP37" s="119"/>
      <c r="CQ37" s="181"/>
      <c r="CR37" s="127">
        <f t="shared" si="35"/>
        <v>2000</v>
      </c>
      <c r="CS37" s="144">
        <f t="shared" si="21"/>
        <v>0</v>
      </c>
      <c r="CT37" s="119"/>
      <c r="CU37" s="118">
        <f t="shared" si="22"/>
        <v>0</v>
      </c>
      <c r="CV37" s="143" t="str">
        <f t="shared" si="23"/>
        <v/>
      </c>
    </row>
    <row r="38" spans="2:100">
      <c r="B38" s="182"/>
      <c r="C38" s="84"/>
      <c r="D38" s="121"/>
      <c r="E38" s="120"/>
      <c r="F38" s="167"/>
      <c r="G38" s="129">
        <f t="shared" si="24"/>
        <v>800</v>
      </c>
      <c r="H38" s="144">
        <f t="shared" si="0"/>
        <v>0</v>
      </c>
      <c r="I38" s="119"/>
      <c r="J38" s="181"/>
      <c r="K38" s="129">
        <f t="shared" si="25"/>
        <v>800</v>
      </c>
      <c r="L38" s="144">
        <f t="shared" si="1"/>
        <v>0</v>
      </c>
      <c r="M38" s="119"/>
      <c r="N38" s="118">
        <f t="shared" si="2"/>
        <v>0</v>
      </c>
      <c r="O38" s="143" t="str">
        <f t="shared" si="3"/>
        <v/>
      </c>
      <c r="T38" s="182"/>
      <c r="U38" s="84"/>
      <c r="V38" s="121"/>
      <c r="W38" s="120"/>
      <c r="X38" s="167"/>
      <c r="Y38" s="127">
        <f t="shared" si="26"/>
        <v>2000</v>
      </c>
      <c r="Z38" s="144">
        <f t="shared" si="4"/>
        <v>0</v>
      </c>
      <c r="AA38" s="119"/>
      <c r="AB38" s="181"/>
      <c r="AC38" s="127">
        <f t="shared" si="27"/>
        <v>2000</v>
      </c>
      <c r="AD38" s="144">
        <f t="shared" si="5"/>
        <v>0</v>
      </c>
      <c r="AE38" s="119"/>
      <c r="AF38" s="118">
        <f t="shared" si="6"/>
        <v>0</v>
      </c>
      <c r="AG38" s="143" t="str">
        <f t="shared" si="7"/>
        <v/>
      </c>
      <c r="AL38" s="182"/>
      <c r="AM38" s="84"/>
      <c r="AN38" s="121"/>
      <c r="AO38" s="120"/>
      <c r="AP38" s="167"/>
      <c r="AQ38" s="127">
        <f t="shared" si="28"/>
        <v>800</v>
      </c>
      <c r="AR38" s="144">
        <f t="shared" si="8"/>
        <v>0</v>
      </c>
      <c r="AS38" s="119"/>
      <c r="AT38" s="181"/>
      <c r="AU38" s="127">
        <f t="shared" si="29"/>
        <v>800</v>
      </c>
      <c r="AV38" s="144">
        <f t="shared" si="9"/>
        <v>0</v>
      </c>
      <c r="AW38" s="119"/>
      <c r="AX38" s="118">
        <f t="shared" si="10"/>
        <v>0</v>
      </c>
      <c r="AY38" s="143" t="str">
        <f t="shared" si="11"/>
        <v/>
      </c>
      <c r="BD38" s="182"/>
      <c r="BE38" s="84"/>
      <c r="BF38" s="121"/>
      <c r="BG38" s="120"/>
      <c r="BH38" s="167"/>
      <c r="BI38" s="129">
        <f t="shared" si="30"/>
        <v>800</v>
      </c>
      <c r="BJ38" s="144">
        <f t="shared" si="12"/>
        <v>0</v>
      </c>
      <c r="BK38" s="119"/>
      <c r="BL38" s="181"/>
      <c r="BM38" s="129">
        <f t="shared" si="31"/>
        <v>800</v>
      </c>
      <c r="BN38" s="144">
        <f t="shared" si="13"/>
        <v>0</v>
      </c>
      <c r="BO38" s="119"/>
      <c r="BP38" s="118">
        <f t="shared" si="14"/>
        <v>0</v>
      </c>
      <c r="BQ38" s="143" t="str">
        <f t="shared" si="15"/>
        <v/>
      </c>
      <c r="BS38" s="182"/>
      <c r="BT38" s="84"/>
      <c r="BU38" s="121"/>
      <c r="BV38" s="120"/>
      <c r="BW38" s="167"/>
      <c r="BX38" s="129">
        <f t="shared" si="32"/>
        <v>800</v>
      </c>
      <c r="BY38" s="144">
        <f t="shared" si="16"/>
        <v>0</v>
      </c>
      <c r="BZ38" s="119"/>
      <c r="CA38" s="181"/>
      <c r="CB38" s="129">
        <f t="shared" si="33"/>
        <v>800</v>
      </c>
      <c r="CC38" s="144">
        <f t="shared" si="17"/>
        <v>0</v>
      </c>
      <c r="CD38" s="119"/>
      <c r="CE38" s="118">
        <f t="shared" si="18"/>
        <v>0</v>
      </c>
      <c r="CF38" s="143" t="str">
        <f t="shared" si="19"/>
        <v/>
      </c>
      <c r="CI38" s="182"/>
      <c r="CJ38" s="84"/>
      <c r="CK38" s="121"/>
      <c r="CL38" s="120"/>
      <c r="CM38" s="167"/>
      <c r="CN38" s="127">
        <f t="shared" si="34"/>
        <v>2000</v>
      </c>
      <c r="CO38" s="144">
        <f t="shared" si="20"/>
        <v>0</v>
      </c>
      <c r="CP38" s="119"/>
      <c r="CQ38" s="181"/>
      <c r="CR38" s="127">
        <f t="shared" si="35"/>
        <v>2000</v>
      </c>
      <c r="CS38" s="144">
        <f t="shared" si="21"/>
        <v>0</v>
      </c>
      <c r="CT38" s="119"/>
      <c r="CU38" s="118">
        <f t="shared" si="22"/>
        <v>0</v>
      </c>
      <c r="CV38" s="143" t="str">
        <f t="shared" si="23"/>
        <v/>
      </c>
    </row>
    <row r="39" spans="2:100" s="173" customFormat="1">
      <c r="B39" s="180" t="s">
        <v>41</v>
      </c>
      <c r="C39" s="141"/>
      <c r="D39" s="179"/>
      <c r="E39" s="141"/>
      <c r="F39" s="178"/>
      <c r="G39" s="177"/>
      <c r="H39" s="174">
        <f>SUM(H23:H38)</f>
        <v>25.430000000000003</v>
      </c>
      <c r="I39" s="150"/>
      <c r="J39" s="176"/>
      <c r="K39" s="175"/>
      <c r="L39" s="174">
        <f>SUM(L23:L38)</f>
        <v>25</v>
      </c>
      <c r="M39" s="150"/>
      <c r="N39" s="134">
        <f t="shared" si="2"/>
        <v>-0.43000000000000327</v>
      </c>
      <c r="O39" s="133">
        <f t="shared" si="3"/>
        <v>-1.6909162406606497E-2</v>
      </c>
      <c r="T39" s="180" t="s">
        <v>41</v>
      </c>
      <c r="U39" s="141"/>
      <c r="V39" s="179"/>
      <c r="W39" s="141"/>
      <c r="X39" s="178"/>
      <c r="Y39" s="177"/>
      <c r="Z39" s="174">
        <f>SUM(Z23:Z38)</f>
        <v>54.300000000000004</v>
      </c>
      <c r="AA39" s="150"/>
      <c r="AB39" s="176"/>
      <c r="AC39" s="175"/>
      <c r="AD39" s="174">
        <f>SUM(AD23:AD38)</f>
        <v>53.309999999999995</v>
      </c>
      <c r="AE39" s="150"/>
      <c r="AF39" s="134">
        <f t="shared" si="6"/>
        <v>-0.99000000000000909</v>
      </c>
      <c r="AG39" s="133">
        <f t="shared" si="7"/>
        <v>-1.8232044198895195E-2</v>
      </c>
      <c r="AL39" s="180" t="s">
        <v>41</v>
      </c>
      <c r="AM39" s="141"/>
      <c r="AN39" s="179"/>
      <c r="AO39" s="141"/>
      <c r="AP39" s="178"/>
      <c r="AQ39" s="177"/>
      <c r="AR39" s="174">
        <f>SUM(AR23:AR38)</f>
        <v>27.43</v>
      </c>
      <c r="AS39" s="150"/>
      <c r="AT39" s="176"/>
      <c r="AU39" s="175"/>
      <c r="AV39" s="174">
        <f>SUM(AV23:AV38)</f>
        <v>25</v>
      </c>
      <c r="AW39" s="150"/>
      <c r="AX39" s="134">
        <f t="shared" si="10"/>
        <v>-2.4299999999999997</v>
      </c>
      <c r="AY39" s="133">
        <f t="shared" si="11"/>
        <v>-8.8589135982500899E-2</v>
      </c>
      <c r="BD39" s="180" t="s">
        <v>41</v>
      </c>
      <c r="BE39" s="141"/>
      <c r="BF39" s="179"/>
      <c r="BG39" s="141"/>
      <c r="BH39" s="178"/>
      <c r="BI39" s="177"/>
      <c r="BJ39" s="174">
        <f>SUM(BJ23:BJ38)</f>
        <v>40.550000000000004</v>
      </c>
      <c r="BK39" s="150"/>
      <c r="BL39" s="176"/>
      <c r="BM39" s="175"/>
      <c r="BN39" s="174">
        <f>SUM(BN23:BN38)</f>
        <v>25</v>
      </c>
      <c r="BO39" s="150"/>
      <c r="BP39" s="134">
        <f t="shared" si="14"/>
        <v>-15.550000000000004</v>
      </c>
      <c r="BQ39" s="133">
        <f t="shared" si="15"/>
        <v>-0.38347718865598035</v>
      </c>
      <c r="BS39" s="180" t="s">
        <v>41</v>
      </c>
      <c r="BT39" s="141"/>
      <c r="BU39" s="179"/>
      <c r="BV39" s="141"/>
      <c r="BW39" s="178"/>
      <c r="BX39" s="177"/>
      <c r="BY39" s="174">
        <f>SUM(BY23:BY38)</f>
        <v>54.97</v>
      </c>
      <c r="BZ39" s="150"/>
      <c r="CA39" s="176"/>
      <c r="CB39" s="175"/>
      <c r="CC39" s="174">
        <f>SUM(CC23:CC38)</f>
        <v>46.82</v>
      </c>
      <c r="CD39" s="150"/>
      <c r="CE39" s="134">
        <f t="shared" si="18"/>
        <v>-8.1499999999999986</v>
      </c>
      <c r="CF39" s="133">
        <f t="shared" si="19"/>
        <v>-0.14826268873931234</v>
      </c>
      <c r="CI39" s="180" t="s">
        <v>41</v>
      </c>
      <c r="CJ39" s="141"/>
      <c r="CK39" s="179"/>
      <c r="CL39" s="141"/>
      <c r="CM39" s="178"/>
      <c r="CN39" s="177"/>
      <c r="CO39" s="174">
        <f>SUM(CO23:CO38)</f>
        <v>50.22</v>
      </c>
      <c r="CP39" s="150"/>
      <c r="CQ39" s="176"/>
      <c r="CR39" s="175"/>
      <c r="CS39" s="174">
        <f>SUM(CS23:CS38)</f>
        <v>53.309999999999995</v>
      </c>
      <c r="CT39" s="150"/>
      <c r="CU39" s="134">
        <f t="shared" si="22"/>
        <v>3.0899999999999963</v>
      </c>
      <c r="CV39" s="133">
        <f t="shared" si="23"/>
        <v>6.1529271206690488E-2</v>
      </c>
    </row>
    <row r="40" spans="2:100" ht="42.75" customHeight="1">
      <c r="B40" s="170" t="s">
        <v>40</v>
      </c>
      <c r="C40" s="84"/>
      <c r="D40" s="121"/>
      <c r="E40" s="120"/>
      <c r="F40" s="161">
        <v>-2.2000000000000001E-3</v>
      </c>
      <c r="G40" s="129">
        <f>$F$18</f>
        <v>800</v>
      </c>
      <c r="H40" s="144">
        <f t="shared" ref="H40:H46" si="36">G40*F40</f>
        <v>-1.76</v>
      </c>
      <c r="I40" s="119"/>
      <c r="J40" s="145">
        <v>0</v>
      </c>
      <c r="K40" s="129">
        <f>$F$18</f>
        <v>800</v>
      </c>
      <c r="L40" s="144">
        <f t="shared" ref="L40:L46" si="37">K40*J40</f>
        <v>0</v>
      </c>
      <c r="M40" s="119"/>
      <c r="N40" s="118">
        <f t="shared" si="2"/>
        <v>1.76</v>
      </c>
      <c r="O40" s="143">
        <f t="shared" si="3"/>
        <v>-1</v>
      </c>
      <c r="T40" s="169" t="s">
        <v>40</v>
      </c>
      <c r="U40" s="84"/>
      <c r="V40" s="157" t="s">
        <v>29</v>
      </c>
      <c r="W40" s="120"/>
      <c r="X40" s="161">
        <v>-2.2000000000000001E-3</v>
      </c>
      <c r="Y40" s="127">
        <f>$X$18</f>
        <v>2000</v>
      </c>
      <c r="Z40" s="144">
        <f t="shared" ref="Z40:Z46" si="38">Y40*X40</f>
        <v>-4.4000000000000004</v>
      </c>
      <c r="AA40" s="119"/>
      <c r="AB40" s="145">
        <v>0</v>
      </c>
      <c r="AC40" s="127">
        <f>$X$18</f>
        <v>2000</v>
      </c>
      <c r="AD40" s="144">
        <f t="shared" ref="AD40:AD46" si="39">AC40*AB40</f>
        <v>0</v>
      </c>
      <c r="AE40" s="119"/>
      <c r="AF40" s="118">
        <f t="shared" si="6"/>
        <v>4.4000000000000004</v>
      </c>
      <c r="AG40" s="143">
        <f t="shared" si="7"/>
        <v>-1</v>
      </c>
      <c r="AL40" s="165" t="s">
        <v>40</v>
      </c>
      <c r="AM40" s="84"/>
      <c r="AN40" s="156" t="s">
        <v>29</v>
      </c>
      <c r="AO40" s="120"/>
      <c r="AP40" s="161">
        <v>-2.8E-3</v>
      </c>
      <c r="AQ40" s="127">
        <f>$AP$18</f>
        <v>800</v>
      </c>
      <c r="AR40" s="144">
        <f t="shared" ref="AR40:AR46" si="40">AQ40*AP40</f>
        <v>-2.2399999999999998</v>
      </c>
      <c r="AS40" s="119"/>
      <c r="AT40" s="145">
        <v>0</v>
      </c>
      <c r="AU40" s="127">
        <f>$AP$18</f>
        <v>800</v>
      </c>
      <c r="AV40" s="144">
        <f t="shared" ref="AV40:AV46" si="41">AU40*AT40</f>
        <v>0</v>
      </c>
      <c r="AW40" s="119"/>
      <c r="AX40" s="118">
        <f t="shared" si="10"/>
        <v>2.2399999999999998</v>
      </c>
      <c r="AY40" s="143">
        <f t="shared" si="11"/>
        <v>-1</v>
      </c>
      <c r="BD40" s="172" t="s">
        <v>40</v>
      </c>
      <c r="BE40" s="84"/>
      <c r="BF40" s="155" t="s">
        <v>29</v>
      </c>
      <c r="BG40" s="120"/>
      <c r="BH40" s="161">
        <v>-2.8E-3</v>
      </c>
      <c r="BI40" s="129">
        <f>$F$18</f>
        <v>800</v>
      </c>
      <c r="BJ40" s="144">
        <f t="shared" ref="BJ40:BJ46" si="42">BI40*BH40</f>
        <v>-2.2399999999999998</v>
      </c>
      <c r="BK40" s="119"/>
      <c r="BL40" s="145">
        <v>0</v>
      </c>
      <c r="BM40" s="129">
        <f>$F$18</f>
        <v>800</v>
      </c>
      <c r="BN40" s="144">
        <f t="shared" ref="BN40:BN46" si="43">BM40*BL40</f>
        <v>0</v>
      </c>
      <c r="BO40" s="119"/>
      <c r="BP40" s="118">
        <f t="shared" si="14"/>
        <v>2.2399999999999998</v>
      </c>
      <c r="BQ40" s="143">
        <f t="shared" si="15"/>
        <v>-1</v>
      </c>
      <c r="BS40" s="172" t="s">
        <v>40</v>
      </c>
      <c r="BT40" s="84"/>
      <c r="BU40" s="155" t="s">
        <v>29</v>
      </c>
      <c r="BV40" s="120"/>
      <c r="BW40" s="161">
        <v>-2.8E-3</v>
      </c>
      <c r="BX40" s="129">
        <f>$F$18</f>
        <v>800</v>
      </c>
      <c r="BY40" s="144">
        <f t="shared" ref="BY40:BY46" si="44">BX40*BW40</f>
        <v>-2.2399999999999998</v>
      </c>
      <c r="BZ40" s="119"/>
      <c r="CA40" s="145">
        <v>0</v>
      </c>
      <c r="CB40" s="129">
        <f>$F$18</f>
        <v>800</v>
      </c>
      <c r="CC40" s="144">
        <f t="shared" ref="CC40:CC46" si="45">CB40*CA40</f>
        <v>0</v>
      </c>
      <c r="CD40" s="119"/>
      <c r="CE40" s="118">
        <f t="shared" si="18"/>
        <v>2.2399999999999998</v>
      </c>
      <c r="CF40" s="143">
        <f t="shared" si="19"/>
        <v>-1</v>
      </c>
      <c r="CI40" s="172" t="s">
        <v>40</v>
      </c>
      <c r="CJ40" s="84"/>
      <c r="CK40" s="155" t="s">
        <v>29</v>
      </c>
      <c r="CL40" s="120"/>
      <c r="CM40" s="161">
        <v>-2.8E-3</v>
      </c>
      <c r="CN40" s="127">
        <f>$CM$18</f>
        <v>2000</v>
      </c>
      <c r="CO40" s="144">
        <f t="shared" ref="CO40:CO46" si="46">CN40*CM40</f>
        <v>-5.6</v>
      </c>
      <c r="CP40" s="119"/>
      <c r="CQ40" s="145">
        <v>0</v>
      </c>
      <c r="CR40" s="127">
        <f>$CM$18</f>
        <v>2000</v>
      </c>
      <c r="CS40" s="144">
        <f t="shared" ref="CS40:CS46" si="47">CR40*CQ40</f>
        <v>0</v>
      </c>
      <c r="CT40" s="119"/>
      <c r="CU40" s="118">
        <f t="shared" si="22"/>
        <v>5.6</v>
      </c>
      <c r="CV40" s="143">
        <f t="shared" si="23"/>
        <v>-1</v>
      </c>
    </row>
    <row r="41" spans="2:100" ht="40.5" customHeight="1">
      <c r="B41" s="170" t="s">
        <v>39</v>
      </c>
      <c r="C41" s="84"/>
      <c r="D41" s="121"/>
      <c r="E41" s="120"/>
      <c r="F41" s="161">
        <v>2.0999999999999999E-3</v>
      </c>
      <c r="G41" s="129">
        <f>$F$18</f>
        <v>800</v>
      </c>
      <c r="H41" s="144">
        <f t="shared" si="36"/>
        <v>1.68</v>
      </c>
      <c r="I41" s="163"/>
      <c r="J41" s="145">
        <v>0</v>
      </c>
      <c r="K41" s="129">
        <f>$F$18</f>
        <v>800</v>
      </c>
      <c r="L41" s="144">
        <f t="shared" si="37"/>
        <v>0</v>
      </c>
      <c r="M41" s="162"/>
      <c r="N41" s="118">
        <f t="shared" si="2"/>
        <v>-1.68</v>
      </c>
      <c r="O41" s="143">
        <f t="shared" si="3"/>
        <v>-1</v>
      </c>
      <c r="T41" s="169" t="s">
        <v>39</v>
      </c>
      <c r="U41" s="84"/>
      <c r="V41" s="157" t="s">
        <v>29</v>
      </c>
      <c r="W41" s="120"/>
      <c r="X41" s="161">
        <v>2.0999999999999999E-3</v>
      </c>
      <c r="Y41" s="127">
        <f>$X$18</f>
        <v>2000</v>
      </c>
      <c r="Z41" s="144">
        <f t="shared" si="38"/>
        <v>4.2</v>
      </c>
      <c r="AA41" s="163"/>
      <c r="AB41" s="145">
        <v>0</v>
      </c>
      <c r="AC41" s="127">
        <f>$X$18</f>
        <v>2000</v>
      </c>
      <c r="AD41" s="144">
        <f t="shared" si="39"/>
        <v>0</v>
      </c>
      <c r="AE41" s="162"/>
      <c r="AF41" s="118">
        <f t="shared" si="6"/>
        <v>-4.2</v>
      </c>
      <c r="AG41" s="143">
        <f t="shared" si="7"/>
        <v>-1</v>
      </c>
      <c r="AL41" s="165" t="s">
        <v>39</v>
      </c>
      <c r="AM41" s="84"/>
      <c r="AN41" s="156" t="s">
        <v>29</v>
      </c>
      <c r="AO41" s="120"/>
      <c r="AP41" s="161">
        <v>5.1000000000000004E-3</v>
      </c>
      <c r="AQ41" s="127">
        <f>$AP$18</f>
        <v>800</v>
      </c>
      <c r="AR41" s="144">
        <f t="shared" si="40"/>
        <v>4.08</v>
      </c>
      <c r="AS41" s="163"/>
      <c r="AT41" s="145">
        <v>0</v>
      </c>
      <c r="AU41" s="127">
        <f>$AP$18</f>
        <v>800</v>
      </c>
      <c r="AV41" s="144">
        <f t="shared" si="41"/>
        <v>0</v>
      </c>
      <c r="AW41" s="162"/>
      <c r="AX41" s="118">
        <f t="shared" si="10"/>
        <v>-4.08</v>
      </c>
      <c r="AY41" s="143">
        <f t="shared" si="11"/>
        <v>-1</v>
      </c>
      <c r="BD41" s="171" t="s">
        <v>39</v>
      </c>
      <c r="BE41" s="84"/>
      <c r="BF41" s="155" t="s">
        <v>29</v>
      </c>
      <c r="BG41" s="120"/>
      <c r="BH41" s="161">
        <v>5.1000000000000004E-3</v>
      </c>
      <c r="BI41" s="129">
        <f>$F$18</f>
        <v>800</v>
      </c>
      <c r="BJ41" s="144">
        <f t="shared" si="42"/>
        <v>4.08</v>
      </c>
      <c r="BK41" s="163"/>
      <c r="BL41" s="145">
        <v>0</v>
      </c>
      <c r="BM41" s="129">
        <f>$F$18</f>
        <v>800</v>
      </c>
      <c r="BN41" s="144">
        <f t="shared" si="43"/>
        <v>0</v>
      </c>
      <c r="BO41" s="162"/>
      <c r="BP41" s="118">
        <f t="shared" si="14"/>
        <v>-4.08</v>
      </c>
      <c r="BQ41" s="143">
        <f t="shared" si="15"/>
        <v>-1</v>
      </c>
      <c r="BS41" s="171" t="s">
        <v>39</v>
      </c>
      <c r="BT41" s="84"/>
      <c r="BU41" s="155" t="s">
        <v>29</v>
      </c>
      <c r="BV41" s="120"/>
      <c r="BW41" s="161">
        <v>5.1000000000000004E-3</v>
      </c>
      <c r="BX41" s="129">
        <f>$F$18</f>
        <v>800</v>
      </c>
      <c r="BY41" s="144">
        <f t="shared" si="44"/>
        <v>4.08</v>
      </c>
      <c r="BZ41" s="163"/>
      <c r="CA41" s="145">
        <v>0</v>
      </c>
      <c r="CB41" s="129">
        <f>$F$18</f>
        <v>800</v>
      </c>
      <c r="CC41" s="144">
        <f t="shared" si="45"/>
        <v>0</v>
      </c>
      <c r="CD41" s="162"/>
      <c r="CE41" s="118">
        <f t="shared" si="18"/>
        <v>-4.08</v>
      </c>
      <c r="CF41" s="143">
        <f t="shared" si="19"/>
        <v>-1</v>
      </c>
      <c r="CI41" s="171" t="s">
        <v>39</v>
      </c>
      <c r="CJ41" s="84"/>
      <c r="CK41" s="155" t="s">
        <v>29</v>
      </c>
      <c r="CL41" s="120"/>
      <c r="CM41" s="161">
        <v>5.1000000000000004E-3</v>
      </c>
      <c r="CN41" s="127">
        <f>$CM$18</f>
        <v>2000</v>
      </c>
      <c r="CO41" s="144">
        <f t="shared" si="46"/>
        <v>10.200000000000001</v>
      </c>
      <c r="CP41" s="163"/>
      <c r="CQ41" s="145">
        <v>0</v>
      </c>
      <c r="CR41" s="127">
        <f>$CM$18</f>
        <v>2000</v>
      </c>
      <c r="CS41" s="144">
        <f t="shared" si="47"/>
        <v>0</v>
      </c>
      <c r="CT41" s="162"/>
      <c r="CU41" s="118">
        <f t="shared" si="22"/>
        <v>-10.200000000000001</v>
      </c>
      <c r="CV41" s="143">
        <f t="shared" si="23"/>
        <v>-1</v>
      </c>
    </row>
    <row r="42" spans="2:100" ht="42" customHeight="1">
      <c r="B42" s="170" t="s">
        <v>38</v>
      </c>
      <c r="C42" s="84"/>
      <c r="D42" s="121"/>
      <c r="E42" s="120"/>
      <c r="F42" s="167"/>
      <c r="G42" s="129">
        <f>$F$18</f>
        <v>800</v>
      </c>
      <c r="H42" s="144">
        <f t="shared" si="36"/>
        <v>0</v>
      </c>
      <c r="I42" s="163"/>
      <c r="J42" s="145">
        <v>2.3999999999999998E-3</v>
      </c>
      <c r="K42" s="129">
        <f>$F$18</f>
        <v>800</v>
      </c>
      <c r="L42" s="144">
        <f t="shared" si="37"/>
        <v>1.92</v>
      </c>
      <c r="M42" s="162"/>
      <c r="N42" s="118">
        <f t="shared" si="2"/>
        <v>1.92</v>
      </c>
      <c r="O42" s="143" t="str">
        <f t="shared" si="3"/>
        <v/>
      </c>
      <c r="T42" s="169" t="s">
        <v>38</v>
      </c>
      <c r="U42" s="84"/>
      <c r="V42" s="157" t="s">
        <v>29</v>
      </c>
      <c r="W42" s="120"/>
      <c r="X42" s="161"/>
      <c r="Y42" s="127">
        <f>$X$18</f>
        <v>2000</v>
      </c>
      <c r="Z42" s="144">
        <f t="shared" si="38"/>
        <v>0</v>
      </c>
      <c r="AA42" s="163"/>
      <c r="AB42" s="145">
        <v>2.3999999999999998E-3</v>
      </c>
      <c r="AC42" s="127">
        <f>$X$18</f>
        <v>2000</v>
      </c>
      <c r="AD42" s="144">
        <f t="shared" si="39"/>
        <v>4.8</v>
      </c>
      <c r="AE42" s="162"/>
      <c r="AF42" s="118">
        <f t="shared" si="6"/>
        <v>4.8</v>
      </c>
      <c r="AG42" s="143" t="str">
        <f t="shared" si="7"/>
        <v/>
      </c>
      <c r="AL42" s="165" t="s">
        <v>38</v>
      </c>
      <c r="AM42" s="84"/>
      <c r="AN42" s="156" t="s">
        <v>29</v>
      </c>
      <c r="AO42" s="120"/>
      <c r="AP42" s="161"/>
      <c r="AQ42" s="127">
        <f>$AP$18</f>
        <v>800</v>
      </c>
      <c r="AR42" s="144">
        <f t="shared" si="40"/>
        <v>0</v>
      </c>
      <c r="AS42" s="163"/>
      <c r="AT42" s="145">
        <v>6.3E-3</v>
      </c>
      <c r="AU42" s="127">
        <f>$AP$18</f>
        <v>800</v>
      </c>
      <c r="AV42" s="144">
        <f t="shared" si="41"/>
        <v>5.04</v>
      </c>
      <c r="AW42" s="162"/>
      <c r="AX42" s="118">
        <f t="shared" si="10"/>
        <v>5.04</v>
      </c>
      <c r="AY42" s="143" t="str">
        <f t="shared" si="11"/>
        <v/>
      </c>
      <c r="BD42" s="168" t="s">
        <v>38</v>
      </c>
      <c r="BE42" s="84"/>
      <c r="BF42" s="155" t="s">
        <v>29</v>
      </c>
      <c r="BG42" s="120"/>
      <c r="BH42" s="161"/>
      <c r="BI42" s="129">
        <f>$F$18</f>
        <v>800</v>
      </c>
      <c r="BJ42" s="144">
        <f t="shared" si="42"/>
        <v>0</v>
      </c>
      <c r="BK42" s="163"/>
      <c r="BL42" s="145">
        <v>6.4000000000000003E-3</v>
      </c>
      <c r="BM42" s="129">
        <f>$F$18</f>
        <v>800</v>
      </c>
      <c r="BN42" s="144">
        <f t="shared" si="43"/>
        <v>5.12</v>
      </c>
      <c r="BO42" s="162"/>
      <c r="BP42" s="118">
        <f t="shared" si="14"/>
        <v>5.12</v>
      </c>
      <c r="BQ42" s="143" t="str">
        <f t="shared" si="15"/>
        <v/>
      </c>
      <c r="BS42" s="168" t="s">
        <v>38</v>
      </c>
      <c r="BT42" s="84"/>
      <c r="BU42" s="155" t="s">
        <v>29</v>
      </c>
      <c r="BV42" s="120"/>
      <c r="BW42" s="161"/>
      <c r="BX42" s="129">
        <f>$F$18</f>
        <v>800</v>
      </c>
      <c r="BY42" s="144">
        <f t="shared" si="44"/>
        <v>0</v>
      </c>
      <c r="BZ42" s="163"/>
      <c r="CA42" s="145">
        <v>6.7999999999999996E-3</v>
      </c>
      <c r="CB42" s="129">
        <f>$F$18</f>
        <v>800</v>
      </c>
      <c r="CC42" s="144">
        <f t="shared" si="45"/>
        <v>5.4399999999999995</v>
      </c>
      <c r="CD42" s="162"/>
      <c r="CE42" s="118">
        <f t="shared" si="18"/>
        <v>5.4399999999999995</v>
      </c>
      <c r="CF42" s="143" t="str">
        <f t="shared" si="19"/>
        <v/>
      </c>
      <c r="CI42" s="168" t="s">
        <v>38</v>
      </c>
      <c r="CJ42" s="84"/>
      <c r="CK42" s="155" t="s">
        <v>29</v>
      </c>
      <c r="CL42" s="120"/>
      <c r="CM42" s="161"/>
      <c r="CN42" s="127">
        <f>$CM$18</f>
        <v>2000</v>
      </c>
      <c r="CO42" s="144">
        <f t="shared" si="46"/>
        <v>0</v>
      </c>
      <c r="CP42" s="163"/>
      <c r="CQ42" s="145">
        <v>6.0000000000000001E-3</v>
      </c>
      <c r="CR42" s="127">
        <f>$CM$18</f>
        <v>2000</v>
      </c>
      <c r="CS42" s="144">
        <f t="shared" si="47"/>
        <v>12</v>
      </c>
      <c r="CT42" s="162"/>
      <c r="CU42" s="118">
        <f t="shared" si="22"/>
        <v>12</v>
      </c>
      <c r="CV42" s="143" t="str">
        <f t="shared" si="23"/>
        <v/>
      </c>
    </row>
    <row r="43" spans="2:100" ht="40.5" customHeight="1">
      <c r="B43" s="166"/>
      <c r="C43" s="84"/>
      <c r="D43" s="121"/>
      <c r="E43" s="120"/>
      <c r="F43" s="167"/>
      <c r="G43" s="129">
        <f>$F$18</f>
        <v>800</v>
      </c>
      <c r="H43" s="144">
        <f t="shared" si="36"/>
        <v>0</v>
      </c>
      <c r="I43" s="163"/>
      <c r="J43" s="145"/>
      <c r="K43" s="129">
        <f>$F$18</f>
        <v>800</v>
      </c>
      <c r="L43" s="144">
        <f t="shared" si="37"/>
        <v>0</v>
      </c>
      <c r="M43" s="162"/>
      <c r="N43" s="118">
        <f t="shared" si="2"/>
        <v>0</v>
      </c>
      <c r="O43" s="143" t="str">
        <f t="shared" si="3"/>
        <v/>
      </c>
      <c r="T43" s="166"/>
      <c r="U43" s="84"/>
      <c r="V43" s="157"/>
      <c r="W43" s="120"/>
      <c r="X43" s="161"/>
      <c r="Y43" s="127">
        <f>$X$18</f>
        <v>2000</v>
      </c>
      <c r="Z43" s="144">
        <f t="shared" si="38"/>
        <v>0</v>
      </c>
      <c r="AA43" s="163"/>
      <c r="AB43" s="145"/>
      <c r="AC43" s="127">
        <f>$X$18</f>
        <v>2000</v>
      </c>
      <c r="AD43" s="144">
        <f t="shared" si="39"/>
        <v>0</v>
      </c>
      <c r="AE43" s="162"/>
      <c r="AF43" s="118">
        <f t="shared" si="6"/>
        <v>0</v>
      </c>
      <c r="AG43" s="143" t="str">
        <f t="shared" si="7"/>
        <v/>
      </c>
      <c r="AL43" s="165" t="s">
        <v>37</v>
      </c>
      <c r="AM43" s="84"/>
      <c r="AN43" s="156" t="s">
        <v>29</v>
      </c>
      <c r="AO43" s="120"/>
      <c r="AP43" s="161">
        <v>3.0000000000000001E-3</v>
      </c>
      <c r="AQ43" s="127">
        <f>$AP$18</f>
        <v>800</v>
      </c>
      <c r="AR43" s="144">
        <f t="shared" si="40"/>
        <v>2.4</v>
      </c>
      <c r="AS43" s="163"/>
      <c r="AT43" s="145"/>
      <c r="AU43" s="127">
        <f>$AP$18</f>
        <v>800</v>
      </c>
      <c r="AV43" s="144">
        <f t="shared" si="41"/>
        <v>0</v>
      </c>
      <c r="AW43" s="162"/>
      <c r="AX43" s="118">
        <f t="shared" si="10"/>
        <v>-2.4</v>
      </c>
      <c r="AY43" s="143">
        <f t="shared" si="11"/>
        <v>-1</v>
      </c>
      <c r="BD43" s="164" t="s">
        <v>37</v>
      </c>
      <c r="BE43" s="84"/>
      <c r="BF43" s="155" t="s">
        <v>29</v>
      </c>
      <c r="BG43" s="120"/>
      <c r="BH43" s="161">
        <v>3.0000000000000001E-3</v>
      </c>
      <c r="BI43" s="129">
        <f>$F$18</f>
        <v>800</v>
      </c>
      <c r="BJ43" s="144">
        <f t="shared" si="42"/>
        <v>2.4</v>
      </c>
      <c r="BK43" s="163"/>
      <c r="BL43" s="145"/>
      <c r="BM43" s="129">
        <f>$F$18</f>
        <v>800</v>
      </c>
      <c r="BN43" s="144">
        <f t="shared" si="43"/>
        <v>0</v>
      </c>
      <c r="BO43" s="162"/>
      <c r="BP43" s="118">
        <f t="shared" si="14"/>
        <v>-2.4</v>
      </c>
      <c r="BQ43" s="143">
        <f t="shared" si="15"/>
        <v>-1</v>
      </c>
      <c r="BS43" s="164" t="s">
        <v>37</v>
      </c>
      <c r="BT43" s="84"/>
      <c r="BU43" s="155" t="s">
        <v>29</v>
      </c>
      <c r="BV43" s="120"/>
      <c r="BW43" s="161">
        <v>3.3E-3</v>
      </c>
      <c r="BX43" s="129">
        <f>$F$18</f>
        <v>800</v>
      </c>
      <c r="BY43" s="144">
        <f t="shared" si="44"/>
        <v>2.64</v>
      </c>
      <c r="BZ43" s="163"/>
      <c r="CA43" s="145"/>
      <c r="CB43" s="129">
        <f>$F$18</f>
        <v>800</v>
      </c>
      <c r="CC43" s="144">
        <f t="shared" si="45"/>
        <v>0</v>
      </c>
      <c r="CD43" s="162"/>
      <c r="CE43" s="118">
        <f t="shared" si="18"/>
        <v>-2.64</v>
      </c>
      <c r="CF43" s="143">
        <f t="shared" si="19"/>
        <v>-1</v>
      </c>
      <c r="CI43" s="164" t="s">
        <v>37</v>
      </c>
      <c r="CJ43" s="84"/>
      <c r="CK43" s="155" t="s">
        <v>29</v>
      </c>
      <c r="CL43" s="120"/>
      <c r="CM43" s="161">
        <v>3.0000000000000001E-3</v>
      </c>
      <c r="CN43" s="127">
        <f>$CM$18</f>
        <v>2000</v>
      </c>
      <c r="CO43" s="144">
        <f t="shared" si="46"/>
        <v>6</v>
      </c>
      <c r="CP43" s="163"/>
      <c r="CQ43" s="145"/>
      <c r="CR43" s="127">
        <f>$CM$18</f>
        <v>2000</v>
      </c>
      <c r="CS43" s="144">
        <f t="shared" si="47"/>
        <v>0</v>
      </c>
      <c r="CT43" s="162"/>
      <c r="CU43" s="118">
        <f t="shared" si="22"/>
        <v>-6</v>
      </c>
      <c r="CV43" s="143">
        <f t="shared" si="23"/>
        <v>-1</v>
      </c>
    </row>
    <row r="44" spans="2:100" ht="15">
      <c r="B44" s="122" t="s">
        <v>36</v>
      </c>
      <c r="C44" s="84"/>
      <c r="D44" s="121"/>
      <c r="E44" s="120"/>
      <c r="F44" s="161">
        <v>5.9999999999999995E-4</v>
      </c>
      <c r="G44" s="129">
        <f>$F$18</f>
        <v>800</v>
      </c>
      <c r="H44" s="144">
        <f t="shared" si="36"/>
        <v>0.48</v>
      </c>
      <c r="I44" s="119"/>
      <c r="J44" s="145">
        <v>1E-3</v>
      </c>
      <c r="K44" s="129">
        <f>$F$18</f>
        <v>800</v>
      </c>
      <c r="L44" s="144">
        <f t="shared" si="37"/>
        <v>0.8</v>
      </c>
      <c r="M44" s="119"/>
      <c r="N44" s="118">
        <f t="shared" si="2"/>
        <v>0.32000000000000006</v>
      </c>
      <c r="O44" s="143">
        <f t="shared" si="3"/>
        <v>0.66666666666666685</v>
      </c>
      <c r="T44" s="122" t="s">
        <v>36</v>
      </c>
      <c r="U44" s="84"/>
      <c r="V44" s="157" t="s">
        <v>29</v>
      </c>
      <c r="W44" s="120"/>
      <c r="X44" s="161">
        <v>5.0000000000000001E-4</v>
      </c>
      <c r="Y44" s="127">
        <f>$X$18</f>
        <v>2000</v>
      </c>
      <c r="Z44" s="144">
        <f t="shared" si="38"/>
        <v>1</v>
      </c>
      <c r="AA44" s="119"/>
      <c r="AB44" s="145">
        <v>8.9999999999999998E-4</v>
      </c>
      <c r="AC44" s="127">
        <f>$X$18</f>
        <v>2000</v>
      </c>
      <c r="AD44" s="144">
        <f t="shared" si="39"/>
        <v>1.8</v>
      </c>
      <c r="AE44" s="119"/>
      <c r="AF44" s="118">
        <f t="shared" si="6"/>
        <v>0.8</v>
      </c>
      <c r="AG44" s="143">
        <f t="shared" si="7"/>
        <v>0.8</v>
      </c>
      <c r="AL44" s="122" t="s">
        <v>36</v>
      </c>
      <c r="AM44" s="84"/>
      <c r="AN44" s="156" t="s">
        <v>29</v>
      </c>
      <c r="AO44" s="120"/>
      <c r="AP44" s="161">
        <v>2.8999999999999998E-3</v>
      </c>
      <c r="AQ44" s="127">
        <f>$AP$18</f>
        <v>800</v>
      </c>
      <c r="AR44" s="144">
        <f t="shared" si="40"/>
        <v>2.3199999999999998</v>
      </c>
      <c r="AS44" s="119"/>
      <c r="AT44" s="145">
        <v>1E-3</v>
      </c>
      <c r="AU44" s="127">
        <f>$AP$18</f>
        <v>800</v>
      </c>
      <c r="AV44" s="144">
        <f t="shared" si="41"/>
        <v>0.8</v>
      </c>
      <c r="AW44" s="119"/>
      <c r="AX44" s="118">
        <f t="shared" si="10"/>
        <v>-1.5199999999999998</v>
      </c>
      <c r="AY44" s="143">
        <f t="shared" si="11"/>
        <v>-0.65517241379310343</v>
      </c>
      <c r="BD44" s="122" t="s">
        <v>36</v>
      </c>
      <c r="BE44" s="84"/>
      <c r="BF44" s="155" t="s">
        <v>29</v>
      </c>
      <c r="BG44" s="120"/>
      <c r="BH44" s="161">
        <v>2.8999999999999998E-3</v>
      </c>
      <c r="BI44" s="129">
        <f>$F$18</f>
        <v>800</v>
      </c>
      <c r="BJ44" s="144">
        <f t="shared" si="42"/>
        <v>2.3199999999999998</v>
      </c>
      <c r="BK44" s="119"/>
      <c r="BL44" s="145">
        <v>1E-3</v>
      </c>
      <c r="BM44" s="129">
        <f>$F$18</f>
        <v>800</v>
      </c>
      <c r="BN44" s="144">
        <f t="shared" si="43"/>
        <v>0.8</v>
      </c>
      <c r="BO44" s="119"/>
      <c r="BP44" s="118">
        <f t="shared" si="14"/>
        <v>-1.5199999999999998</v>
      </c>
      <c r="BQ44" s="143">
        <f t="shared" si="15"/>
        <v>-0.65517241379310343</v>
      </c>
      <c r="BS44" s="122" t="s">
        <v>36</v>
      </c>
      <c r="BT44" s="84"/>
      <c r="BU44" s="155" t="s">
        <v>29</v>
      </c>
      <c r="BV44" s="120"/>
      <c r="BW44" s="161">
        <v>2.8999999999999998E-3</v>
      </c>
      <c r="BX44" s="129">
        <f>$F$18</f>
        <v>800</v>
      </c>
      <c r="BY44" s="144">
        <f t="shared" si="44"/>
        <v>2.3199999999999998</v>
      </c>
      <c r="BZ44" s="119"/>
      <c r="CA44" s="145">
        <v>1.2999999999999999E-3</v>
      </c>
      <c r="CB44" s="129">
        <f>$F$18</f>
        <v>800</v>
      </c>
      <c r="CC44" s="144">
        <f t="shared" si="45"/>
        <v>1.04</v>
      </c>
      <c r="CD44" s="119"/>
      <c r="CE44" s="118">
        <f t="shared" si="18"/>
        <v>-1.2799999999999998</v>
      </c>
      <c r="CF44" s="143">
        <f t="shared" si="19"/>
        <v>-0.55172413793103448</v>
      </c>
      <c r="CI44" s="122" t="s">
        <v>36</v>
      </c>
      <c r="CJ44" s="84"/>
      <c r="CK44" s="155" t="s">
        <v>29</v>
      </c>
      <c r="CL44" s="120"/>
      <c r="CM44" s="161">
        <v>2.5999999999999999E-3</v>
      </c>
      <c r="CN44" s="127">
        <f>$CM$18</f>
        <v>2000</v>
      </c>
      <c r="CO44" s="144">
        <f t="shared" si="46"/>
        <v>5.2</v>
      </c>
      <c r="CP44" s="119"/>
      <c r="CQ44" s="145">
        <v>8.9999999999999998E-4</v>
      </c>
      <c r="CR44" s="127">
        <f>$CM$18</f>
        <v>2000</v>
      </c>
      <c r="CS44" s="144">
        <f t="shared" si="47"/>
        <v>1.8</v>
      </c>
      <c r="CT44" s="119"/>
      <c r="CU44" s="118">
        <f t="shared" si="22"/>
        <v>-3.4000000000000004</v>
      </c>
      <c r="CV44" s="143">
        <f t="shared" si="23"/>
        <v>-0.65384615384615385</v>
      </c>
    </row>
    <row r="45" spans="2:100" ht="17.25" customHeight="1">
      <c r="B45" s="122" t="s">
        <v>35</v>
      </c>
      <c r="C45" s="84"/>
      <c r="D45" s="121"/>
      <c r="E45" s="120"/>
      <c r="F45" s="154">
        <f>IF(ISBLANK(D16)=TRUE, 0, IF(D16="TOU", 0.64*$F$55+0.18*$F$56+0.18*$F$57, IF(AND(D16="non-TOU", G59&gt;0), F59,F58)))</f>
        <v>8.3919999999999995E-2</v>
      </c>
      <c r="G45" s="160">
        <f>$F$18*(1+$F$74)-$F$18</f>
        <v>35.360000000000014</v>
      </c>
      <c r="H45" s="144">
        <f t="shared" si="36"/>
        <v>2.9674112000000008</v>
      </c>
      <c r="I45" s="119"/>
      <c r="J45" s="159">
        <f>0.64*$F$55+0.18*$F$56+0.18*$F$57</f>
        <v>8.3919999999999995E-2</v>
      </c>
      <c r="K45" s="160">
        <f>$F$18*(1+$J$74)-$F$18</f>
        <v>38.560000000000059</v>
      </c>
      <c r="L45" s="144">
        <f t="shared" si="37"/>
        <v>3.2359552000000047</v>
      </c>
      <c r="M45" s="119"/>
      <c r="N45" s="118">
        <f t="shared" si="2"/>
        <v>0.26854400000000389</v>
      </c>
      <c r="O45" s="143">
        <f t="shared" si="3"/>
        <v>9.0497737556562374E-2</v>
      </c>
      <c r="T45" s="122" t="s">
        <v>35</v>
      </c>
      <c r="U45" s="84"/>
      <c r="V45" s="157"/>
      <c r="W45" s="120"/>
      <c r="X45" s="154">
        <f>IF(ISBLANK(V16)=TRUE, 0, IF(V16="TOU", 0.64*$F$55+0.18*$F$56+0.18*$F$57, IF(AND(V16="non-TOU", Y59&gt;0), X59,X58)))</f>
        <v>8.3919999999999995E-2</v>
      </c>
      <c r="Y45" s="158">
        <f>$X$18*(1+$X$74)-$X$18</f>
        <v>88.400000000000091</v>
      </c>
      <c r="Z45" s="144">
        <f t="shared" si="38"/>
        <v>7.4185280000000073</v>
      </c>
      <c r="AA45" s="119"/>
      <c r="AB45" s="159">
        <f>0.64*$F$55+0.18*$F$56+0.18*$F$57</f>
        <v>8.3919999999999995E-2</v>
      </c>
      <c r="AC45" s="158">
        <f>$X$18*(1+$AB$74)-$X$18</f>
        <v>96.400000000000091</v>
      </c>
      <c r="AD45" s="144">
        <f t="shared" si="39"/>
        <v>8.0898880000000073</v>
      </c>
      <c r="AE45" s="119"/>
      <c r="AF45" s="118">
        <f t="shared" si="6"/>
        <v>0.67135999999999996</v>
      </c>
      <c r="AG45" s="143">
        <f t="shared" si="7"/>
        <v>9.0497737556560987E-2</v>
      </c>
      <c r="AL45" s="122" t="s">
        <v>35</v>
      </c>
      <c r="AM45" s="84"/>
      <c r="AN45" s="156"/>
      <c r="AO45" s="120"/>
      <c r="AP45" s="154">
        <f>IF(ISBLANK(AN16)=TRUE, 0, IF(AN16="TOU", 0.64*$F$55+0.18*$F$56+0.18*$F$57, IF(AND(AN16="non-TOU", AQ59&gt;0), AP59,AP58)))</f>
        <v>8.3919999999999995E-2</v>
      </c>
      <c r="AQ45" s="158">
        <f>$AP$18*(1+$AP$74)-$AP$18</f>
        <v>81.039999999999964</v>
      </c>
      <c r="AR45" s="144">
        <f t="shared" si="40"/>
        <v>6.8008767999999966</v>
      </c>
      <c r="AS45" s="119"/>
      <c r="AT45" s="159">
        <f>0.64*$F$55+0.18*$F$56+0.18*$F$57</f>
        <v>8.3919999999999995E-2</v>
      </c>
      <c r="AU45" s="158">
        <f>$AP$18*(1+$AT$74)-$AP$18</f>
        <v>38.560000000000059</v>
      </c>
      <c r="AV45" s="144">
        <f t="shared" si="41"/>
        <v>3.2359552000000047</v>
      </c>
      <c r="AW45" s="119"/>
      <c r="AX45" s="118">
        <f t="shared" si="10"/>
        <v>-3.5649215999999919</v>
      </c>
      <c r="AY45" s="143">
        <f t="shared" si="11"/>
        <v>-0.52418558736426368</v>
      </c>
      <c r="BD45" s="122" t="s">
        <v>35</v>
      </c>
      <c r="BE45" s="84"/>
      <c r="BF45" s="155"/>
      <c r="BG45" s="120"/>
      <c r="BH45" s="154">
        <f>IF(ISBLANK(BF16)=TRUE, 0, IF(BF16="TOU", 0.64*$F$55+0.18*$F$56+0.18*$F$57, IF(AND(BF16="non-TOU", BI59&gt;0), BH59,BH58)))</f>
        <v>8.3919999999999995E-2</v>
      </c>
      <c r="BI45" s="158">
        <f>$BH$18*(1+$BH$74)-$BH$18</f>
        <v>81.039999999999964</v>
      </c>
      <c r="BJ45" s="144">
        <f t="shared" si="42"/>
        <v>6.8008767999999966</v>
      </c>
      <c r="BK45" s="119"/>
      <c r="BL45" s="159">
        <f>0.64*$F$55+0.18*$F$56+0.18*$F$57</f>
        <v>8.3919999999999995E-2</v>
      </c>
      <c r="BM45" s="158">
        <f>$BH$18*(1+$BL$74)-$BH$18</f>
        <v>38.560000000000059</v>
      </c>
      <c r="BN45" s="144">
        <f t="shared" si="43"/>
        <v>3.2359552000000047</v>
      </c>
      <c r="BO45" s="119"/>
      <c r="BP45" s="118">
        <f t="shared" si="14"/>
        <v>-3.5649215999999919</v>
      </c>
      <c r="BQ45" s="143">
        <f t="shared" si="15"/>
        <v>-0.52418558736426368</v>
      </c>
      <c r="BS45" s="122" t="s">
        <v>35</v>
      </c>
      <c r="BT45" s="84"/>
      <c r="BU45" s="155"/>
      <c r="BV45" s="120"/>
      <c r="BW45" s="154">
        <f>IF(ISBLANK(BU16)=TRUE, 0, IF(BU16="TOU", 0.64*$F$55+0.18*$F$56+0.18*$F$57, IF(AND(BU16="non-TOU", BX59&gt;0), BW59,BW58)))</f>
        <v>8.3919999999999995E-2</v>
      </c>
      <c r="BX45" s="158">
        <f>$BW$18*(1+$BW$74)-$BW$18</f>
        <v>81.039999999999964</v>
      </c>
      <c r="BY45" s="144">
        <f t="shared" si="44"/>
        <v>6.8008767999999966</v>
      </c>
      <c r="BZ45" s="119"/>
      <c r="CA45" s="159">
        <f>0.64*$F$55+0.18*$F$56+0.18*$F$57</f>
        <v>8.3919999999999995E-2</v>
      </c>
      <c r="CB45" s="158">
        <f>$BW$18*(1+$CA$74)-$BW$18</f>
        <v>38.560000000000059</v>
      </c>
      <c r="CC45" s="144">
        <f t="shared" si="45"/>
        <v>3.2359552000000047</v>
      </c>
      <c r="CD45" s="119"/>
      <c r="CE45" s="118">
        <f t="shared" si="18"/>
        <v>-3.5649215999999919</v>
      </c>
      <c r="CF45" s="143">
        <f t="shared" si="19"/>
        <v>-0.52418558736426368</v>
      </c>
      <c r="CI45" s="122" t="s">
        <v>35</v>
      </c>
      <c r="CJ45" s="84"/>
      <c r="CK45" s="155"/>
      <c r="CL45" s="120"/>
      <c r="CM45" s="154">
        <f>IF(ISBLANK(CK16)=TRUE, 0, IF(CK16="TOU", 0.64*$F$55+0.18*$F$56+0.18*$F$57, IF(AND(CK16="non-TOU", CN59&gt;0), CM59,CM58)))</f>
        <v>8.3919999999999995E-2</v>
      </c>
      <c r="CN45" s="158">
        <f>$CM$18*(1+$CM$74)-$CM$18</f>
        <v>202.59999999999991</v>
      </c>
      <c r="CO45" s="144">
        <f t="shared" si="46"/>
        <v>17.00219199999999</v>
      </c>
      <c r="CP45" s="119"/>
      <c r="CQ45" s="159">
        <f>0.64*$F$55+0.18*$F$56+0.18*$F$57</f>
        <v>8.3919999999999995E-2</v>
      </c>
      <c r="CR45" s="158">
        <f>$CM$18*(1+$CQ$74)-$CM$18</f>
        <v>96.400000000000091</v>
      </c>
      <c r="CS45" s="144">
        <f t="shared" si="47"/>
        <v>8.0898880000000073</v>
      </c>
      <c r="CT45" s="119"/>
      <c r="CU45" s="118">
        <f t="shared" si="22"/>
        <v>-8.9123039999999829</v>
      </c>
      <c r="CV45" s="143">
        <f t="shared" si="23"/>
        <v>-0.52418558736426391</v>
      </c>
    </row>
    <row r="46" spans="2:100" ht="15">
      <c r="B46" s="122" t="s">
        <v>34</v>
      </c>
      <c r="C46" s="84"/>
      <c r="D46" s="121"/>
      <c r="E46" s="120"/>
      <c r="F46" s="154">
        <v>0.79</v>
      </c>
      <c r="G46" s="129">
        <v>1</v>
      </c>
      <c r="H46" s="144">
        <f t="shared" si="36"/>
        <v>0.79</v>
      </c>
      <c r="I46" s="119"/>
      <c r="J46" s="154">
        <v>0.79</v>
      </c>
      <c r="K46" s="129">
        <v>1</v>
      </c>
      <c r="L46" s="144">
        <f t="shared" si="37"/>
        <v>0.79</v>
      </c>
      <c r="M46" s="119"/>
      <c r="N46" s="118">
        <f t="shared" si="2"/>
        <v>0</v>
      </c>
      <c r="O46" s="143"/>
      <c r="T46" s="122" t="s">
        <v>34</v>
      </c>
      <c r="U46" s="84"/>
      <c r="V46" s="157" t="s">
        <v>33</v>
      </c>
      <c r="W46" s="120"/>
      <c r="X46" s="154">
        <v>0.79</v>
      </c>
      <c r="Y46" s="129">
        <v>1</v>
      </c>
      <c r="Z46" s="144">
        <f t="shared" si="38"/>
        <v>0.79</v>
      </c>
      <c r="AA46" s="119"/>
      <c r="AB46" s="154">
        <v>0.79</v>
      </c>
      <c r="AC46" s="129">
        <v>1</v>
      </c>
      <c r="AD46" s="144">
        <f t="shared" si="39"/>
        <v>0.79</v>
      </c>
      <c r="AE46" s="119"/>
      <c r="AF46" s="118">
        <f t="shared" si="6"/>
        <v>0</v>
      </c>
      <c r="AG46" s="143"/>
      <c r="AL46" s="122" t="s">
        <v>34</v>
      </c>
      <c r="AM46" s="84"/>
      <c r="AN46" s="156" t="s">
        <v>33</v>
      </c>
      <c r="AO46" s="120"/>
      <c r="AP46" s="154">
        <v>0.79</v>
      </c>
      <c r="AQ46" s="129">
        <v>1</v>
      </c>
      <c r="AR46" s="144">
        <f t="shared" si="40"/>
        <v>0.79</v>
      </c>
      <c r="AS46" s="119"/>
      <c r="AT46" s="154">
        <v>0.79</v>
      </c>
      <c r="AU46" s="129">
        <v>1</v>
      </c>
      <c r="AV46" s="144">
        <f t="shared" si="41"/>
        <v>0.79</v>
      </c>
      <c r="AW46" s="119"/>
      <c r="AX46" s="118">
        <f t="shared" si="10"/>
        <v>0</v>
      </c>
      <c r="AY46" s="143"/>
      <c r="BD46" s="122" t="s">
        <v>34</v>
      </c>
      <c r="BE46" s="84"/>
      <c r="BF46" s="155" t="s">
        <v>33</v>
      </c>
      <c r="BG46" s="120"/>
      <c r="BH46" s="154">
        <v>0.79</v>
      </c>
      <c r="BI46" s="129">
        <v>1</v>
      </c>
      <c r="BJ46" s="144">
        <f t="shared" si="42"/>
        <v>0.79</v>
      </c>
      <c r="BK46" s="119"/>
      <c r="BL46" s="154">
        <v>0.79</v>
      </c>
      <c r="BM46" s="129">
        <v>1</v>
      </c>
      <c r="BN46" s="144">
        <f t="shared" si="43"/>
        <v>0.79</v>
      </c>
      <c r="BO46" s="119"/>
      <c r="BP46" s="118">
        <f t="shared" si="14"/>
        <v>0</v>
      </c>
      <c r="BQ46" s="143"/>
      <c r="BS46" s="122" t="s">
        <v>34</v>
      </c>
      <c r="BT46" s="84"/>
      <c r="BU46" s="155" t="s">
        <v>33</v>
      </c>
      <c r="BV46" s="120"/>
      <c r="BW46" s="154">
        <v>0.79</v>
      </c>
      <c r="BX46" s="129">
        <v>1</v>
      </c>
      <c r="BY46" s="144">
        <f t="shared" si="44"/>
        <v>0.79</v>
      </c>
      <c r="BZ46" s="119"/>
      <c r="CA46" s="154">
        <v>0.79</v>
      </c>
      <c r="CB46" s="129">
        <v>1</v>
      </c>
      <c r="CC46" s="144">
        <f t="shared" si="45"/>
        <v>0.79</v>
      </c>
      <c r="CD46" s="119"/>
      <c r="CE46" s="118">
        <f t="shared" si="18"/>
        <v>0</v>
      </c>
      <c r="CF46" s="143"/>
      <c r="CI46" s="122" t="s">
        <v>34</v>
      </c>
      <c r="CJ46" s="84"/>
      <c r="CK46" s="155" t="s">
        <v>33</v>
      </c>
      <c r="CL46" s="120"/>
      <c r="CM46" s="154">
        <v>0.79</v>
      </c>
      <c r="CN46" s="129">
        <v>1</v>
      </c>
      <c r="CO46" s="144">
        <f t="shared" si="46"/>
        <v>0.79</v>
      </c>
      <c r="CP46" s="119"/>
      <c r="CQ46" s="154">
        <v>0.79</v>
      </c>
      <c r="CR46" s="129">
        <v>1</v>
      </c>
      <c r="CS46" s="144">
        <f t="shared" si="47"/>
        <v>0.79</v>
      </c>
      <c r="CT46" s="119"/>
      <c r="CU46" s="118">
        <f t="shared" si="22"/>
        <v>0</v>
      </c>
      <c r="CV46" s="143"/>
    </row>
    <row r="47" spans="2:100" ht="32.25" customHeight="1">
      <c r="B47" s="142" t="s">
        <v>32</v>
      </c>
      <c r="C47" s="153"/>
      <c r="D47" s="153"/>
      <c r="E47" s="153"/>
      <c r="F47" s="152"/>
      <c r="G47" s="139"/>
      <c r="H47" s="136">
        <f>SUM(H40:H46)+H39</f>
        <v>29.587411200000005</v>
      </c>
      <c r="I47" s="150"/>
      <c r="J47" s="139"/>
      <c r="K47" s="151"/>
      <c r="L47" s="136">
        <f>SUM(L40:L46)+L39</f>
        <v>31.745955200000004</v>
      </c>
      <c r="M47" s="150"/>
      <c r="N47" s="134">
        <f t="shared" si="2"/>
        <v>2.1585439999999991</v>
      </c>
      <c r="O47" s="133">
        <f t="shared" ref="O47:O59" si="48">IF((H47)=0,"",(N47/H47))</f>
        <v>7.2954811267840786E-2</v>
      </c>
      <c r="T47" s="142" t="s">
        <v>32</v>
      </c>
      <c r="U47" s="153"/>
      <c r="V47" s="153"/>
      <c r="W47" s="153"/>
      <c r="X47" s="152"/>
      <c r="Y47" s="139"/>
      <c r="Z47" s="136">
        <f>SUM(Z40:Z46)+Z39</f>
        <v>63.30852800000001</v>
      </c>
      <c r="AA47" s="150"/>
      <c r="AB47" s="139"/>
      <c r="AC47" s="151"/>
      <c r="AD47" s="136">
        <f>SUM(AD40:AD46)+AD39</f>
        <v>68.789888000000005</v>
      </c>
      <c r="AE47" s="150"/>
      <c r="AF47" s="134">
        <f t="shared" si="6"/>
        <v>5.4813599999999951</v>
      </c>
      <c r="AG47" s="133">
        <f t="shared" ref="AG47:AG59" si="49">IF((Z47)=0,"",(AF47/Z47))</f>
        <v>8.6581700335853551E-2</v>
      </c>
      <c r="AL47" s="142" t="s">
        <v>32</v>
      </c>
      <c r="AM47" s="153"/>
      <c r="AN47" s="153"/>
      <c r="AO47" s="153"/>
      <c r="AP47" s="152"/>
      <c r="AQ47" s="139"/>
      <c r="AR47" s="136">
        <f>SUM(AR40:AR46)+AR39</f>
        <v>41.580876799999999</v>
      </c>
      <c r="AS47" s="150"/>
      <c r="AT47" s="139"/>
      <c r="AU47" s="151"/>
      <c r="AV47" s="136">
        <f>SUM(AV40:AV46)+AV39</f>
        <v>34.865955200000002</v>
      </c>
      <c r="AW47" s="150"/>
      <c r="AX47" s="134">
        <f t="shared" si="10"/>
        <v>-6.7149215999999967</v>
      </c>
      <c r="AY47" s="133">
        <f t="shared" ref="AY47:AY59" si="50">IF((AR47)=0,"",(AX47/AR47))</f>
        <v>-0.16149062061144409</v>
      </c>
      <c r="BD47" s="142" t="s">
        <v>32</v>
      </c>
      <c r="BE47" s="153"/>
      <c r="BF47" s="153"/>
      <c r="BG47" s="153"/>
      <c r="BH47" s="152"/>
      <c r="BI47" s="139"/>
      <c r="BJ47" s="136">
        <f>SUM(BJ40:BJ46)+BJ39</f>
        <v>54.700876800000003</v>
      </c>
      <c r="BK47" s="150"/>
      <c r="BL47" s="139"/>
      <c r="BM47" s="151"/>
      <c r="BN47" s="136">
        <f>SUM(BN40:BN46)+BN39</f>
        <v>34.9459552</v>
      </c>
      <c r="BO47" s="150"/>
      <c r="BP47" s="134">
        <f t="shared" si="14"/>
        <v>-19.754921600000003</v>
      </c>
      <c r="BQ47" s="133">
        <f t="shared" ref="BQ47:BQ59" si="51">IF((BJ47)=0,"",(BP47/BJ47))</f>
        <v>-0.36114451459761615</v>
      </c>
      <c r="BS47" s="142" t="s">
        <v>32</v>
      </c>
      <c r="BT47" s="153"/>
      <c r="BU47" s="153"/>
      <c r="BV47" s="153"/>
      <c r="BW47" s="152"/>
      <c r="BX47" s="139"/>
      <c r="BY47" s="136">
        <f>SUM(BY40:BY46)+BY39</f>
        <v>69.3608768</v>
      </c>
      <c r="BZ47" s="150"/>
      <c r="CA47" s="139"/>
      <c r="CB47" s="151"/>
      <c r="CC47" s="136">
        <f>SUM(CC40:CC46)+CC39</f>
        <v>57.325955200000003</v>
      </c>
      <c r="CD47" s="150"/>
      <c r="CE47" s="134">
        <f t="shared" si="18"/>
        <v>-12.034921599999997</v>
      </c>
      <c r="CF47" s="133">
        <f t="shared" ref="CF47:CF59" si="52">IF((BY47)=0,"",(CE47/BY47))</f>
        <v>-0.17351167048684132</v>
      </c>
      <c r="CI47" s="142" t="s">
        <v>32</v>
      </c>
      <c r="CJ47" s="153"/>
      <c r="CK47" s="153"/>
      <c r="CL47" s="153"/>
      <c r="CM47" s="152"/>
      <c r="CN47" s="139"/>
      <c r="CO47" s="136">
        <f>SUM(CO40:CO46)+CO39</f>
        <v>83.812191999999982</v>
      </c>
      <c r="CP47" s="150"/>
      <c r="CQ47" s="139"/>
      <c r="CR47" s="151"/>
      <c r="CS47" s="136">
        <f>SUM(CS40:CS46)+CS39</f>
        <v>75.989888000000008</v>
      </c>
      <c r="CT47" s="150"/>
      <c r="CU47" s="134">
        <f t="shared" si="22"/>
        <v>-7.8223039999999742</v>
      </c>
      <c r="CV47" s="133">
        <f t="shared" ref="CV47:CV59" si="53">IF((CO47)=0,"",(CU47/CO47))</f>
        <v>-9.333133776050119E-2</v>
      </c>
    </row>
    <row r="48" spans="2:100" ht="15">
      <c r="B48" s="119" t="s">
        <v>31</v>
      </c>
      <c r="C48" s="119"/>
      <c r="D48" s="149"/>
      <c r="E48" s="146"/>
      <c r="F48" s="145">
        <v>6.6E-3</v>
      </c>
      <c r="G48" s="131">
        <f>F18*(1+F74)</f>
        <v>835.36</v>
      </c>
      <c r="H48" s="144">
        <f>G48*F48</f>
        <v>5.5133760000000001</v>
      </c>
      <c r="I48" s="119"/>
      <c r="J48" s="145">
        <v>7.1000000000000004E-3</v>
      </c>
      <c r="K48" s="130">
        <f>F18*(1+J74)</f>
        <v>838.56000000000006</v>
      </c>
      <c r="L48" s="144">
        <f>K48*J48</f>
        <v>5.9537760000000004</v>
      </c>
      <c r="M48" s="119"/>
      <c r="N48" s="118">
        <f t="shared" si="2"/>
        <v>0.44040000000000035</v>
      </c>
      <c r="O48" s="143">
        <f t="shared" si="48"/>
        <v>7.9878462851073528E-2</v>
      </c>
      <c r="T48" s="119" t="s">
        <v>31</v>
      </c>
      <c r="U48" s="119"/>
      <c r="V48" s="149"/>
      <c r="W48" s="146"/>
      <c r="X48" s="145">
        <v>6.1000000000000004E-3</v>
      </c>
      <c r="Y48" s="131">
        <f>X18*(1+X74)</f>
        <v>2088.4</v>
      </c>
      <c r="Z48" s="144">
        <f>Y48*X48</f>
        <v>12.739240000000001</v>
      </c>
      <c r="AA48" s="119"/>
      <c r="AB48" s="145">
        <v>6.4999999999999997E-3</v>
      </c>
      <c r="AC48" s="130">
        <f>X18*(1+AB74)</f>
        <v>2096.4</v>
      </c>
      <c r="AD48" s="144">
        <f>AC48*AB48</f>
        <v>13.6266</v>
      </c>
      <c r="AE48" s="119"/>
      <c r="AF48" s="118">
        <f t="shared" si="6"/>
        <v>0.88735999999999926</v>
      </c>
      <c r="AG48" s="143">
        <f t="shared" si="49"/>
        <v>6.9655646647680647E-2</v>
      </c>
      <c r="AL48" s="119" t="s">
        <v>31</v>
      </c>
      <c r="AM48" s="119"/>
      <c r="AN48" s="149"/>
      <c r="AO48" s="146"/>
      <c r="AP48" s="145">
        <v>6.8999999999999999E-3</v>
      </c>
      <c r="AQ48" s="131">
        <f>AP18*(1+AP74)</f>
        <v>881.04</v>
      </c>
      <c r="AR48" s="144">
        <f>AQ48*AP48</f>
        <v>6.0791759999999995</v>
      </c>
      <c r="AS48" s="119"/>
      <c r="AT48" s="145">
        <v>7.1000000000000004E-3</v>
      </c>
      <c r="AU48" s="130">
        <f>AP18*(1+AT74)</f>
        <v>838.56000000000006</v>
      </c>
      <c r="AV48" s="144">
        <f>AU48*AT48</f>
        <v>5.9537760000000004</v>
      </c>
      <c r="AW48" s="119"/>
      <c r="AX48" s="118">
        <f t="shared" si="10"/>
        <v>-0.12539999999999907</v>
      </c>
      <c r="AY48" s="143">
        <f t="shared" si="50"/>
        <v>-2.0627795609141613E-2</v>
      </c>
      <c r="BD48" s="119" t="s">
        <v>31</v>
      </c>
      <c r="BE48" s="119"/>
      <c r="BF48" s="147" t="s">
        <v>29</v>
      </c>
      <c r="BG48" s="146"/>
      <c r="BH48" s="145">
        <v>6.8999999999999999E-3</v>
      </c>
      <c r="BI48" s="131">
        <f>BH18*(1+BH74)</f>
        <v>881.04</v>
      </c>
      <c r="BJ48" s="144">
        <f>BI48*BH48</f>
        <v>6.0791759999999995</v>
      </c>
      <c r="BK48" s="119"/>
      <c r="BL48" s="145">
        <v>7.1000000000000004E-3</v>
      </c>
      <c r="BM48" s="130">
        <f>BH18*(1+BL74)</f>
        <v>838.56000000000006</v>
      </c>
      <c r="BN48" s="144">
        <f>BM48*BL48</f>
        <v>5.9537760000000004</v>
      </c>
      <c r="BO48" s="119"/>
      <c r="BP48" s="118">
        <f t="shared" si="14"/>
        <v>-0.12539999999999907</v>
      </c>
      <c r="BQ48" s="143">
        <f t="shared" si="51"/>
        <v>-2.0627795609141613E-2</v>
      </c>
      <c r="BS48" s="119" t="s">
        <v>31</v>
      </c>
      <c r="BT48" s="119"/>
      <c r="BU48" s="147" t="s">
        <v>29</v>
      </c>
      <c r="BV48" s="146"/>
      <c r="BW48" s="145">
        <v>6.8999999999999999E-3</v>
      </c>
      <c r="BX48" s="131">
        <f>BW18*(1+BW74)</f>
        <v>881.04</v>
      </c>
      <c r="BY48" s="144">
        <f>BX48*BW48</f>
        <v>6.0791759999999995</v>
      </c>
      <c r="BZ48" s="119"/>
      <c r="CA48" s="145">
        <v>7.4000000000000003E-3</v>
      </c>
      <c r="CB48" s="130">
        <f>BW18*(1+CA74)</f>
        <v>838.56000000000006</v>
      </c>
      <c r="CC48" s="144">
        <f>CB48*CA48</f>
        <v>6.2053440000000011</v>
      </c>
      <c r="CD48" s="119"/>
      <c r="CE48" s="118">
        <f t="shared" si="18"/>
        <v>0.12616800000000161</v>
      </c>
      <c r="CF48" s="143">
        <f t="shared" si="52"/>
        <v>2.0754128520049694E-2</v>
      </c>
      <c r="CI48" s="119" t="s">
        <v>31</v>
      </c>
      <c r="CJ48" s="119"/>
      <c r="CK48" s="147" t="s">
        <v>29</v>
      </c>
      <c r="CL48" s="146"/>
      <c r="CM48" s="145">
        <v>6.4000000000000003E-3</v>
      </c>
      <c r="CN48" s="131">
        <f>CM18*(1+CM74)</f>
        <v>2202.6</v>
      </c>
      <c r="CO48" s="144">
        <f>CN48*CM48</f>
        <v>14.096640000000001</v>
      </c>
      <c r="CP48" s="119"/>
      <c r="CQ48" s="145">
        <v>6.4999999999999997E-3</v>
      </c>
      <c r="CR48" s="130">
        <f>CM18*(1+CQ74)</f>
        <v>2096.4</v>
      </c>
      <c r="CS48" s="144">
        <f>CR48*CQ48</f>
        <v>13.6266</v>
      </c>
      <c r="CT48" s="119"/>
      <c r="CU48" s="118">
        <f t="shared" si="22"/>
        <v>-0.4700400000000009</v>
      </c>
      <c r="CV48" s="143">
        <f t="shared" si="53"/>
        <v>-3.3344116044674535E-2</v>
      </c>
    </row>
    <row r="49" spans="2:100" ht="44.25" customHeight="1">
      <c r="B49" s="148" t="s">
        <v>30</v>
      </c>
      <c r="C49" s="119"/>
      <c r="D49" s="149"/>
      <c r="E49" s="146"/>
      <c r="F49" s="145">
        <v>4.1000000000000003E-3</v>
      </c>
      <c r="G49" s="131">
        <f>G48</f>
        <v>835.36</v>
      </c>
      <c r="H49" s="144">
        <f>G49*F49</f>
        <v>3.4249760000000005</v>
      </c>
      <c r="I49" s="119"/>
      <c r="J49" s="145">
        <v>4.4000000000000003E-3</v>
      </c>
      <c r="K49" s="130">
        <f>K48</f>
        <v>838.56000000000006</v>
      </c>
      <c r="L49" s="144">
        <f>K49*J49</f>
        <v>3.6896640000000005</v>
      </c>
      <c r="M49" s="119"/>
      <c r="N49" s="118">
        <f t="shared" si="2"/>
        <v>0.26468800000000003</v>
      </c>
      <c r="O49" s="143">
        <f t="shared" si="48"/>
        <v>7.7281709419277686E-2</v>
      </c>
      <c r="T49" s="148" t="s">
        <v>30</v>
      </c>
      <c r="U49" s="119"/>
      <c r="V49" s="149"/>
      <c r="W49" s="146"/>
      <c r="X49" s="145">
        <v>3.7000000000000002E-3</v>
      </c>
      <c r="Y49" s="131">
        <f>Y48</f>
        <v>2088.4</v>
      </c>
      <c r="Z49" s="144">
        <f>Y49*X49</f>
        <v>7.7270800000000008</v>
      </c>
      <c r="AA49" s="119"/>
      <c r="AB49" s="145">
        <v>3.8999999999999998E-3</v>
      </c>
      <c r="AC49" s="130">
        <f>AC48</f>
        <v>2096.4</v>
      </c>
      <c r="AD49" s="144">
        <f>AC49*AB49</f>
        <v>8.1759599999999999</v>
      </c>
      <c r="AE49" s="119"/>
      <c r="AF49" s="118">
        <f t="shared" si="6"/>
        <v>0.44887999999999906</v>
      </c>
      <c r="AG49" s="143">
        <f t="shared" si="49"/>
        <v>5.8091801819057008E-2</v>
      </c>
      <c r="AL49" s="148" t="s">
        <v>30</v>
      </c>
      <c r="AM49" s="119"/>
      <c r="AN49" s="149"/>
      <c r="AO49" s="146"/>
      <c r="AP49" s="145">
        <v>5.4000000000000003E-3</v>
      </c>
      <c r="AQ49" s="131">
        <f>AQ48</f>
        <v>881.04</v>
      </c>
      <c r="AR49" s="144">
        <f>AQ49*AP49</f>
        <v>4.7576159999999996</v>
      </c>
      <c r="AS49" s="119"/>
      <c r="AT49" s="145">
        <v>4.4000000000000003E-3</v>
      </c>
      <c r="AU49" s="130">
        <f>AU48</f>
        <v>838.56000000000006</v>
      </c>
      <c r="AV49" s="144">
        <f>AU49*AT49</f>
        <v>3.6896640000000005</v>
      </c>
      <c r="AW49" s="119"/>
      <c r="AX49" s="118">
        <f t="shared" si="10"/>
        <v>-1.0679519999999991</v>
      </c>
      <c r="AY49" s="143">
        <f t="shared" si="50"/>
        <v>-0.22447208854182416</v>
      </c>
      <c r="BD49" s="148" t="s">
        <v>30</v>
      </c>
      <c r="BE49" s="119"/>
      <c r="BF49" s="147" t="s">
        <v>29</v>
      </c>
      <c r="BG49" s="146"/>
      <c r="BH49" s="145">
        <v>5.4000000000000003E-3</v>
      </c>
      <c r="BI49" s="131">
        <f>BI48</f>
        <v>881.04</v>
      </c>
      <c r="BJ49" s="144">
        <f>BI49*BH49</f>
        <v>4.7576159999999996</v>
      </c>
      <c r="BK49" s="119"/>
      <c r="BL49" s="145">
        <v>4.4000000000000003E-3</v>
      </c>
      <c r="BM49" s="130">
        <f>BM48</f>
        <v>838.56000000000006</v>
      </c>
      <c r="BN49" s="144">
        <f>BM49*BL49</f>
        <v>3.6896640000000005</v>
      </c>
      <c r="BO49" s="119"/>
      <c r="BP49" s="118">
        <f t="shared" si="14"/>
        <v>-1.0679519999999991</v>
      </c>
      <c r="BQ49" s="143">
        <f t="shared" si="51"/>
        <v>-0.22447208854182416</v>
      </c>
      <c r="BS49" s="148" t="s">
        <v>30</v>
      </c>
      <c r="BT49" s="119"/>
      <c r="BU49" s="147" t="s">
        <v>29</v>
      </c>
      <c r="BV49" s="146"/>
      <c r="BW49" s="145">
        <v>5.4000000000000003E-3</v>
      </c>
      <c r="BX49" s="131">
        <f>BX48</f>
        <v>881.04</v>
      </c>
      <c r="BY49" s="144">
        <f>BX49*BW49</f>
        <v>4.7576159999999996</v>
      </c>
      <c r="BZ49" s="119"/>
      <c r="CA49" s="145">
        <v>5.7000000000000002E-3</v>
      </c>
      <c r="CB49" s="130">
        <f>CB48</f>
        <v>838.56000000000006</v>
      </c>
      <c r="CC49" s="144">
        <f>CB49*CA49</f>
        <v>4.7797920000000005</v>
      </c>
      <c r="CD49" s="119"/>
      <c r="CE49" s="118">
        <f t="shared" si="18"/>
        <v>2.2176000000000862E-2</v>
      </c>
      <c r="CF49" s="143">
        <f t="shared" si="52"/>
        <v>4.6611580253641451E-3</v>
      </c>
      <c r="CI49" s="148" t="s">
        <v>30</v>
      </c>
      <c r="CJ49" s="119"/>
      <c r="CK49" s="147" t="s">
        <v>29</v>
      </c>
      <c r="CL49" s="146"/>
      <c r="CM49" s="145">
        <v>4.5999999999999999E-3</v>
      </c>
      <c r="CN49" s="131">
        <f>CN48</f>
        <v>2202.6</v>
      </c>
      <c r="CO49" s="144">
        <f>CN49*CM49</f>
        <v>10.131959999999999</v>
      </c>
      <c r="CP49" s="119"/>
      <c r="CQ49" s="145">
        <v>3.8999999999999998E-3</v>
      </c>
      <c r="CR49" s="130">
        <f>CR48</f>
        <v>2096.4</v>
      </c>
      <c r="CS49" s="144">
        <f>CR49*CQ49</f>
        <v>8.1759599999999999</v>
      </c>
      <c r="CT49" s="119"/>
      <c r="CU49" s="118">
        <f t="shared" si="22"/>
        <v>-1.9559999999999995</v>
      </c>
      <c r="CV49" s="143">
        <f t="shared" si="53"/>
        <v>-0.1930524794807717</v>
      </c>
    </row>
    <row r="50" spans="2:100" ht="34.5" customHeight="1">
      <c r="B50" s="142" t="s">
        <v>28</v>
      </c>
      <c r="C50" s="141"/>
      <c r="D50" s="141"/>
      <c r="E50" s="141"/>
      <c r="F50" s="140"/>
      <c r="G50" s="139"/>
      <c r="H50" s="136">
        <f>SUM(H47:H49)</f>
        <v>38.525763200000007</v>
      </c>
      <c r="I50" s="135"/>
      <c r="J50" s="138"/>
      <c r="K50" s="137"/>
      <c r="L50" s="136">
        <f>SUM(L47:L49)</f>
        <v>41.389395200000003</v>
      </c>
      <c r="M50" s="135"/>
      <c r="N50" s="134">
        <f t="shared" si="2"/>
        <v>2.8636319999999955</v>
      </c>
      <c r="O50" s="133">
        <f t="shared" si="48"/>
        <v>7.4330312033896187E-2</v>
      </c>
      <c r="T50" s="142" t="s">
        <v>28</v>
      </c>
      <c r="U50" s="141"/>
      <c r="V50" s="141"/>
      <c r="W50" s="141"/>
      <c r="X50" s="140"/>
      <c r="Y50" s="139"/>
      <c r="Z50" s="136">
        <f>SUM(Z47:Z49)</f>
        <v>83.774848000000006</v>
      </c>
      <c r="AA50" s="135"/>
      <c r="AB50" s="138"/>
      <c r="AC50" s="137"/>
      <c r="AD50" s="136">
        <f>SUM(AD47:AD49)</f>
        <v>90.592448000000005</v>
      </c>
      <c r="AE50" s="135"/>
      <c r="AF50" s="134">
        <f t="shared" si="6"/>
        <v>6.8175999999999988</v>
      </c>
      <c r="AG50" s="133">
        <f t="shared" si="49"/>
        <v>8.1380034255627634E-2</v>
      </c>
      <c r="AL50" s="142" t="s">
        <v>28</v>
      </c>
      <c r="AM50" s="141"/>
      <c r="AN50" s="141"/>
      <c r="AO50" s="141"/>
      <c r="AP50" s="140"/>
      <c r="AQ50" s="139"/>
      <c r="AR50" s="136">
        <f>SUM(AR47:AR49)</f>
        <v>52.417668799999994</v>
      </c>
      <c r="AS50" s="135"/>
      <c r="AT50" s="138"/>
      <c r="AU50" s="137"/>
      <c r="AV50" s="136">
        <f>SUM(AV47:AV49)</f>
        <v>44.5093952</v>
      </c>
      <c r="AW50" s="135"/>
      <c r="AX50" s="134">
        <f t="shared" si="10"/>
        <v>-7.908273599999994</v>
      </c>
      <c r="AY50" s="133">
        <f t="shared" si="50"/>
        <v>-0.15087037979834758</v>
      </c>
      <c r="BD50" s="142" t="s">
        <v>28</v>
      </c>
      <c r="BE50" s="141"/>
      <c r="BF50" s="141"/>
      <c r="BG50" s="141"/>
      <c r="BH50" s="140"/>
      <c r="BI50" s="139"/>
      <c r="BJ50" s="136">
        <f>SUM(BJ47:BJ49)</f>
        <v>65.537668800000006</v>
      </c>
      <c r="BK50" s="135"/>
      <c r="BL50" s="138"/>
      <c r="BM50" s="137"/>
      <c r="BN50" s="136">
        <f>SUM(BN47:BN49)</f>
        <v>44.589395199999998</v>
      </c>
      <c r="BO50" s="135"/>
      <c r="BP50" s="134">
        <f t="shared" si="14"/>
        <v>-20.948273600000007</v>
      </c>
      <c r="BQ50" s="133">
        <f t="shared" si="51"/>
        <v>-0.31963714888803013</v>
      </c>
      <c r="BS50" s="142" t="s">
        <v>28</v>
      </c>
      <c r="BT50" s="141"/>
      <c r="BU50" s="141"/>
      <c r="BV50" s="141"/>
      <c r="BW50" s="140"/>
      <c r="BX50" s="139"/>
      <c r="BY50" s="136">
        <f>SUM(BY47:BY49)</f>
        <v>80.197668800000002</v>
      </c>
      <c r="BZ50" s="135"/>
      <c r="CA50" s="138"/>
      <c r="CB50" s="137"/>
      <c r="CC50" s="136">
        <f>SUM(CC47:CC49)</f>
        <v>68.311091200000007</v>
      </c>
      <c r="CD50" s="135"/>
      <c r="CE50" s="134">
        <f t="shared" si="18"/>
        <v>-11.886577599999995</v>
      </c>
      <c r="CF50" s="133">
        <f t="shared" si="52"/>
        <v>-0.1482159990166696</v>
      </c>
      <c r="CI50" s="142" t="s">
        <v>28</v>
      </c>
      <c r="CJ50" s="141"/>
      <c r="CK50" s="141"/>
      <c r="CL50" s="141"/>
      <c r="CM50" s="140"/>
      <c r="CN50" s="139"/>
      <c r="CO50" s="136">
        <f>SUM(CO47:CO49)</f>
        <v>108.04079199999998</v>
      </c>
      <c r="CP50" s="135"/>
      <c r="CQ50" s="138"/>
      <c r="CR50" s="137"/>
      <c r="CS50" s="136">
        <f>SUM(CS47:CS49)</f>
        <v>97.792448000000007</v>
      </c>
      <c r="CT50" s="135"/>
      <c r="CU50" s="134">
        <f t="shared" si="22"/>
        <v>-10.248343999999975</v>
      </c>
      <c r="CV50" s="133">
        <f t="shared" si="53"/>
        <v>-9.4856246518444404E-2</v>
      </c>
    </row>
    <row r="51" spans="2:100" ht="30.75" customHeight="1">
      <c r="B51" s="132" t="s">
        <v>27</v>
      </c>
      <c r="C51" s="84"/>
      <c r="D51" s="121"/>
      <c r="E51" s="120"/>
      <c r="F51" s="126">
        <v>4.4000000000000003E-3</v>
      </c>
      <c r="G51" s="131">
        <f>G49</f>
        <v>835.36</v>
      </c>
      <c r="H51" s="110">
        <f t="shared" ref="H51:H59" si="54">G51*F51</f>
        <v>3.6755840000000002</v>
      </c>
      <c r="I51" s="119"/>
      <c r="J51" s="126">
        <v>4.4000000000000003E-3</v>
      </c>
      <c r="K51" s="130">
        <f>K49</f>
        <v>838.56000000000006</v>
      </c>
      <c r="L51" s="110">
        <f t="shared" ref="L51:L59" si="55">K51*J51</f>
        <v>3.6896640000000005</v>
      </c>
      <c r="M51" s="119"/>
      <c r="N51" s="118">
        <f t="shared" si="2"/>
        <v>1.4080000000000314E-2</v>
      </c>
      <c r="O51" s="107">
        <f t="shared" si="48"/>
        <v>3.8306837770542895E-3</v>
      </c>
      <c r="T51" s="132" t="s">
        <v>27</v>
      </c>
      <c r="U51" s="84"/>
      <c r="V51" s="121"/>
      <c r="W51" s="120"/>
      <c r="X51" s="126">
        <v>4.4000000000000003E-3</v>
      </c>
      <c r="Y51" s="131">
        <f>Y49</f>
        <v>2088.4</v>
      </c>
      <c r="Z51" s="110">
        <f t="shared" ref="Z51:Z59" si="56">Y51*X51</f>
        <v>9.1889600000000016</v>
      </c>
      <c r="AA51" s="119"/>
      <c r="AB51" s="124">
        <v>4.4000000000000003E-3</v>
      </c>
      <c r="AC51" s="130">
        <f>AC49</f>
        <v>2096.4</v>
      </c>
      <c r="AD51" s="110">
        <f t="shared" ref="AD51:AD59" si="57">AC51*AB51</f>
        <v>9.2241600000000012</v>
      </c>
      <c r="AE51" s="119"/>
      <c r="AF51" s="118">
        <f t="shared" si="6"/>
        <v>3.5199999999999676E-2</v>
      </c>
      <c r="AG51" s="107">
        <f t="shared" si="49"/>
        <v>3.8306837770541681E-3</v>
      </c>
      <c r="AL51" s="132" t="s">
        <v>27</v>
      </c>
      <c r="AM51" s="84"/>
      <c r="AN51" s="121"/>
      <c r="AO51" s="120"/>
      <c r="AP51" s="126">
        <v>4.4000000000000003E-3</v>
      </c>
      <c r="AQ51" s="131">
        <f>AQ49</f>
        <v>881.04</v>
      </c>
      <c r="AR51" s="110">
        <f t="shared" ref="AR51:AR59" si="58">AQ51*AP51</f>
        <v>3.876576</v>
      </c>
      <c r="AS51" s="119"/>
      <c r="AT51" s="124">
        <v>4.4000000000000003E-3</v>
      </c>
      <c r="AU51" s="130">
        <f>AU49</f>
        <v>838.56000000000006</v>
      </c>
      <c r="AV51" s="110">
        <f t="shared" ref="AV51:AV59" si="59">AU51*AT51</f>
        <v>3.6896640000000005</v>
      </c>
      <c r="AW51" s="119"/>
      <c r="AX51" s="118">
        <f t="shared" si="10"/>
        <v>-0.18691199999999952</v>
      </c>
      <c r="AY51" s="107">
        <f t="shared" si="50"/>
        <v>-4.8215745028602437E-2</v>
      </c>
      <c r="BD51" s="132" t="s">
        <v>27</v>
      </c>
      <c r="BE51" s="84"/>
      <c r="BF51" s="121"/>
      <c r="BG51" s="120"/>
      <c r="BH51" s="126">
        <v>4.4000000000000003E-3</v>
      </c>
      <c r="BI51" s="131">
        <f>BI49</f>
        <v>881.04</v>
      </c>
      <c r="BJ51" s="110">
        <f t="shared" ref="BJ51:BJ59" si="60">BI51*BH51</f>
        <v>3.876576</v>
      </c>
      <c r="BK51" s="119"/>
      <c r="BL51" s="124">
        <v>4.4000000000000003E-3</v>
      </c>
      <c r="BM51" s="130">
        <f>BM49</f>
        <v>838.56000000000006</v>
      </c>
      <c r="BN51" s="110">
        <f t="shared" ref="BN51:BN59" si="61">BM51*BL51</f>
        <v>3.6896640000000005</v>
      </c>
      <c r="BO51" s="119"/>
      <c r="BP51" s="118">
        <f t="shared" si="14"/>
        <v>-0.18691199999999952</v>
      </c>
      <c r="BQ51" s="107">
        <f t="shared" si="51"/>
        <v>-4.8215745028602437E-2</v>
      </c>
      <c r="BS51" s="132" t="s">
        <v>27</v>
      </c>
      <c r="BT51" s="84"/>
      <c r="BU51" s="121"/>
      <c r="BV51" s="120"/>
      <c r="BW51" s="126">
        <v>4.4000000000000003E-3</v>
      </c>
      <c r="BX51" s="131">
        <f>BX49</f>
        <v>881.04</v>
      </c>
      <c r="BY51" s="110">
        <f t="shared" ref="BY51:BY59" si="62">BX51*BW51</f>
        <v>3.876576</v>
      </c>
      <c r="BZ51" s="119"/>
      <c r="CA51" s="124">
        <v>4.4000000000000003E-3</v>
      </c>
      <c r="CB51" s="130">
        <f>CB49</f>
        <v>838.56000000000006</v>
      </c>
      <c r="CC51" s="110">
        <f t="shared" ref="CC51:CC59" si="63">CB51*CA51</f>
        <v>3.6896640000000005</v>
      </c>
      <c r="CD51" s="119"/>
      <c r="CE51" s="118">
        <f t="shared" si="18"/>
        <v>-0.18691199999999952</v>
      </c>
      <c r="CF51" s="107">
        <f t="shared" si="52"/>
        <v>-4.8215745028602437E-2</v>
      </c>
      <c r="CI51" s="132" t="s">
        <v>27</v>
      </c>
      <c r="CJ51" s="84"/>
      <c r="CK51" s="121"/>
      <c r="CL51" s="120"/>
      <c r="CM51" s="126">
        <v>4.4000000000000003E-3</v>
      </c>
      <c r="CN51" s="131">
        <f>CN49</f>
        <v>2202.6</v>
      </c>
      <c r="CO51" s="110">
        <f t="shared" ref="CO51:CO59" si="64">CN51*CM51</f>
        <v>9.6914400000000001</v>
      </c>
      <c r="CP51" s="119"/>
      <c r="CQ51" s="124">
        <v>4.4000000000000003E-3</v>
      </c>
      <c r="CR51" s="130">
        <f>CR49</f>
        <v>2096.4</v>
      </c>
      <c r="CS51" s="110">
        <f t="shared" ref="CS51:CS59" si="65">CR51*CQ51</f>
        <v>9.2241600000000012</v>
      </c>
      <c r="CT51" s="119"/>
      <c r="CU51" s="118">
        <f t="shared" si="22"/>
        <v>-0.46727999999999881</v>
      </c>
      <c r="CV51" s="107">
        <f t="shared" si="53"/>
        <v>-4.8215745028602437E-2</v>
      </c>
    </row>
    <row r="52" spans="2:100" ht="27" customHeight="1">
      <c r="B52" s="132" t="s">
        <v>26</v>
      </c>
      <c r="C52" s="84"/>
      <c r="D52" s="121"/>
      <c r="E52" s="120"/>
      <c r="F52" s="126">
        <v>1.1999999999999999E-3</v>
      </c>
      <c r="G52" s="131">
        <f>G49</f>
        <v>835.36</v>
      </c>
      <c r="H52" s="110">
        <f t="shared" si="54"/>
        <v>1.002432</v>
      </c>
      <c r="I52" s="119"/>
      <c r="J52" s="126">
        <v>1.2999999999999999E-3</v>
      </c>
      <c r="K52" s="130">
        <f>K49</f>
        <v>838.56000000000006</v>
      </c>
      <c r="L52" s="110">
        <f t="shared" si="55"/>
        <v>1.090128</v>
      </c>
      <c r="M52" s="119"/>
      <c r="N52" s="118">
        <f t="shared" si="2"/>
        <v>8.7695999999999996E-2</v>
      </c>
      <c r="O52" s="107">
        <f t="shared" si="48"/>
        <v>8.7483240758475384E-2</v>
      </c>
      <c r="T52" s="132" t="s">
        <v>26</v>
      </c>
      <c r="U52" s="84"/>
      <c r="V52" s="121"/>
      <c r="W52" s="120"/>
      <c r="X52" s="126">
        <v>1.1999999999999999E-3</v>
      </c>
      <c r="Y52" s="131">
        <f>Y49</f>
        <v>2088.4</v>
      </c>
      <c r="Z52" s="110">
        <f t="shared" si="56"/>
        <v>2.5060799999999999</v>
      </c>
      <c r="AA52" s="119"/>
      <c r="AB52" s="124">
        <v>1.2999999999999999E-3</v>
      </c>
      <c r="AC52" s="130">
        <f>AC49</f>
        <v>2096.4</v>
      </c>
      <c r="AD52" s="110">
        <f t="shared" si="57"/>
        <v>2.72532</v>
      </c>
      <c r="AE52" s="119"/>
      <c r="AF52" s="118">
        <f t="shared" si="6"/>
        <v>0.2192400000000001</v>
      </c>
      <c r="AG52" s="107">
        <f t="shared" si="49"/>
        <v>8.7483240758475439E-2</v>
      </c>
      <c r="AL52" s="132" t="s">
        <v>26</v>
      </c>
      <c r="AM52" s="84"/>
      <c r="AN52" s="121"/>
      <c r="AO52" s="120"/>
      <c r="AP52" s="126">
        <v>1.1999999999999999E-3</v>
      </c>
      <c r="AQ52" s="131">
        <f>AQ49</f>
        <v>881.04</v>
      </c>
      <c r="AR52" s="110">
        <f t="shared" si="58"/>
        <v>1.057248</v>
      </c>
      <c r="AS52" s="119"/>
      <c r="AT52" s="124">
        <v>1.2999999999999999E-3</v>
      </c>
      <c r="AU52" s="130">
        <f>AU49</f>
        <v>838.56000000000006</v>
      </c>
      <c r="AV52" s="110">
        <f t="shared" si="59"/>
        <v>1.090128</v>
      </c>
      <c r="AW52" s="119"/>
      <c r="AX52" s="118">
        <f t="shared" si="10"/>
        <v>3.288000000000002E-2</v>
      </c>
      <c r="AY52" s="107">
        <f t="shared" si="50"/>
        <v>3.1099609552347245E-2</v>
      </c>
      <c r="BD52" s="132" t="s">
        <v>26</v>
      </c>
      <c r="BE52" s="84"/>
      <c r="BF52" s="121"/>
      <c r="BG52" s="120"/>
      <c r="BH52" s="126">
        <v>1.1999999999999999E-3</v>
      </c>
      <c r="BI52" s="131">
        <f>BI49</f>
        <v>881.04</v>
      </c>
      <c r="BJ52" s="110">
        <f t="shared" si="60"/>
        <v>1.057248</v>
      </c>
      <c r="BK52" s="119"/>
      <c r="BL52" s="124">
        <v>1.2999999999999999E-3</v>
      </c>
      <c r="BM52" s="130">
        <f>BM49</f>
        <v>838.56000000000006</v>
      </c>
      <c r="BN52" s="110">
        <f t="shared" si="61"/>
        <v>1.090128</v>
      </c>
      <c r="BO52" s="119"/>
      <c r="BP52" s="118">
        <f t="shared" si="14"/>
        <v>3.288000000000002E-2</v>
      </c>
      <c r="BQ52" s="107">
        <f t="shared" si="51"/>
        <v>3.1099609552347245E-2</v>
      </c>
      <c r="BS52" s="132" t="s">
        <v>26</v>
      </c>
      <c r="BT52" s="84"/>
      <c r="BU52" s="121"/>
      <c r="BV52" s="120"/>
      <c r="BW52" s="126">
        <v>1.1999999999999999E-3</v>
      </c>
      <c r="BX52" s="131">
        <f>BX49</f>
        <v>881.04</v>
      </c>
      <c r="BY52" s="110">
        <f t="shared" si="62"/>
        <v>1.057248</v>
      </c>
      <c r="BZ52" s="119"/>
      <c r="CA52" s="124">
        <v>1.2999999999999999E-3</v>
      </c>
      <c r="CB52" s="130">
        <f>CB49</f>
        <v>838.56000000000006</v>
      </c>
      <c r="CC52" s="110">
        <f t="shared" si="63"/>
        <v>1.090128</v>
      </c>
      <c r="CD52" s="119"/>
      <c r="CE52" s="118">
        <f t="shared" si="18"/>
        <v>3.288000000000002E-2</v>
      </c>
      <c r="CF52" s="107">
        <f t="shared" si="52"/>
        <v>3.1099609552347245E-2</v>
      </c>
      <c r="CI52" s="132" t="s">
        <v>26</v>
      </c>
      <c r="CJ52" s="84"/>
      <c r="CK52" s="121"/>
      <c r="CL52" s="120"/>
      <c r="CM52" s="126">
        <v>1.1999999999999999E-3</v>
      </c>
      <c r="CN52" s="131">
        <f>CN49</f>
        <v>2202.6</v>
      </c>
      <c r="CO52" s="110">
        <f t="shared" si="64"/>
        <v>2.6431199999999997</v>
      </c>
      <c r="CP52" s="119"/>
      <c r="CQ52" s="124">
        <v>1.2999999999999999E-3</v>
      </c>
      <c r="CR52" s="130">
        <f>CR49</f>
        <v>2096.4</v>
      </c>
      <c r="CS52" s="110">
        <f t="shared" si="65"/>
        <v>2.72532</v>
      </c>
      <c r="CT52" s="119"/>
      <c r="CU52" s="118">
        <f t="shared" si="22"/>
        <v>8.2200000000000273E-2</v>
      </c>
      <c r="CV52" s="107">
        <f t="shared" si="53"/>
        <v>3.1099609552347331E-2</v>
      </c>
    </row>
    <row r="53" spans="2:100">
      <c r="B53" s="84" t="s">
        <v>25</v>
      </c>
      <c r="C53" s="84"/>
      <c r="D53" s="121"/>
      <c r="E53" s="120"/>
      <c r="F53" s="126">
        <v>0.25</v>
      </c>
      <c r="G53" s="129">
        <v>1</v>
      </c>
      <c r="H53" s="110">
        <f t="shared" si="54"/>
        <v>0.25</v>
      </c>
      <c r="I53" s="119"/>
      <c r="J53" s="126">
        <v>0.25</v>
      </c>
      <c r="K53" s="128">
        <v>1</v>
      </c>
      <c r="L53" s="110">
        <f t="shared" si="55"/>
        <v>0.25</v>
      </c>
      <c r="M53" s="119"/>
      <c r="N53" s="118">
        <f t="shared" si="2"/>
        <v>0</v>
      </c>
      <c r="O53" s="107">
        <f t="shared" si="48"/>
        <v>0</v>
      </c>
      <c r="T53" s="84" t="s">
        <v>25</v>
      </c>
      <c r="U53" s="84"/>
      <c r="V53" s="121"/>
      <c r="W53" s="120"/>
      <c r="X53" s="126">
        <v>0.25</v>
      </c>
      <c r="Y53" s="129">
        <v>1</v>
      </c>
      <c r="Z53" s="110">
        <f t="shared" si="56"/>
        <v>0.25</v>
      </c>
      <c r="AA53" s="119"/>
      <c r="AB53" s="124">
        <v>0.25</v>
      </c>
      <c r="AC53" s="128">
        <v>1</v>
      </c>
      <c r="AD53" s="110">
        <f t="shared" si="57"/>
        <v>0.25</v>
      </c>
      <c r="AE53" s="119"/>
      <c r="AF53" s="118">
        <f t="shared" si="6"/>
        <v>0</v>
      </c>
      <c r="AG53" s="107">
        <f t="shared" si="49"/>
        <v>0</v>
      </c>
      <c r="AL53" s="84" t="s">
        <v>25</v>
      </c>
      <c r="AM53" s="84"/>
      <c r="AN53" s="121"/>
      <c r="AO53" s="120"/>
      <c r="AP53" s="126">
        <v>0.25</v>
      </c>
      <c r="AQ53" s="129">
        <v>1</v>
      </c>
      <c r="AR53" s="110">
        <f t="shared" si="58"/>
        <v>0.25</v>
      </c>
      <c r="AS53" s="119"/>
      <c r="AT53" s="124">
        <v>0.25</v>
      </c>
      <c r="AU53" s="128">
        <v>1</v>
      </c>
      <c r="AV53" s="110">
        <f t="shared" si="59"/>
        <v>0.25</v>
      </c>
      <c r="AW53" s="119"/>
      <c r="AX53" s="118">
        <f t="shared" si="10"/>
        <v>0</v>
      </c>
      <c r="AY53" s="107">
        <f t="shared" si="50"/>
        <v>0</v>
      </c>
      <c r="BD53" s="84" t="s">
        <v>25</v>
      </c>
      <c r="BE53" s="84"/>
      <c r="BF53" s="121"/>
      <c r="BG53" s="120"/>
      <c r="BH53" s="126">
        <v>0.25</v>
      </c>
      <c r="BI53" s="129">
        <v>1</v>
      </c>
      <c r="BJ53" s="110">
        <f t="shared" si="60"/>
        <v>0.25</v>
      </c>
      <c r="BK53" s="119"/>
      <c r="BL53" s="124">
        <v>0.25</v>
      </c>
      <c r="BM53" s="128">
        <v>1</v>
      </c>
      <c r="BN53" s="110">
        <f t="shared" si="61"/>
        <v>0.25</v>
      </c>
      <c r="BO53" s="119"/>
      <c r="BP53" s="118">
        <f t="shared" si="14"/>
        <v>0</v>
      </c>
      <c r="BQ53" s="107">
        <f t="shared" si="51"/>
        <v>0</v>
      </c>
      <c r="BS53" s="84" t="s">
        <v>25</v>
      </c>
      <c r="BT53" s="84"/>
      <c r="BU53" s="121"/>
      <c r="BV53" s="120"/>
      <c r="BW53" s="126">
        <v>0.25</v>
      </c>
      <c r="BX53" s="129">
        <v>1</v>
      </c>
      <c r="BY53" s="110">
        <f t="shared" si="62"/>
        <v>0.25</v>
      </c>
      <c r="BZ53" s="119"/>
      <c r="CA53" s="124">
        <v>0.25</v>
      </c>
      <c r="CB53" s="128">
        <v>1</v>
      </c>
      <c r="CC53" s="110">
        <f t="shared" si="63"/>
        <v>0.25</v>
      </c>
      <c r="CD53" s="119"/>
      <c r="CE53" s="118">
        <f t="shared" si="18"/>
        <v>0</v>
      </c>
      <c r="CF53" s="107">
        <f t="shared" si="52"/>
        <v>0</v>
      </c>
      <c r="CI53" s="84" t="s">
        <v>25</v>
      </c>
      <c r="CJ53" s="84"/>
      <c r="CK53" s="121"/>
      <c r="CL53" s="120"/>
      <c r="CM53" s="126">
        <v>0.25</v>
      </c>
      <c r="CN53" s="129">
        <v>1</v>
      </c>
      <c r="CO53" s="110">
        <f t="shared" si="64"/>
        <v>0.25</v>
      </c>
      <c r="CP53" s="119"/>
      <c r="CQ53" s="124">
        <v>0.25</v>
      </c>
      <c r="CR53" s="128">
        <v>1</v>
      </c>
      <c r="CS53" s="110">
        <f t="shared" si="65"/>
        <v>0.25</v>
      </c>
      <c r="CT53" s="119"/>
      <c r="CU53" s="118">
        <f t="shared" si="22"/>
        <v>0</v>
      </c>
      <c r="CV53" s="107">
        <f t="shared" si="53"/>
        <v>0</v>
      </c>
    </row>
    <row r="54" spans="2:100">
      <c r="B54" s="84" t="s">
        <v>24</v>
      </c>
      <c r="C54" s="84"/>
      <c r="D54" s="121"/>
      <c r="E54" s="120"/>
      <c r="F54" s="126">
        <v>7.0000000000000001E-3</v>
      </c>
      <c r="G54" s="125">
        <f>F18</f>
        <v>800</v>
      </c>
      <c r="H54" s="110">
        <f t="shared" si="54"/>
        <v>5.6000000000000005</v>
      </c>
      <c r="I54" s="119"/>
      <c r="J54" s="126">
        <v>7.0000000000000001E-3</v>
      </c>
      <c r="K54" s="123">
        <f>F18</f>
        <v>800</v>
      </c>
      <c r="L54" s="110">
        <f t="shared" si="55"/>
        <v>5.6000000000000005</v>
      </c>
      <c r="M54" s="119"/>
      <c r="N54" s="118">
        <f t="shared" si="2"/>
        <v>0</v>
      </c>
      <c r="O54" s="107">
        <f t="shared" si="48"/>
        <v>0</v>
      </c>
      <c r="T54" s="84" t="s">
        <v>24</v>
      </c>
      <c r="U54" s="84"/>
      <c r="V54" s="121"/>
      <c r="W54" s="120"/>
      <c r="X54" s="126">
        <v>7.0000000000000001E-3</v>
      </c>
      <c r="Y54" s="127">
        <f>$X$18</f>
        <v>2000</v>
      </c>
      <c r="Z54" s="110">
        <f t="shared" si="56"/>
        <v>14</v>
      </c>
      <c r="AA54" s="119"/>
      <c r="AB54" s="124">
        <v>7.0000000000000001E-3</v>
      </c>
      <c r="AC54" s="127">
        <f>$X$18</f>
        <v>2000</v>
      </c>
      <c r="AD54" s="110">
        <f t="shared" si="57"/>
        <v>14</v>
      </c>
      <c r="AE54" s="119"/>
      <c r="AF54" s="118">
        <f t="shared" si="6"/>
        <v>0</v>
      </c>
      <c r="AG54" s="107">
        <f t="shared" si="49"/>
        <v>0</v>
      </c>
      <c r="AL54" s="84" t="s">
        <v>24</v>
      </c>
      <c r="AM54" s="84"/>
      <c r="AN54" s="121"/>
      <c r="AO54" s="120"/>
      <c r="AP54" s="126">
        <v>7.0000000000000001E-3</v>
      </c>
      <c r="AQ54" s="125">
        <f>AP18</f>
        <v>800</v>
      </c>
      <c r="AR54" s="110">
        <f t="shared" si="58"/>
        <v>5.6000000000000005</v>
      </c>
      <c r="AS54" s="119"/>
      <c r="AT54" s="124">
        <v>7.0000000000000001E-3</v>
      </c>
      <c r="AU54" s="123">
        <f>AP18</f>
        <v>800</v>
      </c>
      <c r="AV54" s="110">
        <f t="shared" si="59"/>
        <v>5.6000000000000005</v>
      </c>
      <c r="AW54" s="119"/>
      <c r="AX54" s="118">
        <f t="shared" si="10"/>
        <v>0</v>
      </c>
      <c r="AY54" s="107">
        <f t="shared" si="50"/>
        <v>0</v>
      </c>
      <c r="BD54" s="84" t="s">
        <v>24</v>
      </c>
      <c r="BE54" s="84"/>
      <c r="BF54" s="121"/>
      <c r="BG54" s="120"/>
      <c r="BH54" s="126">
        <v>7.0000000000000001E-3</v>
      </c>
      <c r="BI54" s="125">
        <f>BH18</f>
        <v>800</v>
      </c>
      <c r="BJ54" s="110">
        <f t="shared" si="60"/>
        <v>5.6000000000000005</v>
      </c>
      <c r="BK54" s="119"/>
      <c r="BL54" s="124">
        <v>7.0000000000000001E-3</v>
      </c>
      <c r="BM54" s="123">
        <f>BH18</f>
        <v>800</v>
      </c>
      <c r="BN54" s="110">
        <f t="shared" si="61"/>
        <v>5.6000000000000005</v>
      </c>
      <c r="BO54" s="119"/>
      <c r="BP54" s="118">
        <f t="shared" si="14"/>
        <v>0</v>
      </c>
      <c r="BQ54" s="107">
        <f t="shared" si="51"/>
        <v>0</v>
      </c>
      <c r="BS54" s="84" t="s">
        <v>24</v>
      </c>
      <c r="BT54" s="84"/>
      <c r="BU54" s="121"/>
      <c r="BV54" s="120"/>
      <c r="BW54" s="126">
        <v>7.0000000000000001E-3</v>
      </c>
      <c r="BX54" s="125">
        <f>BW18</f>
        <v>800</v>
      </c>
      <c r="BY54" s="110">
        <f t="shared" si="62"/>
        <v>5.6000000000000005</v>
      </c>
      <c r="BZ54" s="119"/>
      <c r="CA54" s="124">
        <v>7.0000000000000001E-3</v>
      </c>
      <c r="CB54" s="123">
        <f>BW18</f>
        <v>800</v>
      </c>
      <c r="CC54" s="110">
        <f t="shared" si="63"/>
        <v>5.6000000000000005</v>
      </c>
      <c r="CD54" s="119"/>
      <c r="CE54" s="118">
        <f t="shared" si="18"/>
        <v>0</v>
      </c>
      <c r="CF54" s="107">
        <f t="shared" si="52"/>
        <v>0</v>
      </c>
      <c r="CI54" s="84" t="s">
        <v>24</v>
      </c>
      <c r="CJ54" s="84"/>
      <c r="CK54" s="121"/>
      <c r="CL54" s="120"/>
      <c r="CM54" s="126">
        <v>7.0000000000000001E-3</v>
      </c>
      <c r="CN54" s="125">
        <f>CM18</f>
        <v>2000</v>
      </c>
      <c r="CO54" s="110">
        <f t="shared" si="64"/>
        <v>14</v>
      </c>
      <c r="CP54" s="119"/>
      <c r="CQ54" s="124">
        <v>7.0000000000000001E-3</v>
      </c>
      <c r="CR54" s="123">
        <f>CM18</f>
        <v>2000</v>
      </c>
      <c r="CS54" s="110">
        <f t="shared" si="65"/>
        <v>14</v>
      </c>
      <c r="CT54" s="119"/>
      <c r="CU54" s="118">
        <f t="shared" si="22"/>
        <v>0</v>
      </c>
      <c r="CV54" s="107">
        <f t="shared" si="53"/>
        <v>0</v>
      </c>
    </row>
    <row r="55" spans="2:100">
      <c r="B55" s="122" t="s">
        <v>23</v>
      </c>
      <c r="C55" s="84"/>
      <c r="D55" s="121"/>
      <c r="E55" s="120"/>
      <c r="F55" s="113">
        <v>6.7000000000000004E-2</v>
      </c>
      <c r="G55" s="117">
        <f>0.64*$F$18</f>
        <v>512</v>
      </c>
      <c r="H55" s="110">
        <f t="shared" si="54"/>
        <v>34.304000000000002</v>
      </c>
      <c r="I55" s="119"/>
      <c r="J55" s="112">
        <v>6.7000000000000004E-2</v>
      </c>
      <c r="K55" s="117">
        <f>G55</f>
        <v>512</v>
      </c>
      <c r="L55" s="110">
        <f t="shared" si="55"/>
        <v>34.304000000000002</v>
      </c>
      <c r="M55" s="119"/>
      <c r="N55" s="118">
        <f t="shared" si="2"/>
        <v>0</v>
      </c>
      <c r="O55" s="107">
        <f t="shared" si="48"/>
        <v>0</v>
      </c>
      <c r="T55" s="122" t="s">
        <v>23</v>
      </c>
      <c r="U55" s="84"/>
      <c r="V55" s="121"/>
      <c r="W55" s="120"/>
      <c r="X55" s="113">
        <v>6.7000000000000004E-2</v>
      </c>
      <c r="Y55" s="117">
        <f>0.64*$X$18</f>
        <v>1280</v>
      </c>
      <c r="Z55" s="110">
        <f t="shared" si="56"/>
        <v>85.76</v>
      </c>
      <c r="AA55" s="119"/>
      <c r="AB55" s="112">
        <v>6.7000000000000004E-2</v>
      </c>
      <c r="AC55" s="117">
        <f>Y55</f>
        <v>1280</v>
      </c>
      <c r="AD55" s="110">
        <f t="shared" si="57"/>
        <v>85.76</v>
      </c>
      <c r="AE55" s="119"/>
      <c r="AF55" s="118">
        <f t="shared" si="6"/>
        <v>0</v>
      </c>
      <c r="AG55" s="107">
        <f t="shared" si="49"/>
        <v>0</v>
      </c>
      <c r="AL55" s="122" t="s">
        <v>23</v>
      </c>
      <c r="AM55" s="84"/>
      <c r="AN55" s="121"/>
      <c r="AO55" s="120"/>
      <c r="AP55" s="113">
        <v>6.7000000000000004E-2</v>
      </c>
      <c r="AQ55" s="117">
        <f>0.64*$AP$18</f>
        <v>512</v>
      </c>
      <c r="AR55" s="110">
        <f t="shared" si="58"/>
        <v>34.304000000000002</v>
      </c>
      <c r="AS55" s="119"/>
      <c r="AT55" s="112">
        <v>6.7000000000000004E-2</v>
      </c>
      <c r="AU55" s="117">
        <f>AQ55</f>
        <v>512</v>
      </c>
      <c r="AV55" s="110">
        <f t="shared" si="59"/>
        <v>34.304000000000002</v>
      </c>
      <c r="AW55" s="119"/>
      <c r="AX55" s="118">
        <f t="shared" si="10"/>
        <v>0</v>
      </c>
      <c r="AY55" s="107">
        <f t="shared" si="50"/>
        <v>0</v>
      </c>
      <c r="BD55" s="122" t="s">
        <v>23</v>
      </c>
      <c r="BE55" s="84"/>
      <c r="BF55" s="121"/>
      <c r="BG55" s="120"/>
      <c r="BH55" s="113">
        <v>6.7000000000000004E-2</v>
      </c>
      <c r="BI55" s="117">
        <f>0.64*$F$18</f>
        <v>512</v>
      </c>
      <c r="BJ55" s="110">
        <f t="shared" si="60"/>
        <v>34.304000000000002</v>
      </c>
      <c r="BK55" s="119"/>
      <c r="BL55" s="112">
        <v>6.7000000000000004E-2</v>
      </c>
      <c r="BM55" s="117">
        <f>BI55</f>
        <v>512</v>
      </c>
      <c r="BN55" s="110">
        <f t="shared" si="61"/>
        <v>34.304000000000002</v>
      </c>
      <c r="BO55" s="119"/>
      <c r="BP55" s="118">
        <f t="shared" si="14"/>
        <v>0</v>
      </c>
      <c r="BQ55" s="107">
        <f t="shared" si="51"/>
        <v>0</v>
      </c>
      <c r="BS55" s="122" t="s">
        <v>23</v>
      </c>
      <c r="BT55" s="84"/>
      <c r="BU55" s="121"/>
      <c r="BV55" s="120"/>
      <c r="BW55" s="113">
        <v>6.7000000000000004E-2</v>
      </c>
      <c r="BX55" s="117">
        <f>0.64*$F$18</f>
        <v>512</v>
      </c>
      <c r="BY55" s="110">
        <f t="shared" si="62"/>
        <v>34.304000000000002</v>
      </c>
      <c r="BZ55" s="119"/>
      <c r="CA55" s="112">
        <v>6.7000000000000004E-2</v>
      </c>
      <c r="CB55" s="117">
        <f>BX55</f>
        <v>512</v>
      </c>
      <c r="CC55" s="110">
        <f t="shared" si="63"/>
        <v>34.304000000000002</v>
      </c>
      <c r="CD55" s="119"/>
      <c r="CE55" s="118">
        <f t="shared" si="18"/>
        <v>0</v>
      </c>
      <c r="CF55" s="107">
        <f t="shared" si="52"/>
        <v>0</v>
      </c>
      <c r="CI55" s="122" t="s">
        <v>23</v>
      </c>
      <c r="CJ55" s="84"/>
      <c r="CK55" s="121"/>
      <c r="CL55" s="120"/>
      <c r="CM55" s="113">
        <v>6.7000000000000004E-2</v>
      </c>
      <c r="CN55" s="117">
        <f>0.64*$F$18</f>
        <v>512</v>
      </c>
      <c r="CO55" s="110">
        <f t="shared" si="64"/>
        <v>34.304000000000002</v>
      </c>
      <c r="CP55" s="119"/>
      <c r="CQ55" s="112">
        <v>6.7000000000000004E-2</v>
      </c>
      <c r="CR55" s="117">
        <f>CN55</f>
        <v>512</v>
      </c>
      <c r="CS55" s="110">
        <f t="shared" si="65"/>
        <v>34.304000000000002</v>
      </c>
      <c r="CT55" s="119"/>
      <c r="CU55" s="118">
        <f t="shared" si="22"/>
        <v>0</v>
      </c>
      <c r="CV55" s="107">
        <f t="shared" si="53"/>
        <v>0</v>
      </c>
    </row>
    <row r="56" spans="2:100">
      <c r="B56" s="122" t="s">
        <v>22</v>
      </c>
      <c r="C56" s="84"/>
      <c r="D56" s="121"/>
      <c r="E56" s="120"/>
      <c r="F56" s="113">
        <v>0.104</v>
      </c>
      <c r="G56" s="117">
        <f>0.18*$F$18</f>
        <v>144</v>
      </c>
      <c r="H56" s="110">
        <f t="shared" si="54"/>
        <v>14.975999999999999</v>
      </c>
      <c r="I56" s="119"/>
      <c r="J56" s="112">
        <v>0.104</v>
      </c>
      <c r="K56" s="117">
        <f>G56</f>
        <v>144</v>
      </c>
      <c r="L56" s="110">
        <f t="shared" si="55"/>
        <v>14.975999999999999</v>
      </c>
      <c r="M56" s="119"/>
      <c r="N56" s="118">
        <f t="shared" si="2"/>
        <v>0</v>
      </c>
      <c r="O56" s="107">
        <f t="shared" si="48"/>
        <v>0</v>
      </c>
      <c r="T56" s="122" t="s">
        <v>22</v>
      </c>
      <c r="U56" s="84"/>
      <c r="V56" s="121"/>
      <c r="W56" s="120"/>
      <c r="X56" s="113">
        <v>0.104</v>
      </c>
      <c r="Y56" s="117">
        <f>0.18*$X$18</f>
        <v>360</v>
      </c>
      <c r="Z56" s="110">
        <f t="shared" si="56"/>
        <v>37.44</v>
      </c>
      <c r="AA56" s="119"/>
      <c r="AB56" s="112">
        <v>0.104</v>
      </c>
      <c r="AC56" s="117">
        <f>Y56</f>
        <v>360</v>
      </c>
      <c r="AD56" s="110">
        <f t="shared" si="57"/>
        <v>37.44</v>
      </c>
      <c r="AE56" s="119"/>
      <c r="AF56" s="118">
        <f t="shared" si="6"/>
        <v>0</v>
      </c>
      <c r="AG56" s="107">
        <f t="shared" si="49"/>
        <v>0</v>
      </c>
      <c r="AL56" s="122" t="s">
        <v>22</v>
      </c>
      <c r="AM56" s="84"/>
      <c r="AN56" s="121"/>
      <c r="AO56" s="120"/>
      <c r="AP56" s="113">
        <v>0.104</v>
      </c>
      <c r="AQ56" s="117">
        <f>0.18*$AP$18</f>
        <v>144</v>
      </c>
      <c r="AR56" s="110">
        <f t="shared" si="58"/>
        <v>14.975999999999999</v>
      </c>
      <c r="AS56" s="119"/>
      <c r="AT56" s="112">
        <v>0.104</v>
      </c>
      <c r="AU56" s="117">
        <f>AQ56</f>
        <v>144</v>
      </c>
      <c r="AV56" s="110">
        <f t="shared" si="59"/>
        <v>14.975999999999999</v>
      </c>
      <c r="AW56" s="119"/>
      <c r="AX56" s="118">
        <f t="shared" si="10"/>
        <v>0</v>
      </c>
      <c r="AY56" s="107">
        <f t="shared" si="50"/>
        <v>0</v>
      </c>
      <c r="BD56" s="122" t="s">
        <v>22</v>
      </c>
      <c r="BE56" s="84"/>
      <c r="BF56" s="121"/>
      <c r="BG56" s="120"/>
      <c r="BH56" s="113">
        <v>0.104</v>
      </c>
      <c r="BI56" s="117">
        <f>0.18*$F$18</f>
        <v>144</v>
      </c>
      <c r="BJ56" s="110">
        <f t="shared" si="60"/>
        <v>14.975999999999999</v>
      </c>
      <c r="BK56" s="119"/>
      <c r="BL56" s="112">
        <v>0.104</v>
      </c>
      <c r="BM56" s="117">
        <f>BI56</f>
        <v>144</v>
      </c>
      <c r="BN56" s="110">
        <f t="shared" si="61"/>
        <v>14.975999999999999</v>
      </c>
      <c r="BO56" s="119"/>
      <c r="BP56" s="118">
        <f t="shared" si="14"/>
        <v>0</v>
      </c>
      <c r="BQ56" s="107">
        <f t="shared" si="51"/>
        <v>0</v>
      </c>
      <c r="BS56" s="122" t="s">
        <v>22</v>
      </c>
      <c r="BT56" s="84"/>
      <c r="BU56" s="121"/>
      <c r="BV56" s="120"/>
      <c r="BW56" s="113">
        <v>0.104</v>
      </c>
      <c r="BX56" s="117">
        <f>0.18*$F$18</f>
        <v>144</v>
      </c>
      <c r="BY56" s="110">
        <f t="shared" si="62"/>
        <v>14.975999999999999</v>
      </c>
      <c r="BZ56" s="119"/>
      <c r="CA56" s="112">
        <v>0.104</v>
      </c>
      <c r="CB56" s="117">
        <f>BX56</f>
        <v>144</v>
      </c>
      <c r="CC56" s="110">
        <f t="shared" si="63"/>
        <v>14.975999999999999</v>
      </c>
      <c r="CD56" s="119"/>
      <c r="CE56" s="118">
        <f t="shared" si="18"/>
        <v>0</v>
      </c>
      <c r="CF56" s="107">
        <f t="shared" si="52"/>
        <v>0</v>
      </c>
      <c r="CI56" s="122" t="s">
        <v>22</v>
      </c>
      <c r="CJ56" s="84"/>
      <c r="CK56" s="121"/>
      <c r="CL56" s="120"/>
      <c r="CM56" s="113">
        <v>0.104</v>
      </c>
      <c r="CN56" s="117">
        <f>0.18*$F$18</f>
        <v>144</v>
      </c>
      <c r="CO56" s="110">
        <f t="shared" si="64"/>
        <v>14.975999999999999</v>
      </c>
      <c r="CP56" s="119"/>
      <c r="CQ56" s="112">
        <v>0.104</v>
      </c>
      <c r="CR56" s="117">
        <f>CN56</f>
        <v>144</v>
      </c>
      <c r="CS56" s="110">
        <f t="shared" si="65"/>
        <v>14.975999999999999</v>
      </c>
      <c r="CT56" s="119"/>
      <c r="CU56" s="118">
        <f t="shared" si="22"/>
        <v>0</v>
      </c>
      <c r="CV56" s="107">
        <f t="shared" si="53"/>
        <v>0</v>
      </c>
    </row>
    <row r="57" spans="2:100">
      <c r="B57" s="3" t="s">
        <v>21</v>
      </c>
      <c r="C57" s="84"/>
      <c r="D57" s="121"/>
      <c r="E57" s="120"/>
      <c r="F57" s="113">
        <v>0.124</v>
      </c>
      <c r="G57" s="117">
        <f>0.18*$F$18</f>
        <v>144</v>
      </c>
      <c r="H57" s="110">
        <f t="shared" si="54"/>
        <v>17.856000000000002</v>
      </c>
      <c r="I57" s="119"/>
      <c r="J57" s="112">
        <v>0.124</v>
      </c>
      <c r="K57" s="117">
        <f>G57</f>
        <v>144</v>
      </c>
      <c r="L57" s="110">
        <f t="shared" si="55"/>
        <v>17.856000000000002</v>
      </c>
      <c r="M57" s="119"/>
      <c r="N57" s="118">
        <f t="shared" si="2"/>
        <v>0</v>
      </c>
      <c r="O57" s="107">
        <f t="shared" si="48"/>
        <v>0</v>
      </c>
      <c r="T57" s="3" t="s">
        <v>21</v>
      </c>
      <c r="U57" s="84"/>
      <c r="V57" s="121"/>
      <c r="W57" s="120"/>
      <c r="X57" s="113">
        <v>0.124</v>
      </c>
      <c r="Y57" s="117">
        <f>0.18*$X$18</f>
        <v>360</v>
      </c>
      <c r="Z57" s="110">
        <f t="shared" si="56"/>
        <v>44.64</v>
      </c>
      <c r="AA57" s="119"/>
      <c r="AB57" s="112">
        <v>0.124</v>
      </c>
      <c r="AC57" s="117">
        <f>Y57</f>
        <v>360</v>
      </c>
      <c r="AD57" s="110">
        <f t="shared" si="57"/>
        <v>44.64</v>
      </c>
      <c r="AE57" s="119"/>
      <c r="AF57" s="118">
        <f t="shared" si="6"/>
        <v>0</v>
      </c>
      <c r="AG57" s="107">
        <f t="shared" si="49"/>
        <v>0</v>
      </c>
      <c r="AL57" s="3" t="s">
        <v>21</v>
      </c>
      <c r="AM57" s="84"/>
      <c r="AN57" s="121"/>
      <c r="AO57" s="120"/>
      <c r="AP57" s="113">
        <v>0.124</v>
      </c>
      <c r="AQ57" s="117">
        <f>0.18*$AP$18</f>
        <v>144</v>
      </c>
      <c r="AR57" s="110">
        <f t="shared" si="58"/>
        <v>17.856000000000002</v>
      </c>
      <c r="AS57" s="119"/>
      <c r="AT57" s="112">
        <v>0.124</v>
      </c>
      <c r="AU57" s="117">
        <f>AQ57</f>
        <v>144</v>
      </c>
      <c r="AV57" s="110">
        <f t="shared" si="59"/>
        <v>17.856000000000002</v>
      </c>
      <c r="AW57" s="119"/>
      <c r="AX57" s="118">
        <f t="shared" si="10"/>
        <v>0</v>
      </c>
      <c r="AY57" s="107">
        <f t="shared" si="50"/>
        <v>0</v>
      </c>
      <c r="BD57" s="3" t="s">
        <v>21</v>
      </c>
      <c r="BE57" s="84"/>
      <c r="BF57" s="121"/>
      <c r="BG57" s="120"/>
      <c r="BH57" s="113">
        <v>0.124</v>
      </c>
      <c r="BI57" s="117">
        <f>0.18*$F$18</f>
        <v>144</v>
      </c>
      <c r="BJ57" s="110">
        <f t="shared" si="60"/>
        <v>17.856000000000002</v>
      </c>
      <c r="BK57" s="119"/>
      <c r="BL57" s="112">
        <v>0.124</v>
      </c>
      <c r="BM57" s="117">
        <f>BI57</f>
        <v>144</v>
      </c>
      <c r="BN57" s="110">
        <f t="shared" si="61"/>
        <v>17.856000000000002</v>
      </c>
      <c r="BO57" s="119"/>
      <c r="BP57" s="118">
        <f t="shared" si="14"/>
        <v>0</v>
      </c>
      <c r="BQ57" s="107">
        <f t="shared" si="51"/>
        <v>0</v>
      </c>
      <c r="BS57" s="3" t="s">
        <v>21</v>
      </c>
      <c r="BT57" s="84"/>
      <c r="BU57" s="121"/>
      <c r="BV57" s="120"/>
      <c r="BW57" s="113">
        <v>0.124</v>
      </c>
      <c r="BX57" s="117">
        <f>0.18*$F$18</f>
        <v>144</v>
      </c>
      <c r="BY57" s="110">
        <f t="shared" si="62"/>
        <v>17.856000000000002</v>
      </c>
      <c r="BZ57" s="119"/>
      <c r="CA57" s="112">
        <v>0.124</v>
      </c>
      <c r="CB57" s="117">
        <f>BX57</f>
        <v>144</v>
      </c>
      <c r="CC57" s="110">
        <f t="shared" si="63"/>
        <v>17.856000000000002</v>
      </c>
      <c r="CD57" s="119"/>
      <c r="CE57" s="118">
        <f t="shared" si="18"/>
        <v>0</v>
      </c>
      <c r="CF57" s="107">
        <f t="shared" si="52"/>
        <v>0</v>
      </c>
      <c r="CI57" s="3" t="s">
        <v>21</v>
      </c>
      <c r="CJ57" s="84"/>
      <c r="CK57" s="121"/>
      <c r="CL57" s="120"/>
      <c r="CM57" s="113">
        <v>0.124</v>
      </c>
      <c r="CN57" s="117">
        <f>0.18*$F$18</f>
        <v>144</v>
      </c>
      <c r="CO57" s="110">
        <f t="shared" si="64"/>
        <v>17.856000000000002</v>
      </c>
      <c r="CP57" s="119"/>
      <c r="CQ57" s="112">
        <v>0.124</v>
      </c>
      <c r="CR57" s="117">
        <f>CN57</f>
        <v>144</v>
      </c>
      <c r="CS57" s="110">
        <f t="shared" si="65"/>
        <v>17.856000000000002</v>
      </c>
      <c r="CT57" s="119"/>
      <c r="CU57" s="118">
        <f t="shared" si="22"/>
        <v>0</v>
      </c>
      <c r="CV57" s="107">
        <f t="shared" si="53"/>
        <v>0</v>
      </c>
    </row>
    <row r="58" spans="2:100" s="15" customFormat="1">
      <c r="B58" s="116" t="s">
        <v>20</v>
      </c>
      <c r="C58" s="45"/>
      <c r="D58" s="115"/>
      <c r="E58" s="114"/>
      <c r="F58" s="113">
        <v>7.4999999999999997E-2</v>
      </c>
      <c r="G58" s="111">
        <v>600</v>
      </c>
      <c r="H58" s="110">
        <f t="shared" si="54"/>
        <v>45</v>
      </c>
      <c r="I58" s="109"/>
      <c r="J58" s="112">
        <v>7.4999999999999997E-2</v>
      </c>
      <c r="K58" s="117">
        <f>G58</f>
        <v>600</v>
      </c>
      <c r="L58" s="110">
        <f t="shared" si="55"/>
        <v>45</v>
      </c>
      <c r="M58" s="109"/>
      <c r="N58" s="108">
        <f t="shared" si="2"/>
        <v>0</v>
      </c>
      <c r="O58" s="107">
        <f t="shared" si="48"/>
        <v>0</v>
      </c>
      <c r="T58" s="116" t="s">
        <v>20</v>
      </c>
      <c r="U58" s="45"/>
      <c r="V58" s="115"/>
      <c r="W58" s="114"/>
      <c r="X58" s="113">
        <v>7.4999999999999997E-2</v>
      </c>
      <c r="Y58" s="111">
        <v>600</v>
      </c>
      <c r="Z58" s="110">
        <f t="shared" si="56"/>
        <v>45</v>
      </c>
      <c r="AA58" s="109"/>
      <c r="AB58" s="112">
        <v>7.4999999999999997E-2</v>
      </c>
      <c r="AC58" s="111">
        <f>Y58</f>
        <v>600</v>
      </c>
      <c r="AD58" s="110">
        <f t="shared" si="57"/>
        <v>45</v>
      </c>
      <c r="AE58" s="109"/>
      <c r="AF58" s="108">
        <f t="shared" si="6"/>
        <v>0</v>
      </c>
      <c r="AG58" s="107">
        <f t="shared" si="49"/>
        <v>0</v>
      </c>
      <c r="AL58" s="116" t="s">
        <v>20</v>
      </c>
      <c r="AM58" s="45"/>
      <c r="AN58" s="115"/>
      <c r="AO58" s="114"/>
      <c r="AP58" s="113">
        <v>7.4999999999999997E-2</v>
      </c>
      <c r="AQ58" s="111">
        <v>600</v>
      </c>
      <c r="AR58" s="110">
        <f t="shared" si="58"/>
        <v>45</v>
      </c>
      <c r="AS58" s="109"/>
      <c r="AT58" s="112">
        <v>7.4999999999999997E-2</v>
      </c>
      <c r="AU58" s="111">
        <f>AQ58</f>
        <v>600</v>
      </c>
      <c r="AV58" s="110">
        <f t="shared" si="59"/>
        <v>45</v>
      </c>
      <c r="AW58" s="109"/>
      <c r="AX58" s="108">
        <f t="shared" si="10"/>
        <v>0</v>
      </c>
      <c r="AY58" s="107">
        <f t="shared" si="50"/>
        <v>0</v>
      </c>
      <c r="BD58" s="116" t="s">
        <v>20</v>
      </c>
      <c r="BE58" s="45"/>
      <c r="BF58" s="115"/>
      <c r="BG58" s="114"/>
      <c r="BH58" s="113">
        <v>7.4999999999999997E-2</v>
      </c>
      <c r="BI58" s="111">
        <v>600</v>
      </c>
      <c r="BJ58" s="110">
        <f t="shared" si="60"/>
        <v>45</v>
      </c>
      <c r="BK58" s="109"/>
      <c r="BL58" s="112">
        <v>7.4999999999999997E-2</v>
      </c>
      <c r="BM58" s="111">
        <f>BI58</f>
        <v>600</v>
      </c>
      <c r="BN58" s="110">
        <f t="shared" si="61"/>
        <v>45</v>
      </c>
      <c r="BO58" s="109"/>
      <c r="BP58" s="108">
        <f t="shared" si="14"/>
        <v>0</v>
      </c>
      <c r="BQ58" s="107">
        <f t="shared" si="51"/>
        <v>0</v>
      </c>
      <c r="BS58" s="116" t="s">
        <v>20</v>
      </c>
      <c r="BT58" s="45"/>
      <c r="BU58" s="115"/>
      <c r="BV58" s="114"/>
      <c r="BW58" s="113">
        <v>7.4999999999999997E-2</v>
      </c>
      <c r="BX58" s="111">
        <v>600</v>
      </c>
      <c r="BY58" s="110">
        <f t="shared" si="62"/>
        <v>45</v>
      </c>
      <c r="BZ58" s="109"/>
      <c r="CA58" s="112">
        <v>7.4999999999999997E-2</v>
      </c>
      <c r="CB58" s="111">
        <f>BX58</f>
        <v>600</v>
      </c>
      <c r="CC58" s="110">
        <f t="shared" si="63"/>
        <v>45</v>
      </c>
      <c r="CD58" s="109"/>
      <c r="CE58" s="108">
        <f t="shared" si="18"/>
        <v>0</v>
      </c>
      <c r="CF58" s="107">
        <f t="shared" si="52"/>
        <v>0</v>
      </c>
      <c r="CI58" s="116" t="s">
        <v>20</v>
      </c>
      <c r="CJ58" s="45"/>
      <c r="CK58" s="115"/>
      <c r="CL58" s="114"/>
      <c r="CM58" s="113">
        <v>7.4999999999999997E-2</v>
      </c>
      <c r="CN58" s="111">
        <v>600</v>
      </c>
      <c r="CO58" s="110">
        <f t="shared" si="64"/>
        <v>45</v>
      </c>
      <c r="CP58" s="109"/>
      <c r="CQ58" s="112">
        <v>7.4999999999999997E-2</v>
      </c>
      <c r="CR58" s="111">
        <f>CN58</f>
        <v>600</v>
      </c>
      <c r="CS58" s="110">
        <f t="shared" si="65"/>
        <v>45</v>
      </c>
      <c r="CT58" s="109"/>
      <c r="CU58" s="108">
        <f t="shared" si="22"/>
        <v>0</v>
      </c>
      <c r="CV58" s="107">
        <f t="shared" si="53"/>
        <v>0</v>
      </c>
    </row>
    <row r="59" spans="2:100" s="15" customFormat="1" ht="13.5" thickBot="1">
      <c r="B59" s="116" t="s">
        <v>19</v>
      </c>
      <c r="C59" s="45"/>
      <c r="D59" s="115"/>
      <c r="E59" s="114"/>
      <c r="F59" s="113">
        <v>8.7999999999999995E-2</v>
      </c>
      <c r="G59" s="111">
        <v>200</v>
      </c>
      <c r="H59" s="110">
        <f t="shared" si="54"/>
        <v>17.599999999999998</v>
      </c>
      <c r="I59" s="109"/>
      <c r="J59" s="112">
        <v>8.7999999999999995E-2</v>
      </c>
      <c r="K59" s="117">
        <f>G59</f>
        <v>200</v>
      </c>
      <c r="L59" s="110">
        <f t="shared" si="55"/>
        <v>17.599999999999998</v>
      </c>
      <c r="M59" s="109"/>
      <c r="N59" s="108">
        <f t="shared" si="2"/>
        <v>0</v>
      </c>
      <c r="O59" s="107">
        <f t="shared" si="48"/>
        <v>0</v>
      </c>
      <c r="T59" s="116" t="s">
        <v>19</v>
      </c>
      <c r="U59" s="45"/>
      <c r="V59" s="115"/>
      <c r="W59" s="114"/>
      <c r="X59" s="113">
        <v>8.7999999999999995E-2</v>
      </c>
      <c r="Y59" s="111">
        <v>1400</v>
      </c>
      <c r="Z59" s="110">
        <f t="shared" si="56"/>
        <v>123.19999999999999</v>
      </c>
      <c r="AA59" s="109"/>
      <c r="AB59" s="112">
        <v>8.7999999999999995E-2</v>
      </c>
      <c r="AC59" s="111">
        <f>Y59</f>
        <v>1400</v>
      </c>
      <c r="AD59" s="110">
        <f t="shared" si="57"/>
        <v>123.19999999999999</v>
      </c>
      <c r="AE59" s="109"/>
      <c r="AF59" s="108">
        <f t="shared" si="6"/>
        <v>0</v>
      </c>
      <c r="AG59" s="107">
        <f t="shared" si="49"/>
        <v>0</v>
      </c>
      <c r="AL59" s="116" t="s">
        <v>19</v>
      </c>
      <c r="AM59" s="45"/>
      <c r="AN59" s="115"/>
      <c r="AO59" s="114"/>
      <c r="AP59" s="113">
        <v>8.7999999999999995E-2</v>
      </c>
      <c r="AQ59" s="111">
        <v>200</v>
      </c>
      <c r="AR59" s="110">
        <f t="shared" si="58"/>
        <v>17.599999999999998</v>
      </c>
      <c r="AS59" s="109"/>
      <c r="AT59" s="112">
        <v>8.7999999999999995E-2</v>
      </c>
      <c r="AU59" s="111">
        <f>AQ59</f>
        <v>200</v>
      </c>
      <c r="AV59" s="110">
        <f t="shared" si="59"/>
        <v>17.599999999999998</v>
      </c>
      <c r="AW59" s="109"/>
      <c r="AX59" s="108">
        <f t="shared" si="10"/>
        <v>0</v>
      </c>
      <c r="AY59" s="107">
        <f t="shared" si="50"/>
        <v>0</v>
      </c>
      <c r="BD59" s="116" t="s">
        <v>19</v>
      </c>
      <c r="BE59" s="45"/>
      <c r="BF59" s="115"/>
      <c r="BG59" s="114"/>
      <c r="BH59" s="113">
        <v>8.7999999999999995E-2</v>
      </c>
      <c r="BI59" s="111">
        <v>200</v>
      </c>
      <c r="BJ59" s="110">
        <f t="shared" si="60"/>
        <v>17.599999999999998</v>
      </c>
      <c r="BK59" s="109"/>
      <c r="BL59" s="112">
        <v>8.7999999999999995E-2</v>
      </c>
      <c r="BM59" s="111">
        <f>BI59</f>
        <v>200</v>
      </c>
      <c r="BN59" s="110">
        <f t="shared" si="61"/>
        <v>17.599999999999998</v>
      </c>
      <c r="BO59" s="109"/>
      <c r="BP59" s="108">
        <f t="shared" si="14"/>
        <v>0</v>
      </c>
      <c r="BQ59" s="107">
        <f t="shared" si="51"/>
        <v>0</v>
      </c>
      <c r="BS59" s="116" t="s">
        <v>19</v>
      </c>
      <c r="BT59" s="45"/>
      <c r="BU59" s="115"/>
      <c r="BV59" s="114"/>
      <c r="BW59" s="113">
        <v>8.7999999999999995E-2</v>
      </c>
      <c r="BX59" s="111">
        <v>200</v>
      </c>
      <c r="BY59" s="110">
        <f t="shared" si="62"/>
        <v>17.599999999999998</v>
      </c>
      <c r="BZ59" s="109"/>
      <c r="CA59" s="112">
        <v>8.7999999999999995E-2</v>
      </c>
      <c r="CB59" s="111">
        <f>BX59</f>
        <v>200</v>
      </c>
      <c r="CC59" s="110">
        <f t="shared" si="63"/>
        <v>17.599999999999998</v>
      </c>
      <c r="CD59" s="109"/>
      <c r="CE59" s="108">
        <f t="shared" si="18"/>
        <v>0</v>
      </c>
      <c r="CF59" s="107">
        <f t="shared" si="52"/>
        <v>0</v>
      </c>
      <c r="CI59" s="116" t="s">
        <v>19</v>
      </c>
      <c r="CJ59" s="45"/>
      <c r="CK59" s="115"/>
      <c r="CL59" s="114"/>
      <c r="CM59" s="113">
        <v>8.7999999999999995E-2</v>
      </c>
      <c r="CN59" s="111">
        <v>1400</v>
      </c>
      <c r="CO59" s="110">
        <f t="shared" si="64"/>
        <v>123.19999999999999</v>
      </c>
      <c r="CP59" s="109"/>
      <c r="CQ59" s="112">
        <v>8.7999999999999995E-2</v>
      </c>
      <c r="CR59" s="111">
        <f>CN59</f>
        <v>1400</v>
      </c>
      <c r="CS59" s="110">
        <f t="shared" si="65"/>
        <v>123.19999999999999</v>
      </c>
      <c r="CT59" s="109"/>
      <c r="CU59" s="108">
        <f t="shared" si="22"/>
        <v>0</v>
      </c>
      <c r="CV59" s="107">
        <f t="shared" si="53"/>
        <v>0</v>
      </c>
    </row>
    <row r="60" spans="2:100" ht="8.25" customHeight="1" thickBot="1">
      <c r="B60" s="106"/>
      <c r="C60" s="104"/>
      <c r="D60" s="105"/>
      <c r="E60" s="104"/>
      <c r="F60" s="67"/>
      <c r="G60" s="103"/>
      <c r="H60" s="65"/>
      <c r="I60" s="101"/>
      <c r="J60" s="67"/>
      <c r="K60" s="102"/>
      <c r="L60" s="65"/>
      <c r="M60" s="101"/>
      <c r="N60" s="100"/>
      <c r="O60" s="16"/>
      <c r="T60" s="106"/>
      <c r="U60" s="104"/>
      <c r="V60" s="105"/>
      <c r="W60" s="104"/>
      <c r="X60" s="67"/>
      <c r="Y60" s="103"/>
      <c r="Z60" s="65"/>
      <c r="AA60" s="101"/>
      <c r="AB60" s="67"/>
      <c r="AC60" s="102"/>
      <c r="AD60" s="65"/>
      <c r="AE60" s="101"/>
      <c r="AF60" s="100"/>
      <c r="AG60" s="16"/>
      <c r="AL60" s="106"/>
      <c r="AM60" s="104"/>
      <c r="AN60" s="105"/>
      <c r="AO60" s="104"/>
      <c r="AP60" s="67"/>
      <c r="AQ60" s="103"/>
      <c r="AR60" s="65"/>
      <c r="AS60" s="101"/>
      <c r="AT60" s="67"/>
      <c r="AU60" s="102"/>
      <c r="AV60" s="65"/>
      <c r="AW60" s="101"/>
      <c r="AX60" s="100"/>
      <c r="AY60" s="16"/>
      <c r="BD60" s="106"/>
      <c r="BE60" s="104"/>
      <c r="BF60" s="105"/>
      <c r="BG60" s="104"/>
      <c r="BH60" s="67"/>
      <c r="BI60" s="103"/>
      <c r="BJ60" s="65"/>
      <c r="BK60" s="101"/>
      <c r="BL60" s="67"/>
      <c r="BM60" s="102"/>
      <c r="BN60" s="65"/>
      <c r="BO60" s="101"/>
      <c r="BP60" s="100"/>
      <c r="BQ60" s="16"/>
      <c r="BS60" s="106"/>
      <c r="BT60" s="104"/>
      <c r="BU60" s="105"/>
      <c r="BV60" s="104"/>
      <c r="BW60" s="67"/>
      <c r="BX60" s="103"/>
      <c r="BY60" s="65"/>
      <c r="BZ60" s="101"/>
      <c r="CA60" s="67"/>
      <c r="CB60" s="102"/>
      <c r="CC60" s="65"/>
      <c r="CD60" s="101"/>
      <c r="CE60" s="100"/>
      <c r="CF60" s="16"/>
      <c r="CI60" s="106"/>
      <c r="CJ60" s="104"/>
      <c r="CK60" s="105"/>
      <c r="CL60" s="104"/>
      <c r="CM60" s="67"/>
      <c r="CN60" s="103"/>
      <c r="CO60" s="65"/>
      <c r="CP60" s="101"/>
      <c r="CQ60" s="67"/>
      <c r="CR60" s="102"/>
      <c r="CS60" s="65"/>
      <c r="CT60" s="101"/>
      <c r="CU60" s="100"/>
      <c r="CV60" s="16"/>
    </row>
    <row r="61" spans="2:100">
      <c r="B61" s="99" t="s">
        <v>18</v>
      </c>
      <c r="C61" s="84"/>
      <c r="D61" s="84"/>
      <c r="E61" s="84"/>
      <c r="F61" s="98"/>
      <c r="G61" s="97"/>
      <c r="H61" s="94">
        <f>SUM(H51:H57,H50)</f>
        <v>116.1897792</v>
      </c>
      <c r="I61" s="96"/>
      <c r="J61" s="95"/>
      <c r="K61" s="95"/>
      <c r="L61" s="94">
        <f>SUM(L51:L57,L50)</f>
        <v>119.1551872</v>
      </c>
      <c r="M61" s="93"/>
      <c r="N61" s="92">
        <f>L61-H61</f>
        <v>2.9654079999999965</v>
      </c>
      <c r="O61" s="56">
        <f>IF((H61)=0,"",(N61/H61))</f>
        <v>2.5522107197532194E-2</v>
      </c>
      <c r="T61" s="99" t="s">
        <v>18</v>
      </c>
      <c r="U61" s="84"/>
      <c r="V61" s="84"/>
      <c r="W61" s="84"/>
      <c r="X61" s="98"/>
      <c r="Y61" s="97"/>
      <c r="Z61" s="94">
        <f>SUM(Z51:Z57,Z50)</f>
        <v>277.559888</v>
      </c>
      <c r="AA61" s="96"/>
      <c r="AB61" s="95"/>
      <c r="AC61" s="95"/>
      <c r="AD61" s="94">
        <f>SUM(AD51:AD57,AD50)</f>
        <v>284.63192800000002</v>
      </c>
      <c r="AE61" s="93"/>
      <c r="AF61" s="92">
        <f>AD61-Z61</f>
        <v>7.0720400000000154</v>
      </c>
      <c r="AG61" s="56">
        <f>IF((Z61)=0,"",(AF61/Z61))</f>
        <v>2.547933006803928E-2</v>
      </c>
      <c r="AL61" s="99" t="s">
        <v>18</v>
      </c>
      <c r="AM61" s="84"/>
      <c r="AN61" s="84"/>
      <c r="AO61" s="84"/>
      <c r="AP61" s="98"/>
      <c r="AQ61" s="97"/>
      <c r="AR61" s="94">
        <f>SUM(AR51:AR57,AR50)</f>
        <v>130.33749280000001</v>
      </c>
      <c r="AS61" s="96"/>
      <c r="AT61" s="95"/>
      <c r="AU61" s="95"/>
      <c r="AV61" s="94">
        <f>SUM(AV51:AV57,AV50)</f>
        <v>122.2751872</v>
      </c>
      <c r="AW61" s="93"/>
      <c r="AX61" s="92">
        <f>AV61-AR61</f>
        <v>-8.062305600000002</v>
      </c>
      <c r="AY61" s="56">
        <f>IF((AR61)=0,"",(AX61/AR61))</f>
        <v>-6.1857148137500477E-2</v>
      </c>
      <c r="BD61" s="99" t="s">
        <v>18</v>
      </c>
      <c r="BE61" s="84"/>
      <c r="BF61" s="84"/>
      <c r="BG61" s="84"/>
      <c r="BH61" s="98"/>
      <c r="BI61" s="97"/>
      <c r="BJ61" s="94">
        <f>SUM(BJ51:BJ57,BJ50)</f>
        <v>143.45749280000001</v>
      </c>
      <c r="BK61" s="96"/>
      <c r="BL61" s="95"/>
      <c r="BM61" s="95"/>
      <c r="BN61" s="94">
        <f>SUM(BN51:BN57,BN50)</f>
        <v>122.3551872</v>
      </c>
      <c r="BO61" s="93"/>
      <c r="BP61" s="92">
        <f>BN61-BJ61</f>
        <v>-21.102305600000008</v>
      </c>
      <c r="BQ61" s="56">
        <f>IF((BJ61)=0,"",(BP61/BJ61))</f>
        <v>-0.1470979674057151</v>
      </c>
      <c r="BS61" s="99" t="s">
        <v>18</v>
      </c>
      <c r="BT61" s="84"/>
      <c r="BU61" s="84"/>
      <c r="BV61" s="84"/>
      <c r="BW61" s="98"/>
      <c r="BX61" s="97"/>
      <c r="BY61" s="94">
        <f>SUM(BY51:BY57,BY50)</f>
        <v>158.11749280000001</v>
      </c>
      <c r="BZ61" s="96"/>
      <c r="CA61" s="95"/>
      <c r="CB61" s="95"/>
      <c r="CC61" s="94">
        <f>SUM(CC51:CC57,CC50)</f>
        <v>146.0768832</v>
      </c>
      <c r="CD61" s="93"/>
      <c r="CE61" s="92">
        <f>CC61-BY61</f>
        <v>-12.04060960000001</v>
      </c>
      <c r="CF61" s="56">
        <f>IF((BY61)=0,"",(CE61/BY61))</f>
        <v>-7.6149762981822397E-2</v>
      </c>
      <c r="CI61" s="99" t="s">
        <v>18</v>
      </c>
      <c r="CJ61" s="84"/>
      <c r="CK61" s="84"/>
      <c r="CL61" s="84"/>
      <c r="CM61" s="98"/>
      <c r="CN61" s="97"/>
      <c r="CO61" s="94">
        <f>SUM(CO51:CO57,CO50)</f>
        <v>201.76135199999999</v>
      </c>
      <c r="CP61" s="96"/>
      <c r="CQ61" s="95"/>
      <c r="CR61" s="95"/>
      <c r="CS61" s="94">
        <f>SUM(CS51:CS57,CS50)</f>
        <v>191.127928</v>
      </c>
      <c r="CT61" s="93"/>
      <c r="CU61" s="92">
        <f>CS61-CO61</f>
        <v>-10.633423999999991</v>
      </c>
      <c r="CV61" s="56">
        <f>IF((CO61)=0,"",(CU61/CO61))</f>
        <v>-5.2702977525646198E-2</v>
      </c>
    </row>
    <row r="62" spans="2:100">
      <c r="B62" s="91" t="s">
        <v>15</v>
      </c>
      <c r="C62" s="84"/>
      <c r="D62" s="84"/>
      <c r="E62" s="84"/>
      <c r="F62" s="90">
        <v>0.13</v>
      </c>
      <c r="G62" s="82"/>
      <c r="H62" s="87">
        <f>H61*F62</f>
        <v>15.104671296000001</v>
      </c>
      <c r="I62" s="80"/>
      <c r="J62" s="89">
        <v>0.13</v>
      </c>
      <c r="K62" s="80"/>
      <c r="L62" s="86">
        <f>L61*J62</f>
        <v>15.490174336000001</v>
      </c>
      <c r="M62" s="78"/>
      <c r="N62" s="85">
        <f>L62-H62</f>
        <v>0.38550303999999969</v>
      </c>
      <c r="O62" s="46">
        <f>IF((H62)=0,"",(N62/H62))</f>
        <v>2.5522107197532201E-2</v>
      </c>
      <c r="T62" s="91" t="s">
        <v>15</v>
      </c>
      <c r="U62" s="84"/>
      <c r="V62" s="84"/>
      <c r="W62" s="84"/>
      <c r="X62" s="90">
        <v>0.13</v>
      </c>
      <c r="Y62" s="82"/>
      <c r="Z62" s="87">
        <f>Z61*X62</f>
        <v>36.082785440000002</v>
      </c>
      <c r="AA62" s="80"/>
      <c r="AB62" s="89">
        <v>0.13</v>
      </c>
      <c r="AC62" s="80"/>
      <c r="AD62" s="86">
        <f>AD61*AB62</f>
        <v>37.002150640000004</v>
      </c>
      <c r="AE62" s="78"/>
      <c r="AF62" s="85">
        <f>AD62-Z62</f>
        <v>0.91936520000000144</v>
      </c>
      <c r="AG62" s="46">
        <f>IF((Z62)=0,"",(AF62/Z62))</f>
        <v>2.5479330068039263E-2</v>
      </c>
      <c r="AL62" s="91" t="s">
        <v>15</v>
      </c>
      <c r="AM62" s="84"/>
      <c r="AN62" s="84"/>
      <c r="AO62" s="84"/>
      <c r="AP62" s="90">
        <v>0.13</v>
      </c>
      <c r="AQ62" s="82"/>
      <c r="AR62" s="87">
        <f>AR61*AP62</f>
        <v>16.943874064000003</v>
      </c>
      <c r="AS62" s="80"/>
      <c r="AT62" s="89">
        <v>0.13</v>
      </c>
      <c r="AU62" s="80"/>
      <c r="AV62" s="86">
        <f>AV61*AT62</f>
        <v>15.895774336000001</v>
      </c>
      <c r="AW62" s="78"/>
      <c r="AX62" s="85">
        <f>AV62-AR62</f>
        <v>-1.0480997280000022</v>
      </c>
      <c r="AY62" s="46">
        <f>IF((AR62)=0,"",(AX62/AR62))</f>
        <v>-6.1857148137500581E-2</v>
      </c>
      <c r="BD62" s="91" t="s">
        <v>15</v>
      </c>
      <c r="BE62" s="84"/>
      <c r="BF62" s="84"/>
      <c r="BG62" s="84"/>
      <c r="BH62" s="90">
        <v>0.13</v>
      </c>
      <c r="BI62" s="82"/>
      <c r="BJ62" s="87">
        <f>BJ61*BH62</f>
        <v>18.649474064000003</v>
      </c>
      <c r="BK62" s="80"/>
      <c r="BL62" s="89">
        <v>0.13</v>
      </c>
      <c r="BM62" s="80"/>
      <c r="BN62" s="86">
        <f>BN61*BL62</f>
        <v>15.906174336000001</v>
      </c>
      <c r="BO62" s="78"/>
      <c r="BP62" s="85">
        <f>BN62-BJ62</f>
        <v>-2.743299728000002</v>
      </c>
      <c r="BQ62" s="46">
        <f>IF((BJ62)=0,"",(BP62/BJ62))</f>
        <v>-0.14709796740571512</v>
      </c>
      <c r="BS62" s="91" t="s">
        <v>15</v>
      </c>
      <c r="BT62" s="84"/>
      <c r="BU62" s="84"/>
      <c r="BV62" s="84"/>
      <c r="BW62" s="90">
        <v>0.13</v>
      </c>
      <c r="BX62" s="82"/>
      <c r="BY62" s="87">
        <f>BY61*BW62</f>
        <v>20.555274064000002</v>
      </c>
      <c r="BZ62" s="80"/>
      <c r="CA62" s="89">
        <v>0.13</v>
      </c>
      <c r="CB62" s="80"/>
      <c r="CC62" s="86">
        <f>CC61*CA62</f>
        <v>18.989994815999999</v>
      </c>
      <c r="CD62" s="78"/>
      <c r="CE62" s="85">
        <f>CC62-BY62</f>
        <v>-1.5652792480000031</v>
      </c>
      <c r="CF62" s="46">
        <f>IF((BY62)=0,"",(CE62/BY62))</f>
        <v>-7.614976298182248E-2</v>
      </c>
      <c r="CI62" s="91" t="s">
        <v>15</v>
      </c>
      <c r="CJ62" s="84"/>
      <c r="CK62" s="84"/>
      <c r="CL62" s="84"/>
      <c r="CM62" s="90">
        <v>0.13</v>
      </c>
      <c r="CN62" s="82"/>
      <c r="CO62" s="87">
        <f>CO61*CM62</f>
        <v>26.228975760000001</v>
      </c>
      <c r="CP62" s="80"/>
      <c r="CQ62" s="89">
        <v>0.13</v>
      </c>
      <c r="CR62" s="80"/>
      <c r="CS62" s="86">
        <f>CS61*CQ62</f>
        <v>24.846630640000001</v>
      </c>
      <c r="CT62" s="78"/>
      <c r="CU62" s="85">
        <f>CS62-CO62</f>
        <v>-1.3823451200000001</v>
      </c>
      <c r="CV62" s="46">
        <f>IF((CO62)=0,"",(CU62/CO62))</f>
        <v>-5.270297752564624E-2</v>
      </c>
    </row>
    <row r="63" spans="2:100" ht="18.75" customHeight="1">
      <c r="B63" s="88" t="s">
        <v>14</v>
      </c>
      <c r="C63" s="84"/>
      <c r="D63" s="84"/>
      <c r="E63" s="84"/>
      <c r="F63" s="83"/>
      <c r="G63" s="82"/>
      <c r="H63" s="87">
        <f>H61+H62</f>
        <v>131.294450496</v>
      </c>
      <c r="I63" s="80"/>
      <c r="J63" s="80"/>
      <c r="K63" s="80"/>
      <c r="L63" s="86">
        <f>L61+L62</f>
        <v>134.645361536</v>
      </c>
      <c r="M63" s="78"/>
      <c r="N63" s="85">
        <f>L63-H63</f>
        <v>3.3509110399999997</v>
      </c>
      <c r="O63" s="46">
        <f>IF((H63)=0,"",(N63/H63))</f>
        <v>2.5522107197532222E-2</v>
      </c>
      <c r="T63" s="88" t="s">
        <v>14</v>
      </c>
      <c r="U63" s="84"/>
      <c r="V63" s="84"/>
      <c r="W63" s="84"/>
      <c r="X63" s="83"/>
      <c r="Y63" s="82"/>
      <c r="Z63" s="87">
        <f>Z61+Z62</f>
        <v>313.64267344000001</v>
      </c>
      <c r="AA63" s="80"/>
      <c r="AB63" s="80"/>
      <c r="AC63" s="80"/>
      <c r="AD63" s="86">
        <f>AD61+AD62</f>
        <v>321.63407864000004</v>
      </c>
      <c r="AE63" s="78"/>
      <c r="AF63" s="85">
        <f>AD63-Z63</f>
        <v>7.9914052000000311</v>
      </c>
      <c r="AG63" s="46">
        <f>IF((Z63)=0,"",(AF63/Z63))</f>
        <v>2.5479330068039326E-2</v>
      </c>
      <c r="AL63" s="88" t="s">
        <v>14</v>
      </c>
      <c r="AM63" s="84"/>
      <c r="AN63" s="84"/>
      <c r="AO63" s="84"/>
      <c r="AP63" s="83"/>
      <c r="AQ63" s="82"/>
      <c r="AR63" s="87">
        <f>AR61+AR62</f>
        <v>147.28136686400001</v>
      </c>
      <c r="AS63" s="80"/>
      <c r="AT63" s="80"/>
      <c r="AU63" s="80"/>
      <c r="AV63" s="86">
        <f>AV61+AV62</f>
        <v>138.17096153599999</v>
      </c>
      <c r="AW63" s="78"/>
      <c r="AX63" s="85">
        <f>AV63-AR63</f>
        <v>-9.110405328000013</v>
      </c>
      <c r="AY63" s="46">
        <f>IF((AR63)=0,"",(AX63/AR63))</f>
        <v>-6.1857148137500546E-2</v>
      </c>
      <c r="BD63" s="88" t="s">
        <v>14</v>
      </c>
      <c r="BE63" s="84"/>
      <c r="BF63" s="84"/>
      <c r="BG63" s="84"/>
      <c r="BH63" s="83"/>
      <c r="BI63" s="82"/>
      <c r="BJ63" s="87">
        <f>BJ61+BJ62</f>
        <v>162.10696686400001</v>
      </c>
      <c r="BK63" s="80"/>
      <c r="BL63" s="80"/>
      <c r="BM63" s="80"/>
      <c r="BN63" s="86">
        <f>BN61+BN62</f>
        <v>138.26136153600001</v>
      </c>
      <c r="BO63" s="78"/>
      <c r="BP63" s="85">
        <f>BN63-BJ63</f>
        <v>-23.845605328000005</v>
      </c>
      <c r="BQ63" s="46">
        <f>IF((BJ63)=0,"",(BP63/BJ63))</f>
        <v>-0.14709796740571507</v>
      </c>
      <c r="BS63" s="88" t="s">
        <v>14</v>
      </c>
      <c r="BT63" s="84"/>
      <c r="BU63" s="84"/>
      <c r="BV63" s="84"/>
      <c r="BW63" s="83"/>
      <c r="BX63" s="82"/>
      <c r="BY63" s="87">
        <f>BY61+BY62</f>
        <v>178.67276686400001</v>
      </c>
      <c r="BZ63" s="80"/>
      <c r="CA63" s="80"/>
      <c r="CB63" s="80"/>
      <c r="CC63" s="86">
        <f>CC61+CC62</f>
        <v>165.066878016</v>
      </c>
      <c r="CD63" s="78"/>
      <c r="CE63" s="85">
        <f>CC63-BY63</f>
        <v>-13.605888848000006</v>
      </c>
      <c r="CF63" s="46">
        <f>IF((BY63)=0,"",(CE63/BY63))</f>
        <v>-7.6149762981822369E-2</v>
      </c>
      <c r="CI63" s="88" t="s">
        <v>14</v>
      </c>
      <c r="CJ63" s="84"/>
      <c r="CK63" s="84"/>
      <c r="CL63" s="84"/>
      <c r="CM63" s="83"/>
      <c r="CN63" s="82"/>
      <c r="CO63" s="87">
        <f>CO61+CO62</f>
        <v>227.99032775999999</v>
      </c>
      <c r="CP63" s="80"/>
      <c r="CQ63" s="80"/>
      <c r="CR63" s="80"/>
      <c r="CS63" s="86">
        <f>CS61+CS62</f>
        <v>215.97455864</v>
      </c>
      <c r="CT63" s="78"/>
      <c r="CU63" s="85">
        <f>CS63-CO63</f>
        <v>-12.015769119999987</v>
      </c>
      <c r="CV63" s="46">
        <f>IF((CO63)=0,"",(CU63/CO63))</f>
        <v>-5.2702977525646191E-2</v>
      </c>
    </row>
    <row r="64" spans="2:100" ht="15.75" customHeight="1">
      <c r="B64" s="221" t="s">
        <v>13</v>
      </c>
      <c r="C64" s="221"/>
      <c r="D64" s="221"/>
      <c r="E64" s="84"/>
      <c r="F64" s="83"/>
      <c r="G64" s="82"/>
      <c r="H64" s="81">
        <f>ROUND(-H63*10%,2)</f>
        <v>-13.13</v>
      </c>
      <c r="I64" s="80"/>
      <c r="J64" s="80"/>
      <c r="K64" s="80"/>
      <c r="L64" s="79">
        <f>ROUND(-L63*10%,2)</f>
        <v>-13.46</v>
      </c>
      <c r="M64" s="78"/>
      <c r="N64" s="77">
        <f>L64-H64</f>
        <v>-0.33000000000000007</v>
      </c>
      <c r="O64" s="37">
        <f>IF((H64)=0,"",(N64/H64))</f>
        <v>2.5133282559025139E-2</v>
      </c>
      <c r="T64" s="221" t="s">
        <v>13</v>
      </c>
      <c r="U64" s="221"/>
      <c r="V64" s="221"/>
      <c r="W64" s="84"/>
      <c r="X64" s="83"/>
      <c r="Y64" s="82"/>
      <c r="Z64" s="81">
        <f>ROUND(-Z63*10%,2)</f>
        <v>-31.36</v>
      </c>
      <c r="AA64" s="80"/>
      <c r="AB64" s="80"/>
      <c r="AC64" s="80"/>
      <c r="AD64" s="79">
        <f>ROUND(-AD63*10%,2)</f>
        <v>-32.159999999999997</v>
      </c>
      <c r="AE64" s="78"/>
      <c r="AF64" s="77">
        <f>AD64-Z64</f>
        <v>-0.79999999999999716</v>
      </c>
      <c r="AG64" s="37">
        <f>IF((Z64)=0,"",(AF64/Z64))</f>
        <v>2.5510204081632563E-2</v>
      </c>
      <c r="AL64" s="221" t="s">
        <v>13</v>
      </c>
      <c r="AM64" s="221"/>
      <c r="AN64" s="221"/>
      <c r="AO64" s="84"/>
      <c r="AP64" s="83"/>
      <c r="AQ64" s="82"/>
      <c r="AR64" s="81">
        <f>ROUND(-AR63*10%,2)</f>
        <v>-14.73</v>
      </c>
      <c r="AS64" s="80"/>
      <c r="AT64" s="80"/>
      <c r="AU64" s="80"/>
      <c r="AV64" s="79">
        <f>ROUND(-AV63*10%,2)</f>
        <v>-13.82</v>
      </c>
      <c r="AW64" s="78"/>
      <c r="AX64" s="77">
        <f>AV64-AR64</f>
        <v>0.91000000000000014</v>
      </c>
      <c r="AY64" s="37">
        <f>IF((AR64)=0,"",(AX64/AR64))</f>
        <v>-6.1778682959945694E-2</v>
      </c>
      <c r="BD64" s="221" t="s">
        <v>13</v>
      </c>
      <c r="BE64" s="221"/>
      <c r="BF64" s="221"/>
      <c r="BG64" s="84"/>
      <c r="BH64" s="83"/>
      <c r="BI64" s="82"/>
      <c r="BJ64" s="81">
        <f>ROUND(-BJ63*10%,2)</f>
        <v>-16.21</v>
      </c>
      <c r="BK64" s="80"/>
      <c r="BL64" s="80"/>
      <c r="BM64" s="80"/>
      <c r="BN64" s="79">
        <f>ROUND(-BN63*10%,2)</f>
        <v>-13.83</v>
      </c>
      <c r="BO64" s="78"/>
      <c r="BP64" s="77">
        <f>BN64-BJ64</f>
        <v>2.3800000000000008</v>
      </c>
      <c r="BQ64" s="37">
        <f>IF((BJ64)=0,"",(BP64/BJ64))</f>
        <v>-0.14682294879703892</v>
      </c>
      <c r="BS64" s="221" t="s">
        <v>13</v>
      </c>
      <c r="BT64" s="221"/>
      <c r="BU64" s="221"/>
      <c r="BV64" s="84"/>
      <c r="BW64" s="83"/>
      <c r="BX64" s="82"/>
      <c r="BY64" s="81">
        <f>ROUND(-BY63*10%,2)</f>
        <v>-17.87</v>
      </c>
      <c r="BZ64" s="80"/>
      <c r="CA64" s="80"/>
      <c r="CB64" s="80"/>
      <c r="CC64" s="79">
        <f>ROUND(-CC63*10%,2)</f>
        <v>-16.510000000000002</v>
      </c>
      <c r="CD64" s="78"/>
      <c r="CE64" s="77">
        <f>CC64-BY64</f>
        <v>1.3599999999999994</v>
      </c>
      <c r="CF64" s="37">
        <f>IF((BY64)=0,"",(CE64/BY64))</f>
        <v>-7.6105204252937847E-2</v>
      </c>
      <c r="CI64" s="221" t="s">
        <v>13</v>
      </c>
      <c r="CJ64" s="221"/>
      <c r="CK64" s="221"/>
      <c r="CL64" s="84"/>
      <c r="CM64" s="83"/>
      <c r="CN64" s="82"/>
      <c r="CO64" s="81">
        <f>ROUND(-CO63*10%,2)</f>
        <v>-22.8</v>
      </c>
      <c r="CP64" s="80"/>
      <c r="CQ64" s="80"/>
      <c r="CR64" s="80"/>
      <c r="CS64" s="79">
        <f>ROUND(-CS63*10%,2)</f>
        <v>-21.6</v>
      </c>
      <c r="CT64" s="78"/>
      <c r="CU64" s="77">
        <f>CS64-CO64</f>
        <v>1.1999999999999993</v>
      </c>
      <c r="CV64" s="37">
        <f>IF((CO64)=0,"",(CU64/CO64))</f>
        <v>-5.263157894736839E-2</v>
      </c>
    </row>
    <row r="65" spans="1:100" ht="13.5" customHeight="1" thickBot="1">
      <c r="B65" s="222" t="s">
        <v>17</v>
      </c>
      <c r="C65" s="222"/>
      <c r="D65" s="222"/>
      <c r="E65" s="76"/>
      <c r="F65" s="75"/>
      <c r="G65" s="74"/>
      <c r="H65" s="73">
        <f>H63+H64</f>
        <v>118.164450496</v>
      </c>
      <c r="I65" s="72"/>
      <c r="J65" s="72"/>
      <c r="K65" s="72"/>
      <c r="L65" s="71">
        <f>L63+L64</f>
        <v>121.18536153599999</v>
      </c>
      <c r="M65" s="70"/>
      <c r="N65" s="69">
        <f>L65-H65</f>
        <v>3.0209110399999872</v>
      </c>
      <c r="O65" s="68">
        <f>IF((H65)=0,"",(N65/H65))</f>
        <v>2.5565311964127896E-2</v>
      </c>
      <c r="T65" s="222" t="s">
        <v>17</v>
      </c>
      <c r="U65" s="222"/>
      <c r="V65" s="222"/>
      <c r="W65" s="76"/>
      <c r="X65" s="75"/>
      <c r="Y65" s="74"/>
      <c r="Z65" s="73">
        <f>Z63+Z64</f>
        <v>282.28267344</v>
      </c>
      <c r="AA65" s="72"/>
      <c r="AB65" s="72"/>
      <c r="AC65" s="72"/>
      <c r="AD65" s="71">
        <f>AD63+AD64</f>
        <v>289.47407864000002</v>
      </c>
      <c r="AE65" s="70"/>
      <c r="AF65" s="69">
        <f>AD65-Z65</f>
        <v>7.1914052000000197</v>
      </c>
      <c r="AG65" s="68">
        <f>IF((Z65)=0,"",(AF65/Z65))</f>
        <v>2.5475900140674322E-2</v>
      </c>
      <c r="AL65" s="222" t="s">
        <v>17</v>
      </c>
      <c r="AM65" s="222"/>
      <c r="AN65" s="222"/>
      <c r="AO65" s="76"/>
      <c r="AP65" s="75"/>
      <c r="AQ65" s="74"/>
      <c r="AR65" s="73">
        <f>AR63+AR64</f>
        <v>132.55136686400002</v>
      </c>
      <c r="AS65" s="72"/>
      <c r="AT65" s="72"/>
      <c r="AU65" s="72"/>
      <c r="AV65" s="71">
        <f>AV63+AV64</f>
        <v>124.350961536</v>
      </c>
      <c r="AW65" s="70"/>
      <c r="AX65" s="69">
        <f>AV65-AR65</f>
        <v>-8.2004053280000164</v>
      </c>
      <c r="AY65" s="68">
        <f>IF((AR65)=0,"",(AX65/AR65))</f>
        <v>-6.1865867716126788E-2</v>
      </c>
      <c r="BD65" s="222" t="s">
        <v>17</v>
      </c>
      <c r="BE65" s="222"/>
      <c r="BF65" s="222"/>
      <c r="BG65" s="76"/>
      <c r="BH65" s="75"/>
      <c r="BI65" s="74"/>
      <c r="BJ65" s="73">
        <f>BJ63+BJ64</f>
        <v>145.89696686400001</v>
      </c>
      <c r="BK65" s="72"/>
      <c r="BL65" s="72"/>
      <c r="BM65" s="72"/>
      <c r="BN65" s="71">
        <f>BN63+BN64</f>
        <v>124.43136153600001</v>
      </c>
      <c r="BO65" s="70"/>
      <c r="BP65" s="69">
        <f>BN65-BJ65</f>
        <v>-21.465605327999995</v>
      </c>
      <c r="BQ65" s="68">
        <f>IF((BJ65)=0,"",(BP65/BJ65))</f>
        <v>-0.14712852356971529</v>
      </c>
      <c r="BS65" s="222" t="s">
        <v>17</v>
      </c>
      <c r="BT65" s="222"/>
      <c r="BU65" s="222"/>
      <c r="BV65" s="76"/>
      <c r="BW65" s="75"/>
      <c r="BX65" s="74"/>
      <c r="BY65" s="73">
        <f>BY63+BY64</f>
        <v>160.80276686400001</v>
      </c>
      <c r="BZ65" s="72"/>
      <c r="CA65" s="72"/>
      <c r="CB65" s="72"/>
      <c r="CC65" s="71">
        <f>CC63+CC64</f>
        <v>148.55687801600001</v>
      </c>
      <c r="CD65" s="70"/>
      <c r="CE65" s="69">
        <f>CC65-BY65</f>
        <v>-12.245888847999993</v>
      </c>
      <c r="CF65" s="68">
        <f>IF((BY65)=0,"",(CE65/BY65))</f>
        <v>-7.6154714790181655E-2</v>
      </c>
      <c r="CI65" s="222" t="s">
        <v>17</v>
      </c>
      <c r="CJ65" s="222"/>
      <c r="CK65" s="222"/>
      <c r="CL65" s="76"/>
      <c r="CM65" s="75"/>
      <c r="CN65" s="74"/>
      <c r="CO65" s="73">
        <f>CO63+CO64</f>
        <v>205.19032775999997</v>
      </c>
      <c r="CP65" s="72"/>
      <c r="CQ65" s="72"/>
      <c r="CR65" s="72"/>
      <c r="CS65" s="71">
        <f>CS63+CS64</f>
        <v>194.37455864</v>
      </c>
      <c r="CT65" s="70"/>
      <c r="CU65" s="69">
        <f>CS65-CO65</f>
        <v>-10.81576911999997</v>
      </c>
      <c r="CV65" s="68">
        <f>IF((CO65)=0,"",(CU65/CO65))</f>
        <v>-5.2710911074963486E-2</v>
      </c>
    </row>
    <row r="66" spans="1:100" s="15" customFormat="1" ht="8.25" customHeight="1" thickBot="1">
      <c r="B66" s="27"/>
      <c r="C66" s="25"/>
      <c r="D66" s="26"/>
      <c r="E66" s="25"/>
      <c r="F66" s="67"/>
      <c r="G66" s="20"/>
      <c r="H66" s="65"/>
      <c r="I66" s="18"/>
      <c r="J66" s="67"/>
      <c r="K66" s="66"/>
      <c r="L66" s="65"/>
      <c r="M66" s="18"/>
      <c r="N66" s="64"/>
      <c r="O66" s="16"/>
      <c r="T66" s="27"/>
      <c r="U66" s="25"/>
      <c r="V66" s="26"/>
      <c r="W66" s="25"/>
      <c r="X66" s="67"/>
      <c r="Y66" s="20"/>
      <c r="Z66" s="65"/>
      <c r="AA66" s="18"/>
      <c r="AB66" s="67"/>
      <c r="AC66" s="66"/>
      <c r="AD66" s="65"/>
      <c r="AE66" s="18"/>
      <c r="AF66" s="64"/>
      <c r="AG66" s="16"/>
      <c r="AL66" s="27"/>
      <c r="AM66" s="25"/>
      <c r="AN66" s="26"/>
      <c r="AO66" s="25"/>
      <c r="AP66" s="67"/>
      <c r="AQ66" s="20"/>
      <c r="AR66" s="65"/>
      <c r="AS66" s="18"/>
      <c r="AT66" s="67"/>
      <c r="AU66" s="66"/>
      <c r="AV66" s="65"/>
      <c r="AW66" s="18"/>
      <c r="AX66" s="64"/>
      <c r="AY66" s="16"/>
      <c r="BD66" s="27"/>
      <c r="BE66" s="25"/>
      <c r="BF66" s="26"/>
      <c r="BG66" s="25"/>
      <c r="BH66" s="67"/>
      <c r="BI66" s="20"/>
      <c r="BJ66" s="65"/>
      <c r="BK66" s="18"/>
      <c r="BL66" s="67"/>
      <c r="BM66" s="66"/>
      <c r="BN66" s="65"/>
      <c r="BO66" s="18"/>
      <c r="BP66" s="64"/>
      <c r="BQ66" s="16"/>
      <c r="BS66" s="27"/>
      <c r="BT66" s="25"/>
      <c r="BU66" s="26"/>
      <c r="BV66" s="25"/>
      <c r="BW66" s="67"/>
      <c r="BX66" s="20"/>
      <c r="BY66" s="65"/>
      <c r="BZ66" s="18"/>
      <c r="CA66" s="67"/>
      <c r="CB66" s="66"/>
      <c r="CC66" s="65"/>
      <c r="CD66" s="18"/>
      <c r="CE66" s="64"/>
      <c r="CF66" s="16"/>
      <c r="CI66" s="27"/>
      <c r="CJ66" s="25"/>
      <c r="CK66" s="26"/>
      <c r="CL66" s="25"/>
      <c r="CM66" s="67"/>
      <c r="CN66" s="20"/>
      <c r="CO66" s="65"/>
      <c r="CP66" s="18"/>
      <c r="CQ66" s="67"/>
      <c r="CR66" s="66"/>
      <c r="CS66" s="65"/>
      <c r="CT66" s="18"/>
      <c r="CU66" s="64"/>
      <c r="CV66" s="16"/>
    </row>
    <row r="67" spans="1:100" s="15" customFormat="1">
      <c r="B67" s="63" t="s">
        <v>16</v>
      </c>
      <c r="C67" s="45"/>
      <c r="D67" s="45"/>
      <c r="E67" s="45"/>
      <c r="F67" s="62"/>
      <c r="G67" s="53"/>
      <c r="H67" s="59">
        <f>SUM(H58:H59,H50,H51:H54)</f>
        <v>111.65377919999999</v>
      </c>
      <c r="I67" s="61"/>
      <c r="J67" s="60"/>
      <c r="K67" s="60"/>
      <c r="L67" s="59">
        <f>SUM(L58:L59,L50,L51:L54)</f>
        <v>114.61918719999997</v>
      </c>
      <c r="M67" s="58"/>
      <c r="N67" s="57">
        <f>L67-H67</f>
        <v>2.9654079999999823</v>
      </c>
      <c r="O67" s="56">
        <f>IF((H67)=0,"",(N67/H67))</f>
        <v>2.6558957710586681E-2</v>
      </c>
      <c r="T67" s="63" t="s">
        <v>16</v>
      </c>
      <c r="U67" s="45"/>
      <c r="V67" s="45"/>
      <c r="W67" s="45"/>
      <c r="X67" s="62"/>
      <c r="Y67" s="53"/>
      <c r="Z67" s="59">
        <f>SUM(Z58:Z59,Z50,Z51:Z54)</f>
        <v>277.91988800000001</v>
      </c>
      <c r="AA67" s="61"/>
      <c r="AB67" s="60"/>
      <c r="AC67" s="60"/>
      <c r="AD67" s="59">
        <f>SUM(AD58:AD59,AD50,AD51:AD54)</f>
        <v>284.99192799999997</v>
      </c>
      <c r="AE67" s="58"/>
      <c r="AF67" s="57">
        <f>AD67-Z67</f>
        <v>7.0720399999999586</v>
      </c>
      <c r="AG67" s="56">
        <f>IF((Z67)=0,"",(AF67/Z67))</f>
        <v>2.5446325741178905E-2</v>
      </c>
      <c r="AL67" s="63" t="s">
        <v>16</v>
      </c>
      <c r="AM67" s="45"/>
      <c r="AN67" s="45"/>
      <c r="AO67" s="45"/>
      <c r="AP67" s="62"/>
      <c r="AQ67" s="53"/>
      <c r="AR67" s="59">
        <f>SUM(AR58:AR59,AR50,AR51:AR54)</f>
        <v>125.80149279999999</v>
      </c>
      <c r="AS67" s="61"/>
      <c r="AT67" s="60"/>
      <c r="AU67" s="60"/>
      <c r="AV67" s="59">
        <f>SUM(AV58:AV59,AV50,AV51:AV54)</f>
        <v>117.73918719999998</v>
      </c>
      <c r="AW67" s="58"/>
      <c r="AX67" s="57">
        <f>AV67-AR67</f>
        <v>-8.0623056000000162</v>
      </c>
      <c r="AY67" s="56">
        <f>IF((AR67)=0,"",(AX67/AR67))</f>
        <v>-6.4087519317576946E-2</v>
      </c>
      <c r="BD67" s="63" t="s">
        <v>16</v>
      </c>
      <c r="BE67" s="45"/>
      <c r="BF67" s="45"/>
      <c r="BG67" s="45"/>
      <c r="BH67" s="62"/>
      <c r="BI67" s="53"/>
      <c r="BJ67" s="59">
        <f>SUM(BJ58:BJ59,BJ50,BJ51:BJ54)</f>
        <v>138.92149279999998</v>
      </c>
      <c r="BK67" s="61"/>
      <c r="BL67" s="60"/>
      <c r="BM67" s="60"/>
      <c r="BN67" s="59">
        <f>SUM(BN58:BN59,BN50,BN51:BN54)</f>
        <v>117.81918719999999</v>
      </c>
      <c r="BO67" s="58"/>
      <c r="BP67" s="57">
        <f>BN67-BJ67</f>
        <v>-21.102305599999994</v>
      </c>
      <c r="BQ67" s="56">
        <f>IF((BJ67)=0,"",(BP67/BJ67))</f>
        <v>-0.15190094185339761</v>
      </c>
      <c r="BS67" s="63" t="s">
        <v>16</v>
      </c>
      <c r="BT67" s="45"/>
      <c r="BU67" s="45"/>
      <c r="BV67" s="45"/>
      <c r="BW67" s="62"/>
      <c r="BX67" s="53"/>
      <c r="BY67" s="59">
        <f>SUM(BY58:BY59,BY50,BY51:BY54)</f>
        <v>153.58149279999998</v>
      </c>
      <c r="BZ67" s="61"/>
      <c r="CA67" s="60"/>
      <c r="CB67" s="60"/>
      <c r="CC67" s="59">
        <f>SUM(CC58:CC59,CC50,CC51:CC54)</f>
        <v>141.54088319999997</v>
      </c>
      <c r="CD67" s="58"/>
      <c r="CE67" s="57">
        <f>CC67-BY67</f>
        <v>-12.04060960000001</v>
      </c>
      <c r="CF67" s="56">
        <f>IF((BY67)=0,"",(CE67/BY67))</f>
        <v>-7.8398831659227189E-2</v>
      </c>
      <c r="CI67" s="63" t="s">
        <v>16</v>
      </c>
      <c r="CJ67" s="45"/>
      <c r="CK67" s="45"/>
      <c r="CL67" s="45"/>
      <c r="CM67" s="62"/>
      <c r="CN67" s="53"/>
      <c r="CO67" s="59">
        <f>SUM(CO58:CO59,CO50,CO51:CO54)</f>
        <v>302.82535199999995</v>
      </c>
      <c r="CP67" s="61"/>
      <c r="CQ67" s="60"/>
      <c r="CR67" s="60"/>
      <c r="CS67" s="59">
        <f>SUM(CS58:CS59,CS50,CS51:CS54)</f>
        <v>292.19192799999996</v>
      </c>
      <c r="CT67" s="58"/>
      <c r="CU67" s="57">
        <f>CS67-CO67</f>
        <v>-10.633423999999991</v>
      </c>
      <c r="CV67" s="56">
        <f>IF((CO67)=0,"",(CU67/CO67))</f>
        <v>-3.5114048179162992E-2</v>
      </c>
    </row>
    <row r="68" spans="1:100" s="15" customFormat="1">
      <c r="B68" s="55" t="s">
        <v>15</v>
      </c>
      <c r="C68" s="45"/>
      <c r="D68" s="45"/>
      <c r="E68" s="45"/>
      <c r="F68" s="54">
        <v>0.13</v>
      </c>
      <c r="G68" s="53"/>
      <c r="H68" s="49">
        <f>H67*F68</f>
        <v>14.514991296</v>
      </c>
      <c r="I68" s="41"/>
      <c r="J68" s="52">
        <v>0.13</v>
      </c>
      <c r="K68" s="51"/>
      <c r="L68" s="48">
        <f>L67*J68</f>
        <v>14.900494335999996</v>
      </c>
      <c r="M68" s="39"/>
      <c r="N68" s="47">
        <f>L68-H68</f>
        <v>0.38550303999999613</v>
      </c>
      <c r="O68" s="46">
        <f>IF((H68)=0,"",(N68/H68))</f>
        <v>2.655895771058657E-2</v>
      </c>
      <c r="T68" s="55" t="s">
        <v>15</v>
      </c>
      <c r="U68" s="45"/>
      <c r="V68" s="45"/>
      <c r="W68" s="45"/>
      <c r="X68" s="54">
        <v>0.13</v>
      </c>
      <c r="Y68" s="53"/>
      <c r="Z68" s="49">
        <f>Z67*X68</f>
        <v>36.12958544</v>
      </c>
      <c r="AA68" s="41"/>
      <c r="AB68" s="52">
        <v>0.13</v>
      </c>
      <c r="AC68" s="51"/>
      <c r="AD68" s="48">
        <f>AD67*AB68</f>
        <v>37.048950640000001</v>
      </c>
      <c r="AE68" s="39"/>
      <c r="AF68" s="47">
        <f>AD68-Z68</f>
        <v>0.91936520000000144</v>
      </c>
      <c r="AG68" s="46">
        <f>IF((Z68)=0,"",(AF68/Z68))</f>
        <v>2.5446325741179096E-2</v>
      </c>
      <c r="AL68" s="55" t="s">
        <v>15</v>
      </c>
      <c r="AM68" s="45"/>
      <c r="AN68" s="45"/>
      <c r="AO68" s="45"/>
      <c r="AP68" s="54">
        <v>0.13</v>
      </c>
      <c r="AQ68" s="53"/>
      <c r="AR68" s="49">
        <f>AR67*AP68</f>
        <v>16.354194063999998</v>
      </c>
      <c r="AS68" s="41"/>
      <c r="AT68" s="52">
        <v>0.13</v>
      </c>
      <c r="AU68" s="51"/>
      <c r="AV68" s="48">
        <f>AV67*AT68</f>
        <v>15.306094335999997</v>
      </c>
      <c r="AW68" s="39"/>
      <c r="AX68" s="47">
        <f>AV68-AR68</f>
        <v>-1.0480997280000004</v>
      </c>
      <c r="AY68" s="46">
        <f>IF((AR68)=0,"",(AX68/AR68))</f>
        <v>-6.4087519317576849E-2</v>
      </c>
      <c r="BD68" s="55" t="s">
        <v>15</v>
      </c>
      <c r="BE68" s="45"/>
      <c r="BF68" s="45"/>
      <c r="BG68" s="45"/>
      <c r="BH68" s="54">
        <v>0.13</v>
      </c>
      <c r="BI68" s="53"/>
      <c r="BJ68" s="49">
        <f>BJ67*BH68</f>
        <v>18.059794063999998</v>
      </c>
      <c r="BK68" s="41"/>
      <c r="BL68" s="52">
        <v>0.13</v>
      </c>
      <c r="BM68" s="51"/>
      <c r="BN68" s="48">
        <f>BN67*BL68</f>
        <v>15.316494335999998</v>
      </c>
      <c r="BO68" s="39"/>
      <c r="BP68" s="47">
        <f>BN68-BJ68</f>
        <v>-2.7432997280000002</v>
      </c>
      <c r="BQ68" s="46">
        <f>IF((BJ68)=0,"",(BP68/BJ68))</f>
        <v>-0.15190094185339767</v>
      </c>
      <c r="BS68" s="55" t="s">
        <v>15</v>
      </c>
      <c r="BT68" s="45"/>
      <c r="BU68" s="45"/>
      <c r="BV68" s="45"/>
      <c r="BW68" s="54">
        <v>0.13</v>
      </c>
      <c r="BX68" s="53"/>
      <c r="BY68" s="49">
        <f>BY67*BW68</f>
        <v>19.965594063999998</v>
      </c>
      <c r="BZ68" s="41"/>
      <c r="CA68" s="52">
        <v>0.13</v>
      </c>
      <c r="CB68" s="51"/>
      <c r="CC68" s="48">
        <f>CC67*CA68</f>
        <v>18.400314815999998</v>
      </c>
      <c r="CD68" s="39"/>
      <c r="CE68" s="47">
        <f>CC68-BY68</f>
        <v>-1.5652792479999995</v>
      </c>
      <c r="CF68" s="46">
        <f>IF((BY68)=0,"",(CE68/BY68))</f>
        <v>-7.8398831659227092E-2</v>
      </c>
      <c r="CI68" s="55" t="s">
        <v>15</v>
      </c>
      <c r="CJ68" s="45"/>
      <c r="CK68" s="45"/>
      <c r="CL68" s="45"/>
      <c r="CM68" s="54">
        <v>0.13</v>
      </c>
      <c r="CN68" s="53"/>
      <c r="CO68" s="49">
        <f>CO67*CM68</f>
        <v>39.367295759999998</v>
      </c>
      <c r="CP68" s="41"/>
      <c r="CQ68" s="52">
        <v>0.13</v>
      </c>
      <c r="CR68" s="51"/>
      <c r="CS68" s="48">
        <f>CS67*CQ68</f>
        <v>37.984950639999994</v>
      </c>
      <c r="CT68" s="39"/>
      <c r="CU68" s="47">
        <f>CS68-CO68</f>
        <v>-1.3823451200000036</v>
      </c>
      <c r="CV68" s="46">
        <f>IF((CO68)=0,"",(CU68/CO68))</f>
        <v>-3.511404817916311E-2</v>
      </c>
    </row>
    <row r="69" spans="1:100" s="15" customFormat="1" ht="19.5" customHeight="1">
      <c r="B69" s="50" t="s">
        <v>14</v>
      </c>
      <c r="C69" s="45"/>
      <c r="D69" s="45"/>
      <c r="E69" s="45"/>
      <c r="F69" s="44"/>
      <c r="G69" s="43"/>
      <c r="H69" s="49">
        <f>H67+H68</f>
        <v>126.16877049599999</v>
      </c>
      <c r="I69" s="41"/>
      <c r="J69" s="41"/>
      <c r="K69" s="41"/>
      <c r="L69" s="48">
        <f>L67+L68</f>
        <v>129.51968153599998</v>
      </c>
      <c r="M69" s="39"/>
      <c r="N69" s="47">
        <f>L69-H69</f>
        <v>3.3509110399999855</v>
      </c>
      <c r="O69" s="46">
        <f>IF((H69)=0,"",(N69/H69))</f>
        <v>2.6558957710586723E-2</v>
      </c>
      <c r="T69" s="50" t="s">
        <v>14</v>
      </c>
      <c r="U69" s="45"/>
      <c r="V69" s="45"/>
      <c r="W69" s="45"/>
      <c r="X69" s="44"/>
      <c r="Y69" s="43"/>
      <c r="Z69" s="49">
        <f>Z67+Z68</f>
        <v>314.04947344000004</v>
      </c>
      <c r="AA69" s="41"/>
      <c r="AB69" s="41"/>
      <c r="AC69" s="41"/>
      <c r="AD69" s="48">
        <f>AD67+AD68</f>
        <v>322.04087863999996</v>
      </c>
      <c r="AE69" s="39"/>
      <c r="AF69" s="47">
        <f>AD69-Z69</f>
        <v>7.9914051999999174</v>
      </c>
      <c r="AG69" s="46">
        <f>IF((Z69)=0,"",(AF69/Z69))</f>
        <v>2.5446325741178787E-2</v>
      </c>
      <c r="AL69" s="50" t="s">
        <v>14</v>
      </c>
      <c r="AM69" s="45"/>
      <c r="AN69" s="45"/>
      <c r="AO69" s="45"/>
      <c r="AP69" s="44"/>
      <c r="AQ69" s="43"/>
      <c r="AR69" s="49">
        <f>AR67+AR68</f>
        <v>142.15568686399999</v>
      </c>
      <c r="AS69" s="41"/>
      <c r="AT69" s="41"/>
      <c r="AU69" s="41"/>
      <c r="AV69" s="48">
        <f>AV67+AV68</f>
        <v>133.04528153599998</v>
      </c>
      <c r="AW69" s="39"/>
      <c r="AX69" s="47">
        <f>AV69-AR69</f>
        <v>-9.110405328000013</v>
      </c>
      <c r="AY69" s="46">
        <f>IF((AR69)=0,"",(AX69/AR69))</f>
        <v>-6.4087519317576905E-2</v>
      </c>
      <c r="BD69" s="50" t="s">
        <v>14</v>
      </c>
      <c r="BE69" s="45"/>
      <c r="BF69" s="45"/>
      <c r="BG69" s="45"/>
      <c r="BH69" s="44"/>
      <c r="BI69" s="43"/>
      <c r="BJ69" s="49">
        <f>BJ67+BJ68</f>
        <v>156.98128686399997</v>
      </c>
      <c r="BK69" s="41"/>
      <c r="BL69" s="41"/>
      <c r="BM69" s="41"/>
      <c r="BN69" s="48">
        <f>BN67+BN68</f>
        <v>133.13568153599999</v>
      </c>
      <c r="BO69" s="39"/>
      <c r="BP69" s="47">
        <f>BN69-BJ69</f>
        <v>-23.845605327999976</v>
      </c>
      <c r="BQ69" s="46">
        <f>IF((BJ69)=0,"",(BP69/BJ69))</f>
        <v>-0.15190094185339753</v>
      </c>
      <c r="BS69" s="50" t="s">
        <v>14</v>
      </c>
      <c r="BT69" s="45"/>
      <c r="BU69" s="45"/>
      <c r="BV69" s="45"/>
      <c r="BW69" s="44"/>
      <c r="BX69" s="43"/>
      <c r="BY69" s="49">
        <f>BY67+BY68</f>
        <v>173.54708686399997</v>
      </c>
      <c r="BZ69" s="41"/>
      <c r="CA69" s="41"/>
      <c r="CB69" s="41"/>
      <c r="CC69" s="48">
        <f>CC67+CC68</f>
        <v>159.94119801599996</v>
      </c>
      <c r="CD69" s="39"/>
      <c r="CE69" s="47">
        <f>CC69-BY69</f>
        <v>-13.605888848000006</v>
      </c>
      <c r="CF69" s="46">
        <f>IF((BY69)=0,"",(CE69/BY69))</f>
        <v>-7.8398831659227161E-2</v>
      </c>
      <c r="CI69" s="50" t="s">
        <v>14</v>
      </c>
      <c r="CJ69" s="45"/>
      <c r="CK69" s="45"/>
      <c r="CL69" s="45"/>
      <c r="CM69" s="44"/>
      <c r="CN69" s="43"/>
      <c r="CO69" s="49">
        <f>CO67+CO68</f>
        <v>342.19264775999994</v>
      </c>
      <c r="CP69" s="41"/>
      <c r="CQ69" s="41"/>
      <c r="CR69" s="41"/>
      <c r="CS69" s="48">
        <f>CS67+CS68</f>
        <v>330.17687863999993</v>
      </c>
      <c r="CT69" s="39"/>
      <c r="CU69" s="47">
        <f>CS69-CO69</f>
        <v>-12.015769120000016</v>
      </c>
      <c r="CV69" s="46">
        <f>IF((CO69)=0,"",(CU69/CO69))</f>
        <v>-3.5114048179163068E-2</v>
      </c>
    </row>
    <row r="70" spans="1:100" s="15" customFormat="1" ht="15.75" customHeight="1">
      <c r="B70" s="223" t="s">
        <v>13</v>
      </c>
      <c r="C70" s="223"/>
      <c r="D70" s="223"/>
      <c r="E70" s="45"/>
      <c r="F70" s="44"/>
      <c r="G70" s="43"/>
      <c r="H70" s="42">
        <f>ROUND(-H69*10%,2)</f>
        <v>-12.62</v>
      </c>
      <c r="I70" s="41"/>
      <c r="J70" s="41"/>
      <c r="K70" s="41"/>
      <c r="L70" s="40">
        <f>ROUND(-L69*10%,2)</f>
        <v>-12.95</v>
      </c>
      <c r="M70" s="39"/>
      <c r="N70" s="38">
        <f>L70-H70</f>
        <v>-0.33000000000000007</v>
      </c>
      <c r="O70" s="37">
        <f>IF((H70)=0,"",(N70/H70))</f>
        <v>2.6148969889064982E-2</v>
      </c>
      <c r="T70" s="223" t="s">
        <v>13</v>
      </c>
      <c r="U70" s="223"/>
      <c r="V70" s="223"/>
      <c r="W70" s="45"/>
      <c r="X70" s="44"/>
      <c r="Y70" s="43"/>
      <c r="Z70" s="42">
        <f>ROUND(-Z69*10%,2)</f>
        <v>-31.4</v>
      </c>
      <c r="AA70" s="41"/>
      <c r="AB70" s="41"/>
      <c r="AC70" s="41"/>
      <c r="AD70" s="40">
        <f>ROUND(-AD69*10%,2)</f>
        <v>-32.200000000000003</v>
      </c>
      <c r="AE70" s="39"/>
      <c r="AF70" s="38">
        <f>AD70-Z70</f>
        <v>-0.80000000000000426</v>
      </c>
      <c r="AG70" s="37">
        <f>IF((Z70)=0,"",(AF70/Z70))</f>
        <v>2.5477707006369563E-2</v>
      </c>
      <c r="AL70" s="223" t="s">
        <v>13</v>
      </c>
      <c r="AM70" s="223"/>
      <c r="AN70" s="223"/>
      <c r="AO70" s="45"/>
      <c r="AP70" s="44"/>
      <c r="AQ70" s="43"/>
      <c r="AR70" s="42">
        <f>ROUND(-AR69*10%,2)</f>
        <v>-14.22</v>
      </c>
      <c r="AS70" s="41"/>
      <c r="AT70" s="41"/>
      <c r="AU70" s="41"/>
      <c r="AV70" s="40">
        <f>ROUND(-AV69*10%,2)</f>
        <v>-13.3</v>
      </c>
      <c r="AW70" s="39"/>
      <c r="AX70" s="38">
        <f>AV70-AR70</f>
        <v>0.91999999999999993</v>
      </c>
      <c r="AY70" s="37">
        <f>IF((AR70)=0,"",(AX70/AR70))</f>
        <v>-6.4697609001406461E-2</v>
      </c>
      <c r="BD70" s="223" t="s">
        <v>13</v>
      </c>
      <c r="BE70" s="223"/>
      <c r="BF70" s="223"/>
      <c r="BG70" s="45"/>
      <c r="BH70" s="44"/>
      <c r="BI70" s="43"/>
      <c r="BJ70" s="42">
        <f>ROUND(-BJ69*10%,2)</f>
        <v>-15.7</v>
      </c>
      <c r="BK70" s="41"/>
      <c r="BL70" s="41"/>
      <c r="BM70" s="41"/>
      <c r="BN70" s="40">
        <f>ROUND(-BN69*10%,2)</f>
        <v>-13.31</v>
      </c>
      <c r="BO70" s="39"/>
      <c r="BP70" s="38">
        <f>BN70-BJ70</f>
        <v>2.3899999999999988</v>
      </c>
      <c r="BQ70" s="37">
        <f>IF((BJ70)=0,"",(BP70/BJ70))</f>
        <v>-0.15222929936305726</v>
      </c>
      <c r="BS70" s="223" t="s">
        <v>13</v>
      </c>
      <c r="BT70" s="223"/>
      <c r="BU70" s="223"/>
      <c r="BV70" s="45"/>
      <c r="BW70" s="44"/>
      <c r="BX70" s="43"/>
      <c r="BY70" s="42">
        <f>ROUND(-BY69*10%,2)</f>
        <v>-17.350000000000001</v>
      </c>
      <c r="BZ70" s="41"/>
      <c r="CA70" s="41"/>
      <c r="CB70" s="41"/>
      <c r="CC70" s="40">
        <f>ROUND(-CC69*10%,2)</f>
        <v>-15.99</v>
      </c>
      <c r="CD70" s="39"/>
      <c r="CE70" s="38">
        <f>CC70-BY70</f>
        <v>1.3600000000000012</v>
      </c>
      <c r="CF70" s="37">
        <f>IF((BY70)=0,"",(CE70/BY70))</f>
        <v>-7.838616714697412E-2</v>
      </c>
      <c r="CI70" s="223" t="s">
        <v>13</v>
      </c>
      <c r="CJ70" s="223"/>
      <c r="CK70" s="223"/>
      <c r="CL70" s="45"/>
      <c r="CM70" s="44"/>
      <c r="CN70" s="43"/>
      <c r="CO70" s="42">
        <f>ROUND(-CO69*10%,2)</f>
        <v>-34.22</v>
      </c>
      <c r="CP70" s="41"/>
      <c r="CQ70" s="41"/>
      <c r="CR70" s="41"/>
      <c r="CS70" s="40">
        <f>ROUND(-CS69*10%,2)</f>
        <v>-33.020000000000003</v>
      </c>
      <c r="CT70" s="39"/>
      <c r="CU70" s="38">
        <f>CS70-CO70</f>
        <v>1.1999999999999957</v>
      </c>
      <c r="CV70" s="37">
        <f>IF((CO70)=0,"",(CU70/CO70))</f>
        <v>-3.5067212156633422E-2</v>
      </c>
    </row>
    <row r="71" spans="1:100" s="15" customFormat="1" ht="13.5" customHeight="1" thickBot="1">
      <c r="B71" s="234" t="s">
        <v>12</v>
      </c>
      <c r="C71" s="234"/>
      <c r="D71" s="234"/>
      <c r="E71" s="36"/>
      <c r="F71" s="35"/>
      <c r="G71" s="34"/>
      <c r="H71" s="33">
        <f>SUM(H69:H70)</f>
        <v>113.54877049599999</v>
      </c>
      <c r="I71" s="32"/>
      <c r="J71" s="32"/>
      <c r="K71" s="32"/>
      <c r="L71" s="31">
        <f>SUM(L69:L70)</f>
        <v>116.56968153599998</v>
      </c>
      <c r="M71" s="30"/>
      <c r="N71" s="29">
        <f>L71-H71</f>
        <v>3.0209110399999872</v>
      </c>
      <c r="O71" s="28">
        <f>IF((H71)=0,"",(N71/H71))</f>
        <v>2.6604524441824807E-2</v>
      </c>
      <c r="T71" s="234" t="s">
        <v>12</v>
      </c>
      <c r="U71" s="234"/>
      <c r="V71" s="234"/>
      <c r="W71" s="36"/>
      <c r="X71" s="35"/>
      <c r="Y71" s="34"/>
      <c r="Z71" s="33">
        <f>SUM(Z69:Z70)</f>
        <v>282.64947344000007</v>
      </c>
      <c r="AA71" s="32"/>
      <c r="AB71" s="32"/>
      <c r="AC71" s="32"/>
      <c r="AD71" s="31">
        <f>SUM(AD69:AD70)</f>
        <v>289.84087863999997</v>
      </c>
      <c r="AE71" s="30"/>
      <c r="AF71" s="29">
        <f>AD71-Z71</f>
        <v>7.191405199999906</v>
      </c>
      <c r="AG71" s="28">
        <f>IF((Z71)=0,"",(AF71/Z71))</f>
        <v>2.5442839544247284E-2</v>
      </c>
      <c r="AL71" s="234" t="s">
        <v>12</v>
      </c>
      <c r="AM71" s="234"/>
      <c r="AN71" s="234"/>
      <c r="AO71" s="36"/>
      <c r="AP71" s="35"/>
      <c r="AQ71" s="34"/>
      <c r="AR71" s="33">
        <f>SUM(AR69:AR70)</f>
        <v>127.93568686399999</v>
      </c>
      <c r="AS71" s="32"/>
      <c r="AT71" s="32"/>
      <c r="AU71" s="32"/>
      <c r="AV71" s="31">
        <f>SUM(AV69:AV70)</f>
        <v>119.74528153599998</v>
      </c>
      <c r="AW71" s="30"/>
      <c r="AX71" s="29">
        <f>AV71-AR71</f>
        <v>-8.1904053280000113</v>
      </c>
      <c r="AY71" s="28">
        <f>IF((AR71)=0,"",(AX71/AR71))</f>
        <v>-6.4019708095261113E-2</v>
      </c>
      <c r="BD71" s="234" t="s">
        <v>12</v>
      </c>
      <c r="BE71" s="234"/>
      <c r="BF71" s="234"/>
      <c r="BG71" s="36"/>
      <c r="BH71" s="35"/>
      <c r="BI71" s="34"/>
      <c r="BJ71" s="33">
        <f>SUM(BJ69:BJ70)</f>
        <v>141.28128686399998</v>
      </c>
      <c r="BK71" s="32"/>
      <c r="BL71" s="32"/>
      <c r="BM71" s="32"/>
      <c r="BN71" s="31">
        <f>SUM(BN69:BN70)</f>
        <v>119.82568153599999</v>
      </c>
      <c r="BO71" s="30"/>
      <c r="BP71" s="29">
        <f>BN71-BJ71</f>
        <v>-21.45560532799999</v>
      </c>
      <c r="BQ71" s="28">
        <f>IF((BJ71)=0,"",(BP71/BJ71))</f>
        <v>-0.1518644528532187</v>
      </c>
      <c r="BS71" s="234" t="s">
        <v>12</v>
      </c>
      <c r="BT71" s="234"/>
      <c r="BU71" s="234"/>
      <c r="BV71" s="36"/>
      <c r="BW71" s="35"/>
      <c r="BX71" s="34"/>
      <c r="BY71" s="33">
        <f>SUM(BY69:BY70)</f>
        <v>156.19708686399997</v>
      </c>
      <c r="BZ71" s="32"/>
      <c r="CA71" s="32"/>
      <c r="CB71" s="32"/>
      <c r="CC71" s="31">
        <f>SUM(CC69:CC70)</f>
        <v>143.95119801599995</v>
      </c>
      <c r="CD71" s="30"/>
      <c r="CE71" s="29">
        <f>CC71-BY71</f>
        <v>-12.245888848000021</v>
      </c>
      <c r="CF71" s="28">
        <f>IF((BY71)=0,"",(CE71/BY71))</f>
        <v>-7.8400238403053296E-2</v>
      </c>
      <c r="CI71" s="234" t="s">
        <v>12</v>
      </c>
      <c r="CJ71" s="234"/>
      <c r="CK71" s="234"/>
      <c r="CL71" s="36"/>
      <c r="CM71" s="35"/>
      <c r="CN71" s="34"/>
      <c r="CO71" s="33">
        <f>SUM(CO69:CO70)</f>
        <v>307.97264775999997</v>
      </c>
      <c r="CP71" s="32"/>
      <c r="CQ71" s="32"/>
      <c r="CR71" s="32"/>
      <c r="CS71" s="31">
        <f>SUM(CS69:CS70)</f>
        <v>297.15687863999995</v>
      </c>
      <c r="CT71" s="30"/>
      <c r="CU71" s="29">
        <f>CS71-CO71</f>
        <v>-10.815769120000027</v>
      </c>
      <c r="CV71" s="28">
        <f>IF((CO71)=0,"",(CU71/CO71))</f>
        <v>-3.511925230590169E-2</v>
      </c>
    </row>
    <row r="72" spans="1:100" s="15" customFormat="1" ht="8.25" customHeight="1" thickBot="1">
      <c r="B72" s="27"/>
      <c r="C72" s="25"/>
      <c r="D72" s="26"/>
      <c r="E72" s="25"/>
      <c r="F72" s="21"/>
      <c r="G72" s="24"/>
      <c r="H72" s="23"/>
      <c r="I72" s="22"/>
      <c r="J72" s="21"/>
      <c r="K72" s="20"/>
      <c r="L72" s="19"/>
      <c r="M72" s="18"/>
      <c r="N72" s="17"/>
      <c r="O72" s="16"/>
      <c r="T72" s="27"/>
      <c r="U72" s="25"/>
      <c r="V72" s="26"/>
      <c r="W72" s="25"/>
      <c r="X72" s="21"/>
      <c r="Y72" s="24"/>
      <c r="Z72" s="23"/>
      <c r="AA72" s="22"/>
      <c r="AB72" s="21"/>
      <c r="AC72" s="20"/>
      <c r="AD72" s="19"/>
      <c r="AE72" s="18"/>
      <c r="AF72" s="17"/>
      <c r="AG72" s="16"/>
      <c r="AL72" s="27"/>
      <c r="AM72" s="25"/>
      <c r="AN72" s="26"/>
      <c r="AO72" s="25"/>
      <c r="AP72" s="21"/>
      <c r="AQ72" s="24"/>
      <c r="AR72" s="23"/>
      <c r="AS72" s="22"/>
      <c r="AT72" s="21"/>
      <c r="AU72" s="20"/>
      <c r="AV72" s="19"/>
      <c r="AW72" s="18"/>
      <c r="AX72" s="17"/>
      <c r="AY72" s="16"/>
      <c r="BD72" s="27"/>
      <c r="BE72" s="25"/>
      <c r="BF72" s="26"/>
      <c r="BG72" s="25"/>
      <c r="BH72" s="21"/>
      <c r="BI72" s="24"/>
      <c r="BJ72" s="23"/>
      <c r="BK72" s="22"/>
      <c r="BL72" s="21"/>
      <c r="BM72" s="20"/>
      <c r="BN72" s="19"/>
      <c r="BO72" s="18"/>
      <c r="BP72" s="17"/>
      <c r="BQ72" s="16"/>
      <c r="BS72" s="27"/>
      <c r="BT72" s="25"/>
      <c r="BU72" s="26"/>
      <c r="BV72" s="25"/>
      <c r="BW72" s="21"/>
      <c r="BX72" s="24"/>
      <c r="BY72" s="23"/>
      <c r="BZ72" s="22"/>
      <c r="CA72" s="21"/>
      <c r="CB72" s="20"/>
      <c r="CC72" s="19"/>
      <c r="CD72" s="18"/>
      <c r="CE72" s="17"/>
      <c r="CF72" s="16"/>
      <c r="CI72" s="27"/>
      <c r="CJ72" s="25"/>
      <c r="CK72" s="26"/>
      <c r="CL72" s="25"/>
      <c r="CM72" s="21"/>
      <c r="CN72" s="24"/>
      <c r="CO72" s="23"/>
      <c r="CP72" s="22"/>
      <c r="CQ72" s="21"/>
      <c r="CR72" s="20"/>
      <c r="CS72" s="19"/>
      <c r="CT72" s="18"/>
      <c r="CU72" s="17"/>
      <c r="CV72" s="16"/>
    </row>
    <row r="73" spans="1:100" ht="10.5" customHeight="1">
      <c r="L73" s="14"/>
      <c r="AD73" s="14"/>
      <c r="AV73" s="14"/>
      <c r="BN73" s="14"/>
      <c r="CC73" s="14"/>
      <c r="CS73" s="14"/>
    </row>
    <row r="74" spans="1:100" ht="15">
      <c r="B74" s="7" t="s">
        <v>11</v>
      </c>
      <c r="F74" s="12">
        <v>4.4200000000000003E-2</v>
      </c>
      <c r="G74" s="13"/>
      <c r="H74" s="13"/>
      <c r="I74" s="13"/>
      <c r="J74" s="12">
        <v>4.82E-2</v>
      </c>
      <c r="T74" s="7" t="s">
        <v>11</v>
      </c>
      <c r="X74" s="10">
        <v>4.4200000000000003E-2</v>
      </c>
      <c r="Y74" s="11"/>
      <c r="Z74" s="11"/>
      <c r="AA74" s="11"/>
      <c r="AB74" s="10">
        <v>4.82E-2</v>
      </c>
      <c r="AL74" s="7" t="s">
        <v>11</v>
      </c>
      <c r="AP74" s="8">
        <v>0.1013</v>
      </c>
      <c r="AQ74" s="9"/>
      <c r="AR74" s="9"/>
      <c r="AS74" s="9"/>
      <c r="AT74" s="8">
        <v>4.82E-2</v>
      </c>
      <c r="BD74" s="7" t="s">
        <v>11</v>
      </c>
      <c r="BH74" s="5">
        <v>0.1013</v>
      </c>
      <c r="BI74" s="6"/>
      <c r="BJ74" s="6"/>
      <c r="BK74" s="6"/>
      <c r="BL74" s="5">
        <v>4.82E-2</v>
      </c>
      <c r="BS74" s="7" t="s">
        <v>11</v>
      </c>
      <c r="BW74" s="5">
        <v>0.1013</v>
      </c>
      <c r="BX74" s="6"/>
      <c r="BY74" s="6"/>
      <c r="BZ74" s="6"/>
      <c r="CA74" s="5">
        <v>4.82E-2</v>
      </c>
      <c r="CI74" s="7" t="s">
        <v>11</v>
      </c>
      <c r="CM74" s="5">
        <v>0.1013</v>
      </c>
      <c r="CN74" s="6"/>
      <c r="CO74" s="6"/>
      <c r="CP74" s="6"/>
      <c r="CQ74" s="5">
        <v>4.82E-2</v>
      </c>
    </row>
    <row r="75" spans="1:100" ht="10.5" customHeight="1"/>
    <row r="76" spans="1:100" ht="10.5" customHeight="1">
      <c r="A76" s="4" t="s">
        <v>10</v>
      </c>
    </row>
    <row r="77" spans="1:100" ht="10.5" customHeight="1"/>
    <row r="78" spans="1:100">
      <c r="A78" s="1" t="s">
        <v>9</v>
      </c>
    </row>
    <row r="79" spans="1:100">
      <c r="A79" s="1" t="s">
        <v>8</v>
      </c>
    </row>
    <row r="81" spans="1:2">
      <c r="A81" s="3" t="s">
        <v>7</v>
      </c>
    </row>
    <row r="82" spans="1:2">
      <c r="A82" s="3" t="s">
        <v>6</v>
      </c>
    </row>
    <row r="84" spans="1:2">
      <c r="A84" s="1" t="s">
        <v>5</v>
      </c>
    </row>
    <row r="85" spans="1:2">
      <c r="A85" s="1" t="s">
        <v>4</v>
      </c>
    </row>
    <row r="86" spans="1:2">
      <c r="A86" s="1" t="s">
        <v>3</v>
      </c>
    </row>
    <row r="87" spans="1:2">
      <c r="A87" s="1" t="s">
        <v>2</v>
      </c>
    </row>
    <row r="88" spans="1:2">
      <c r="A88" s="1" t="s">
        <v>1</v>
      </c>
    </row>
    <row r="90" spans="1:2">
      <c r="A90" s="2"/>
      <c r="B90" s="1" t="s">
        <v>0</v>
      </c>
    </row>
  </sheetData>
  <sheetProtection selectLockedCells="1"/>
  <mergeCells count="69">
    <mergeCell ref="B70:D70"/>
    <mergeCell ref="B71:D71"/>
    <mergeCell ref="B64:D64"/>
    <mergeCell ref="B65:D65"/>
    <mergeCell ref="D21:D22"/>
    <mergeCell ref="O21:O22"/>
    <mergeCell ref="A3:K3"/>
    <mergeCell ref="F20:H20"/>
    <mergeCell ref="J20:L20"/>
    <mergeCell ref="N20:O20"/>
    <mergeCell ref="D14:O14"/>
    <mergeCell ref="B10:O10"/>
    <mergeCell ref="B11:O11"/>
    <mergeCell ref="N21:N22"/>
    <mergeCell ref="V14:AG14"/>
    <mergeCell ref="X20:Z20"/>
    <mergeCell ref="AB20:AD20"/>
    <mergeCell ref="AF20:AG20"/>
    <mergeCell ref="V21:V22"/>
    <mergeCell ref="AF21:AF22"/>
    <mergeCell ref="AG21:AG22"/>
    <mergeCell ref="T64:V64"/>
    <mergeCell ref="T65:V65"/>
    <mergeCell ref="T70:V70"/>
    <mergeCell ref="T71:V71"/>
    <mergeCell ref="AP20:AR20"/>
    <mergeCell ref="AN21:AN22"/>
    <mergeCell ref="AL64:AN64"/>
    <mergeCell ref="AL65:AN65"/>
    <mergeCell ref="AL70:AN70"/>
    <mergeCell ref="AL71:AN71"/>
    <mergeCell ref="BD64:BF64"/>
    <mergeCell ref="BD65:BF65"/>
    <mergeCell ref="BD70:BF70"/>
    <mergeCell ref="BD71:BF71"/>
    <mergeCell ref="AN14:AY14"/>
    <mergeCell ref="BF14:BQ14"/>
    <mergeCell ref="BH20:BJ20"/>
    <mergeCell ref="BL20:BN20"/>
    <mergeCell ref="BP20:BQ20"/>
    <mergeCell ref="BF21:BF22"/>
    <mergeCell ref="BP21:BP22"/>
    <mergeCell ref="BQ21:BQ22"/>
    <mergeCell ref="AT20:AV20"/>
    <mergeCell ref="AX20:AY20"/>
    <mergeCell ref="AX21:AX22"/>
    <mergeCell ref="AY21:AY22"/>
    <mergeCell ref="BS71:BU71"/>
    <mergeCell ref="CI65:CK65"/>
    <mergeCell ref="CI71:CK71"/>
    <mergeCell ref="BW20:BY20"/>
    <mergeCell ref="CA20:CC20"/>
    <mergeCell ref="CE20:CF20"/>
    <mergeCell ref="BU21:BU22"/>
    <mergeCell ref="CE21:CE22"/>
    <mergeCell ref="CF21:CF22"/>
    <mergeCell ref="CI64:CK64"/>
    <mergeCell ref="CI70:CK70"/>
    <mergeCell ref="CK14:CV14"/>
    <mergeCell ref="BS64:BU64"/>
    <mergeCell ref="BS65:BU65"/>
    <mergeCell ref="BS70:BU70"/>
    <mergeCell ref="BU14:CF14"/>
    <mergeCell ref="CM20:CO20"/>
    <mergeCell ref="CQ20:CS20"/>
    <mergeCell ref="CU20:CV20"/>
    <mergeCell ref="CK21:CK22"/>
    <mergeCell ref="CU21:CU22"/>
    <mergeCell ref="CV21:CV22"/>
  </mergeCells>
  <dataValidations count="4">
    <dataValidation type="list" allowBlank="1" showInputMessage="1" showErrorMessage="1" sqref="E48:E49 E40:E46 E23:E38 E51:E57 E60 W48:W49 W40:W46 W23:W38 W51:W57 W60 AO48:AO49 AO40:AO46 AO23:AO38 AO51:AO57 AO60 BG48:BG49 BG40:BG46 BG23:BG38 BG51:BG57 BG60 BV48:BV49 BV40:BV46 BV23:BV38 BV51:BV57 BV60 CL48:CL49 CL40:CL46 CL23:CL38 CL51:CL57 CL60">
      <formula1>#REF!</formula1>
    </dataValidation>
    <dataValidation type="list" allowBlank="1" showInputMessage="1" showErrorMessage="1" prompt="Select Charge Unit - monthly, per kWh, per kW" sqref="D48:D49 D40:D46 D66 D23:D38 D72 D51:D60 V48:V49 V40:V46 V66 V23:V38 V72 V51:V60 AN48:AN49 AN40:AN46 AN66 AN23:AN38 AN72 AN51:AN60 BF48:BF49 BF40:BF46 BF66 BF23:BF38 BF72 BF51:BF60 BU48:BU49 BU40:BU46 BU66 BU23:BU38 BU72 BU51:BU60 CK48:CK49 CK40:CK46 CK66 CK23:CK38 CK72 CK51:CK60">
      <formula1>"Monthly, per kWh, per kW"</formula1>
    </dataValidation>
    <dataValidation type="list" allowBlank="1" showInputMessage="1" showErrorMessage="1" sqref="E72 E66 E58:E59 W72 W66 W58:W59 AO72 AO66 AO58:AO59 BG72 BG66 BG58:BG59 BV72 BV66 BV58:BV59 CL72 CL66 CL58:CL59">
      <formula1>#REF!</formula1>
    </dataValidation>
    <dataValidation type="list" allowBlank="1" showInputMessage="1" showErrorMessage="1" sqref="D16 V16 AN16 BF16 BU16 CK16">
      <formula1>"TOU, non-TOU"</formula1>
    </dataValidation>
  </dataValidations>
  <pageMargins left="0.75" right="0.75" top="1" bottom="1" header="0.5" footer="0.5"/>
  <pageSetup scale="47" fitToWidth="100" orientation="portrait" r:id="rId1"/>
  <headerFooter alignWithMargins="0">
    <oddFooter>&amp;C9</oddFooter>
  </headerFooter>
  <colBreaks count="5" manualBreakCount="5">
    <brk id="16" max="89" man="1"/>
    <brk id="34" max="89" man="1"/>
    <brk id="52" max="89" man="1"/>
    <brk id="69" max="89" man="1"/>
    <brk id="85" max="8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App.2-W_Bill Impacts</vt:lpstr>
      <vt:lpstr>'App.2-W_Bill Impacts'!Print_Area</vt:lpstr>
    </vt:vector>
  </TitlesOfParts>
  <Company>OEB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Vetsis</dc:creator>
  <cp:lastModifiedBy>Laurie Mclorg</cp:lastModifiedBy>
  <dcterms:created xsi:type="dcterms:W3CDTF">2014-04-16T19:03:30Z</dcterms:created>
  <dcterms:modified xsi:type="dcterms:W3CDTF">2014-04-16T19:13:27Z</dcterms:modified>
</cp:coreProperties>
</file>